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D:\BACKUP\usr\nymoreno\Desktop\ARCHIVOS GESTION CONTRACTUAL\G.C. 2026\PROCESOS DE SELECCION 2026\FGN-RNO-IPSE-00XX-2026 VIGILANCIA\"/>
    </mc:Choice>
  </mc:AlternateContent>
  <xr:revisionPtr revIDLastSave="0" documentId="13_ncr:1_{8B978087-3FAE-4A93-88F5-AA2EC96E25DE}" xr6:coauthVersionLast="47" xr6:coauthVersionMax="47" xr10:uidLastSave="{00000000-0000-0000-0000-000000000000}"/>
  <bookViews>
    <workbookView xWindow="-120" yWindow="-120" windowWidth="29040" windowHeight="15720" firstSheet="9" activeTab="12" xr2:uid="{00000000-000D-0000-FFFF-FFFF00000000}"/>
  </bookViews>
  <sheets>
    <sheet name="Solicitud cotizaciones" sheetId="1" state="hidden" r:id="rId1"/>
    <sheet name="GENERAL" sheetId="10" state="hidden" r:id="rId2"/>
    <sheet name="Anexo 1" sheetId="2" state="hidden" r:id="rId3"/>
    <sheet name="Anexo 2" sheetId="3" state="hidden" r:id="rId4"/>
    <sheet name="DISTRIBUCION MEDIO HUMANO" sheetId="33" r:id="rId5"/>
    <sheet name="ANEXO 1. VALOR 2026 (1 MES)" sheetId="17" r:id="rId6"/>
    <sheet name="ANEXO 1.1.VALOR 2027 (I SEMES)" sheetId="23" r:id="rId7"/>
    <sheet name="ANEXO 1.1.VALOR 2027 (II SEMES)" sheetId="34" r:id="rId8"/>
    <sheet name="ANEXO 1.2.VALOR 2028 (11 MESES)" sheetId="25" r:id="rId9"/>
    <sheet name="ANEXO 2 COTIZAC.MEDIOS TECNOL" sheetId="32" r:id="rId10"/>
    <sheet name="ANEXO 2.1 - HISTOR MEDIOS TEC." sheetId="20" r:id="rId11"/>
    <sheet name="ANEXO 2.2 CONSOLIDADO MED F" sheetId="30" r:id="rId12"/>
    <sheet name="ANEXO 3 CONSOLIDADO" sheetId="28" r:id="rId13"/>
  </sheets>
  <externalReferences>
    <externalReference r:id="rId14"/>
  </externalReferences>
  <definedNames>
    <definedName name="_xlnm._FilterDatabase" localSheetId="9" hidden="1">'ANEXO 2 COTIZAC.MEDIOS TECNOL'!$A$7:$H$64</definedName>
    <definedName name="_xlnm._FilterDatabase" localSheetId="11" hidden="1">'ANEXO 2.2 CONSOLIDADO MED F'!$A$7:$E$64</definedName>
    <definedName name="_xlnm.Print_Area" localSheetId="12">'ANEXO 3 CONSOLIDADO'!$A$1:$F$28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2" i="25" l="1"/>
  <c r="D46" i="25"/>
  <c r="D52" i="34"/>
  <c r="D46" i="34"/>
  <c r="M51" i="34"/>
  <c r="M45" i="34"/>
  <c r="M44" i="34"/>
  <c r="M43" i="34"/>
  <c r="M42" i="34"/>
  <c r="M41" i="34"/>
  <c r="M40" i="34"/>
  <c r="D44" i="25"/>
  <c r="L40" i="23"/>
  <c r="K53" i="34"/>
  <c r="G52" i="34"/>
  <c r="K47" i="34"/>
  <c r="D5" i="34"/>
  <c r="D7" i="34" s="1"/>
  <c r="D9" i="34" s="1"/>
  <c r="D44" i="34" s="1"/>
  <c r="L51" i="23"/>
  <c r="L52" i="23"/>
  <c r="L46" i="23"/>
  <c r="L45" i="23"/>
  <c r="L44" i="23"/>
  <c r="L43" i="23"/>
  <c r="L42" i="23"/>
  <c r="L41" i="23"/>
  <c r="B14" i="34" l="1"/>
  <c r="B15" i="34"/>
  <c r="D45" i="34"/>
  <c r="D43" i="34"/>
  <c r="D42" i="34"/>
  <c r="H52" i="34"/>
  <c r="G46" i="34"/>
  <c r="H46" i="34" s="1"/>
  <c r="I46" i="34" l="1"/>
  <c r="J46" i="34" s="1"/>
  <c r="L46" i="34" s="1"/>
  <c r="M46" i="34" s="1"/>
  <c r="M47" i="34" s="1"/>
  <c r="G43" i="34"/>
  <c r="H43" i="34"/>
  <c r="I52" i="34"/>
  <c r="J52" i="34" s="1"/>
  <c r="L52" i="34" s="1"/>
  <c r="M52" i="34" s="1"/>
  <c r="M53" i="34" s="1"/>
  <c r="G45" i="34"/>
  <c r="H45" i="34" s="1"/>
  <c r="G42" i="34"/>
  <c r="H42" i="34" s="1"/>
  <c r="G44" i="34"/>
  <c r="H44" i="34" s="1"/>
  <c r="D15" i="34"/>
  <c r="E15" i="34" s="1"/>
  <c r="D51" i="34"/>
  <c r="D14" i="34"/>
  <c r="E14" i="34" s="1"/>
  <c r="D40" i="34"/>
  <c r="D41" i="34"/>
  <c r="O53" i="34" l="1"/>
  <c r="D11" i="28"/>
  <c r="D6" i="28"/>
  <c r="O47" i="34"/>
  <c r="I42" i="34"/>
  <c r="J42" i="34" s="1"/>
  <c r="L42" i="34" s="1"/>
  <c r="I45" i="34"/>
  <c r="J45" i="34" s="1"/>
  <c r="L45" i="34" s="1"/>
  <c r="I44" i="34"/>
  <c r="J44" i="34" s="1"/>
  <c r="L44" i="34" s="1"/>
  <c r="I43" i="34"/>
  <c r="J43" i="34" s="1"/>
  <c r="L43" i="34" s="1"/>
  <c r="G51" i="34"/>
  <c r="H51" i="34" s="1"/>
  <c r="G41" i="34"/>
  <c r="H41" i="34" s="1"/>
  <c r="G40" i="34"/>
  <c r="H40" i="34" s="1"/>
  <c r="I41" i="34" l="1"/>
  <c r="J41" i="34" s="1"/>
  <c r="L41" i="34" s="1"/>
  <c r="I51" i="34"/>
  <c r="J51" i="34" s="1"/>
  <c r="L51" i="34" s="1"/>
  <c r="I40" i="34"/>
  <c r="J40" i="34" s="1"/>
  <c r="L40" i="34" l="1"/>
  <c r="L47" i="34" s="1"/>
  <c r="L53" i="34"/>
  <c r="D7" i="23" l="1"/>
  <c r="C7" i="28" l="1"/>
  <c r="P64" i="30" l="1"/>
  <c r="L64" i="30"/>
  <c r="Q64" i="30"/>
  <c r="Q62" i="30"/>
  <c r="Q61" i="30"/>
  <c r="Q60" i="30"/>
  <c r="Q59" i="30"/>
  <c r="Q58" i="30"/>
  <c r="Q57" i="30"/>
  <c r="Q56" i="30"/>
  <c r="Q55" i="30"/>
  <c r="Q54" i="30"/>
  <c r="Q53" i="30"/>
  <c r="Q52" i="30"/>
  <c r="Q51" i="30"/>
  <c r="Q50" i="30"/>
  <c r="Q49" i="30"/>
  <c r="Q48" i="30"/>
  <c r="Q47" i="30"/>
  <c r="Q45" i="30"/>
  <c r="Q44" i="30"/>
  <c r="Q43" i="30"/>
  <c r="Q42" i="30"/>
  <c r="Q41" i="30"/>
  <c r="Q40" i="30"/>
  <c r="Q39" i="30"/>
  <c r="Q38" i="30"/>
  <c r="Q37" i="30"/>
  <c r="Q36" i="30"/>
  <c r="Q35" i="30"/>
  <c r="Q34" i="30"/>
  <c r="Q33" i="30"/>
  <c r="Q32" i="30"/>
  <c r="Q31" i="30"/>
  <c r="Q30" i="30"/>
  <c r="Q29" i="30"/>
  <c r="Q27" i="30"/>
  <c r="Q26" i="30"/>
  <c r="Q25" i="30"/>
  <c r="Q24" i="30"/>
  <c r="Q23" i="30"/>
  <c r="Q22" i="30"/>
  <c r="Q21" i="30"/>
  <c r="Q20" i="30"/>
  <c r="Q19" i="30"/>
  <c r="Q18" i="30"/>
  <c r="Q17" i="30"/>
  <c r="Q16" i="30"/>
  <c r="Q15" i="30"/>
  <c r="Q14" i="30"/>
  <c r="Q13" i="30"/>
  <c r="Q12" i="30"/>
  <c r="K62" i="20"/>
  <c r="K61" i="20"/>
  <c r="K60" i="20"/>
  <c r="K59" i="20"/>
  <c r="K58" i="20"/>
  <c r="K57" i="20"/>
  <c r="K56" i="20"/>
  <c r="K63" i="20" s="1"/>
  <c r="K55" i="20"/>
  <c r="K54" i="20"/>
  <c r="K53" i="20"/>
  <c r="K52" i="20"/>
  <c r="K51" i="20"/>
  <c r="K50" i="20"/>
  <c r="K49" i="20"/>
  <c r="K48" i="20"/>
  <c r="K45" i="20"/>
  <c r="K44" i="20"/>
  <c r="K43" i="20"/>
  <c r="K42" i="20"/>
  <c r="K41" i="20"/>
  <c r="K40" i="20"/>
  <c r="K39" i="20"/>
  <c r="K38" i="20"/>
  <c r="K37" i="20"/>
  <c r="K36" i="20"/>
  <c r="K35" i="20"/>
  <c r="K34" i="20"/>
  <c r="K33" i="20"/>
  <c r="K32" i="20"/>
  <c r="K31" i="20"/>
  <c r="K30" i="20"/>
  <c r="K26" i="20"/>
  <c r="K25" i="20"/>
  <c r="K24" i="20"/>
  <c r="K23" i="20"/>
  <c r="K22" i="20"/>
  <c r="K21" i="20"/>
  <c r="K20" i="20"/>
  <c r="K19" i="20"/>
  <c r="K18" i="20"/>
  <c r="K17" i="20"/>
  <c r="K16" i="20"/>
  <c r="K15" i="20"/>
  <c r="K14" i="20"/>
  <c r="K13" i="20"/>
  <c r="K12" i="20"/>
  <c r="K46" i="20"/>
  <c r="K27" i="20" l="1"/>
  <c r="K66" i="20" s="1"/>
  <c r="F66" i="20" l="1"/>
  <c r="H62" i="20"/>
  <c r="F61" i="30" s="1"/>
  <c r="H61" i="20"/>
  <c r="F60" i="30" s="1"/>
  <c r="H60" i="20"/>
  <c r="F59" i="30" s="1"/>
  <c r="H59" i="20"/>
  <c r="F58" i="30" s="1"/>
  <c r="G58" i="30" s="1"/>
  <c r="H58" i="30" s="1"/>
  <c r="H58" i="20"/>
  <c r="F57" i="30" s="1"/>
  <c r="H57" i="20"/>
  <c r="F56" i="30" s="1"/>
  <c r="H56" i="20"/>
  <c r="F55" i="30" s="1"/>
  <c r="H55" i="20"/>
  <c r="F54" i="30" s="1"/>
  <c r="H54" i="20"/>
  <c r="F53" i="30" s="1"/>
  <c r="H53" i="20"/>
  <c r="F52" i="30" s="1"/>
  <c r="H52" i="20"/>
  <c r="F51" i="30" s="1"/>
  <c r="H51" i="20"/>
  <c r="F50" i="30" s="1"/>
  <c r="H50" i="20"/>
  <c r="F49" i="30" s="1"/>
  <c r="H49" i="20"/>
  <c r="F48" i="30" s="1"/>
  <c r="H48" i="20"/>
  <c r="F47" i="30" s="1"/>
  <c r="J47" i="30" s="1"/>
  <c r="F27" i="20"/>
  <c r="H45" i="20"/>
  <c r="F63" i="20"/>
  <c r="H63" i="20" l="1"/>
  <c r="G57" i="30"/>
  <c r="H57" i="30" s="1"/>
  <c r="J57" i="30"/>
  <c r="G59" i="30"/>
  <c r="H59" i="30" s="1"/>
  <c r="J59" i="30"/>
  <c r="J56" i="30"/>
  <c r="G56" i="30"/>
  <c r="H56" i="30" s="1"/>
  <c r="G49" i="30"/>
  <c r="H49" i="30" s="1"/>
  <c r="J49" i="30"/>
  <c r="G50" i="30"/>
  <c r="H50" i="30" s="1"/>
  <c r="J50" i="30"/>
  <c r="J52" i="30"/>
  <c r="G52" i="30"/>
  <c r="H52" i="30" s="1"/>
  <c r="J55" i="30"/>
  <c r="G55" i="30"/>
  <c r="H55" i="30" s="1"/>
  <c r="G60" i="30"/>
  <c r="H60" i="30" s="1"/>
  <c r="J60" i="30"/>
  <c r="G61" i="30"/>
  <c r="H61" i="30" s="1"/>
  <c r="J61" i="30"/>
  <c r="G51" i="30"/>
  <c r="H51" i="30" s="1"/>
  <c r="J51" i="30"/>
  <c r="G53" i="30"/>
  <c r="H53" i="30" s="1"/>
  <c r="J53" i="30"/>
  <c r="G54" i="30"/>
  <c r="H54" i="30" s="1"/>
  <c r="J54" i="30"/>
  <c r="K47" i="30"/>
  <c r="L47" i="30" s="1"/>
  <c r="N47" i="30"/>
  <c r="O47" i="30" s="1"/>
  <c r="P47" i="30" s="1"/>
  <c r="J58" i="30"/>
  <c r="G48" i="30"/>
  <c r="H48" i="30" s="1"/>
  <c r="J48" i="30"/>
  <c r="O61" i="32"/>
  <c r="P61" i="32" s="1"/>
  <c r="O60" i="32"/>
  <c r="O59" i="32"/>
  <c r="O58" i="32"/>
  <c r="O57" i="32"/>
  <c r="O56" i="32"/>
  <c r="O55" i="32"/>
  <c r="O54" i="32"/>
  <c r="O53" i="32"/>
  <c r="O52" i="32"/>
  <c r="O51" i="32"/>
  <c r="P51" i="32" s="1"/>
  <c r="O50" i="32"/>
  <c r="P50" i="32" s="1"/>
  <c r="O49" i="32"/>
  <c r="P49" i="32" s="1"/>
  <c r="O48" i="32"/>
  <c r="O47" i="32"/>
  <c r="O44" i="32"/>
  <c r="K60" i="32"/>
  <c r="D62" i="30"/>
  <c r="H12" i="20"/>
  <c r="BC61" i="32"/>
  <c r="BB61" i="32"/>
  <c r="BA61" i="32"/>
  <c r="BC60" i="32"/>
  <c r="BB60" i="32"/>
  <c r="BA60" i="32"/>
  <c r="BC59" i="32"/>
  <c r="BB59" i="32"/>
  <c r="BA59" i="32"/>
  <c r="BC58" i="32"/>
  <c r="BB58" i="32"/>
  <c r="BA58" i="32"/>
  <c r="BC57" i="32"/>
  <c r="BB57" i="32"/>
  <c r="BA57" i="32"/>
  <c r="BC56" i="32"/>
  <c r="BB56" i="32"/>
  <c r="BA56" i="32"/>
  <c r="BC55" i="32"/>
  <c r="BB55" i="32"/>
  <c r="BA55" i="32"/>
  <c r="BC54" i="32"/>
  <c r="BB54" i="32"/>
  <c r="BA54" i="32"/>
  <c r="BC53" i="32"/>
  <c r="BB53" i="32"/>
  <c r="BA53" i="32"/>
  <c r="BC52" i="32"/>
  <c r="BB52" i="32"/>
  <c r="BA52" i="32"/>
  <c r="BC51" i="32"/>
  <c r="BB51" i="32"/>
  <c r="BA51" i="32"/>
  <c r="BC50" i="32"/>
  <c r="BB50" i="32"/>
  <c r="BA50" i="32"/>
  <c r="BC49" i="32"/>
  <c r="BB49" i="32"/>
  <c r="BA49" i="32"/>
  <c r="BC48" i="32"/>
  <c r="BB48" i="32"/>
  <c r="BA48" i="32"/>
  <c r="BC47" i="32"/>
  <c r="BB47" i="32"/>
  <c r="BA47" i="32"/>
  <c r="BC44" i="32"/>
  <c r="BB44" i="32"/>
  <c r="BA44" i="32"/>
  <c r="BC43" i="32"/>
  <c r="BB43" i="32"/>
  <c r="BA43" i="32"/>
  <c r="BC42" i="32"/>
  <c r="BB42" i="32"/>
  <c r="BA42" i="32"/>
  <c r="BC41" i="32"/>
  <c r="BB41" i="32"/>
  <c r="BA41" i="32"/>
  <c r="BC40" i="32"/>
  <c r="BB40" i="32"/>
  <c r="BA40" i="32"/>
  <c r="BC39" i="32"/>
  <c r="BB39" i="32"/>
  <c r="BA39" i="32"/>
  <c r="BC38" i="32"/>
  <c r="BB38" i="32"/>
  <c r="BA38" i="32"/>
  <c r="BC37" i="32"/>
  <c r="BB37" i="32"/>
  <c r="BA37" i="32"/>
  <c r="BC36" i="32"/>
  <c r="BB36" i="32"/>
  <c r="BA36" i="32"/>
  <c r="BC35" i="32"/>
  <c r="BB35" i="32"/>
  <c r="BA35" i="32"/>
  <c r="BC34" i="32"/>
  <c r="BB34" i="32"/>
  <c r="BA34" i="32"/>
  <c r="BC33" i="32"/>
  <c r="BB33" i="32"/>
  <c r="BA33" i="32"/>
  <c r="BC32" i="32"/>
  <c r="BB32" i="32"/>
  <c r="BA32" i="32"/>
  <c r="BC31" i="32"/>
  <c r="BB31" i="32"/>
  <c r="BA31" i="32"/>
  <c r="BC30" i="32"/>
  <c r="BB30" i="32"/>
  <c r="BA30" i="32"/>
  <c r="BC29" i="32"/>
  <c r="BB29" i="32"/>
  <c r="BA29" i="32"/>
  <c r="AX61" i="32"/>
  <c r="AW61" i="32"/>
  <c r="AV61" i="32"/>
  <c r="AX60" i="32"/>
  <c r="AW60" i="32"/>
  <c r="AV60" i="32"/>
  <c r="AX59" i="32"/>
  <c r="AW59" i="32"/>
  <c r="AV59" i="32"/>
  <c r="AX58" i="32"/>
  <c r="AW58" i="32"/>
  <c r="AV58" i="32"/>
  <c r="AX57" i="32"/>
  <c r="AW57" i="32"/>
  <c r="AV57" i="32"/>
  <c r="AX56" i="32"/>
  <c r="AW56" i="32"/>
  <c r="AV56" i="32"/>
  <c r="AX55" i="32"/>
  <c r="AW55" i="32"/>
  <c r="AV55" i="32"/>
  <c r="AX54" i="32"/>
  <c r="AW54" i="32"/>
  <c r="AV54" i="32"/>
  <c r="AX53" i="32"/>
  <c r="AW53" i="32"/>
  <c r="AV53" i="32"/>
  <c r="AX52" i="32"/>
  <c r="AW52" i="32"/>
  <c r="AV52" i="32"/>
  <c r="AX51" i="32"/>
  <c r="AW51" i="32"/>
  <c r="AV51" i="32"/>
  <c r="AX50" i="32"/>
  <c r="AW50" i="32"/>
  <c r="AV50" i="32"/>
  <c r="AX49" i="32"/>
  <c r="AW49" i="32"/>
  <c r="AV49" i="32"/>
  <c r="AX48" i="32"/>
  <c r="AW48" i="32"/>
  <c r="AV48" i="32"/>
  <c r="AX47" i="32"/>
  <c r="AW47" i="32"/>
  <c r="AV47" i="32"/>
  <c r="AX44" i="32"/>
  <c r="AW44" i="32"/>
  <c r="AV44" i="32"/>
  <c r="AX43" i="32"/>
  <c r="AW43" i="32"/>
  <c r="AV43" i="32"/>
  <c r="AX42" i="32"/>
  <c r="AW42" i="32"/>
  <c r="AV42" i="32"/>
  <c r="AX41" i="32"/>
  <c r="AW41" i="32"/>
  <c r="AV41" i="32"/>
  <c r="AX40" i="32"/>
  <c r="AW40" i="32"/>
  <c r="AV40" i="32"/>
  <c r="AX39" i="32"/>
  <c r="AW39" i="32"/>
  <c r="AV39" i="32"/>
  <c r="AX38" i="32"/>
  <c r="AW38" i="32"/>
  <c r="AV38" i="32"/>
  <c r="AX37" i="32"/>
  <c r="AW37" i="32"/>
  <c r="AV37" i="32"/>
  <c r="AX36" i="32"/>
  <c r="AW36" i="32"/>
  <c r="AV36" i="32"/>
  <c r="AX35" i="32"/>
  <c r="AW35" i="32"/>
  <c r="AV35" i="32"/>
  <c r="AX34" i="32"/>
  <c r="AW34" i="32"/>
  <c r="AV34" i="32"/>
  <c r="AX33" i="32"/>
  <c r="AW33" i="32"/>
  <c r="AV33" i="32"/>
  <c r="AX32" i="32"/>
  <c r="AW32" i="32"/>
  <c r="AV32" i="32"/>
  <c r="AX31" i="32"/>
  <c r="AW31" i="32"/>
  <c r="AV31" i="32"/>
  <c r="AX30" i="32"/>
  <c r="AW30" i="32"/>
  <c r="AV30" i="32"/>
  <c r="AX29" i="32"/>
  <c r="AW29" i="32"/>
  <c r="AV29" i="32"/>
  <c r="AS61" i="32"/>
  <c r="AR61" i="32"/>
  <c r="AQ61" i="32"/>
  <c r="AS60" i="32"/>
  <c r="AR60" i="32"/>
  <c r="AQ60" i="32"/>
  <c r="AS59" i="32"/>
  <c r="AR59" i="32"/>
  <c r="AQ59" i="32"/>
  <c r="AS58" i="32"/>
  <c r="AR58" i="32"/>
  <c r="AQ58" i="32"/>
  <c r="AS57" i="32"/>
  <c r="AR57" i="32"/>
  <c r="AQ57" i="32"/>
  <c r="AS56" i="32"/>
  <c r="AR56" i="32"/>
  <c r="AQ56" i="32"/>
  <c r="AS55" i="32"/>
  <c r="AR55" i="32"/>
  <c r="AQ55" i="32"/>
  <c r="AS54" i="32"/>
  <c r="AR54" i="32"/>
  <c r="AQ54" i="32"/>
  <c r="AS53" i="32"/>
  <c r="AR53" i="32"/>
  <c r="AQ53" i="32"/>
  <c r="AS52" i="32"/>
  <c r="AR52" i="32"/>
  <c r="AQ52" i="32"/>
  <c r="AS51" i="32"/>
  <c r="AR51" i="32"/>
  <c r="AQ51" i="32"/>
  <c r="AS50" i="32"/>
  <c r="AR50" i="32"/>
  <c r="AQ50" i="32"/>
  <c r="AS49" i="32"/>
  <c r="AR49" i="32"/>
  <c r="AQ49" i="32"/>
  <c r="AS48" i="32"/>
  <c r="AR48" i="32"/>
  <c r="AQ48" i="32"/>
  <c r="AS47" i="32"/>
  <c r="AR47" i="32"/>
  <c r="AQ47" i="32"/>
  <c r="AS44" i="32"/>
  <c r="AR44" i="32"/>
  <c r="AQ44" i="32"/>
  <c r="AS43" i="32"/>
  <c r="AR43" i="32"/>
  <c r="AQ43" i="32"/>
  <c r="AS42" i="32"/>
  <c r="AR42" i="32"/>
  <c r="AQ42" i="32"/>
  <c r="AS41" i="32"/>
  <c r="AR41" i="32"/>
  <c r="AQ41" i="32"/>
  <c r="AS40" i="32"/>
  <c r="AR40" i="32"/>
  <c r="AQ40" i="32"/>
  <c r="AS39" i="32"/>
  <c r="AR39" i="32"/>
  <c r="AQ39" i="32"/>
  <c r="AS38" i="32"/>
  <c r="AR38" i="32"/>
  <c r="AQ38" i="32"/>
  <c r="AS37" i="32"/>
  <c r="AR37" i="32"/>
  <c r="AQ37" i="32"/>
  <c r="AS36" i="32"/>
  <c r="AR36" i="32"/>
  <c r="AQ36" i="32"/>
  <c r="AS35" i="32"/>
  <c r="AR35" i="32"/>
  <c r="AQ35" i="32"/>
  <c r="AS34" i="32"/>
  <c r="AR34" i="32"/>
  <c r="AQ34" i="32"/>
  <c r="AS33" i="32"/>
  <c r="AR33" i="32"/>
  <c r="AQ33" i="32"/>
  <c r="AS32" i="32"/>
  <c r="AR32" i="32"/>
  <c r="AQ32" i="32"/>
  <c r="AS31" i="32"/>
  <c r="AR31" i="32"/>
  <c r="AQ31" i="32"/>
  <c r="AS30" i="32"/>
  <c r="AR30" i="32"/>
  <c r="AQ30" i="32"/>
  <c r="AS29" i="32"/>
  <c r="AR29" i="32"/>
  <c r="AQ29" i="32"/>
  <c r="AM61" i="32"/>
  <c r="AN61" i="32" s="1"/>
  <c r="AM60" i="32"/>
  <c r="AN60" i="32" s="1"/>
  <c r="AM59" i="32"/>
  <c r="AN59" i="32" s="1"/>
  <c r="AM58" i="32"/>
  <c r="AN58" i="32" s="1"/>
  <c r="AM57" i="32"/>
  <c r="AN57" i="32" s="1"/>
  <c r="AM56" i="32"/>
  <c r="AN56" i="32" s="1"/>
  <c r="AM55" i="32"/>
  <c r="AN55" i="32" s="1"/>
  <c r="AM54" i="32"/>
  <c r="AN54" i="32" s="1"/>
  <c r="AM53" i="32"/>
  <c r="AN53" i="32" s="1"/>
  <c r="AM52" i="32"/>
  <c r="AN52" i="32" s="1"/>
  <c r="AM51" i="32"/>
  <c r="AN51" i="32" s="1"/>
  <c r="AM50" i="32"/>
  <c r="AN50" i="32" s="1"/>
  <c r="AM49" i="32"/>
  <c r="AN49" i="32" s="1"/>
  <c r="AM48" i="32"/>
  <c r="AN48" i="32" s="1"/>
  <c r="AM47" i="32"/>
  <c r="AN47" i="32" s="1"/>
  <c r="AM44" i="32"/>
  <c r="AN44" i="32" s="1"/>
  <c r="AM43" i="32"/>
  <c r="AN43" i="32" s="1"/>
  <c r="AM42" i="32"/>
  <c r="AN42" i="32" s="1"/>
  <c r="AM41" i="32"/>
  <c r="AN41" i="32" s="1"/>
  <c r="AM40" i="32"/>
  <c r="AN40" i="32" s="1"/>
  <c r="AM39" i="32"/>
  <c r="AN39" i="32" s="1"/>
  <c r="AM38" i="32"/>
  <c r="AN38" i="32" s="1"/>
  <c r="AM37" i="32"/>
  <c r="AN37" i="32" s="1"/>
  <c r="AM36" i="32"/>
  <c r="AN36" i="32" s="1"/>
  <c r="AM35" i="32"/>
  <c r="AN35" i="32" s="1"/>
  <c r="AM34" i="32"/>
  <c r="AN34" i="32" s="1"/>
  <c r="AM33" i="32"/>
  <c r="AN33" i="32" s="1"/>
  <c r="AM32" i="32"/>
  <c r="AN32" i="32" s="1"/>
  <c r="AM31" i="32"/>
  <c r="AN31" i="32" s="1"/>
  <c r="AM30" i="32"/>
  <c r="AN30" i="32" s="1"/>
  <c r="AM29" i="32"/>
  <c r="AN29" i="32" s="1"/>
  <c r="AI61" i="32"/>
  <c r="AJ61" i="32" s="1"/>
  <c r="AI60" i="32"/>
  <c r="AJ60" i="32" s="1"/>
  <c r="AI59" i="32"/>
  <c r="AJ59" i="32" s="1"/>
  <c r="AI58" i="32"/>
  <c r="AJ58" i="32" s="1"/>
  <c r="AI57" i="32"/>
  <c r="AJ57" i="32" s="1"/>
  <c r="AI56" i="32"/>
  <c r="AJ56" i="32" s="1"/>
  <c r="AI55" i="32"/>
  <c r="AJ55" i="32" s="1"/>
  <c r="AI54" i="32"/>
  <c r="AJ54" i="32" s="1"/>
  <c r="AI53" i="32"/>
  <c r="AJ53" i="32" s="1"/>
  <c r="AI52" i="32"/>
  <c r="AJ52" i="32" s="1"/>
  <c r="AI51" i="32"/>
  <c r="AJ51" i="32" s="1"/>
  <c r="AI50" i="32"/>
  <c r="AJ50" i="32" s="1"/>
  <c r="AI49" i="32"/>
  <c r="AJ49" i="32" s="1"/>
  <c r="AI48" i="32"/>
  <c r="AJ48" i="32" s="1"/>
  <c r="AI47" i="32"/>
  <c r="AJ47" i="32" s="1"/>
  <c r="AE61" i="32"/>
  <c r="AF61" i="32" s="1"/>
  <c r="AE60" i="32"/>
  <c r="AF60" i="32" s="1"/>
  <c r="AE59" i="32"/>
  <c r="AF59" i="32" s="1"/>
  <c r="AE58" i="32"/>
  <c r="AF58" i="32" s="1"/>
  <c r="AE57" i="32"/>
  <c r="AF57" i="32" s="1"/>
  <c r="AE56" i="32"/>
  <c r="AF56" i="32" s="1"/>
  <c r="AE55" i="32"/>
  <c r="AF55" i="32" s="1"/>
  <c r="AE54" i="32"/>
  <c r="AF54" i="32" s="1"/>
  <c r="AE53" i="32"/>
  <c r="AF53" i="32" s="1"/>
  <c r="AE52" i="32"/>
  <c r="AF52" i="32" s="1"/>
  <c r="AE51" i="32"/>
  <c r="AF51" i="32" s="1"/>
  <c r="AE50" i="32"/>
  <c r="AF50" i="32" s="1"/>
  <c r="AE49" i="32"/>
  <c r="AF49" i="32" s="1"/>
  <c r="AE48" i="32"/>
  <c r="AF48" i="32" s="1"/>
  <c r="AE47" i="32"/>
  <c r="AF47" i="32" s="1"/>
  <c r="AI44" i="32"/>
  <c r="AJ44" i="32" s="1"/>
  <c r="AI43" i="32"/>
  <c r="AJ43" i="32" s="1"/>
  <c r="AI42" i="32"/>
  <c r="AJ42" i="32" s="1"/>
  <c r="AI41" i="32"/>
  <c r="AJ41" i="32" s="1"/>
  <c r="AI40" i="32"/>
  <c r="AJ40" i="32" s="1"/>
  <c r="AI39" i="32"/>
  <c r="AJ39" i="32" s="1"/>
  <c r="AI38" i="32"/>
  <c r="AJ38" i="32" s="1"/>
  <c r="AI37" i="32"/>
  <c r="AJ37" i="32" s="1"/>
  <c r="AI36" i="32"/>
  <c r="AJ36" i="32" s="1"/>
  <c r="AI35" i="32"/>
  <c r="AJ35" i="32" s="1"/>
  <c r="AI34" i="32"/>
  <c r="AJ34" i="32" s="1"/>
  <c r="AI33" i="32"/>
  <c r="AJ33" i="32" s="1"/>
  <c r="AI32" i="32"/>
  <c r="AJ32" i="32" s="1"/>
  <c r="AI31" i="32"/>
  <c r="AJ31" i="32" s="1"/>
  <c r="AI30" i="32"/>
  <c r="AJ30" i="32" s="1"/>
  <c r="AE44" i="32"/>
  <c r="AF44" i="32" s="1"/>
  <c r="AE43" i="32"/>
  <c r="AF43" i="32" s="1"/>
  <c r="AE42" i="32"/>
  <c r="AF42" i="32" s="1"/>
  <c r="AE41" i="32"/>
  <c r="AF41" i="32" s="1"/>
  <c r="AE40" i="32"/>
  <c r="AF40" i="32" s="1"/>
  <c r="AE39" i="32"/>
  <c r="AF39" i="32" s="1"/>
  <c r="AE38" i="32"/>
  <c r="AF38" i="32" s="1"/>
  <c r="AE37" i="32"/>
  <c r="AF37" i="32" s="1"/>
  <c r="AE36" i="32"/>
  <c r="AF36" i="32" s="1"/>
  <c r="AE35" i="32"/>
  <c r="AF35" i="32" s="1"/>
  <c r="AE34" i="32"/>
  <c r="AF34" i="32" s="1"/>
  <c r="AE33" i="32"/>
  <c r="AF33" i="32" s="1"/>
  <c r="AE32" i="32"/>
  <c r="AF32" i="32" s="1"/>
  <c r="AE31" i="32"/>
  <c r="AF31" i="32" s="1"/>
  <c r="AE30" i="32"/>
  <c r="AF30" i="32" s="1"/>
  <c r="AA61" i="32"/>
  <c r="AB61" i="32" s="1"/>
  <c r="AA60" i="32"/>
  <c r="AB60" i="32" s="1"/>
  <c r="AA59" i="32"/>
  <c r="AB59" i="32" s="1"/>
  <c r="AA58" i="32"/>
  <c r="AB58" i="32" s="1"/>
  <c r="AA57" i="32"/>
  <c r="AB57" i="32" s="1"/>
  <c r="AA56" i="32"/>
  <c r="AB56" i="32" s="1"/>
  <c r="AA55" i="32"/>
  <c r="AB55" i="32" s="1"/>
  <c r="AA54" i="32"/>
  <c r="AB54" i="32" s="1"/>
  <c r="AA53" i="32"/>
  <c r="AB53" i="32" s="1"/>
  <c r="AA52" i="32"/>
  <c r="AB52" i="32" s="1"/>
  <c r="AA51" i="32"/>
  <c r="AB51" i="32" s="1"/>
  <c r="AA50" i="32"/>
  <c r="AB50" i="32" s="1"/>
  <c r="AA49" i="32"/>
  <c r="AB49" i="32" s="1"/>
  <c r="AA48" i="32"/>
  <c r="AB48" i="32" s="1"/>
  <c r="AA47" i="32"/>
  <c r="AB47" i="32" s="1"/>
  <c r="W61" i="32"/>
  <c r="X61" i="32" s="1"/>
  <c r="W60" i="32"/>
  <c r="X60" i="32" s="1"/>
  <c r="W59" i="32"/>
  <c r="X59" i="32" s="1"/>
  <c r="W58" i="32"/>
  <c r="X58" i="32" s="1"/>
  <c r="W57" i="32"/>
  <c r="X57" i="32" s="1"/>
  <c r="W56" i="32"/>
  <c r="X56" i="32" s="1"/>
  <c r="W55" i="32"/>
  <c r="X55" i="32" s="1"/>
  <c r="W54" i="32"/>
  <c r="X54" i="32" s="1"/>
  <c r="W53" i="32"/>
  <c r="X53" i="32" s="1"/>
  <c r="W52" i="32"/>
  <c r="X52" i="32" s="1"/>
  <c r="W51" i="32"/>
  <c r="X51" i="32" s="1"/>
  <c r="W50" i="32"/>
  <c r="X50" i="32" s="1"/>
  <c r="W49" i="32"/>
  <c r="X49" i="32" s="1"/>
  <c r="W48" i="32"/>
  <c r="X48" i="32" s="1"/>
  <c r="W47" i="32"/>
  <c r="X47" i="32" s="1"/>
  <c r="AA44" i="32"/>
  <c r="AB44" i="32" s="1"/>
  <c r="AA43" i="32"/>
  <c r="AB43" i="32" s="1"/>
  <c r="AA42" i="32"/>
  <c r="AB42" i="32" s="1"/>
  <c r="AA41" i="32"/>
  <c r="AB41" i="32" s="1"/>
  <c r="AA40" i="32"/>
  <c r="AB40" i="32" s="1"/>
  <c r="AA39" i="32"/>
  <c r="AB39" i="32" s="1"/>
  <c r="AA38" i="32"/>
  <c r="AB38" i="32" s="1"/>
  <c r="AA37" i="32"/>
  <c r="AB37" i="32" s="1"/>
  <c r="AA36" i="32"/>
  <c r="AB36" i="32" s="1"/>
  <c r="AA35" i="32"/>
  <c r="AB35" i="32" s="1"/>
  <c r="AA34" i="32"/>
  <c r="AB34" i="32" s="1"/>
  <c r="AA33" i="32"/>
  <c r="AB33" i="32" s="1"/>
  <c r="AA32" i="32"/>
  <c r="AB32" i="32" s="1"/>
  <c r="AA31" i="32"/>
  <c r="AB31" i="32" s="1"/>
  <c r="AA30" i="32"/>
  <c r="AB30" i="32" s="1"/>
  <c r="W44" i="32"/>
  <c r="X44" i="32" s="1"/>
  <c r="W43" i="32"/>
  <c r="X43" i="32" s="1"/>
  <c r="W42" i="32"/>
  <c r="X42" i="32" s="1"/>
  <c r="W41" i="32"/>
  <c r="X41" i="32" s="1"/>
  <c r="W40" i="32"/>
  <c r="X40" i="32" s="1"/>
  <c r="W39" i="32"/>
  <c r="X39" i="32" s="1"/>
  <c r="W38" i="32"/>
  <c r="X38" i="32" s="1"/>
  <c r="W37" i="32"/>
  <c r="X37" i="32" s="1"/>
  <c r="W36" i="32"/>
  <c r="X36" i="32" s="1"/>
  <c r="W35" i="32"/>
  <c r="X35" i="32" s="1"/>
  <c r="W34" i="32"/>
  <c r="X34" i="32" s="1"/>
  <c r="W33" i="32"/>
  <c r="X33" i="32" s="1"/>
  <c r="W32" i="32"/>
  <c r="X32" i="32" s="1"/>
  <c r="W31" i="32"/>
  <c r="X31" i="32" s="1"/>
  <c r="W30" i="32"/>
  <c r="X30" i="32" s="1"/>
  <c r="S61" i="32"/>
  <c r="T61" i="32" s="1"/>
  <c r="S60" i="32"/>
  <c r="T60" i="32" s="1"/>
  <c r="S59" i="32"/>
  <c r="T59" i="32" s="1"/>
  <c r="S58" i="32"/>
  <c r="T58" i="32" s="1"/>
  <c r="S57" i="32"/>
  <c r="T57" i="32" s="1"/>
  <c r="S56" i="32"/>
  <c r="T56" i="32" s="1"/>
  <c r="S55" i="32"/>
  <c r="T55" i="32" s="1"/>
  <c r="S54" i="32"/>
  <c r="T54" i="32" s="1"/>
  <c r="S53" i="32"/>
  <c r="T53" i="32" s="1"/>
  <c r="S52" i="32"/>
  <c r="T52" i="32" s="1"/>
  <c r="S51" i="32"/>
  <c r="T51" i="32" s="1"/>
  <c r="S50" i="32"/>
  <c r="T50" i="32" s="1"/>
  <c r="S49" i="32"/>
  <c r="T49" i="32" s="1"/>
  <c r="S48" i="32"/>
  <c r="T48" i="32" s="1"/>
  <c r="S47" i="32"/>
  <c r="T47" i="32" s="1"/>
  <c r="S44" i="32"/>
  <c r="T44" i="32" s="1"/>
  <c r="S43" i="32"/>
  <c r="T43" i="32" s="1"/>
  <c r="S42" i="32"/>
  <c r="T42" i="32" s="1"/>
  <c r="S41" i="32"/>
  <c r="T41" i="32" s="1"/>
  <c r="S40" i="32"/>
  <c r="T40" i="32" s="1"/>
  <c r="S39" i="32"/>
  <c r="T39" i="32" s="1"/>
  <c r="S38" i="32"/>
  <c r="T38" i="32" s="1"/>
  <c r="S37" i="32"/>
  <c r="T37" i="32" s="1"/>
  <c r="S36" i="32"/>
  <c r="T36" i="32" s="1"/>
  <c r="S35" i="32"/>
  <c r="T35" i="32" s="1"/>
  <c r="S34" i="32"/>
  <c r="T34" i="32" s="1"/>
  <c r="S33" i="32"/>
  <c r="T33" i="32" s="1"/>
  <c r="S32" i="32"/>
  <c r="T32" i="32" s="1"/>
  <c r="S31" i="32"/>
  <c r="T31" i="32" s="1"/>
  <c r="S30" i="32"/>
  <c r="T30" i="32" s="1"/>
  <c r="S29" i="32"/>
  <c r="P47" i="32"/>
  <c r="P44" i="32"/>
  <c r="O43" i="32"/>
  <c r="P43" i="32" s="1"/>
  <c r="O42" i="32"/>
  <c r="P42" i="32" s="1"/>
  <c r="O41" i="32"/>
  <c r="P41" i="32" s="1"/>
  <c r="O40" i="32"/>
  <c r="P40" i="32" s="1"/>
  <c r="O39" i="32"/>
  <c r="P39" i="32" s="1"/>
  <c r="O38" i="32"/>
  <c r="P38" i="32" s="1"/>
  <c r="O37" i="32"/>
  <c r="P37" i="32" s="1"/>
  <c r="O36" i="32"/>
  <c r="P36" i="32" s="1"/>
  <c r="O35" i="32"/>
  <c r="P35" i="32" s="1"/>
  <c r="O34" i="32"/>
  <c r="P34" i="32" s="1"/>
  <c r="O33" i="32"/>
  <c r="P33" i="32" s="1"/>
  <c r="O32" i="32"/>
  <c r="P32" i="32" s="1"/>
  <c r="O31" i="32"/>
  <c r="P31" i="32" s="1"/>
  <c r="O30" i="32"/>
  <c r="P30" i="32" s="1"/>
  <c r="O29" i="32"/>
  <c r="P60" i="32"/>
  <c r="P59" i="32"/>
  <c r="P58" i="32"/>
  <c r="P57" i="32"/>
  <c r="P56" i="32"/>
  <c r="P55" i="32"/>
  <c r="P54" i="32"/>
  <c r="P53" i="32"/>
  <c r="P52" i="32"/>
  <c r="P48" i="32"/>
  <c r="K61" i="32"/>
  <c r="L61" i="32" s="1"/>
  <c r="L60" i="32"/>
  <c r="K59" i="32"/>
  <c r="L59" i="32" s="1"/>
  <c r="K58" i="32"/>
  <c r="L58" i="32" s="1"/>
  <c r="K57" i="32"/>
  <c r="L57" i="32" s="1"/>
  <c r="K56" i="32"/>
  <c r="L56" i="32" s="1"/>
  <c r="K55" i="32"/>
  <c r="L55" i="32" s="1"/>
  <c r="K54" i="32"/>
  <c r="L54" i="32" s="1"/>
  <c r="K53" i="32"/>
  <c r="L53" i="32" s="1"/>
  <c r="K52" i="32"/>
  <c r="L52" i="32" s="1"/>
  <c r="K51" i="32"/>
  <c r="L51" i="32" s="1"/>
  <c r="K50" i="32"/>
  <c r="L50" i="32" s="1"/>
  <c r="K49" i="32"/>
  <c r="L49" i="32" s="1"/>
  <c r="K48" i="32"/>
  <c r="L48" i="32" s="1"/>
  <c r="K47" i="32"/>
  <c r="L47" i="32" s="1"/>
  <c r="K44" i="32"/>
  <c r="L44" i="32" s="1"/>
  <c r="K43" i="32"/>
  <c r="L43" i="32" s="1"/>
  <c r="K42" i="32"/>
  <c r="L42" i="32" s="1"/>
  <c r="K41" i="32"/>
  <c r="L41" i="32" s="1"/>
  <c r="K40" i="32"/>
  <c r="L40" i="32" s="1"/>
  <c r="K39" i="32"/>
  <c r="L39" i="32" s="1"/>
  <c r="K38" i="32"/>
  <c r="L38" i="32" s="1"/>
  <c r="K37" i="32"/>
  <c r="L37" i="32" s="1"/>
  <c r="K36" i="32"/>
  <c r="L36" i="32" s="1"/>
  <c r="K35" i="32"/>
  <c r="L35" i="32" s="1"/>
  <c r="K34" i="32"/>
  <c r="L34" i="32" s="1"/>
  <c r="K33" i="32"/>
  <c r="L33" i="32" s="1"/>
  <c r="K32" i="32"/>
  <c r="L32" i="32" s="1"/>
  <c r="K31" i="32"/>
  <c r="L31" i="32" s="1"/>
  <c r="K30" i="32"/>
  <c r="L30" i="32" s="1"/>
  <c r="K29" i="32"/>
  <c r="L29" i="32" s="1"/>
  <c r="G47" i="32"/>
  <c r="H47" i="32" s="1"/>
  <c r="G61" i="32"/>
  <c r="H61" i="32" s="1"/>
  <c r="G60" i="32"/>
  <c r="H60" i="32" s="1"/>
  <c r="G59" i="32"/>
  <c r="H59" i="32" s="1"/>
  <c r="G58" i="32"/>
  <c r="H58" i="32" s="1"/>
  <c r="G57" i="32"/>
  <c r="H57" i="32" s="1"/>
  <c r="G56" i="32"/>
  <c r="H56" i="32" s="1"/>
  <c r="G55" i="32"/>
  <c r="H55" i="32" s="1"/>
  <c r="G54" i="32"/>
  <c r="H54" i="32" s="1"/>
  <c r="G53" i="32"/>
  <c r="H53" i="32" s="1"/>
  <c r="G52" i="32"/>
  <c r="H52" i="32" s="1"/>
  <c r="G51" i="32"/>
  <c r="H51" i="32" s="1"/>
  <c r="G50" i="32"/>
  <c r="H50" i="32" s="1"/>
  <c r="G49" i="32"/>
  <c r="H49" i="32" s="1"/>
  <c r="G48" i="32"/>
  <c r="H48" i="32" s="1"/>
  <c r="G44" i="32"/>
  <c r="H44" i="32" s="1"/>
  <c r="G43" i="32"/>
  <c r="H43" i="32" s="1"/>
  <c r="G42" i="32"/>
  <c r="H42" i="32" s="1"/>
  <c r="G41" i="32"/>
  <c r="H41" i="32" s="1"/>
  <c r="G40" i="32"/>
  <c r="H40" i="32" s="1"/>
  <c r="G39" i="32"/>
  <c r="H39" i="32" s="1"/>
  <c r="G38" i="32"/>
  <c r="H38" i="32" s="1"/>
  <c r="G37" i="32"/>
  <c r="H37" i="32" s="1"/>
  <c r="G36" i="32"/>
  <c r="H36" i="32" s="1"/>
  <c r="G35" i="32"/>
  <c r="H35" i="32" s="1"/>
  <c r="G34" i="32"/>
  <c r="H34" i="32" s="1"/>
  <c r="G33" i="32"/>
  <c r="H33" i="32" s="1"/>
  <c r="G32" i="32"/>
  <c r="H32" i="32" s="1"/>
  <c r="G31" i="32"/>
  <c r="H31" i="32" s="1"/>
  <c r="G30" i="32"/>
  <c r="H30" i="32" s="1"/>
  <c r="G29" i="32"/>
  <c r="BC26" i="32"/>
  <c r="BB26" i="32"/>
  <c r="BA26" i="32"/>
  <c r="BC25" i="32"/>
  <c r="BB25" i="32"/>
  <c r="BA25" i="32"/>
  <c r="BC24" i="32"/>
  <c r="BB24" i="32"/>
  <c r="BA24" i="32"/>
  <c r="BC23" i="32"/>
  <c r="BB23" i="32"/>
  <c r="BA23" i="32"/>
  <c r="BC22" i="32"/>
  <c r="BB22" i="32"/>
  <c r="BA22" i="32"/>
  <c r="BC21" i="32"/>
  <c r="BB21" i="32"/>
  <c r="BA21" i="32"/>
  <c r="BC20" i="32"/>
  <c r="BB20" i="32"/>
  <c r="BA20" i="32"/>
  <c r="BC19" i="32"/>
  <c r="BB19" i="32"/>
  <c r="BA19" i="32"/>
  <c r="BC18" i="32"/>
  <c r="BB18" i="32"/>
  <c r="BA18" i="32"/>
  <c r="BC17" i="32"/>
  <c r="BB17" i="32"/>
  <c r="BA17" i="32"/>
  <c r="BC16" i="32"/>
  <c r="BB16" i="32"/>
  <c r="BA16" i="32"/>
  <c r="BC15" i="32"/>
  <c r="BB15" i="32"/>
  <c r="BA15" i="32"/>
  <c r="BC14" i="32"/>
  <c r="BB14" i="32"/>
  <c r="BA14" i="32"/>
  <c r="BC13" i="32"/>
  <c r="BB13" i="32"/>
  <c r="BA13" i="32"/>
  <c r="AX26" i="32"/>
  <c r="AW26" i="32"/>
  <c r="AV26" i="32"/>
  <c r="AX25" i="32"/>
  <c r="AW25" i="32"/>
  <c r="AV25" i="32"/>
  <c r="AX24" i="32"/>
  <c r="AW24" i="32"/>
  <c r="AV24" i="32"/>
  <c r="AX23" i="32"/>
  <c r="AW23" i="32"/>
  <c r="AV23" i="32"/>
  <c r="AX22" i="32"/>
  <c r="AW22" i="32"/>
  <c r="AV22" i="32"/>
  <c r="AX21" i="32"/>
  <c r="AW21" i="32"/>
  <c r="AV21" i="32"/>
  <c r="AX20" i="32"/>
  <c r="AW20" i="32"/>
  <c r="AV20" i="32"/>
  <c r="AX19" i="32"/>
  <c r="AW19" i="32"/>
  <c r="AV19" i="32"/>
  <c r="AX18" i="32"/>
  <c r="AW18" i="32"/>
  <c r="AV18" i="32"/>
  <c r="AX17" i="32"/>
  <c r="AW17" i="32"/>
  <c r="AV17" i="32"/>
  <c r="AX16" i="32"/>
  <c r="AW16" i="32"/>
  <c r="AV16" i="32"/>
  <c r="AX15" i="32"/>
  <c r="AW15" i="32"/>
  <c r="AV15" i="32"/>
  <c r="AX14" i="32"/>
  <c r="AW14" i="32"/>
  <c r="AV14" i="32"/>
  <c r="AX13" i="32"/>
  <c r="AW13" i="32"/>
  <c r="AV13" i="32"/>
  <c r="AS26" i="32"/>
  <c r="AR26" i="32"/>
  <c r="AQ26" i="32"/>
  <c r="AS25" i="32"/>
  <c r="AR25" i="32"/>
  <c r="AQ25" i="32"/>
  <c r="AS24" i="32"/>
  <c r="AR24" i="32"/>
  <c r="AQ24" i="32"/>
  <c r="AS23" i="32"/>
  <c r="AR23" i="32"/>
  <c r="AQ23" i="32"/>
  <c r="AS22" i="32"/>
  <c r="AR22" i="32"/>
  <c r="AQ22" i="32"/>
  <c r="AS21" i="32"/>
  <c r="AR21" i="32"/>
  <c r="AQ21" i="32"/>
  <c r="AS20" i="32"/>
  <c r="AR20" i="32"/>
  <c r="AQ20" i="32"/>
  <c r="AS19" i="32"/>
  <c r="AR19" i="32"/>
  <c r="AQ19" i="32"/>
  <c r="AS18" i="32"/>
  <c r="AR18" i="32"/>
  <c r="AQ18" i="32"/>
  <c r="AS17" i="32"/>
  <c r="AR17" i="32"/>
  <c r="AQ17" i="32"/>
  <c r="AS16" i="32"/>
  <c r="AR16" i="32"/>
  <c r="AQ16" i="32"/>
  <c r="AS15" i="32"/>
  <c r="AR15" i="32"/>
  <c r="AQ15" i="32"/>
  <c r="AS14" i="32"/>
  <c r="AR14" i="32"/>
  <c r="AQ14" i="32"/>
  <c r="AS13" i="32"/>
  <c r="AR13" i="32"/>
  <c r="AQ13" i="32"/>
  <c r="AM26" i="32"/>
  <c r="AN26" i="32" s="1"/>
  <c r="AM25" i="32"/>
  <c r="AN25" i="32" s="1"/>
  <c r="AM24" i="32"/>
  <c r="AN24" i="32" s="1"/>
  <c r="AM23" i="32"/>
  <c r="AN23" i="32" s="1"/>
  <c r="AM22" i="32"/>
  <c r="AN22" i="32" s="1"/>
  <c r="AM21" i="32"/>
  <c r="AN21" i="32" s="1"/>
  <c r="AM20" i="32"/>
  <c r="AN20" i="32" s="1"/>
  <c r="AM19" i="32"/>
  <c r="AN19" i="32" s="1"/>
  <c r="AM18" i="32"/>
  <c r="AN18" i="32" s="1"/>
  <c r="AM17" i="32"/>
  <c r="AN17" i="32" s="1"/>
  <c r="AM16" i="32"/>
  <c r="AN16" i="32" s="1"/>
  <c r="AM15" i="32"/>
  <c r="AN15" i="32" s="1"/>
  <c r="AM14" i="32"/>
  <c r="AN14" i="32" s="1"/>
  <c r="AM13" i="32"/>
  <c r="AN13" i="32" s="1"/>
  <c r="AI26" i="32"/>
  <c r="AJ26" i="32" s="1"/>
  <c r="AI25" i="32"/>
  <c r="AJ25" i="32" s="1"/>
  <c r="AI24" i="32"/>
  <c r="AJ24" i="32" s="1"/>
  <c r="AI23" i="32"/>
  <c r="AJ23" i="32" s="1"/>
  <c r="AI22" i="32"/>
  <c r="AJ22" i="32" s="1"/>
  <c r="AI21" i="32"/>
  <c r="AJ21" i="32" s="1"/>
  <c r="AI20" i="32"/>
  <c r="AJ20" i="32" s="1"/>
  <c r="AI19" i="32"/>
  <c r="AJ19" i="32" s="1"/>
  <c r="AI18" i="32"/>
  <c r="AJ18" i="32" s="1"/>
  <c r="AI17" i="32"/>
  <c r="AJ17" i="32" s="1"/>
  <c r="AI16" i="32"/>
  <c r="AJ16" i="32" s="1"/>
  <c r="AI15" i="32"/>
  <c r="AJ15" i="32" s="1"/>
  <c r="AI14" i="32"/>
  <c r="AJ14" i="32" s="1"/>
  <c r="AI13" i="32"/>
  <c r="AJ13" i="32" s="1"/>
  <c r="AE26" i="32"/>
  <c r="AF26" i="32" s="1"/>
  <c r="AE25" i="32"/>
  <c r="AF25" i="32" s="1"/>
  <c r="AE24" i="32"/>
  <c r="AF24" i="32" s="1"/>
  <c r="AE23" i="32"/>
  <c r="AF23" i="32" s="1"/>
  <c r="AE22" i="32"/>
  <c r="AF22" i="32" s="1"/>
  <c r="AE21" i="32"/>
  <c r="AF21" i="32" s="1"/>
  <c r="AE20" i="32"/>
  <c r="AF20" i="32" s="1"/>
  <c r="AE19" i="32"/>
  <c r="AF19" i="32" s="1"/>
  <c r="AE18" i="32"/>
  <c r="AF18" i="32" s="1"/>
  <c r="AE17" i="32"/>
  <c r="AF17" i="32" s="1"/>
  <c r="AE16" i="32"/>
  <c r="AF16" i="32" s="1"/>
  <c r="AE15" i="32"/>
  <c r="AF15" i="32" s="1"/>
  <c r="AE14" i="32"/>
  <c r="AF14" i="32" s="1"/>
  <c r="AE13" i="32"/>
  <c r="AF13" i="32" s="1"/>
  <c r="AI12" i="32"/>
  <c r="AJ12" i="32" s="1"/>
  <c r="AE12" i="32"/>
  <c r="AF12" i="32" s="1"/>
  <c r="AA26" i="32"/>
  <c r="AB26" i="32" s="1"/>
  <c r="AA25" i="32"/>
  <c r="AB25" i="32" s="1"/>
  <c r="AA24" i="32"/>
  <c r="AB24" i="32" s="1"/>
  <c r="AA23" i="32"/>
  <c r="AB23" i="32" s="1"/>
  <c r="AA22" i="32"/>
  <c r="AB22" i="32" s="1"/>
  <c r="AA21" i="32"/>
  <c r="AB21" i="32" s="1"/>
  <c r="AA20" i="32"/>
  <c r="AB20" i="32" s="1"/>
  <c r="AA19" i="32"/>
  <c r="AB19" i="32" s="1"/>
  <c r="AA18" i="32"/>
  <c r="AB18" i="32" s="1"/>
  <c r="AA17" i="32"/>
  <c r="AB17" i="32" s="1"/>
  <c r="AA16" i="32"/>
  <c r="AB16" i="32" s="1"/>
  <c r="AA15" i="32"/>
  <c r="AB15" i="32" s="1"/>
  <c r="AA14" i="32"/>
  <c r="AB14" i="32" s="1"/>
  <c r="AA13" i="32"/>
  <c r="AB13" i="32" s="1"/>
  <c r="AA12" i="32"/>
  <c r="AB12" i="32" s="1"/>
  <c r="W26" i="32"/>
  <c r="X26" i="32" s="1"/>
  <c r="W25" i="32"/>
  <c r="X25" i="32" s="1"/>
  <c r="W24" i="32"/>
  <c r="X24" i="32" s="1"/>
  <c r="W23" i="32"/>
  <c r="X23" i="32" s="1"/>
  <c r="W22" i="32"/>
  <c r="X22" i="32" s="1"/>
  <c r="W21" i="32"/>
  <c r="X21" i="32" s="1"/>
  <c r="W20" i="32"/>
  <c r="X20" i="32" s="1"/>
  <c r="W19" i="32"/>
  <c r="X19" i="32" s="1"/>
  <c r="W18" i="32"/>
  <c r="X18" i="32" s="1"/>
  <c r="W17" i="32"/>
  <c r="X17" i="32" s="1"/>
  <c r="W16" i="32"/>
  <c r="X16" i="32" s="1"/>
  <c r="W15" i="32"/>
  <c r="X15" i="32" s="1"/>
  <c r="W14" i="32"/>
  <c r="X14" i="32" s="1"/>
  <c r="W13" i="32"/>
  <c r="X13" i="32" s="1"/>
  <c r="W12" i="32"/>
  <c r="X12" i="32" s="1"/>
  <c r="S26" i="32"/>
  <c r="T26" i="32" s="1"/>
  <c r="S25" i="32"/>
  <c r="T25" i="32" s="1"/>
  <c r="S24" i="32"/>
  <c r="T24" i="32" s="1"/>
  <c r="S23" i="32"/>
  <c r="T23" i="32" s="1"/>
  <c r="S22" i="32"/>
  <c r="T22" i="32" s="1"/>
  <c r="S21" i="32"/>
  <c r="T21" i="32" s="1"/>
  <c r="S20" i="32"/>
  <c r="T20" i="32" s="1"/>
  <c r="S19" i="32"/>
  <c r="T19" i="32" s="1"/>
  <c r="S18" i="32"/>
  <c r="T18" i="32" s="1"/>
  <c r="S17" i="32"/>
  <c r="T17" i="32" s="1"/>
  <c r="S16" i="32"/>
  <c r="T16" i="32" s="1"/>
  <c r="S15" i="32"/>
  <c r="T15" i="32" s="1"/>
  <c r="S14" i="32"/>
  <c r="T14" i="32" s="1"/>
  <c r="S13" i="32"/>
  <c r="T13" i="32" s="1"/>
  <c r="S12" i="32"/>
  <c r="T12" i="32" s="1"/>
  <c r="O15" i="32"/>
  <c r="P15" i="32" s="1"/>
  <c r="O14" i="32"/>
  <c r="P14" i="32" s="1"/>
  <c r="O13" i="32"/>
  <c r="P13" i="32" s="1"/>
  <c r="O26" i="32"/>
  <c r="P26" i="32" s="1"/>
  <c r="O25" i="32"/>
  <c r="P25" i="32" s="1"/>
  <c r="O24" i="32"/>
  <c r="P24" i="32" s="1"/>
  <c r="O23" i="32"/>
  <c r="P23" i="32" s="1"/>
  <c r="O22" i="32"/>
  <c r="P22" i="32" s="1"/>
  <c r="O21" i="32"/>
  <c r="P21" i="32" s="1"/>
  <c r="O20" i="32"/>
  <c r="P20" i="32" s="1"/>
  <c r="O19" i="32"/>
  <c r="P19" i="32" s="1"/>
  <c r="O18" i="32"/>
  <c r="P18" i="32" s="1"/>
  <c r="O17" i="32"/>
  <c r="P17" i="32" s="1"/>
  <c r="O16" i="32"/>
  <c r="P16" i="32" s="1"/>
  <c r="K13" i="32"/>
  <c r="L13" i="32" s="1"/>
  <c r="K26" i="32"/>
  <c r="L26" i="32" s="1"/>
  <c r="K25" i="32"/>
  <c r="L25" i="32" s="1"/>
  <c r="K24" i="32"/>
  <c r="L24" i="32" s="1"/>
  <c r="K23" i="32"/>
  <c r="L23" i="32" s="1"/>
  <c r="K22" i="32"/>
  <c r="L22" i="32" s="1"/>
  <c r="K21" i="32"/>
  <c r="L21" i="32" s="1"/>
  <c r="K20" i="32"/>
  <c r="L20" i="32" s="1"/>
  <c r="K19" i="32"/>
  <c r="L19" i="32" s="1"/>
  <c r="K18" i="32"/>
  <c r="L18" i="32" s="1"/>
  <c r="K17" i="32"/>
  <c r="L17" i="32" s="1"/>
  <c r="K16" i="32"/>
  <c r="L16" i="32" s="1"/>
  <c r="K15" i="32"/>
  <c r="L15" i="32" s="1"/>
  <c r="K14" i="32"/>
  <c r="L14" i="32" s="1"/>
  <c r="G26" i="32"/>
  <c r="H26" i="32" s="1"/>
  <c r="G25" i="32"/>
  <c r="H25" i="32" s="1"/>
  <c r="G24" i="32"/>
  <c r="H24" i="32" s="1"/>
  <c r="G23" i="32"/>
  <c r="H23" i="32" s="1"/>
  <c r="G22" i="32"/>
  <c r="H22" i="32" s="1"/>
  <c r="G21" i="32"/>
  <c r="H21" i="32" s="1"/>
  <c r="G20" i="32"/>
  <c r="H20" i="32" s="1"/>
  <c r="G19" i="32"/>
  <c r="H19" i="32" s="1"/>
  <c r="G18" i="32"/>
  <c r="H18" i="32" s="1"/>
  <c r="G17" i="32"/>
  <c r="H17" i="32" s="1"/>
  <c r="G16" i="32"/>
  <c r="H16" i="32" s="1"/>
  <c r="G15" i="32"/>
  <c r="H15" i="32" s="1"/>
  <c r="G14" i="32"/>
  <c r="H14" i="32" s="1"/>
  <c r="G13" i="32"/>
  <c r="H13" i="32" s="1"/>
  <c r="BC12" i="32"/>
  <c r="BB12" i="32"/>
  <c r="BA12" i="32"/>
  <c r="AX12" i="32"/>
  <c r="AW12" i="32"/>
  <c r="AV12" i="32"/>
  <c r="AR12" i="32"/>
  <c r="AQ12" i="32"/>
  <c r="AS12" i="32"/>
  <c r="AI29" i="32"/>
  <c r="AJ29" i="32" s="1"/>
  <c r="AE29" i="32"/>
  <c r="AF29" i="32" s="1"/>
  <c r="AM12" i="32"/>
  <c r="AN12" i="32" s="1"/>
  <c r="D62" i="32"/>
  <c r="AJ62" i="32" l="1"/>
  <c r="K54" i="30"/>
  <c r="L54" i="30" s="1"/>
  <c r="N54" i="30"/>
  <c r="O54" i="30" s="1"/>
  <c r="P54" i="30" s="1"/>
  <c r="K52" i="30"/>
  <c r="L52" i="30" s="1"/>
  <c r="N52" i="30"/>
  <c r="O52" i="30" s="1"/>
  <c r="P52" i="30" s="1"/>
  <c r="K51" i="30"/>
  <c r="L51" i="30" s="1"/>
  <c r="N51" i="30"/>
  <c r="O51" i="30" s="1"/>
  <c r="P51" i="30" s="1"/>
  <c r="K49" i="30"/>
  <c r="L49" i="30" s="1"/>
  <c r="N49" i="30"/>
  <c r="O49" i="30" s="1"/>
  <c r="P49" i="30" s="1"/>
  <c r="K61" i="30"/>
  <c r="L61" i="30" s="1"/>
  <c r="N61" i="30"/>
  <c r="O61" i="30" s="1"/>
  <c r="P61" i="30" s="1"/>
  <c r="K48" i="30"/>
  <c r="L48" i="30" s="1"/>
  <c r="N48" i="30"/>
  <c r="O48" i="30" s="1"/>
  <c r="P48" i="30" s="1"/>
  <c r="K56" i="30"/>
  <c r="L56" i="30" s="1"/>
  <c r="N56" i="30"/>
  <c r="O56" i="30" s="1"/>
  <c r="P56" i="30" s="1"/>
  <c r="K60" i="30"/>
  <c r="L60" i="30" s="1"/>
  <c r="N60" i="30"/>
  <c r="O60" i="30" s="1"/>
  <c r="P60" i="30" s="1"/>
  <c r="K59" i="30"/>
  <c r="L59" i="30" s="1"/>
  <c r="N59" i="30"/>
  <c r="O59" i="30" s="1"/>
  <c r="P59" i="30" s="1"/>
  <c r="K53" i="30"/>
  <c r="L53" i="30" s="1"/>
  <c r="N53" i="30"/>
  <c r="O53" i="30" s="1"/>
  <c r="P53" i="30" s="1"/>
  <c r="K58" i="30"/>
  <c r="L58" i="30" s="1"/>
  <c r="N58" i="30"/>
  <c r="O58" i="30" s="1"/>
  <c r="P58" i="30" s="1"/>
  <c r="K57" i="30"/>
  <c r="L57" i="30" s="1"/>
  <c r="N57" i="30"/>
  <c r="O57" i="30" s="1"/>
  <c r="P57" i="30" s="1"/>
  <c r="K50" i="30"/>
  <c r="L50" i="30" s="1"/>
  <c r="N50" i="30"/>
  <c r="O50" i="30" s="1"/>
  <c r="P50" i="30" s="1"/>
  <c r="K55" i="30"/>
  <c r="L55" i="30" s="1"/>
  <c r="N55" i="30"/>
  <c r="O55" i="30" s="1"/>
  <c r="P55" i="30" s="1"/>
  <c r="AN62" i="32"/>
  <c r="AF62" i="32"/>
  <c r="AB62" i="32"/>
  <c r="X62" i="32"/>
  <c r="T62" i="32"/>
  <c r="L62" i="32"/>
  <c r="H62" i="32"/>
  <c r="AY12" i="32"/>
  <c r="BJ12" i="32" s="1"/>
  <c r="BK12" i="32" s="1"/>
  <c r="BL12" i="32" s="1"/>
  <c r="P62" i="32"/>
  <c r="BD16" i="32"/>
  <c r="BN16" i="32" s="1"/>
  <c r="BO16" i="32" s="1"/>
  <c r="BP16" i="32" s="1"/>
  <c r="BD20" i="32"/>
  <c r="BN20" i="32" s="1"/>
  <c r="BO20" i="32" s="1"/>
  <c r="BP20" i="32" s="1"/>
  <c r="BD24" i="32"/>
  <c r="BN24" i="32" s="1"/>
  <c r="BO24" i="32" s="1"/>
  <c r="BP24" i="32" s="1"/>
  <c r="BD15" i="32"/>
  <c r="BN15" i="32" s="1"/>
  <c r="BO15" i="32" s="1"/>
  <c r="BP15" i="32" s="1"/>
  <c r="BD19" i="32"/>
  <c r="BN19" i="32" s="1"/>
  <c r="BO19" i="32" s="1"/>
  <c r="BP19" i="32" s="1"/>
  <c r="BD23" i="32"/>
  <c r="BN23" i="32" s="1"/>
  <c r="BO23" i="32" s="1"/>
  <c r="BP23" i="32" s="1"/>
  <c r="AT12" i="32"/>
  <c r="AT14" i="32"/>
  <c r="BF14" i="32" s="1"/>
  <c r="BG14" i="32" s="1"/>
  <c r="BH14" i="32" s="1"/>
  <c r="AT18" i="32"/>
  <c r="BF18" i="32" s="1"/>
  <c r="BG18" i="32" s="1"/>
  <c r="BH18" i="32" s="1"/>
  <c r="AT22" i="32"/>
  <c r="BF22" i="32" s="1"/>
  <c r="BG22" i="32" s="1"/>
  <c r="BH22" i="32" s="1"/>
  <c r="AT26" i="32"/>
  <c r="BF26" i="32" s="1"/>
  <c r="BG26" i="32" s="1"/>
  <c r="BH26" i="32" s="1"/>
  <c r="AY16" i="32"/>
  <c r="BJ16" i="32" s="1"/>
  <c r="BK16" i="32" s="1"/>
  <c r="BL16" i="32" s="1"/>
  <c r="AY20" i="32"/>
  <c r="BJ20" i="32" s="1"/>
  <c r="BK20" i="32" s="1"/>
  <c r="BL20" i="32" s="1"/>
  <c r="AY24" i="32"/>
  <c r="BJ24" i="32" s="1"/>
  <c r="BK24" i="32" s="1"/>
  <c r="BL24" i="32" s="1"/>
  <c r="BD14" i="32"/>
  <c r="BN14" i="32" s="1"/>
  <c r="BO14" i="32" s="1"/>
  <c r="BP14" i="32" s="1"/>
  <c r="BD18" i="32"/>
  <c r="BN18" i="32" s="1"/>
  <c r="BO18" i="32" s="1"/>
  <c r="BP18" i="32" s="1"/>
  <c r="BD22" i="32"/>
  <c r="BN22" i="32" s="1"/>
  <c r="BO22" i="32" s="1"/>
  <c r="BP22" i="32" s="1"/>
  <c r="BD26" i="32"/>
  <c r="BN26" i="32" s="1"/>
  <c r="BO26" i="32" s="1"/>
  <c r="BP26" i="32" s="1"/>
  <c r="AT13" i="32"/>
  <c r="BF13" i="32" s="1"/>
  <c r="BG13" i="32" s="1"/>
  <c r="BH13" i="32" s="1"/>
  <c r="AT17" i="32"/>
  <c r="BF17" i="32" s="1"/>
  <c r="BG17" i="32" s="1"/>
  <c r="BH17" i="32" s="1"/>
  <c r="AT21" i="32"/>
  <c r="BF21" i="32" s="1"/>
  <c r="BG21" i="32" s="1"/>
  <c r="BH21" i="32" s="1"/>
  <c r="AT25" i="32"/>
  <c r="BF25" i="32" s="1"/>
  <c r="BG25" i="32" s="1"/>
  <c r="BH25" i="32" s="1"/>
  <c r="AY15" i="32"/>
  <c r="BJ15" i="32" s="1"/>
  <c r="BK15" i="32" s="1"/>
  <c r="BL15" i="32" s="1"/>
  <c r="AY19" i="32"/>
  <c r="BJ19" i="32" s="1"/>
  <c r="BK19" i="32" s="1"/>
  <c r="BL19" i="32" s="1"/>
  <c r="AY23" i="32"/>
  <c r="BJ23" i="32" s="1"/>
  <c r="BK23" i="32" s="1"/>
  <c r="BL23" i="32" s="1"/>
  <c r="BD13" i="32"/>
  <c r="BN13" i="32" s="1"/>
  <c r="BO13" i="32" s="1"/>
  <c r="BP13" i="32" s="1"/>
  <c r="BD17" i="32"/>
  <c r="BN17" i="32" s="1"/>
  <c r="BO17" i="32" s="1"/>
  <c r="BP17" i="32" s="1"/>
  <c r="BD21" i="32"/>
  <c r="BN21" i="32" s="1"/>
  <c r="BO21" i="32" s="1"/>
  <c r="BP21" i="32" s="1"/>
  <c r="BD25" i="32"/>
  <c r="BN25" i="32" s="1"/>
  <c r="BO25" i="32" s="1"/>
  <c r="BP25" i="32" s="1"/>
  <c r="AT30" i="32"/>
  <c r="BF30" i="32" s="1"/>
  <c r="BG30" i="32" s="1"/>
  <c r="BH30" i="32" s="1"/>
  <c r="AT34" i="32"/>
  <c r="BF34" i="32" s="1"/>
  <c r="BG34" i="32" s="1"/>
  <c r="BH34" i="32" s="1"/>
  <c r="AT38" i="32"/>
  <c r="BF38" i="32" s="1"/>
  <c r="BG38" i="32" s="1"/>
  <c r="BH38" i="32" s="1"/>
  <c r="AT42" i="32"/>
  <c r="BF42" i="32" s="1"/>
  <c r="BG42" i="32" s="1"/>
  <c r="BH42" i="32" s="1"/>
  <c r="AT48" i="32"/>
  <c r="BF48" i="32" s="1"/>
  <c r="BG48" i="32" s="1"/>
  <c r="BH48" i="32" s="1"/>
  <c r="AT52" i="32"/>
  <c r="BF52" i="32" s="1"/>
  <c r="BG52" i="32" s="1"/>
  <c r="BH52" i="32" s="1"/>
  <c r="AT56" i="32"/>
  <c r="BF56" i="32" s="1"/>
  <c r="BG56" i="32" s="1"/>
  <c r="BH56" i="32" s="1"/>
  <c r="AT60" i="32"/>
  <c r="BF60" i="32" s="1"/>
  <c r="BG60" i="32" s="1"/>
  <c r="BH60" i="32" s="1"/>
  <c r="AY31" i="32"/>
  <c r="BJ31" i="32" s="1"/>
  <c r="BK31" i="32" s="1"/>
  <c r="BL31" i="32" s="1"/>
  <c r="AY35" i="32"/>
  <c r="BJ35" i="32" s="1"/>
  <c r="BK35" i="32" s="1"/>
  <c r="BL35" i="32" s="1"/>
  <c r="AY39" i="32"/>
  <c r="BJ39" i="32" s="1"/>
  <c r="BK39" i="32" s="1"/>
  <c r="BL39" i="32" s="1"/>
  <c r="AY43" i="32"/>
  <c r="BJ43" i="32" s="1"/>
  <c r="BK43" i="32" s="1"/>
  <c r="BL43" i="32" s="1"/>
  <c r="AY47" i="32"/>
  <c r="BJ47" i="32" s="1"/>
  <c r="BK47" i="32" s="1"/>
  <c r="BL47" i="32" s="1"/>
  <c r="AY51" i="32"/>
  <c r="BJ51" i="32" s="1"/>
  <c r="BK51" i="32" s="1"/>
  <c r="BL51" i="32" s="1"/>
  <c r="AY55" i="32"/>
  <c r="BJ55" i="32" s="1"/>
  <c r="BK55" i="32" s="1"/>
  <c r="BL55" i="32" s="1"/>
  <c r="AY59" i="32"/>
  <c r="BJ59" i="32" s="1"/>
  <c r="BK59" i="32" s="1"/>
  <c r="BL59" i="32" s="1"/>
  <c r="BD32" i="32"/>
  <c r="BN32" i="32" s="1"/>
  <c r="BO32" i="32" s="1"/>
  <c r="BP32" i="32" s="1"/>
  <c r="BD36" i="32"/>
  <c r="BN36" i="32" s="1"/>
  <c r="BO36" i="32" s="1"/>
  <c r="BP36" i="32" s="1"/>
  <c r="BD40" i="32"/>
  <c r="BN40" i="32" s="1"/>
  <c r="BO40" i="32" s="1"/>
  <c r="BP40" i="32" s="1"/>
  <c r="BD44" i="32"/>
  <c r="BN44" i="32" s="1"/>
  <c r="BO44" i="32" s="1"/>
  <c r="BP44" i="32" s="1"/>
  <c r="BD50" i="32"/>
  <c r="BN50" i="32" s="1"/>
  <c r="BO50" i="32" s="1"/>
  <c r="BP50" i="32" s="1"/>
  <c r="BD54" i="32"/>
  <c r="BN54" i="32" s="1"/>
  <c r="BO54" i="32" s="1"/>
  <c r="BP54" i="32" s="1"/>
  <c r="BD58" i="32"/>
  <c r="BN58" i="32" s="1"/>
  <c r="BO58" i="32" s="1"/>
  <c r="BP58" i="32" s="1"/>
  <c r="BD12" i="32"/>
  <c r="AT29" i="32"/>
  <c r="BF29" i="32" s="1"/>
  <c r="BG29" i="32" s="1"/>
  <c r="BH29" i="32" s="1"/>
  <c r="AT33" i="32"/>
  <c r="BF33" i="32" s="1"/>
  <c r="BG33" i="32" s="1"/>
  <c r="BH33" i="32" s="1"/>
  <c r="AT37" i="32"/>
  <c r="BF37" i="32" s="1"/>
  <c r="BG37" i="32" s="1"/>
  <c r="BH37" i="32" s="1"/>
  <c r="AT41" i="32"/>
  <c r="BF41" i="32" s="1"/>
  <c r="BG41" i="32" s="1"/>
  <c r="BH41" i="32" s="1"/>
  <c r="AT47" i="32"/>
  <c r="BF47" i="32" s="1"/>
  <c r="BG47" i="32" s="1"/>
  <c r="BH47" i="32" s="1"/>
  <c r="AT51" i="32"/>
  <c r="BF51" i="32" s="1"/>
  <c r="BG51" i="32" s="1"/>
  <c r="BH51" i="32" s="1"/>
  <c r="AT55" i="32"/>
  <c r="BF55" i="32" s="1"/>
  <c r="BG55" i="32" s="1"/>
  <c r="BH55" i="32" s="1"/>
  <c r="AT59" i="32"/>
  <c r="BF59" i="32" s="1"/>
  <c r="BG59" i="32" s="1"/>
  <c r="BH59" i="32" s="1"/>
  <c r="AY30" i="32"/>
  <c r="BJ30" i="32" s="1"/>
  <c r="BK30" i="32" s="1"/>
  <c r="BL30" i="32" s="1"/>
  <c r="AY34" i="32"/>
  <c r="BJ34" i="32" s="1"/>
  <c r="BK34" i="32" s="1"/>
  <c r="BL34" i="32" s="1"/>
  <c r="AY38" i="32"/>
  <c r="BJ38" i="32" s="1"/>
  <c r="BK38" i="32" s="1"/>
  <c r="BL38" i="32" s="1"/>
  <c r="AY42" i="32"/>
  <c r="BJ42" i="32" s="1"/>
  <c r="BK42" i="32" s="1"/>
  <c r="BL42" i="32" s="1"/>
  <c r="AY50" i="32"/>
  <c r="BJ50" i="32" s="1"/>
  <c r="BK50" i="32" s="1"/>
  <c r="BL50" i="32" s="1"/>
  <c r="AY54" i="32"/>
  <c r="BJ54" i="32" s="1"/>
  <c r="BK54" i="32" s="1"/>
  <c r="BL54" i="32" s="1"/>
  <c r="AY58" i="32"/>
  <c r="BJ58" i="32" s="1"/>
  <c r="BK58" i="32" s="1"/>
  <c r="BL58" i="32" s="1"/>
  <c r="BD31" i="32"/>
  <c r="BN31" i="32" s="1"/>
  <c r="BO31" i="32" s="1"/>
  <c r="BP31" i="32" s="1"/>
  <c r="BD35" i="32"/>
  <c r="BN35" i="32" s="1"/>
  <c r="BO35" i="32" s="1"/>
  <c r="BP35" i="32" s="1"/>
  <c r="BD39" i="32"/>
  <c r="BN39" i="32" s="1"/>
  <c r="BO39" i="32" s="1"/>
  <c r="BP39" i="32" s="1"/>
  <c r="BD43" i="32"/>
  <c r="BN43" i="32" s="1"/>
  <c r="BO43" i="32" s="1"/>
  <c r="BP43" i="32" s="1"/>
  <c r="BD49" i="32"/>
  <c r="BN49" i="32" s="1"/>
  <c r="BO49" i="32" s="1"/>
  <c r="BP49" i="32" s="1"/>
  <c r="BD53" i="32"/>
  <c r="BN53" i="32" s="1"/>
  <c r="BO53" i="32" s="1"/>
  <c r="BP53" i="32" s="1"/>
  <c r="BD57" i="32"/>
  <c r="BN57" i="32" s="1"/>
  <c r="BO57" i="32" s="1"/>
  <c r="BP57" i="32" s="1"/>
  <c r="BD61" i="32"/>
  <c r="BN61" i="32" s="1"/>
  <c r="BO61" i="32" s="1"/>
  <c r="BP61" i="32" s="1"/>
  <c r="AT16" i="32"/>
  <c r="BF16" i="32" s="1"/>
  <c r="BG16" i="32" s="1"/>
  <c r="BH16" i="32" s="1"/>
  <c r="AT20" i="32"/>
  <c r="BF20" i="32" s="1"/>
  <c r="BG20" i="32" s="1"/>
  <c r="BH20" i="32" s="1"/>
  <c r="AT24" i="32"/>
  <c r="BF24" i="32" s="1"/>
  <c r="BG24" i="32" s="1"/>
  <c r="BH24" i="32" s="1"/>
  <c r="AY14" i="32"/>
  <c r="BJ14" i="32" s="1"/>
  <c r="BK14" i="32" s="1"/>
  <c r="BL14" i="32" s="1"/>
  <c r="AY18" i="32"/>
  <c r="BJ18" i="32" s="1"/>
  <c r="BK18" i="32" s="1"/>
  <c r="BL18" i="32" s="1"/>
  <c r="AY22" i="32"/>
  <c r="BJ22" i="32" s="1"/>
  <c r="BK22" i="32" s="1"/>
  <c r="BL22" i="32" s="1"/>
  <c r="AY26" i="32"/>
  <c r="BJ26" i="32" s="1"/>
  <c r="BK26" i="32" s="1"/>
  <c r="BL26" i="32" s="1"/>
  <c r="AT31" i="32"/>
  <c r="BF31" i="32" s="1"/>
  <c r="BG31" i="32" s="1"/>
  <c r="BH31" i="32" s="1"/>
  <c r="AT35" i="32"/>
  <c r="BF35" i="32" s="1"/>
  <c r="BG35" i="32" s="1"/>
  <c r="BH35" i="32" s="1"/>
  <c r="AT39" i="32"/>
  <c r="BF39" i="32" s="1"/>
  <c r="BG39" i="32" s="1"/>
  <c r="BH39" i="32" s="1"/>
  <c r="AT43" i="32"/>
  <c r="BF43" i="32" s="1"/>
  <c r="BG43" i="32" s="1"/>
  <c r="BH43" i="32" s="1"/>
  <c r="AT49" i="32"/>
  <c r="BF49" i="32" s="1"/>
  <c r="BG49" i="32" s="1"/>
  <c r="BH49" i="32" s="1"/>
  <c r="AT53" i="32"/>
  <c r="BF53" i="32" s="1"/>
  <c r="BG53" i="32" s="1"/>
  <c r="BH53" i="32" s="1"/>
  <c r="AT57" i="32"/>
  <c r="BF57" i="32" s="1"/>
  <c r="BG57" i="32" s="1"/>
  <c r="BH57" i="32" s="1"/>
  <c r="AT61" i="32"/>
  <c r="BF61" i="32" s="1"/>
  <c r="BG61" i="32" s="1"/>
  <c r="BH61" i="32" s="1"/>
  <c r="AY32" i="32"/>
  <c r="BJ32" i="32" s="1"/>
  <c r="BK32" i="32" s="1"/>
  <c r="BL32" i="32" s="1"/>
  <c r="AY36" i="32"/>
  <c r="BJ36" i="32" s="1"/>
  <c r="BK36" i="32" s="1"/>
  <c r="BL36" i="32" s="1"/>
  <c r="AY40" i="32"/>
  <c r="BJ40" i="32" s="1"/>
  <c r="BK40" i="32" s="1"/>
  <c r="BL40" i="32" s="1"/>
  <c r="AY44" i="32"/>
  <c r="BJ44" i="32" s="1"/>
  <c r="BK44" i="32" s="1"/>
  <c r="BL44" i="32" s="1"/>
  <c r="AY48" i="32"/>
  <c r="BJ48" i="32" s="1"/>
  <c r="BK48" i="32" s="1"/>
  <c r="BL48" i="32" s="1"/>
  <c r="AY52" i="32"/>
  <c r="BJ52" i="32" s="1"/>
  <c r="BK52" i="32" s="1"/>
  <c r="BL52" i="32" s="1"/>
  <c r="AY56" i="32"/>
  <c r="BJ56" i="32" s="1"/>
  <c r="BK56" i="32" s="1"/>
  <c r="BL56" i="32" s="1"/>
  <c r="AY60" i="32"/>
  <c r="BJ60" i="32" s="1"/>
  <c r="BK60" i="32" s="1"/>
  <c r="BL60" i="32" s="1"/>
  <c r="BD29" i="32"/>
  <c r="BN29" i="32" s="1"/>
  <c r="BO29" i="32" s="1"/>
  <c r="BP29" i="32" s="1"/>
  <c r="BD33" i="32"/>
  <c r="BN33" i="32" s="1"/>
  <c r="BO33" i="32" s="1"/>
  <c r="BP33" i="32" s="1"/>
  <c r="BD37" i="32"/>
  <c r="BN37" i="32" s="1"/>
  <c r="BO37" i="32" s="1"/>
  <c r="BP37" i="32" s="1"/>
  <c r="BD41" i="32"/>
  <c r="BN41" i="32" s="1"/>
  <c r="BO41" i="32" s="1"/>
  <c r="BP41" i="32" s="1"/>
  <c r="BD47" i="32"/>
  <c r="BN47" i="32" s="1"/>
  <c r="BO47" i="32" s="1"/>
  <c r="BP47" i="32" s="1"/>
  <c r="BD51" i="32"/>
  <c r="BN51" i="32" s="1"/>
  <c r="BO51" i="32" s="1"/>
  <c r="BP51" i="32" s="1"/>
  <c r="BD55" i="32"/>
  <c r="BN55" i="32" s="1"/>
  <c r="BO55" i="32" s="1"/>
  <c r="BP55" i="32" s="1"/>
  <c r="BD59" i="32"/>
  <c r="BN59" i="32" s="1"/>
  <c r="BO59" i="32" s="1"/>
  <c r="BP59" i="32" s="1"/>
  <c r="AT15" i="32"/>
  <c r="BF15" i="32" s="1"/>
  <c r="BG15" i="32" s="1"/>
  <c r="BH15" i="32" s="1"/>
  <c r="AT19" i="32"/>
  <c r="BF19" i="32" s="1"/>
  <c r="BG19" i="32" s="1"/>
  <c r="BH19" i="32" s="1"/>
  <c r="AT23" i="32"/>
  <c r="BF23" i="32" s="1"/>
  <c r="BG23" i="32" s="1"/>
  <c r="BH23" i="32" s="1"/>
  <c r="AY13" i="32"/>
  <c r="BJ13" i="32" s="1"/>
  <c r="BK13" i="32" s="1"/>
  <c r="BL13" i="32" s="1"/>
  <c r="AY17" i="32"/>
  <c r="BJ17" i="32" s="1"/>
  <c r="BK17" i="32" s="1"/>
  <c r="BL17" i="32" s="1"/>
  <c r="AY21" i="32"/>
  <c r="BJ21" i="32" s="1"/>
  <c r="BK21" i="32" s="1"/>
  <c r="BL21" i="32" s="1"/>
  <c r="AY25" i="32"/>
  <c r="BJ25" i="32" s="1"/>
  <c r="BK25" i="32" s="1"/>
  <c r="BL25" i="32" s="1"/>
  <c r="AT32" i="32"/>
  <c r="BF32" i="32" s="1"/>
  <c r="BG32" i="32" s="1"/>
  <c r="BH32" i="32" s="1"/>
  <c r="AT36" i="32"/>
  <c r="BF36" i="32" s="1"/>
  <c r="BG36" i="32" s="1"/>
  <c r="BH36" i="32" s="1"/>
  <c r="AT40" i="32"/>
  <c r="BF40" i="32" s="1"/>
  <c r="BG40" i="32" s="1"/>
  <c r="BH40" i="32" s="1"/>
  <c r="AT44" i="32"/>
  <c r="BF44" i="32" s="1"/>
  <c r="BG44" i="32" s="1"/>
  <c r="BH44" i="32" s="1"/>
  <c r="AT50" i="32"/>
  <c r="BF50" i="32" s="1"/>
  <c r="BG50" i="32" s="1"/>
  <c r="BH50" i="32" s="1"/>
  <c r="AT54" i="32"/>
  <c r="BF54" i="32" s="1"/>
  <c r="BG54" i="32" s="1"/>
  <c r="BH54" i="32" s="1"/>
  <c r="AT58" i="32"/>
  <c r="BF58" i="32" s="1"/>
  <c r="BG58" i="32" s="1"/>
  <c r="BH58" i="32" s="1"/>
  <c r="AY29" i="32"/>
  <c r="BJ29" i="32" s="1"/>
  <c r="BK29" i="32" s="1"/>
  <c r="BL29" i="32" s="1"/>
  <c r="AY33" i="32"/>
  <c r="BJ33" i="32" s="1"/>
  <c r="BK33" i="32" s="1"/>
  <c r="BL33" i="32" s="1"/>
  <c r="AY37" i="32"/>
  <c r="BJ37" i="32" s="1"/>
  <c r="BK37" i="32" s="1"/>
  <c r="BL37" i="32" s="1"/>
  <c r="AY41" i="32"/>
  <c r="BJ41" i="32" s="1"/>
  <c r="BK41" i="32" s="1"/>
  <c r="BL41" i="32" s="1"/>
  <c r="AY49" i="32"/>
  <c r="BJ49" i="32" s="1"/>
  <c r="BK49" i="32" s="1"/>
  <c r="BL49" i="32" s="1"/>
  <c r="AY53" i="32"/>
  <c r="BJ53" i="32" s="1"/>
  <c r="BK53" i="32" s="1"/>
  <c r="BL53" i="32" s="1"/>
  <c r="AY57" i="32"/>
  <c r="BJ57" i="32" s="1"/>
  <c r="BK57" i="32" s="1"/>
  <c r="BL57" i="32" s="1"/>
  <c r="AY61" i="32"/>
  <c r="BJ61" i="32" s="1"/>
  <c r="BK61" i="32" s="1"/>
  <c r="BL61" i="32" s="1"/>
  <c r="BD30" i="32"/>
  <c r="BN30" i="32" s="1"/>
  <c r="BO30" i="32" s="1"/>
  <c r="BP30" i="32" s="1"/>
  <c r="BD34" i="32"/>
  <c r="BN34" i="32" s="1"/>
  <c r="BO34" i="32" s="1"/>
  <c r="BP34" i="32" s="1"/>
  <c r="BD38" i="32"/>
  <c r="BN38" i="32" s="1"/>
  <c r="BO38" i="32" s="1"/>
  <c r="BP38" i="32" s="1"/>
  <c r="BD42" i="32"/>
  <c r="BN42" i="32" s="1"/>
  <c r="BO42" i="32" s="1"/>
  <c r="BP42" i="32" s="1"/>
  <c r="BD48" i="32"/>
  <c r="BN48" i="32" s="1"/>
  <c r="BO48" i="32" s="1"/>
  <c r="BP48" i="32" s="1"/>
  <c r="BD52" i="32"/>
  <c r="BN52" i="32" s="1"/>
  <c r="BO52" i="32" s="1"/>
  <c r="BP52" i="32" s="1"/>
  <c r="BD56" i="32"/>
  <c r="BN56" i="32" s="1"/>
  <c r="BO56" i="32" s="1"/>
  <c r="BP56" i="32" s="1"/>
  <c r="BD60" i="32"/>
  <c r="BN60" i="32" s="1"/>
  <c r="BO60" i="32" s="1"/>
  <c r="BP60" i="32" s="1"/>
  <c r="AN27" i="32"/>
  <c r="AF45" i="32"/>
  <c r="AF27" i="32"/>
  <c r="AJ45" i="32"/>
  <c r="AJ27" i="32"/>
  <c r="AN45" i="32"/>
  <c r="D46" i="23"/>
  <c r="D52" i="23"/>
  <c r="G18" i="33"/>
  <c r="P62" i="30" l="1"/>
  <c r="L62" i="30"/>
  <c r="AN64" i="32"/>
  <c r="AJ64" i="32"/>
  <c r="AF64" i="32"/>
  <c r="BP45" i="32"/>
  <c r="K53" i="25" l="1"/>
  <c r="K53" i="23"/>
  <c r="G52" i="25"/>
  <c r="H52" i="25" s="1"/>
  <c r="G52" i="23"/>
  <c r="H52" i="23" s="1"/>
  <c r="K45" i="25"/>
  <c r="K44" i="25"/>
  <c r="K43" i="25"/>
  <c r="G53" i="17"/>
  <c r="H53" i="17" s="1"/>
  <c r="G47" i="17"/>
  <c r="K48" i="17"/>
  <c r="I52" i="25" l="1"/>
  <c r="J52" i="25" s="1"/>
  <c r="L52" i="25" s="1"/>
  <c r="I52" i="23"/>
  <c r="J52" i="23" s="1"/>
  <c r="I53" i="17"/>
  <c r="J53" i="17" s="1"/>
  <c r="L53" i="17" s="1"/>
  <c r="H47" i="17"/>
  <c r="I47" i="17" s="1"/>
  <c r="J47" i="17" s="1"/>
  <c r="L47" i="17" s="1"/>
  <c r="F13" i="33" l="1"/>
  <c r="H13" i="33" s="1"/>
  <c r="F12" i="33"/>
  <c r="F11" i="33"/>
  <c r="H11" i="33" s="1"/>
  <c r="F10" i="33"/>
  <c r="F9" i="33"/>
  <c r="F8" i="33"/>
  <c r="H8" i="33" s="1"/>
  <c r="F7" i="33"/>
  <c r="H7" i="33" s="1"/>
  <c r="E19" i="33"/>
  <c r="D19" i="33"/>
  <c r="C19" i="33"/>
  <c r="F18" i="33"/>
  <c r="H18" i="33" s="1"/>
  <c r="F17" i="33"/>
  <c r="H17" i="33" s="1"/>
  <c r="E14" i="33"/>
  <c r="D14" i="33"/>
  <c r="C14" i="33"/>
  <c r="H12" i="33"/>
  <c r="H10" i="33"/>
  <c r="B1" i="33"/>
  <c r="H19" i="33" l="1"/>
  <c r="F14" i="33"/>
  <c r="F19" i="33"/>
  <c r="H9" i="33"/>
  <c r="H14" i="33" s="1"/>
  <c r="D7" i="17" l="1"/>
  <c r="D9" i="17" s="1"/>
  <c r="D45" i="17" l="1"/>
  <c r="D46" i="17"/>
  <c r="G46" i="17" s="1"/>
  <c r="H46" i="17" s="1"/>
  <c r="I46" i="17" s="1"/>
  <c r="J46" i="17" s="1"/>
  <c r="L46" i="17" s="1"/>
  <c r="D43" i="17"/>
  <c r="D44" i="17"/>
  <c r="G44" i="17" s="1"/>
  <c r="D52" i="17"/>
  <c r="G52" i="17" s="1"/>
  <c r="B14" i="17"/>
  <c r="B13" i="17"/>
  <c r="G45" i="17" l="1"/>
  <c r="H45" i="17" s="1"/>
  <c r="I45" i="17" s="1"/>
  <c r="J45" i="17" s="1"/>
  <c r="L45" i="17" s="1"/>
  <c r="D13" i="17"/>
  <c r="D41" i="17"/>
  <c r="G41" i="17" s="1"/>
  <c r="H44" i="17"/>
  <c r="H41" i="17" l="1"/>
  <c r="H25" i="20"/>
  <c r="I41" i="17" l="1"/>
  <c r="J41" i="17" s="1"/>
  <c r="L41" i="17" s="1"/>
  <c r="F12" i="30" l="1"/>
  <c r="G12" i="30" s="1"/>
  <c r="D45" i="32"/>
  <c r="AA29" i="32"/>
  <c r="AB29" i="32" s="1"/>
  <c r="W29" i="32"/>
  <c r="X29" i="32" s="1"/>
  <c r="T29" i="32"/>
  <c r="P29" i="32"/>
  <c r="H29" i="32"/>
  <c r="D27" i="32"/>
  <c r="O12" i="32"/>
  <c r="P12" i="32" s="1"/>
  <c r="K12" i="32"/>
  <c r="L12" i="32" s="1"/>
  <c r="G12" i="32"/>
  <c r="H12" i="32" s="1"/>
  <c r="H27" i="32" s="1"/>
  <c r="D64" i="32" l="1"/>
  <c r="L45" i="32"/>
  <c r="AB45" i="32"/>
  <c r="P45" i="32"/>
  <c r="T45" i="32"/>
  <c r="H45" i="32"/>
  <c r="H64" i="32" s="1"/>
  <c r="X45" i="32"/>
  <c r="BF12" i="32"/>
  <c r="BG12" i="32" s="1"/>
  <c r="BH12" i="32" s="1"/>
  <c r="L27" i="32"/>
  <c r="AB27" i="32"/>
  <c r="AB64" i="32" s="1"/>
  <c r="BN12" i="32"/>
  <c r="BO12" i="32" s="1"/>
  <c r="BP12" i="32" s="1"/>
  <c r="P27" i="32"/>
  <c r="T27" i="32"/>
  <c r="X27" i="32"/>
  <c r="P64" i="32" l="1"/>
  <c r="X64" i="32"/>
  <c r="T64" i="32"/>
  <c r="L64" i="32"/>
  <c r="BH27" i="32"/>
  <c r="BP27" i="32"/>
  <c r="BH45" i="32"/>
  <c r="BL45" i="32"/>
  <c r="BL27" i="32"/>
  <c r="BH63" i="32" l="1"/>
  <c r="BP63" i="32"/>
  <c r="BL63" i="32"/>
  <c r="K46" i="25"/>
  <c r="K42" i="25"/>
  <c r="K41" i="25"/>
  <c r="F46" i="20"/>
  <c r="H42" i="20"/>
  <c r="H44" i="20"/>
  <c r="H37" i="20"/>
  <c r="H38" i="20"/>
  <c r="H39" i="20"/>
  <c r="H35" i="20"/>
  <c r="H36" i="20"/>
  <c r="H34" i="20"/>
  <c r="H32" i="20"/>
  <c r="H33" i="20"/>
  <c r="H31" i="20"/>
  <c r="H26" i="20"/>
  <c r="H22" i="20"/>
  <c r="H23" i="20"/>
  <c r="H20" i="20"/>
  <c r="H21" i="20"/>
  <c r="H18" i="20"/>
  <c r="H19" i="20"/>
  <c r="H16" i="20"/>
  <c r="H17" i="20"/>
  <c r="H15" i="20"/>
  <c r="H13" i="20"/>
  <c r="H14" i="20"/>
  <c r="D27" i="30"/>
  <c r="F18" i="30" l="1"/>
  <c r="F31" i="30"/>
  <c r="F26" i="30"/>
  <c r="F37" i="30"/>
  <c r="J37" i="30" s="1"/>
  <c r="F23" i="30"/>
  <c r="F34" i="30"/>
  <c r="F15" i="30"/>
  <c r="F22" i="30"/>
  <c r="F38" i="30"/>
  <c r="F17" i="30"/>
  <c r="F16" i="30"/>
  <c r="F20" i="30"/>
  <c r="F30" i="30"/>
  <c r="F35" i="30"/>
  <c r="F36" i="30"/>
  <c r="F32" i="30"/>
  <c r="G32" i="30" s="1"/>
  <c r="H32" i="30" s="1"/>
  <c r="F41" i="30"/>
  <c r="G41" i="30" s="1"/>
  <c r="H41" i="30" s="1"/>
  <c r="F43" i="30"/>
  <c r="G43" i="30" s="1"/>
  <c r="H43" i="30" s="1"/>
  <c r="F33" i="30"/>
  <c r="G33" i="30" s="1"/>
  <c r="H33" i="30" s="1"/>
  <c r="F44" i="30"/>
  <c r="J44" i="30" s="1"/>
  <c r="F21" i="30"/>
  <c r="J21" i="30" s="1"/>
  <c r="F19" i="30"/>
  <c r="G19" i="30" s="1"/>
  <c r="H19" i="30" s="1"/>
  <c r="F25" i="30"/>
  <c r="G25" i="30" s="1"/>
  <c r="H25" i="30" s="1"/>
  <c r="H43" i="20"/>
  <c r="H41" i="20"/>
  <c r="H40" i="20"/>
  <c r="H30" i="20"/>
  <c r="H24" i="20"/>
  <c r="H27" i="20" s="1"/>
  <c r="F13" i="30" l="1"/>
  <c r="J13" i="30" s="1"/>
  <c r="K13" i="30" s="1"/>
  <c r="L13" i="30" s="1"/>
  <c r="J31" i="30"/>
  <c r="K31" i="30" s="1"/>
  <c r="L31" i="30" s="1"/>
  <c r="G31" i="30"/>
  <c r="H31" i="30" s="1"/>
  <c r="J32" i="30"/>
  <c r="N32" i="30" s="1"/>
  <c r="O32" i="30" s="1"/>
  <c r="P32" i="30" s="1"/>
  <c r="G37" i="30"/>
  <c r="H37" i="30" s="1"/>
  <c r="G20" i="30"/>
  <c r="H20" i="30" s="1"/>
  <c r="J20" i="30"/>
  <c r="K20" i="30" s="1"/>
  <c r="L20" i="30" s="1"/>
  <c r="J38" i="30"/>
  <c r="N38" i="30" s="1"/>
  <c r="O38" i="30" s="1"/>
  <c r="P38" i="30" s="1"/>
  <c r="G38" i="30"/>
  <c r="H38" i="30" s="1"/>
  <c r="J23" i="30"/>
  <c r="N23" i="30" s="1"/>
  <c r="O23" i="30" s="1"/>
  <c r="P23" i="30" s="1"/>
  <c r="G23" i="30"/>
  <c r="H23" i="30" s="1"/>
  <c r="J36" i="30"/>
  <c r="N36" i="30" s="1"/>
  <c r="O36" i="30" s="1"/>
  <c r="P36" i="30" s="1"/>
  <c r="G36" i="30"/>
  <c r="H36" i="30" s="1"/>
  <c r="G16" i="30"/>
  <c r="H16" i="30" s="1"/>
  <c r="J16" i="30"/>
  <c r="K16" i="30" s="1"/>
  <c r="L16" i="30" s="1"/>
  <c r="G22" i="30"/>
  <c r="H22" i="30" s="1"/>
  <c r="J22" i="30"/>
  <c r="K22" i="30" s="1"/>
  <c r="L22" i="30" s="1"/>
  <c r="G35" i="30"/>
  <c r="H35" i="30" s="1"/>
  <c r="J35" i="30"/>
  <c r="N35" i="30" s="1"/>
  <c r="O35" i="30" s="1"/>
  <c r="P35" i="30" s="1"/>
  <c r="J15" i="30"/>
  <c r="G15" i="30"/>
  <c r="H15" i="30" s="1"/>
  <c r="J18" i="30"/>
  <c r="N18" i="30" s="1"/>
  <c r="O18" i="30" s="1"/>
  <c r="P18" i="30" s="1"/>
  <c r="G18" i="30"/>
  <c r="H18" i="30" s="1"/>
  <c r="J30" i="30"/>
  <c r="K30" i="30" s="1"/>
  <c r="L30" i="30" s="1"/>
  <c r="G30" i="30"/>
  <c r="H30" i="30" s="1"/>
  <c r="J17" i="30"/>
  <c r="N17" i="30" s="1"/>
  <c r="O17" i="30" s="1"/>
  <c r="P17" i="30" s="1"/>
  <c r="G17" i="30"/>
  <c r="H17" i="30" s="1"/>
  <c r="G34" i="30"/>
  <c r="H34" i="30" s="1"/>
  <c r="J34" i="30"/>
  <c r="K34" i="30" s="1"/>
  <c r="L34" i="30" s="1"/>
  <c r="J26" i="30"/>
  <c r="G26" i="30"/>
  <c r="H26" i="30" s="1"/>
  <c r="F39" i="30"/>
  <c r="F24" i="30"/>
  <c r="F42" i="30"/>
  <c r="F14" i="30"/>
  <c r="F40" i="30"/>
  <c r="G40" i="30" s="1"/>
  <c r="H40" i="30" s="1"/>
  <c r="G44" i="30"/>
  <c r="H44" i="30" s="1"/>
  <c r="J43" i="30"/>
  <c r="N43" i="30" s="1"/>
  <c r="O43" i="30" s="1"/>
  <c r="P43" i="30" s="1"/>
  <c r="J19" i="30"/>
  <c r="N19" i="30" s="1"/>
  <c r="O19" i="30" s="1"/>
  <c r="P19" i="30" s="1"/>
  <c r="K21" i="30"/>
  <c r="L21" i="30" s="1"/>
  <c r="N21" i="30"/>
  <c r="O21" i="30" s="1"/>
  <c r="P21" i="30" s="1"/>
  <c r="K44" i="30"/>
  <c r="L44" i="30" s="1"/>
  <c r="N44" i="30"/>
  <c r="O44" i="30" s="1"/>
  <c r="P44" i="30" s="1"/>
  <c r="G21" i="30"/>
  <c r="H21" i="30" s="1"/>
  <c r="J41" i="30"/>
  <c r="J33" i="30"/>
  <c r="J25" i="30"/>
  <c r="K25" i="30" s="1"/>
  <c r="L25" i="30" s="1"/>
  <c r="H46" i="20"/>
  <c r="N37" i="30"/>
  <c r="O37" i="30" s="1"/>
  <c r="P37" i="30" s="1"/>
  <c r="K37" i="30"/>
  <c r="L37" i="30" s="1"/>
  <c r="D5" i="25"/>
  <c r="D7" i="25" s="1"/>
  <c r="D9" i="25" s="1"/>
  <c r="D5" i="23"/>
  <c r="D45" i="30"/>
  <c r="D64" i="30" s="1"/>
  <c r="N13" i="30" l="1"/>
  <c r="O13" i="30" s="1"/>
  <c r="P13" i="30" s="1"/>
  <c r="G13" i="30"/>
  <c r="H13" i="30" s="1"/>
  <c r="G47" i="30"/>
  <c r="G44" i="25"/>
  <c r="H44" i="25" s="1"/>
  <c r="I44" i="25" s="1"/>
  <c r="J44" i="25" s="1"/>
  <c r="L44" i="25" s="1"/>
  <c r="D45" i="25"/>
  <c r="G45" i="25" s="1"/>
  <c r="H45" i="25" s="1"/>
  <c r="I45" i="25" s="1"/>
  <c r="J45" i="25" s="1"/>
  <c r="L45" i="25" s="1"/>
  <c r="D42" i="25"/>
  <c r="G42" i="25" s="1"/>
  <c r="D43" i="25"/>
  <c r="G43" i="25" s="1"/>
  <c r="H43" i="25" s="1"/>
  <c r="I43" i="25" s="1"/>
  <c r="J43" i="25" s="1"/>
  <c r="L43" i="25" s="1"/>
  <c r="H47" i="30"/>
  <c r="H62" i="30" s="1"/>
  <c r="K17" i="30"/>
  <c r="L17" i="30" s="1"/>
  <c r="K23" i="30"/>
  <c r="L23" i="30" s="1"/>
  <c r="N31" i="30"/>
  <c r="O31" i="30" s="1"/>
  <c r="P31" i="30" s="1"/>
  <c r="K43" i="30"/>
  <c r="L43" i="30" s="1"/>
  <c r="N16" i="30"/>
  <c r="O16" i="30" s="1"/>
  <c r="P16" i="30" s="1"/>
  <c r="K32" i="30"/>
  <c r="L32" i="30" s="1"/>
  <c r="N34" i="30"/>
  <c r="O34" i="30" s="1"/>
  <c r="P34" i="30" s="1"/>
  <c r="N22" i="30"/>
  <c r="O22" i="30" s="1"/>
  <c r="P22" i="30" s="1"/>
  <c r="N20" i="30"/>
  <c r="O20" i="30" s="1"/>
  <c r="P20" i="30" s="1"/>
  <c r="N30" i="30"/>
  <c r="O30" i="30" s="1"/>
  <c r="P30" i="30" s="1"/>
  <c r="K35" i="30"/>
  <c r="L35" i="30" s="1"/>
  <c r="J40" i="30"/>
  <c r="N40" i="30" s="1"/>
  <c r="O40" i="30" s="1"/>
  <c r="P40" i="30" s="1"/>
  <c r="J24" i="30"/>
  <c r="N24" i="30" s="1"/>
  <c r="O24" i="30" s="1"/>
  <c r="P24" i="30" s="1"/>
  <c r="G24" i="30"/>
  <c r="H24" i="30" s="1"/>
  <c r="J39" i="30"/>
  <c r="K39" i="30" s="1"/>
  <c r="L39" i="30" s="1"/>
  <c r="G39" i="30"/>
  <c r="H39" i="30" s="1"/>
  <c r="J42" i="30"/>
  <c r="N42" i="30" s="1"/>
  <c r="O42" i="30" s="1"/>
  <c r="P42" i="30" s="1"/>
  <c r="G42" i="30"/>
  <c r="H42" i="30" s="1"/>
  <c r="K15" i="30"/>
  <c r="L15" i="30" s="1"/>
  <c r="N15" i="30"/>
  <c r="O15" i="30" s="1"/>
  <c r="P15" i="30" s="1"/>
  <c r="K36" i="30"/>
  <c r="L36" i="30" s="1"/>
  <c r="K38" i="30"/>
  <c r="L38" i="30" s="1"/>
  <c r="G14" i="30"/>
  <c r="H14" i="30" s="1"/>
  <c r="J14" i="30"/>
  <c r="N26" i="30"/>
  <c r="O26" i="30" s="1"/>
  <c r="P26" i="30" s="1"/>
  <c r="K26" i="30"/>
  <c r="L26" i="30" s="1"/>
  <c r="K18" i="30"/>
  <c r="L18" i="30" s="1"/>
  <c r="B15" i="25"/>
  <c r="B14" i="25"/>
  <c r="D51" i="25" s="1"/>
  <c r="G51" i="25" s="1"/>
  <c r="H51" i="25" s="1"/>
  <c r="I51" i="25" s="1"/>
  <c r="J51" i="25" s="1"/>
  <c r="L51" i="25" s="1"/>
  <c r="L53" i="25" s="1"/>
  <c r="D9" i="23"/>
  <c r="K19" i="30"/>
  <c r="L19" i="30" s="1"/>
  <c r="N41" i="30"/>
  <c r="O41" i="30" s="1"/>
  <c r="P41" i="30" s="1"/>
  <c r="K41" i="30"/>
  <c r="L41" i="30" s="1"/>
  <c r="N33" i="30"/>
  <c r="O33" i="30" s="1"/>
  <c r="P33" i="30" s="1"/>
  <c r="K33" i="30"/>
  <c r="L33" i="30" s="1"/>
  <c r="N25" i="30"/>
  <c r="O25" i="30" s="1"/>
  <c r="P25" i="30" s="1"/>
  <c r="N53" i="25" l="1"/>
  <c r="E11" i="28"/>
  <c r="E12" i="28" s="1"/>
  <c r="K24" i="30"/>
  <c r="L24" i="30" s="1"/>
  <c r="K42" i="30"/>
  <c r="L42" i="30" s="1"/>
  <c r="K40" i="30"/>
  <c r="L40" i="30" s="1"/>
  <c r="N39" i="30"/>
  <c r="O39" i="30" s="1"/>
  <c r="P39" i="30" s="1"/>
  <c r="K14" i="30"/>
  <c r="L14" i="30" s="1"/>
  <c r="N14" i="30"/>
  <c r="O14" i="30" s="1"/>
  <c r="P14" i="30" s="1"/>
  <c r="D45" i="23"/>
  <c r="G45" i="23" s="1"/>
  <c r="H45" i="23" s="1"/>
  <c r="I45" i="23" s="1"/>
  <c r="J45" i="23" s="1"/>
  <c r="D42" i="23"/>
  <c r="D44" i="23"/>
  <c r="G44" i="23" s="1"/>
  <c r="H44" i="23" s="1"/>
  <c r="I44" i="23" s="1"/>
  <c r="J44" i="23" s="1"/>
  <c r="D43" i="23"/>
  <c r="G43" i="23" s="1"/>
  <c r="H43" i="23" s="1"/>
  <c r="I43" i="23" s="1"/>
  <c r="J43" i="23" s="1"/>
  <c r="G46" i="23"/>
  <c r="H46" i="23" s="1"/>
  <c r="B15" i="23"/>
  <c r="B14" i="23"/>
  <c r="D51" i="23" s="1"/>
  <c r="G51" i="23" s="1"/>
  <c r="H51" i="23" s="1"/>
  <c r="I51" i="23" s="1"/>
  <c r="J51" i="23" s="1"/>
  <c r="L53" i="23" s="1"/>
  <c r="J12" i="30"/>
  <c r="F29" i="30"/>
  <c r="D12" i="28" l="1"/>
  <c r="D41" i="23"/>
  <c r="D40" i="23"/>
  <c r="N12" i="30"/>
  <c r="O12" i="30" s="1"/>
  <c r="P12" i="30" s="1"/>
  <c r="K12" i="30"/>
  <c r="L12" i="30" s="1"/>
  <c r="J29" i="30"/>
  <c r="G29" i="30"/>
  <c r="H29" i="30" s="1"/>
  <c r="H45" i="30" s="1"/>
  <c r="I46" i="23"/>
  <c r="J46" i="23" s="1"/>
  <c r="H12" i="30"/>
  <c r="K29" i="30" l="1"/>
  <c r="L29" i="30" s="1"/>
  <c r="L45" i="30" s="1"/>
  <c r="N29" i="30"/>
  <c r="O29" i="30" s="1"/>
  <c r="P29" i="30" s="1"/>
  <c r="P45" i="30" s="1"/>
  <c r="P27" i="30"/>
  <c r="H27" i="30"/>
  <c r="H64" i="30" s="1"/>
  <c r="L27" i="30"/>
  <c r="E7" i="28" l="1"/>
  <c r="D7" i="28"/>
  <c r="K40" i="25" l="1"/>
  <c r="K47" i="25" s="1"/>
  <c r="K47" i="23"/>
  <c r="F7" i="28"/>
  <c r="K54" i="17"/>
  <c r="A9" i="3"/>
  <c r="A7" i="3"/>
  <c r="C8" i="2"/>
  <c r="A11" i="3" s="1"/>
  <c r="C7" i="2"/>
  <c r="C6" i="2"/>
  <c r="AB2" i="10"/>
  <c r="C2" i="10" s="1"/>
  <c r="Y2" i="10"/>
  <c r="D40" i="25" l="1"/>
  <c r="D41" i="25"/>
  <c r="D14" i="25"/>
  <c r="E14" i="25" s="1"/>
  <c r="G40" i="25" l="1"/>
  <c r="H40" i="25" s="1"/>
  <c r="G46" i="25"/>
  <c r="H46" i="25" s="1"/>
  <c r="G41" i="25"/>
  <c r="H41" i="25" s="1"/>
  <c r="D15" i="23"/>
  <c r="E15" i="23" s="1"/>
  <c r="H52" i="17"/>
  <c r="D15" i="25"/>
  <c r="E15" i="25" s="1"/>
  <c r="D14" i="23"/>
  <c r="E14" i="23" s="1"/>
  <c r="D14" i="17"/>
  <c r="E14" i="17" s="1"/>
  <c r="D42" i="17"/>
  <c r="E13" i="17"/>
  <c r="G43" i="17"/>
  <c r="G42" i="17" l="1"/>
  <c r="H42" i="17"/>
  <c r="I46" i="25"/>
  <c r="J46" i="25" s="1"/>
  <c r="L46" i="25" s="1"/>
  <c r="I41" i="25"/>
  <c r="J41" i="25" s="1"/>
  <c r="L41" i="25" s="1"/>
  <c r="I40" i="25"/>
  <c r="J40" i="25" s="1"/>
  <c r="L40" i="25" s="1"/>
  <c r="H42" i="25"/>
  <c r="G42" i="23"/>
  <c r="H42" i="23" s="1"/>
  <c r="G41" i="23"/>
  <c r="H41" i="23" s="1"/>
  <c r="G40" i="23"/>
  <c r="H40" i="23" s="1"/>
  <c r="I44" i="17"/>
  <c r="J44" i="17" s="1"/>
  <c r="L44" i="17" s="1"/>
  <c r="I52" i="17"/>
  <c r="J52" i="17" s="1"/>
  <c r="H43" i="17"/>
  <c r="L52" i="17" l="1"/>
  <c r="L54" i="17" s="1"/>
  <c r="C11" i="28" s="1"/>
  <c r="I42" i="25"/>
  <c r="J42" i="25" s="1"/>
  <c r="L42" i="25" s="1"/>
  <c r="L47" i="25" s="1"/>
  <c r="N47" i="25" s="1"/>
  <c r="I40" i="23"/>
  <c r="J40" i="23" s="1"/>
  <c r="I41" i="23"/>
  <c r="J41" i="23" s="1"/>
  <c r="I42" i="23"/>
  <c r="J42" i="23" s="1"/>
  <c r="I42" i="17"/>
  <c r="J42" i="17" s="1"/>
  <c r="L42" i="17" s="1"/>
  <c r="I43" i="17"/>
  <c r="J43" i="17" s="1"/>
  <c r="L43" i="17" s="1"/>
  <c r="L48" i="17" l="1"/>
  <c r="F11" i="28"/>
  <c r="F12" i="28" s="1"/>
  <c r="C12" i="28"/>
  <c r="C13" i="28" s="1"/>
  <c r="E6" i="28"/>
  <c r="E8" i="28" s="1"/>
  <c r="E13" i="28" s="1"/>
  <c r="L47" i="23"/>
  <c r="D8" i="28" l="1"/>
  <c r="D13" i="28" s="1"/>
  <c r="C6" i="28"/>
  <c r="C8" i="28" l="1"/>
  <c r="F6" i="28"/>
  <c r="F8" i="28" l="1"/>
  <c r="F13" i="28" s="1"/>
</calcChain>
</file>

<file path=xl/sharedStrings.xml><?xml version="1.0" encoding="utf-8"?>
<sst xmlns="http://schemas.openxmlformats.org/spreadsheetml/2006/main" count="904" uniqueCount="288">
  <si>
    <t>ANEXO 1</t>
  </si>
  <si>
    <t>Apreciados Señores: De manera atenta la Fiscalía General de la Nación Nivel Central, requiere cotizar con ustedes lo siguiente: </t>
  </si>
  <si>
    <t xml:space="preserve">ITEM </t>
  </si>
  <si>
    <t>SOLICITUD COTIZACIÓN</t>
  </si>
  <si>
    <t>ADVERTENCIA</t>
  </si>
  <si>
    <r>
      <rPr>
        <sz val="11"/>
        <rFont val="Arial Narrow"/>
        <family val="2"/>
      </rPr>
      <t xml:space="preserve">La cotización solicitada servirá de base para REVALIDAR los precios indicativos del mercado; para compra y por tanto NO CONSTITUYE en sí misma una oferta y consecuentemente </t>
    </r>
    <r>
      <rPr>
        <b/>
        <sz val="11"/>
        <rFont val="Arial Narrow"/>
        <family val="2"/>
      </rPr>
      <t>NO OBLIGA</t>
    </r>
    <r>
      <rPr>
        <sz val="11"/>
        <rFont val="Arial Narrow"/>
        <family val="2"/>
      </rPr>
      <t xml:space="preserve"> a las partes.</t>
    </r>
  </si>
  <si>
    <t>OBJETO</t>
  </si>
  <si>
    <t>OBJETO DEL CONTRATO</t>
  </si>
  <si>
    <t>VALIDEZ DE LA COTIZACIÓN</t>
  </si>
  <si>
    <t>La validez de oferta debe ser mínima de NOVENTA (90) DIAS, especificando si los días de la validez son hábiles o calendario.</t>
  </si>
  <si>
    <t>ESPECIFICACIONES TÉCNICAS</t>
  </si>
  <si>
    <t>VER ARCHIVO ADJUNTO (EN WORD SE ENVIA LA FICHA TECNICA)</t>
  </si>
  <si>
    <t>CONDICIONES DE LA COTRATACIÓN</t>
  </si>
  <si>
    <t>PLAZO DE EJECUCIÓN</t>
  </si>
  <si>
    <t>FORMA DE PAGO</t>
  </si>
  <si>
    <t>La Fiscalía General de la Nación cancelará el valor del contrato, mediante pagos parciales por la ejecución de  objeto del contrato, dentro de los treinta (30) días calendarios siguientes a la fecha en que el contratista radique la factura comercial, acompañada de la certificación donde conste el cumplimiento del contrato expedida por el supervisor del contrato y de la certificación que acredite el pago por parte del contratista de las obligaciones al sistema general de seguridad social (salud, pensiones y riesgos profesionales) y aportes parafiscales (cajas de compensación familiar, SENA e ICBF).</t>
  </si>
  <si>
    <t>MECANISMOS DE COBERTURA DE LOS RIESGOS</t>
  </si>
  <si>
    <t>AMPAROS</t>
  </si>
  <si>
    <t>VALOR OFRECIDO</t>
  </si>
  <si>
    <t>DESCRIPCION DEL OBJETO DEL CONTRATO</t>
  </si>
  <si>
    <t>VALOR UNITARIO</t>
  </si>
  <si>
    <t>IVA DE VLR UNI.</t>
  </si>
  <si>
    <t>VALOR  UNI. + IVA</t>
  </si>
  <si>
    <t>PLAZO PARA PRESENTAR LA COTIZACIÓN</t>
  </si>
  <si>
    <t xml:space="preserve">TRES (3) DIAS HABILES. </t>
  </si>
  <si>
    <r>
      <rPr>
        <b/>
        <sz val="13"/>
        <rFont val="Arial Narrow"/>
        <family val="2"/>
      </rPr>
      <t>NOTA:</t>
    </r>
    <r>
      <rPr>
        <sz val="13"/>
        <rFont val="Arial Narrow"/>
        <family val="2"/>
      </rPr>
      <t xml:space="preserve"> </t>
    </r>
  </si>
  <si>
    <t>Agradecemos su gentil colaboración y estaremos atentos a responder cualquier inquietud al respecto, quedamos atentos al envío de su propuesta por este mismo medio dentro del plazo establecido para su presentación.</t>
  </si>
  <si>
    <t xml:space="preserve">Cordial saludo, </t>
  </si>
  <si>
    <t>NOMBRE</t>
  </si>
  <si>
    <t>GRUPO DE ANALISIS DEL SECTOR ECONOMICO Y DE OFERENTES</t>
  </si>
  <si>
    <t>TELEFONO</t>
  </si>
  <si>
    <t>No. Estudio</t>
  </si>
  <si>
    <t>DIA Y MES</t>
  </si>
  <si>
    <t>valor estudios previos</t>
  </si>
  <si>
    <t>Dependencia solicitante</t>
  </si>
  <si>
    <t>Destino</t>
  </si>
  <si>
    <t>Plazo de Ejecución</t>
  </si>
  <si>
    <t>No. COTIZACIONES</t>
  </si>
  <si>
    <t>No. COTIZACIONES LETRAS</t>
  </si>
  <si>
    <t>EMPRESA 1</t>
  </si>
  <si>
    <t>EMPRESA 2</t>
  </si>
  <si>
    <t>EMPRESA 3</t>
  </si>
  <si>
    <t>EMPRESA 4</t>
  </si>
  <si>
    <t>NUMERO DE EMPRESAS SECOP</t>
  </si>
  <si>
    <t>PROCESO HISTORICO ANALIZADO</t>
  </si>
  <si>
    <t>IPC INICIAL</t>
  </si>
  <si>
    <t>IPC FINAL</t>
  </si>
  <si>
    <t>OFERTAS DEL HISTORICO</t>
  </si>
  <si>
    <t>CONTRATISTA HISTORICO</t>
  </si>
  <si>
    <t>VALOR DEL CONTRATO</t>
  </si>
  <si>
    <t>TERMINO DE EJECUCION</t>
  </si>
  <si>
    <t>LINK</t>
  </si>
  <si>
    <t>MODALIAD DE CONTRATACION</t>
  </si>
  <si>
    <t>FECHA DE SUSCRIPCION DEL CONTRATO</t>
  </si>
  <si>
    <t>FECHA DE INICIO DEL CONTRATO</t>
  </si>
  <si>
    <t xml:space="preserve">V/R ESTUDIO </t>
  </si>
  <si>
    <t>BIEN O SERVICIO</t>
  </si>
  <si>
    <t>FORMULA UTILIZADA</t>
  </si>
  <si>
    <t>CODIGOS CUPS UTILIZADOS</t>
  </si>
  <si>
    <t>DESCRIPCION SEGMENTO</t>
  </si>
  <si>
    <t># EMPRESAS POTENCIALES</t>
  </si>
  <si>
    <t># DE EMPRESAS INTERESADAS</t>
  </si>
  <si>
    <t>Jefe Departamento de Seguridad y el Director Protección y Asistencia de la Fiscalía General de la Nación</t>
  </si>
  <si>
    <t>El contrato se ejecutará en los lugares relacionados en las “FICHA TÉCNICA DE BIENES Y SERVICIOS DE CARACTERÍSTICAS TÉCNICAS UNIFORMES Y DE COMÚN UTILIZACIÓN”, de cada una de las Regionales, anexas al presente proceso contractual.</t>
  </si>
  <si>
    <t>desde el 01 de diciembre de 2020 hasta el 31 de julio de 2022</t>
  </si>
  <si>
    <t>COLVISEG</t>
  </si>
  <si>
    <t xml:space="preserve">SEGURIDAD HORUS LTDA </t>
  </si>
  <si>
    <t>COSEQUIN LTDA</t>
  </si>
  <si>
    <t>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DEL NIVEL CENTRAL</t>
  </si>
  <si>
    <t>PROCESO FGN-IPSE-040-2018 NC</t>
  </si>
  <si>
    <t xml:space="preserve">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LAS DIFERENTES REGIONALES QUE CONFORMAN LA FISCALIA GENERAL DE LA NACIÓN- GRUPO 9: NIVEL CENTRAL
</t>
  </si>
  <si>
    <t>SU OPORTUNO SERVICIO LTDA.</t>
  </si>
  <si>
    <t>29,379,751,963</t>
  </si>
  <si>
    <t>60 DIAS</t>
  </si>
  <si>
    <t>https://www.contratos.gov.co/consultas/detalleProceso.do?numConstancia=18-9-449535</t>
  </si>
  <si>
    <t>SUBASTA INVERSA</t>
  </si>
  <si>
    <t>01  DE DICIEMBRE DE  2018</t>
  </si>
  <si>
    <t>BIENES</t>
  </si>
  <si>
    <t>PARA CALCULAR EL VALOR  QUE CORRESPONDE AL FACTOR HUMANO  SE EMPLEARON LOS VALORES ESTABLECIDOS POR LA SUPERINTENDENCIA DE VIGILANCIA Y SEGURIDAD  PARA EL AÑO 2020 SEGÚN CIRCULAR EXTERNA Nº 20201300000015  Y PARA EL FACTOR TECNOLOGICO SE EMPLEARON LOS VALORES DE REFERENCIA.</t>
  </si>
  <si>
    <t>IVA INCLUIDO Y TODOS LOS COSTOS DIRECTOS E INDIRECTOS</t>
  </si>
  <si>
    <t>01 de diciembre de 2020</t>
  </si>
  <si>
    <t>LISTADO DE POSIBLES PROVEEDORES</t>
  </si>
  <si>
    <t xml:space="preserve">No. </t>
  </si>
  <si>
    <t>Nombre Empresa</t>
  </si>
  <si>
    <t>Telefono Fijo y/o celular</t>
  </si>
  <si>
    <t>Correo electronico</t>
  </si>
  <si>
    <t>auxiliarcomercial.cosequin@gmail.com</t>
  </si>
  <si>
    <t xml:space="preserve">comercial2@horusseguridad.com </t>
  </si>
  <si>
    <t xml:space="preserve">dircomercial@colviseg.com </t>
  </si>
  <si>
    <t>ANEXO 2</t>
  </si>
  <si>
    <t xml:space="preserve">EXPERIENCIA EN CONTRATACIÓN EN LOS ÚLTIMOS AÑOS </t>
  </si>
  <si>
    <t>Con el fin de conocer la experiencia con la que cuentan las empresas del sector relacionadas con el objeto del presente estudio de mercado, agradecemos diligenciar el cuadro relacionado a continuación con base en los contratos suscritos en los ultimos 5 años</t>
  </si>
  <si>
    <t>EMPRESA</t>
  </si>
  <si>
    <t>FECHA DE SUSCRIPCIÓN</t>
  </si>
  <si>
    <t>% DE PARTICIPACIÓN</t>
  </si>
  <si>
    <t>VALOR TOTAL EJECUTADO DEL CONTRATO DE ACUERDO AL % DE PARTICIPACIÓN</t>
  </si>
  <si>
    <t>NO SE EVIDENCIAN PROCESOS DE CONTRATACION PUBLICA ADELANTADOS POR ESTE OFERENTE</t>
  </si>
  <si>
    <t>TARIFA MINIMA SECTOR PUBLICO</t>
  </si>
  <si>
    <t>VALOR TARIFA MINIMA SECTOR PUBLICO</t>
  </si>
  <si>
    <t>MODALIDAD DE MEDIO, TARIFA, PORCENTAJE  ADMINISTRACION  Y SUPERVISION.</t>
  </si>
  <si>
    <t>MODALIDAD MEDIO</t>
  </si>
  <si>
    <t>TARIFA</t>
  </si>
  <si>
    <t xml:space="preserve">PORCENTAJE A Y S </t>
  </si>
  <si>
    <t>VALOR A Y S</t>
  </si>
  <si>
    <t>TARIFA + A Y S</t>
  </si>
  <si>
    <t>24 HORAS 30 DIAS AL MES MEDIO HUMANO SIN ARMA</t>
  </si>
  <si>
    <t>24 HORAS 30 DIAS AL MES MEDIO HUMANO CON  ARMA</t>
  </si>
  <si>
    <t xml:space="preserve">LUNES A VIERNES SIN FESTIVOS </t>
  </si>
  <si>
    <t>LUNES A VIERNES CON FESTIVOS</t>
  </si>
  <si>
    <t>LUNES A SABADO SIN FESTIVOS</t>
  </si>
  <si>
    <t>LUNES A SABADO CON FESTIVOS</t>
  </si>
  <si>
    <t>FESTIVOS</t>
  </si>
  <si>
    <t>SABADOS Y DOMINGOS</t>
  </si>
  <si>
    <t>SABADOS, DOMINGOS Y FESTIVOS</t>
  </si>
  <si>
    <t>VARIABLE DE PROPORCIONALIDAD SOBRE EL VALOR DEL SERVICIO ESTABLECIDO PARA UN SERVICIO DE VEINTICUATRO (24) HORAS Y TREINTA (30) DÍAS AL MES Y EN LOS TÉRMINOS DE LA JORNADA LABORAL VIGENTE.</t>
  </si>
  <si>
    <t xml:space="preserve">JORNADA LABORAL  </t>
  </si>
  <si>
    <t>VARIABLE DE PROPORCIONALIDAD</t>
  </si>
  <si>
    <t>JORNADA LABORAL</t>
  </si>
  <si>
    <t xml:space="preserve">b. Tomar el valor resultante de la aplicación de la variable de proporcionalidad anteriormente establecida, dividirlo por treinta (30) días y multiplicarlo por el número de días en que se prestará el servicio, luego dividirlo por la jornada laboral y el resultado multiplicarlo por las horas requeridas del servicio.
</t>
  </si>
  <si>
    <t>Lo anterior, corresponde a la aplicación de la siguiente fórmula matemática:  (SMLMV x TARIFA DE SERVICIOS) x VARIABLE PROPORCIONALIDAD) /30) x DÍAS
QUE SE REQUIERE EL SERVICIO) /JORNADA LABORAL) x HORAS REQUERIDAS DEL SERVICIO.</t>
  </si>
  <si>
    <t>NECESIDAD FGN ( VALORES UNITARIOS  MES)</t>
  </si>
  <si>
    <t>VALIDACION TOTAL DE CIFRAS</t>
  </si>
  <si>
    <t>MODALIDAD /MEDIO</t>
  </si>
  <si>
    <t xml:space="preserve">DIAS  AL MES SEGÚN CIRCULAR DE SUPERVIGILANCIA </t>
  </si>
  <si>
    <t>VALOR MES</t>
  </si>
  <si>
    <t>%  ADMINISTRACION Y SUPERVISION</t>
  </si>
  <si>
    <t>VALOR MES  ADMINISTRACION Y SUPERVISION</t>
  </si>
  <si>
    <t>VALOR MES INCLUIDO  ADMINISTRACION Y SUPERVISION</t>
  </si>
  <si>
    <t>IVA</t>
  </si>
  <si>
    <t>VALOR MES INCLUIDO AYS E IVA</t>
  </si>
  <si>
    <t xml:space="preserve">CONSOLIDADO PUESTOS </t>
  </si>
  <si>
    <t>24 HRS CON ARMA</t>
  </si>
  <si>
    <t>DOMINGO A DOMINGO</t>
  </si>
  <si>
    <t>24 HRS SIN  ARMA</t>
  </si>
  <si>
    <t>12 HRS DIURNO SIN  ARMA</t>
  </si>
  <si>
    <t>LUNES A VIERNES SIN FESTIVOS</t>
  </si>
  <si>
    <t>NECESIDAD FEAB ( VALORES UNITARIOS  MES)</t>
  </si>
  <si>
    <t>NECESIDAD DE LA ENTIDAD ( VALORES UNITARIOS  MES)</t>
  </si>
  <si>
    <t>ITEM</t>
  </si>
  <si>
    <t>DESCRIPCION</t>
  </si>
  <si>
    <t xml:space="preserve">UBICACIÓN </t>
  </si>
  <si>
    <t xml:space="preserve">CANTIDAD </t>
  </si>
  <si>
    <t>CONFORME A LO ESPECIFICADO EN LA FICHA TECNICA</t>
  </si>
  <si>
    <t>TOTALES</t>
  </si>
  <si>
    <t xml:space="preserve">PROYECCIÓN  VALOR UNITARIO SIN IVA (IPC / Indices - Serie de empalme) </t>
  </si>
  <si>
    <t xml:space="preserve">ANÁLISIS PROYECCIÓN COSTOS HISTÓRICOS  </t>
  </si>
  <si>
    <t>VALOR UNITARIO INCLUIDO AIU E IVA</t>
  </si>
  <si>
    <t>VALORES DEFINITIVOS  2026 INCLUIDO AIU E IVA</t>
  </si>
  <si>
    <t>MESES</t>
  </si>
  <si>
    <t>SUBTOTAL UNITARIO MENSUAL  INCLUIDO  AIU   E  IVA</t>
  </si>
  <si>
    <t>SUBTOTAL MES POR TOTALES  REQUERIDOS INCLUIDO  AIU   E  IVA</t>
  </si>
  <si>
    <t>FGN</t>
  </si>
  <si>
    <t>DESCRIPCIÓN DEL SERVICIO</t>
  </si>
  <si>
    <t xml:space="preserve"> </t>
  </si>
  <si>
    <t>FACTOR HUMANO – F.G.N.</t>
  </si>
  <si>
    <t>FACTOR TECNOLÓGICO</t>
  </si>
  <si>
    <t>TOTAL FGN</t>
  </si>
  <si>
    <t>FEAB</t>
  </si>
  <si>
    <t>FACTOR HUMANO – F.E.A.B.</t>
  </si>
  <si>
    <t>TOTAL FEAB</t>
  </si>
  <si>
    <t>SALARIO MINIMO 2026</t>
  </si>
  <si>
    <t>VARIABLES ESTABLECIDAS POR LA  SUPERINTENDENCIA DE VIGILANCIA Y SEGURIDAD PARA EL AÑO 2026 SEGÚN CIRCULAR EXTERNA Nº 202513000001105CS DEL 30 DE DICIEMBRE DE 2025</t>
  </si>
  <si>
    <t>VALORES DEFINITIVOS  2027 INCLUIDO AIU E IVA</t>
  </si>
  <si>
    <t>VALORES DEFINITIVOS  2028 INCLUIDO AIU E IVA</t>
  </si>
  <si>
    <t>VALOR TOTAL PRESUPUESTO OFICIAL VIGENCIAS 2026 - 2027 - 2028</t>
  </si>
  <si>
    <t>DIAS A TENER EN CUENTA PARA EL COBRO DE LAS TARIFAS MINIMAS EN LA PRESTACION DE LOS SERVICIOS DE VIGILANCIA Y SEGURIDAD PRIVADA PARA 2026</t>
  </si>
  <si>
    <t>VALOR 2026
 1 MES</t>
  </si>
  <si>
    <t>VALOR 2026
  1 MES</t>
  </si>
  <si>
    <t>VALOR TOTAL 2028
11 MESES</t>
  </si>
  <si>
    <t>VALOR TOTAL 1 MES  INCLUIDO  AIU   E  IVA</t>
  </si>
  <si>
    <t>VALOR TOTAL 12 MESES   INCLUIDO  AIU   E  IVA</t>
  </si>
  <si>
    <t>VALOR TOTAL 11 MESES   INCLUIDO  AIU   E  IVA</t>
  </si>
  <si>
    <t>SEPBRE. 2024</t>
  </si>
  <si>
    <t>VALORES DEFINITIVOS  VIGENCIAS 2026-2028</t>
  </si>
  <si>
    <t>VALOR TOTAL 2026
 (1 MES)</t>
  </si>
  <si>
    <t>VALOR TOTAL 2027
 (12 MESES)</t>
  </si>
  <si>
    <t>VALOR TOTAL 2028 
(11 MESES)</t>
  </si>
  <si>
    <t>VALOR TOTAL PRESUPUESTO
2026 - 2028</t>
  </si>
  <si>
    <t>ANEXO 1 - FACTOR HUMANO - VIGENCIA 2026 (1 MES)</t>
  </si>
  <si>
    <r>
      <t xml:space="preserve">VALOR UNITARIO INCLUIDO AIU E IVA
</t>
    </r>
    <r>
      <rPr>
        <b/>
        <u/>
        <sz val="12"/>
        <rFont val="Arial Narrow"/>
        <family val="2"/>
      </rPr>
      <t>ESTUDIO DEL SECTOR 2024</t>
    </r>
  </si>
  <si>
    <t>SEGURIDAD CAMALEÓN LTDA.</t>
  </si>
  <si>
    <t>COTIZACIÓN 1</t>
  </si>
  <si>
    <t>COTIZACIÓN 2</t>
  </si>
  <si>
    <t>ANÁLISIS DE VARIABLES</t>
  </si>
  <si>
    <t>VALORES TOMADOS</t>
  </si>
  <si>
    <t>VALOR UNITARIO CON AIU E IVA
2026</t>
  </si>
  <si>
    <t>VALOR UNITARIO CON AIU E IVA
2027</t>
  </si>
  <si>
    <t>VALOR UNITARIO CON AIU E IVA
2028</t>
  </si>
  <si>
    <t>COTIZACIÓN MÁS BAJA</t>
  </si>
  <si>
    <t>COTIZACIÓN MÁS ALTA</t>
  </si>
  <si>
    <t>PROMEDIO</t>
  </si>
  <si>
    <t>MEDIA ARITMÉTICA BAJA</t>
  </si>
  <si>
    <t>ANEXO 2.1 - ANÁLISIS HISTÓRICOS  MEDIOS TECNOLOGICOS</t>
  </si>
  <si>
    <t>ANEXO 2 - ANÁLISIS DE COTIZACIONES  2026  - 2028 - MEDIOS TECNOLOGICOS</t>
  </si>
  <si>
    <t>ANEXO 2.2 -  ESTUDIO DEL SECTOR CONSOLIDADO MEDIOS TECNÓLOGICOS 2026-2028</t>
  </si>
  <si>
    <t>6:00:00 a. m. a 7:00 p.m. (Turno de 13 horas Diurnas)</t>
  </si>
  <si>
    <t>7:00 a 6:00 a.m. (Turno de 11 horas Nocturnas)</t>
  </si>
  <si>
    <t xml:space="preserve">ANEXO 3 CONSOLIDADO -  ESTUDIO DEL SECTOR </t>
  </si>
  <si>
    <t>VALOR PRIMA SEGURO DE VIDA</t>
  </si>
  <si>
    <t>VALOR TARIFA MÍNIMA MAS PRIMA SEGURO DE VIDA</t>
  </si>
  <si>
    <t>PRESTAR LOS SERVICIOS DE VIGILANCIA Y SEGURIDAD PRIVADA, FIJA Y MÓVIL, MEDIANTE EL USO DE MEDIOS TECNOLÓGICOS Y PERSONAL UNIFORMADO, CON Y SIN ARMAS, CON EL FIN DE GARANTIZAR LA PROTECCIÓN, CUSTODIA, AMPARO Y SALVAGUARDA DE LAS PERSONAS QUE LABORAN E INGRESAN A LAS INSTALACIONES, AL IGUAL QUE DE LOS BIENES MUEBLES E INMUEBLES DE LA FISCALÍA GENERAL DE LA NACIÓN Y DEL FONDO ESPECIAL PARA LA ADMINISTRACIÓN DE BIENES (FEAB), EN LA REGIONAL NORORIENTAL, CONFORMADA POR LAS SECCIONALES: I) SANTANDER, II) NORTE DE SANTANDER, III) ARAUCA.</t>
  </si>
  <si>
    <t>FACTOR HUMANO  FGN</t>
  </si>
  <si>
    <t>MODALIDAD DE SERVICIO FGN</t>
  </si>
  <si>
    <t>CANTIDAD SANTANDER</t>
  </si>
  <si>
    <t>CANTIDAD NORTE DE SANTANDER</t>
  </si>
  <si>
    <t>CANTIDAD ARAUCA</t>
  </si>
  <si>
    <t>TOTAL REGIONAL NORORIENTAL</t>
  </si>
  <si>
    <t>VALOR SERVICIO</t>
  </si>
  <si>
    <t>VALOR MENSUAL</t>
  </si>
  <si>
    <t>24 HRS CON ARMA DOMINGO A DOMINGO</t>
  </si>
  <si>
    <t>12 HRS DIURNO CON ARMA LUNES A VIERNES CON FESTIVOS</t>
  </si>
  <si>
    <t>12 HRS DIURNO CON ARMA DOMIGO A DOMINGO</t>
  </si>
  <si>
    <t>24 HRS SIN ARMA DOMINGO A DOMINGO</t>
  </si>
  <si>
    <t>TOTAL</t>
  </si>
  <si>
    <t>MODALIDAD DE SERVICIO -FEAB</t>
  </si>
  <si>
    <t>12 HRS NOCTURNO CON ARMA  LUNES A VIERNES CON FESTIVOS</t>
  </si>
  <si>
    <t xml:space="preserve">Fecha de elaboración: </t>
  </si>
  <si>
    <t xml:space="preserve">Estudio del Sector No. </t>
  </si>
  <si>
    <t>12 HRS NOCTURNO CON ARMA LUNES A VIERNES SIN FESTIVO</t>
  </si>
  <si>
    <t>12 HRS DIURNO CON  ARMA LUNES A VIERNES SIN FESTIVOS</t>
  </si>
  <si>
    <t>12 HRS DIURNO SIN ARMA LUNES A VIERNES SIN FESTIVOS</t>
  </si>
  <si>
    <t xml:space="preserve">12 HRS NOCTURNO CON ARMA  </t>
  </si>
  <si>
    <t>12 HRS DIURNO CON ARMA</t>
  </si>
  <si>
    <t>DOMIGO A DOMINGO</t>
  </si>
  <si>
    <t>12 HRS NOCTURNO CON ARMA</t>
  </si>
  <si>
    <t xml:space="preserve">PRESTAR LOS SERVICIOS DE VIGILANCIA Y SEGURIDAD PRIVADA, FIJA Y MÓVIL, MEDIANTE EL USO DE MEDIOS TECNOLÓGICOS Y PERSONAL UNIFORMADO, CON Y SIN ARMAS, CON EL FIN DE GARANTIZAR LA PROTECCIÓN, CUSTODIA, AMPARO Y SALVAGUARDA DE LAS PERSONAS QUE LABORAN E INGRESAN A LAS INSTALACIONES, AL IGUAL QUE DE LOS BIENES MUEBLES E INMUEBLES DE LA FISCALÍA GENERAL DE LA NACIÓN Y DEL FONDO ESPECIAL PARA LA ADMINISTRACIÓN DE BIENES (FEAB), EN LA REGIONAL NORORIENTAL, CONFORMADA POR LAS SECCIONALES: I) SANTANDER, II) NORTE DE SANTANDER, III) ARAUCA.
</t>
  </si>
  <si>
    <t>DIAS A TENER EN CUENTA PARA EL COBRO DE LAS TARIFAS MINIMAS EN LA PRESTACION DE LOS SERVICIOS DE VIGILANCIA Y SEGURIDAD PRIVADA PARA 2027</t>
  </si>
  <si>
    <t>DIAS A TENER EN CUENTA PARA EL COBRO DE LAS TARIFAS MINIMAS EN LA PRESTACION DE LOS SERVICIOS DE VIGILANCIA Y SEGURIDAD PRIVADA PARA 2028</t>
  </si>
  <si>
    <r>
      <rPr>
        <b/>
        <sz val="12"/>
        <color theme="1"/>
        <rFont val="Arial Narrow"/>
        <family val="2"/>
      </rPr>
      <t>MONITOR DE 43" LED FULL HD,</t>
    </r>
    <r>
      <rPr>
        <sz val="12"/>
        <color theme="1"/>
        <rFont val="Arial Narrow"/>
        <family val="2"/>
      </rPr>
      <t xml:space="preserve"> Resolución: Full HD 1920x1080, Brillo de 400 cd/m2, Entradas HDMI, VGA, USB. Salida de audio.  Capacidad de trabajo 7/24.</t>
    </r>
  </si>
  <si>
    <t>CONFORME A LO ESPECIFICADO EN LA FICHA TÉCNICA</t>
  </si>
  <si>
    <r>
      <rPr>
        <b/>
        <sz val="12"/>
        <color theme="1"/>
        <rFont val="Arial Narrow"/>
        <family val="2"/>
      </rPr>
      <t xml:space="preserve">CÁMARAS FIJA TIPO MINI DOMO IP </t>
    </r>
    <r>
      <rPr>
        <sz val="12"/>
        <color theme="1"/>
        <rFont val="Arial Narrow"/>
        <family val="2"/>
      </rPr>
      <t>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r>
  </si>
  <si>
    <r>
      <rPr>
        <b/>
        <sz val="12"/>
        <color theme="1"/>
        <rFont val="Arial Narrow"/>
        <family val="2"/>
      </rPr>
      <t xml:space="preserve">CÁMARAS IP TIPO BALA ANTIVANDALICO </t>
    </r>
    <r>
      <rPr>
        <sz val="12"/>
        <color theme="1"/>
        <rFont val="Arial Narrow"/>
        <family val="2"/>
      </rPr>
      <t>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r>
  </si>
  <si>
    <r>
      <rPr>
        <b/>
        <sz val="12"/>
        <color theme="1"/>
        <rFont val="Arial Narrow"/>
        <family val="2"/>
      </rPr>
      <t>CIBERDOMO IP PTZ</t>
    </r>
    <r>
      <rPr>
        <sz val="12"/>
        <color theme="1"/>
        <rFont val="Arial Narrow"/>
        <family val="2"/>
      </rPr>
      <t xml:space="preserve"> cámara Tipo Domo IP Resolución (2 Megapíxeles 1920x1080). Iluminación IR 150 m, zoom óptico de 25x, Zoom digital 16x, Sensor de imagen 1/2.8”, Distancia focal 4.8mm a 120mm, Sistema de señal PAL/NTSC, Balance de blancos: Auto/Manual ATW/interior/ exterior/Día/Noche ICR, Compresión de video H264+/H265, Puerto de red Rj45 10M/100M/1000M Ethernet PoE+, Alimentación 24VAC &amp; PoE. Protección Ip66 • Incluye fuente y soporte para pared.</t>
    </r>
  </si>
  <si>
    <r>
      <rPr>
        <b/>
        <sz val="12"/>
        <color theme="1"/>
        <rFont val="Arial Narrow"/>
        <family val="2"/>
      </rPr>
      <t>CONTROL JOYSTICK.</t>
    </r>
    <r>
      <rPr>
        <sz val="12"/>
        <color theme="1"/>
        <rFont val="Arial Narrow"/>
        <family val="2"/>
      </rPr>
      <t xml:space="preserve"> Joystick tridimensional para el control de Cámaras PTZ. Funciones: Posición Predeterminada, Auto Scan, Auto Pan, Auto Tour.</t>
    </r>
  </si>
  <si>
    <r>
      <rPr>
        <b/>
        <sz val="12"/>
        <color theme="1"/>
        <rFont val="Arial Narrow"/>
        <family val="2"/>
      </rPr>
      <t xml:space="preserve">GRABADOR DE 8/16/32 CANALES PENTAHIBRIDO 8/16/32 </t>
    </r>
    <r>
      <rPr>
        <sz val="12"/>
        <color theme="1"/>
        <rFont val="Arial Narrow"/>
        <family val="2"/>
      </rPr>
      <t>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AUERDO CON LA CANTIDAD DE CÁMARAS).</t>
    </r>
  </si>
  <si>
    <r>
      <rPr>
        <b/>
        <sz val="12"/>
        <color theme="1"/>
        <rFont val="Arial Narrow"/>
        <family val="2"/>
      </rPr>
      <t>SISTEMA DE IDENTIFICACIÓN BIOMÉTRICA PARA INGRESO DE FUNCIONARIOS</t>
    </r>
    <r>
      <rPr>
        <sz val="12"/>
        <color theme="1"/>
        <rFont val="Arial Narrow"/>
        <family val="2"/>
      </rPr>
      <t>. Lectores duales Biométrico y RFID (lectora de tarjetas de proximidad). Debe soportar tarjetas con el protocolo MIFARE PLUS X 4K (Carné Institucional). Software de administración y configuración del sistema. El software debe permitir la generación de reportes tanto de ingreso como de salida. El sistema debe soportar hasta 20.000 plantillas de huellas digitales, 60.000 tarjetas y almacenar hasta 100.000 eventos y transacciones. La información debe permanecer guardada en la memoria interna en caso de pérdida de energía. El controlador deberá continuar operando aún si se interrumpe la conexión de red. Deberá incluir: panel gabinete, batería transformador, lectoras requeridas para el bloqueo de puertas, electroimán de 350lb, brazo, anti remanente y pulsador. El sistema debe contar con una UPS de respaldo de energía diferente a la del sistema de CCTV.</t>
    </r>
  </si>
  <si>
    <r>
      <rPr>
        <b/>
        <sz val="12"/>
        <color theme="1"/>
        <rFont val="Arial Narrow"/>
        <family val="2"/>
      </rPr>
      <t xml:space="preserve">SISTEMA DE REGISTRO Y CONTROL DE ACCESO DE VISITANTES. </t>
    </r>
    <r>
      <rPr>
        <sz val="12"/>
        <color theme="1"/>
        <rFont val="Arial Narrow"/>
        <family val="2"/>
      </rPr>
      <t>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r>
  </si>
  <si>
    <r>
      <rPr>
        <b/>
        <sz val="12"/>
        <color theme="1"/>
        <rFont val="Arial Narrow"/>
        <family val="2"/>
      </rPr>
      <t>SWITCH DE 8/16/32 PUERTOS POE</t>
    </r>
    <r>
      <rPr>
        <sz val="12"/>
        <color theme="1"/>
        <rFont val="Arial Narrow"/>
        <family val="2"/>
      </rPr>
      <t xml:space="preserve">  Puertos giga. Full poe ,700w. 2 puertos SFP. Apilable, QOS, ESTANDARES: IEEE 802.3 10BASE-T Ethernet, IEEE 802.3u 100BASE-TX Fast Ethernet, IEEE 802.3ab 1000BASE- T Gigabit Ethernet.  DEBE INCLUIR PATCH PANEL MINIMO CAT 6, ORGANIZADORES DE CABLES, ACCESORIOS Y TORNILLERIA PARA MONTAJE EN RACK.</t>
    </r>
  </si>
  <si>
    <r>
      <rPr>
        <b/>
        <sz val="12"/>
        <color theme="1"/>
        <rFont val="Arial Narrow"/>
        <family val="2"/>
      </rPr>
      <t xml:space="preserve">UPS RESPALDO DE ENERGIA DE 3KVA PARA SOPORTAR SISTEMA DE CCTV </t>
    </r>
    <r>
      <rPr>
        <sz val="12"/>
        <color theme="1"/>
        <rFont val="Arial Narrow"/>
        <family val="2"/>
      </rPr>
      <t xml:space="preserve">•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t>
    </r>
    <r>
      <rPr>
        <b/>
        <sz val="12"/>
        <color theme="1"/>
        <rFont val="Arial Narrow"/>
        <family val="2"/>
      </rPr>
      <t xml:space="preserve">  DEBE SOPORTAR TODO EL SISTEMA DE CCTV, INCLUYENDO LAS CÁMARAS DE VIDEO POR UN PERIODO DE TIEMPO MÍNIMO DE DOS (2) HORAS EN CASO DE PÉRDIDA DEL FLUIDO ELÉCTRICO.</t>
    </r>
  </si>
  <si>
    <r>
      <rPr>
        <b/>
        <sz val="12"/>
        <color theme="1"/>
        <rFont val="Arial Narrow"/>
        <family val="2"/>
      </rPr>
      <t>RACK DE PISO O EMPOTRABLE DE 20 UNIDADES</t>
    </r>
    <r>
      <rPr>
        <sz val="12"/>
        <color theme="1"/>
        <rFont val="Arial Narrow"/>
        <family val="2"/>
      </rPr>
      <t>, Material metálico cold rolled. Pintura electrostática. Ruedas o tornillos de nivelación. Puerta frontal con llave. Las Dimensiones deben ser las adecuadas y que permitan salvaguardar la UPS, el cableado y los demás equipos del sistema de CCTV. EL RACK USADO DEPENDERÁ DEL TAMAÑO DE LA SEDE EN LA QUE SE VA A INSTALAR.</t>
    </r>
  </si>
  <si>
    <t>DISCO DURO MULTIMARCA QUE SOPORTE FUNCIÓN RAID PARA CCTV.</t>
  </si>
  <si>
    <r>
      <rPr>
        <b/>
        <sz val="12"/>
        <color theme="1"/>
        <rFont val="Arial Narrow"/>
        <family val="2"/>
      </rPr>
      <t>KIT DE ALARMA BÁSICO•</t>
    </r>
    <r>
      <rPr>
        <sz val="12"/>
        <color theme="1"/>
        <rFont val="Arial Narrow"/>
        <family val="2"/>
      </rPr>
      <t xml:space="preserve"> Comunicación GPRS con reporte a central de monitoreo• Gabinete, batería de respaldo, transformador, sirena de 30watts• Panel de 32 zonas. • Sensores de movimiento (inmune a mascotas).• Sensores de humo.• Sensores magnéticos livianos (detector de apertura) Nota: Las cantidades de los sensores están sujetas a las características físicas de la sede en la que se instalarán.</t>
    </r>
  </si>
  <si>
    <r>
      <rPr>
        <b/>
        <sz val="12"/>
        <color theme="1"/>
        <rFont val="Arial Narrow"/>
        <family val="2"/>
      </rPr>
      <t>ARCO DETECTOR DE METALES</t>
    </r>
    <r>
      <rPr>
        <sz val="12"/>
        <color theme="1"/>
        <rFont val="Arial Narrow"/>
        <family val="2"/>
      </rPr>
      <t xml:space="preserve"> 18 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anti-inflamable. Función de autodiagnóstico al encenderse, sin necesidad de calibración inicial o periódica. Batería de respaldo con duración de 4-8 horas. Inofensivo para el cuerpo humano, personas con marcapasos, colgantes magnéticos, prótesis, mujeres embarazadas, etc</t>
    </r>
  </si>
  <si>
    <r>
      <rPr>
        <b/>
        <sz val="12"/>
        <color theme="1"/>
        <rFont val="Arial Narrow"/>
        <family val="2"/>
      </rPr>
      <t>MOLINETES BIDIRECCIONALES</t>
    </r>
    <r>
      <rPr>
        <sz val="12"/>
        <color theme="1"/>
        <rFont val="Arial Narrow"/>
        <family val="2"/>
      </rPr>
      <t xml:space="preserve"> Molinete bidireccional para tráfico continúo, Brazo abatible. Pulsador de liberación de emergencia. De acuerdo con el caso de uso (Sistema ingreso funcionarios o Sistema ingreso de visitantes) Debe contar con espacio para la instalación de lectoras apropiadas. EL NÚMERO DE MOLINETES A INSTALAR DEPENDERÁ DE LA NECESIDAD DE CADA SEDE.</t>
    </r>
  </si>
  <si>
    <t>SUBTOTAL SECCIONAL SANTANDER</t>
  </si>
  <si>
    <t>SECCIONAL NORTE DE SANTANDER</t>
  </si>
  <si>
    <r>
      <rPr>
        <b/>
        <sz val="12"/>
        <rFont val="Arial Narrow"/>
        <family val="2"/>
      </rPr>
      <t xml:space="preserve">MONITOR DE 43" LED FULL HD, </t>
    </r>
    <r>
      <rPr>
        <sz val="12"/>
        <rFont val="Arial Narrow"/>
        <family val="2"/>
      </rPr>
      <t>Resolución: Full HD 1920x1080, Brillo de 400 cd/m2, Entradas HDMI, VGA, USB. Salida de audio.  Capacidad de trabajo 7/24.</t>
    </r>
  </si>
  <si>
    <r>
      <rPr>
        <b/>
        <sz val="12"/>
        <rFont val="Arial Narrow"/>
        <family val="2"/>
      </rPr>
      <t>SISTEMA DE IDENTIFICACIÓN BIOMÉTRICA PARA INGRESO DE FUNCIONARIOS</t>
    </r>
    <r>
      <rPr>
        <sz val="12"/>
        <rFont val="Arial Narrow"/>
        <family val="2"/>
      </rPr>
      <t>. Lectores duales Biométrico y RFID (lectora de tarjetas de proximidad). Debe soportar tarjetas con el protocolo MIFARE PLUS X 4K (Carné Institucional). Software de administración y configuración del sistema. El software debe permitir la generación de reportes tanto de ingreso como de salida. El sistema debe soportar hasta 20.000 plantillas de huellas digitales, 60.000 tarjetas y almacenar hasta 100.000 eventos y transacciones. La información debe permanecer guardada en la memoria interna en caso de pérdida de energía. El controlador deberá continuar operando aún si se interrumpe la conexión de red. Deberá incluir: panel gabinete, batería transformador, lectoras requeridas para el bloqueo de puertas, electroimán de 350lb, brazo, anti remanente y pulsador. El sistema debe contar con una UPS de respaldo de energía diferente a la del sistema de CCTV.</t>
    </r>
  </si>
  <si>
    <r>
      <rPr>
        <b/>
        <sz val="12"/>
        <rFont val="Arial Narrow"/>
        <family val="2"/>
      </rPr>
      <t>SISTEMA DE REGISTRO Y CONTROL DE ACCESO DE VISITANTES</t>
    </r>
    <r>
      <rPr>
        <sz val="12"/>
        <rFont val="Arial Narrow"/>
        <family val="2"/>
      </rPr>
      <t>. Estación de registro. (En sedes principales se debe contar con mínimo dos (2) estaciones de registro). Lector de Cédula de ciudadanía. Cámara para registro fotográfico. Capturador Biométrico de huella. Software Licenciado Y Operativo. Debe permitir la generación de reportes tanto de ingreso como de salida. El sistema debe contar con una UPS de respaldo de energía diferente a la del sistema de CCTV</t>
    </r>
  </si>
  <si>
    <r>
      <rPr>
        <b/>
        <sz val="12"/>
        <color theme="1"/>
        <rFont val="Arial Narrow"/>
        <family val="2"/>
      </rPr>
      <t xml:space="preserve">SCANER DE RAYOS X. </t>
    </r>
    <r>
      <rPr>
        <sz val="12"/>
        <color theme="1"/>
        <rFont val="Arial Narrow"/>
        <family val="2"/>
      </rPr>
      <t>Tamaño del Túnel (A) 660 mm (Al) 510 mm. Velocidad de Transporte de la Banda 0.20 m/s. Altura de la Banda Transportadora 700 mm. Aprox. Carga Máxima ≤180 Kg Distribuido Uniformemente. Resolución de Contraste   40 AWG (Alambre Metálico de 0.0787 mm). Definición de Penetración    34 AWG. Penetración (Placa de Acero) 38 mm. Monitor LED de 17 pulgadas. Funciones del Sistema Alarma de Alta Densidad. Detección Auxiliar de Explosivos/Drogas. Proyección de Imágenes de Amenaza (TIP). Zoom de 64x. Seguridad Fotográfica. Normas ASA/ISO 1600. Dosis de Radiación por Inspección &lt;1.0 μ Gy (μ Sv) 
Tasa de Dosis de Radiación Externa 0.1 μ Gy/h (μ Sv/h) (a 5 cm de la Carcasa).</t>
    </r>
  </si>
  <si>
    <t>SUBTOTAL SECCIONAL NORTE DE SANTANDER</t>
  </si>
  <si>
    <r>
      <rPr>
        <b/>
        <sz val="12"/>
        <rFont val="Arial Narrow"/>
        <family val="2"/>
      </rPr>
      <t>MONITOR DE 43" LED FULL HD</t>
    </r>
    <r>
      <rPr>
        <sz val="12"/>
        <rFont val="Arial Narrow"/>
        <family val="2"/>
      </rPr>
      <t>, Resolución: Full HD 1920x1080, Brillo de 400 cd/m2, Entradas HDMI, VGA, USB. Salida de audio.  Capacidad de trabajo 7/24.</t>
    </r>
  </si>
  <si>
    <r>
      <rPr>
        <b/>
        <sz val="12"/>
        <rFont val="Arial Narrow"/>
        <family val="2"/>
      </rPr>
      <t>CÁMARAS FIJA TIPO MINI DOMO IP</t>
    </r>
    <r>
      <rPr>
        <sz val="12"/>
        <rFont val="Arial Narrow"/>
        <family val="2"/>
      </rPr>
      <t xml:space="preserve"> Resolución (4 Megapíxeles 30 fps 2688x1520), Iluminación mínima 0.01lux B/N 0 Lux, Día/Noche Real con filtro ICR, Distancia Focal 2.8 mm/4mm/6mm, Iluminación IR 30 mts Compresión de video H264+/H265, Detección de movimiento. Protección Ip67, Puerto de red RJ45 10M/100M/1000M, PoE (Power over Ethernet), Protocolos TCP/IP, ICMP, HTTP, HTTPS, DHCP, DNS, RTP, RTSP, RTCP, NTP, IGMP, QoS, UDP. EL TIPO DE CÁMARA DEPENDERÁ DEL SITIO EN EL QUE SE INSTALARÁ (DOMO INTERIORES, BALA EXTERIORES).</t>
    </r>
  </si>
  <si>
    <r>
      <rPr>
        <b/>
        <sz val="12"/>
        <color theme="1"/>
        <rFont val="Arial Narrow"/>
        <family val="2"/>
      </rPr>
      <t xml:space="preserve">CÁMARAS IP TIPO BALA ANTIVANDALICO </t>
    </r>
    <r>
      <rPr>
        <sz val="12"/>
        <color theme="1"/>
        <rFont val="Arial Narrow"/>
        <family val="2"/>
      </rPr>
      <t>Resolución (4 Megapíxeles 30 fps 2688x1520), Iluminación mínima 0.01lux B/N 0 Lux, Día/Noche Real con filtro ICR, Distancia Focal 2.8 mm/4mm, Iluminación IR 30 m, Compresión de video H264+/H265, Detección de movimiento. Protección Ip67, Puerto de red RJ45 10M/100M/1000M, PoE (Power over Ethernet) Protocolos TCP/IP, ICMP, HTTP, HTTPS, DHCP, DNS, RTP, RTSP, RTCP, NTP, IGMP, QoS, UDP..</t>
    </r>
  </si>
  <si>
    <r>
      <rPr>
        <b/>
        <sz val="12"/>
        <rFont val="Arial Narrow"/>
        <family val="2"/>
      </rPr>
      <t>CIBERDOMO IP PTZ</t>
    </r>
    <r>
      <rPr>
        <sz val="12"/>
        <rFont val="Arial Narrow"/>
        <family val="2"/>
      </rPr>
      <t xml:space="preserve"> Resolución (4 Megapíxeles 30 fps 2560x1440), Sensor de imagen de alta sensibilidad 1/1.8" Progressive Scan CMOS (Ultra Low-Light), Rango Dinámico Amplio (True WDR 120dB), Iluminación Smart IR adaptativa de hasta 150 m (ajuste automático según el nivel de zoom), Zoom óptico de 32x (Distancia focal de 4.8 mm a 153 mm), Zoom digital de 16x, Enfoque semiautomático y manual, Balance de blancos automático/manual (ATW, interiores, exteriores, Día/Noche real con filtro ICR), Compresión de video Smart H.265+ / Smart H.264+, Analíticas embebidas con Deep Learning: Auto-Tracking inteligente (seguimiento automático de objetivos), protección perimetral con clasificación de humanos/vehículos y captura de rostros; Puerto de red RJ45 10M/100M autoadaptativo, Alimentación 24VAC y Hi-PoE / PoE+ (802.3at), Protección a la intemperie IP67, resistencia antivandálica IK10 y protección contra sobretensiones transitorias TVS 6000V (protección contra descargas de rayos). Incluye fuente de alimentación dedicada y soporte reforzado para instalación en pared.</t>
    </r>
  </si>
  <si>
    <r>
      <rPr>
        <b/>
        <sz val="12"/>
        <rFont val="Arial Narrow"/>
        <family val="2"/>
      </rPr>
      <t xml:space="preserve">CONTROL JOYSTICK. </t>
    </r>
    <r>
      <rPr>
        <sz val="12"/>
        <rFont val="Arial Narrow"/>
        <family val="2"/>
      </rPr>
      <t>Joystick tridimensional para el control de Cámaras PTZ. Funciones: Posición Predeterminada, Auto Scan, Auto Pan, Auto Tour.</t>
    </r>
  </si>
  <si>
    <r>
      <rPr>
        <b/>
        <sz val="12"/>
        <color theme="1"/>
        <rFont val="Arial Narrow"/>
        <family val="2"/>
      </rPr>
      <t xml:space="preserve">GRABADOR DE 8/16/32 CANALES PENTAHIBRIDO </t>
    </r>
    <r>
      <rPr>
        <sz val="12"/>
        <color theme="1"/>
        <rFont val="Arial Narrow"/>
        <family val="2"/>
      </rPr>
      <t>8/16/32 Canales Pentahibrido. Video Grabador Digital. Procesador Embebido Compresión de Video H.265+/H.265/H.264+. Entradas de video Max 10/16/32 canales IP. Cada canal hasta 5MP Min. Ancho de Banda 200/260Mbps. Búsqueda Inteligente. Función RAID 0, RAID 1, RAID 5, RAID 6 and RAID 10. Puerto de red Rj45 10M/100M/1000M Ethernet. 4 bahías SATA con soporte de discos hasta de 10TB por cada disco. LA CANTIDAD DE CANALES DE ENTRADA DEPENDERÁ DE LA SEDE EN LA QUE SE INSTALE EL EQUIPO. (DE AUERDO CON LA CANTIDAD DE CÁMARAS).</t>
    </r>
  </si>
  <si>
    <r>
      <rPr>
        <b/>
        <sz val="12"/>
        <color theme="1"/>
        <rFont val="Arial Narrow"/>
        <family val="2"/>
      </rPr>
      <t>SWITCH DE 8/16/32 PUERTOS POE</t>
    </r>
    <r>
      <rPr>
        <sz val="12"/>
        <color theme="1"/>
        <rFont val="Arial Narrow"/>
        <family val="2"/>
      </rPr>
      <t xml:space="preserve">  Puertos giga. Full poe ,700w. 2 puertos SFP. Apilable, QOS, ESTANDARES: IEEE 802.3 10BASE-T Ethernet, IEEE 802.3u 100BASE-TX Fast Ethernet, IEEE 802.3ab 1000BASE- T Gigabit Ethernet.</t>
    </r>
    <r>
      <rPr>
        <b/>
        <sz val="12"/>
        <color theme="1"/>
        <rFont val="Arial Narrow"/>
        <family val="2"/>
      </rPr>
      <t xml:space="preserve">  DEBE INCLUIR PATCH PANEL MINIMO CAT 6, ORGANIZADORES DE CABLES, ACCESORIOS Y TORNILLERIA PARA MONTAJE EN RACK.</t>
    </r>
  </si>
  <si>
    <r>
      <rPr>
        <b/>
        <sz val="12"/>
        <rFont val="Arial Narrow"/>
        <family val="2"/>
      </rPr>
      <t xml:space="preserve">UPS RESPALDO DE ENERGIA DE 3KVA PARA SOPORTAR SISTEMA DE CCTV </t>
    </r>
    <r>
      <rPr>
        <sz val="12"/>
        <rFont val="Arial Narrow"/>
        <family val="2"/>
      </rPr>
      <t xml:space="preserve">• Doble conversión en línea. Entrada y salida monofásica. Alto Factor de potencia de Entrada 0.98 y salida 0.9. Alta confiabilidad y Eficiencia &gt; 95%. Función ECO ahorrador de energía. Apagado de emergencia EPO. Conexión de batería externa. UPS ONLINE con tipo control micro-procesado por DSP, Bypass automático. Certificación RETIE.  </t>
    </r>
    <r>
      <rPr>
        <b/>
        <sz val="12"/>
        <rFont val="Arial Narrow"/>
        <family val="2"/>
      </rPr>
      <t>DEBE SOPORTAR TODO EL SISTEMA DE CCTV, INCLUYENDO LAS CÁMARAS DE VIDEO POR UN PERIODO DE TIEMPO MÍNIMO DE DOS (2) HORAS EN CASO DE PÉRDIDA DEL FLUIDO ELÉCTRICO.</t>
    </r>
  </si>
  <si>
    <r>
      <rPr>
        <b/>
        <sz val="12"/>
        <color theme="1"/>
        <rFont val="Arial Narrow"/>
        <family val="2"/>
      </rPr>
      <t>DISCO DURO MULTIMARCA</t>
    </r>
    <r>
      <rPr>
        <sz val="12"/>
        <color theme="1"/>
        <rFont val="Arial Narrow"/>
        <family val="2"/>
      </rPr>
      <t xml:space="preserve"> QUE SOPORTE FUNCIÓN RAID PARA CCTV.</t>
    </r>
  </si>
  <si>
    <r>
      <rPr>
        <b/>
        <sz val="12"/>
        <rFont val="Arial Narrow"/>
        <family val="2"/>
      </rPr>
      <t>KIT DE ALARMA BÁSICO</t>
    </r>
    <r>
      <rPr>
        <sz val="12"/>
        <rFont val="Arial Narrow"/>
        <family val="2"/>
      </rPr>
      <t>• Comunicación GPRS con reporte a central de monitoreo• Gabinete, batería de respaldo, transformador, sirena de 30watts• Panel de 32 zonas. • Sensores de movimiento (inmune a mascotas). • Sensores de humo. • Sensores magnéticos livianos (detector de apertura) Nota: Las cantidades de los sensores están sujetas a las características físicas de la sede en la que se instalarán.</t>
    </r>
  </si>
  <si>
    <r>
      <rPr>
        <b/>
        <sz val="12"/>
        <rFont val="Arial Narrow"/>
        <family val="2"/>
      </rPr>
      <t xml:space="preserve">ARCO DETECTOR DE METALES </t>
    </r>
    <r>
      <rPr>
        <sz val="12"/>
        <rFont val="Arial Narrow"/>
        <family val="2"/>
      </rPr>
      <t>18 zonas de detección interconectadas en diferentes áreas y alarma simultánea de múltiples zonas. Pantalla LCD 5.7”. Sensibilidad ajustable: Cada zona tiene 256 niveles de sensibilidad. Control remoto. Alarma de sonido y LED´s para indicar la zona del metal detectado. Conteo automático de personas y alarmas. Intensidad de alarma mostrada en el panel. Diseñado con material de alta densidad anti-inflamable. Función de autodiagnóstico al encenderse, sin necesidad de calibración inicial o periódica. Batería de respaldo con duración de 4-8 horas. Inofensivo para el cuerpo humano, personas con marcapasos, colgantes magnéticos, prótesis, mujeres embarazadas, etc.</t>
    </r>
  </si>
  <si>
    <r>
      <rPr>
        <b/>
        <sz val="12"/>
        <rFont val="Arial Narrow"/>
        <family val="2"/>
      </rPr>
      <t xml:space="preserve">MOLINETES BIDIRECCIONALES </t>
    </r>
    <r>
      <rPr>
        <sz val="12"/>
        <rFont val="Arial Narrow"/>
        <family val="2"/>
      </rPr>
      <t>Molinete bidireccional para tráfico continúo, Brazo abatible. Pulsador de liberación de emergencia. De acuerdo con el caso de uso (Sistema ingreso funcionarios o Sistema ingreso de visitantes) Debe contar con espacio para la instalación de lectoras apropiadas. EL NÚMERO DE MOLINETES A INSTALAR DEPENDERÁ DE LA NECESIDAD DE CADA SEDE.</t>
    </r>
  </si>
  <si>
    <t>SUBTOTAL SECCIONAL ARAUCA</t>
  </si>
  <si>
    <t>TOTALES SECCIONALES SANTANDER, NORTE DE SANTANDER Y ARAUCA</t>
  </si>
  <si>
    <t>SECCIONAL SANTANDER</t>
  </si>
  <si>
    <t>SECCIONAL ARAUCA</t>
  </si>
  <si>
    <t>COTIZACIÓN 3</t>
  </si>
  <si>
    <t>VIGILANCIA SUPERIOR</t>
  </si>
  <si>
    <t xml:space="preserve"> Proceso 
FGN-RNO-IPSE-0004-2024</t>
  </si>
  <si>
    <t>SUBTOTAL SECCIONAL SANTANDER - VALOR UNITARIO INCLUIDO AIU E IVA</t>
  </si>
  <si>
    <t>SUBTOTAL NORTE DE SANTANDER</t>
  </si>
  <si>
    <r>
      <rPr>
        <b/>
        <sz val="12"/>
        <rFont val="Arial"/>
        <family val="2"/>
      </rPr>
      <t>NOTA:</t>
    </r>
    <r>
      <rPr>
        <sz val="12"/>
        <rFont val="Arial"/>
        <family val="2"/>
      </rPr>
      <t xml:space="preserve"> Se indexaron los valores correspondientes al Estudio de Sector del proceso FGN-RNO-IPSE-0004-2024 para todos los ítems ya que, tienen las mismas especificaciones técnicas. Lo anterior teniendo en cuenta que para el proceso en mención, una vez terminó el evento de subasta, el valor por medios tecnológicos fue $ 0.</t>
    </r>
  </si>
  <si>
    <t>TOTALES SECCONALES SANTANDER, NORTE DE SANTANDER Y ARAUCA</t>
  </si>
  <si>
    <t xml:space="preserve">TOTAL SECCIONALES SANTANDER, NORTE DE SANTANDER Y ARAUCA </t>
  </si>
  <si>
    <t>SEGURIDAD NUEVA ERA LTDA</t>
  </si>
  <si>
    <t>SEPTIEMBRE 2026</t>
  </si>
  <si>
    <t>VALORES TOTALES</t>
  </si>
  <si>
    <t>2026-2028 
INCLUIDO  AIU   E  IVA</t>
  </si>
  <si>
    <t>(Enero 1 a Junio 30)</t>
  </si>
  <si>
    <t>ANEXO 1.1. - FACTOR HUMANO - VIGENCIA 2027 (6 MESES) (1 DE ENERO A 30 DE JUNIO DE 2027)</t>
  </si>
  <si>
    <t>ANEXO 1.1. - FACTOR HUMANO - VIGENCIA 2027 (6 MESES) (1 DE JULIO AL 31 DE DICIEMBRE DE 2027)</t>
  </si>
  <si>
    <t>(Julio 1 a Diciembre 31 de 2027)</t>
  </si>
  <si>
    <t>VALOR 2027
  6 MESES 
(Enero 1 a junio 30)</t>
  </si>
  <si>
    <t>VALOR 2027
  6 MESES
(Julio 1 a Diciembre  31)</t>
  </si>
  <si>
    <t xml:space="preserve">ANEXO 1.2. - FACTOR HUMANO - VIGENCIA 2028 </t>
  </si>
  <si>
    <t>VALOR 2028
 11 MES</t>
  </si>
  <si>
    <t>VALOR TOTAL VIGENCIA 2027 (Enero 1 a Diciembre 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</si>
</sst>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 #,##0;[Red]\-&quot;$&quot;\ #,##0"/>
    <numFmt numFmtId="8" formatCode="&quot;$&quot;\ #,##0.00;[Red]\-&quot;$&quot;\ #,##0.00"/>
    <numFmt numFmtId="44" formatCode="_-&quot;$&quot;\ * #,##0.00_-;\-&quot;$&quot;\ * #,##0.00_-;_-&quot;$&quot;\ * &quot;-&quot;??_-;_-@_-"/>
    <numFmt numFmtId="164" formatCode="_(&quot;$&quot;\ * #,##0.00_);_(&quot;$&quot;\ * \(#,##0.00\);_(&quot;$&quot;\ * &quot;-&quot;??_);_(@_)"/>
    <numFmt numFmtId="165" formatCode="_(&quot;$&quot;* #,##0.00_);_(&quot;$&quot;* \(#,##0.00\);_(&quot;$&quot;* &quot;-&quot;??_);_(@_)"/>
    <numFmt numFmtId="166" formatCode="_-&quot;$&quot;* #,##0.00_-;\-&quot;$&quot;* #,##0.00_-;_-&quot;$&quot;* &quot;-&quot;??_-;_-@_-"/>
    <numFmt numFmtId="167" formatCode="&quot;$&quot;\ #,##0.00"/>
    <numFmt numFmtId="168" formatCode="&quot;$&quot;#,##0"/>
    <numFmt numFmtId="169" formatCode="&quot;$&quot;\ #,##0"/>
    <numFmt numFmtId="170" formatCode="0.000"/>
    <numFmt numFmtId="171" formatCode="#,##0.0"/>
    <numFmt numFmtId="172" formatCode="_-&quot;$&quot;* #,##0_-;\-&quot;$&quot;* #,##0_-;_-&quot;$&quot;* &quot;-&quot;??_-;_-@_-"/>
    <numFmt numFmtId="173" formatCode="0.00000%"/>
    <numFmt numFmtId="174" formatCode="dd/mm/yyyy;@"/>
    <numFmt numFmtId="175" formatCode="&quot;$&quot;#,##0.00"/>
    <numFmt numFmtId="176" formatCode="0.0%"/>
    <numFmt numFmtId="177" formatCode="_(&quot;$&quot;\ * #,##0_);_(&quot;$&quot;\ * \(#,##0\);_(&quot;$&quot;\ * &quot;-&quot;??_);_(@_)"/>
  </numFmts>
  <fonts count="68">
    <font>
      <sz val="11"/>
      <color theme="1"/>
      <name val="Calibri"/>
      <charset val="134"/>
      <scheme val="minor"/>
    </font>
    <font>
      <sz val="11"/>
      <color theme="1"/>
      <name val="Calibri"/>
      <family val="2"/>
      <scheme val="minor"/>
    </font>
    <font>
      <sz val="11"/>
      <color theme="1"/>
      <name val="Calibri"/>
      <family val="2"/>
      <scheme val="minor"/>
    </font>
    <font>
      <b/>
      <sz val="12"/>
      <name val="Arial Narrow"/>
      <family val="2"/>
    </font>
    <font>
      <sz val="12"/>
      <name val="Arial Narrow"/>
      <family val="2"/>
    </font>
    <font>
      <b/>
      <sz val="11"/>
      <name val="Arial Narrow"/>
      <family val="2"/>
    </font>
    <font>
      <sz val="11"/>
      <name val="Arial Narrow"/>
      <family val="2"/>
    </font>
    <font>
      <b/>
      <sz val="11"/>
      <color theme="1"/>
      <name val="Calibri"/>
      <family val="2"/>
      <scheme val="minor"/>
    </font>
    <font>
      <sz val="11"/>
      <color theme="1"/>
      <name val="Arial Narrow"/>
      <family val="2"/>
    </font>
    <font>
      <sz val="12"/>
      <color theme="0"/>
      <name val="Arial Narrow"/>
      <family val="2"/>
    </font>
    <font>
      <b/>
      <sz val="12"/>
      <color theme="1"/>
      <name val="Arial Narrow"/>
      <family val="2"/>
    </font>
    <font>
      <b/>
      <sz val="14"/>
      <color theme="1"/>
      <name val="Arial Narrow"/>
      <family val="2"/>
    </font>
    <font>
      <sz val="12"/>
      <color theme="1"/>
      <name val="Arial Narrow"/>
      <family val="2"/>
    </font>
    <font>
      <sz val="12"/>
      <color rgb="FF000000"/>
      <name val="Arial Narrow"/>
      <family val="2"/>
    </font>
    <font>
      <sz val="13"/>
      <color theme="1"/>
      <name val="Arial Narrow"/>
      <family val="2"/>
    </font>
    <font>
      <b/>
      <sz val="14"/>
      <name val="Arial Narrow"/>
      <family val="2"/>
    </font>
    <font>
      <b/>
      <sz val="11"/>
      <color theme="1"/>
      <name val="Arial Narrow"/>
      <family val="2"/>
    </font>
    <font>
      <sz val="14"/>
      <name val="Arial Narrow"/>
      <family val="2"/>
    </font>
    <font>
      <sz val="8"/>
      <name val="Arial Narrow"/>
      <family val="2"/>
    </font>
    <font>
      <b/>
      <sz val="16"/>
      <color theme="1"/>
      <name val="Arial Narrow"/>
      <family val="2"/>
    </font>
    <font>
      <sz val="14"/>
      <color theme="0"/>
      <name val="Arial Narrow"/>
      <family val="2"/>
    </font>
    <font>
      <b/>
      <sz val="16"/>
      <name val="Arial Narrow"/>
      <family val="2"/>
    </font>
    <font>
      <b/>
      <sz val="14"/>
      <color theme="0"/>
      <name val="Arial Narrow"/>
      <family val="2"/>
    </font>
    <font>
      <b/>
      <sz val="12"/>
      <color rgb="FF000000"/>
      <name val="Arial Narrow"/>
      <family val="2"/>
    </font>
    <font>
      <b/>
      <sz val="10"/>
      <name val="Arial Narrow"/>
      <family val="2"/>
    </font>
    <font>
      <sz val="10"/>
      <name val="Arial Narrow"/>
      <family val="2"/>
    </font>
    <font>
      <sz val="10"/>
      <color theme="1"/>
      <name val="Arial Narrow"/>
      <family val="2"/>
    </font>
    <font>
      <b/>
      <sz val="12"/>
      <color theme="0"/>
      <name val="Arial Narrow"/>
      <family val="2"/>
    </font>
    <font>
      <b/>
      <sz val="10"/>
      <color theme="1"/>
      <name val="Arial Narrow"/>
      <family val="2"/>
    </font>
    <font>
      <b/>
      <sz val="13"/>
      <color theme="1"/>
      <name val="Arial Narrow"/>
      <family val="2"/>
    </font>
    <font>
      <sz val="8"/>
      <color theme="1"/>
      <name val="Arial"/>
      <family val="2"/>
    </font>
    <font>
      <b/>
      <sz val="14"/>
      <color theme="1"/>
      <name val="Arial Black"/>
      <family val="2"/>
    </font>
    <font>
      <b/>
      <sz val="12"/>
      <color theme="1"/>
      <name val="Calibri"/>
      <family val="2"/>
      <scheme val="minor"/>
    </font>
    <font>
      <sz val="12"/>
      <color theme="1"/>
      <name val="Calibri"/>
      <family val="2"/>
      <scheme val="minor"/>
    </font>
    <font>
      <b/>
      <sz val="8"/>
      <color theme="1"/>
      <name val="Arial"/>
      <family val="2"/>
    </font>
    <font>
      <sz val="8"/>
      <color rgb="FF3D3D3D"/>
      <name val="Arial"/>
      <family val="2"/>
    </font>
    <font>
      <sz val="11"/>
      <color theme="1"/>
      <name val="Arial"/>
      <family val="2"/>
    </font>
    <font>
      <b/>
      <sz val="12"/>
      <color theme="1"/>
      <name val="Arial"/>
      <family val="2"/>
    </font>
    <font>
      <u/>
      <sz val="11"/>
      <color theme="10"/>
      <name val="Calibri"/>
      <family val="2"/>
      <scheme val="minor"/>
    </font>
    <font>
      <sz val="11"/>
      <color rgb="FFFF0000"/>
      <name val="Calibri"/>
      <family val="2"/>
      <scheme val="minor"/>
    </font>
    <font>
      <sz val="11"/>
      <name val="Calibri"/>
      <family val="2"/>
      <scheme val="minor"/>
    </font>
    <font>
      <sz val="12"/>
      <color rgb="FF3D3D3D"/>
      <name val="Arial"/>
      <family val="2"/>
    </font>
    <font>
      <b/>
      <sz val="11"/>
      <name val="Calibri"/>
      <family val="2"/>
      <scheme val="minor"/>
    </font>
    <font>
      <b/>
      <sz val="11"/>
      <color theme="1"/>
      <name val="Arial"/>
      <family val="2"/>
    </font>
    <font>
      <b/>
      <sz val="14"/>
      <color theme="1"/>
      <name val="Calibri"/>
      <family val="2"/>
      <scheme val="minor"/>
    </font>
    <font>
      <sz val="13"/>
      <color rgb="FF000080"/>
      <name val="Arial Narrow"/>
      <family val="2"/>
    </font>
    <font>
      <b/>
      <sz val="11"/>
      <name val="Arial"/>
      <family val="2"/>
    </font>
    <font>
      <b/>
      <sz val="13"/>
      <name val="Arial Narrow"/>
      <family val="2"/>
    </font>
    <font>
      <sz val="13"/>
      <name val="Arial Narrow"/>
      <family val="2"/>
    </font>
    <font>
      <sz val="10"/>
      <name val="Arial"/>
      <family val="2"/>
    </font>
    <font>
      <sz val="11"/>
      <color theme="1"/>
      <name val="Calibri"/>
      <family val="2"/>
      <scheme val="minor"/>
    </font>
    <font>
      <b/>
      <sz val="12"/>
      <name val="Arial Narrow"/>
      <family val="2"/>
    </font>
    <font>
      <sz val="12"/>
      <name val="Arial"/>
      <family val="2"/>
    </font>
    <font>
      <b/>
      <sz val="12"/>
      <color theme="1"/>
      <name val="Arial Narrow"/>
      <family val="2"/>
    </font>
    <font>
      <b/>
      <sz val="11"/>
      <name val="Arial Narrow"/>
      <family val="2"/>
    </font>
    <font>
      <b/>
      <sz val="12"/>
      <color rgb="FF000000"/>
      <name val="Arial Narrow"/>
      <family val="2"/>
    </font>
    <font>
      <b/>
      <sz val="14"/>
      <color rgb="FF000000"/>
      <name val="Arial Narrow"/>
      <family val="2"/>
    </font>
    <font>
      <b/>
      <u/>
      <sz val="12"/>
      <name val="Arial Narrow"/>
      <family val="2"/>
    </font>
    <font>
      <sz val="12"/>
      <color theme="1"/>
      <name val="Arial"/>
      <family val="2"/>
    </font>
    <font>
      <b/>
      <sz val="12"/>
      <name val="Arial"/>
      <family val="2"/>
    </font>
    <font>
      <sz val="12"/>
      <color indexed="8"/>
      <name val="Arial Narrow"/>
      <family val="2"/>
    </font>
    <font>
      <sz val="8"/>
      <name val="Calibri"/>
      <family val="2"/>
      <scheme val="minor"/>
    </font>
    <font>
      <sz val="14"/>
      <color theme="1"/>
      <name val="Arial Narrow"/>
      <family val="2"/>
    </font>
    <font>
      <sz val="11"/>
      <color rgb="FFFF0000"/>
      <name val="Arial Narrow"/>
      <family val="2"/>
    </font>
    <font>
      <b/>
      <sz val="11"/>
      <color rgb="FFC00000"/>
      <name val="Arial"/>
      <family val="2"/>
    </font>
    <font>
      <sz val="11"/>
      <name val="Arial"/>
      <family val="2"/>
    </font>
    <font>
      <sz val="11"/>
      <color rgb="FF000000"/>
      <name val="Arial"/>
      <family val="2"/>
    </font>
    <font>
      <sz val="10"/>
      <color theme="1"/>
      <name val="Arial"/>
      <family val="2"/>
    </font>
  </fonts>
  <fills count="22">
    <fill>
      <patternFill patternType="none"/>
    </fill>
    <fill>
      <patternFill patternType="gray125"/>
    </fill>
    <fill>
      <patternFill patternType="solid">
        <fgColor theme="3" tint="0.79989013336588644"/>
        <bgColor indexed="64"/>
      </patternFill>
    </fill>
    <fill>
      <patternFill patternType="solid">
        <fgColor theme="0"/>
        <bgColor indexed="64"/>
      </patternFill>
    </fill>
    <fill>
      <patternFill patternType="solid">
        <fgColor rgb="FFD9D9D9"/>
        <bgColor indexed="64"/>
      </patternFill>
    </fill>
    <fill>
      <patternFill patternType="solid">
        <fgColor theme="0" tint="-0.14993743705557422"/>
        <bgColor indexed="64"/>
      </patternFill>
    </fill>
    <fill>
      <patternFill patternType="solid">
        <fgColor theme="0" tint="-0.14990691854609822"/>
        <bgColor indexed="64"/>
      </patternFill>
    </fill>
    <fill>
      <patternFill patternType="solid">
        <fgColor theme="0" tint="-0.34998626667073579"/>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
      <patternFill patternType="solid">
        <fgColor rgb="FF00B0F0"/>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indexed="2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rgb="FFC0C0C0"/>
        <bgColor indexed="64"/>
      </patternFill>
    </fill>
    <fill>
      <patternFill patternType="solid">
        <fgColor theme="2"/>
        <bgColor indexed="64"/>
      </patternFill>
    </fill>
    <fill>
      <patternFill patternType="solid">
        <fgColor theme="0" tint="-4.9989318521683403E-2"/>
        <bgColor indexed="64"/>
      </patternFill>
    </fill>
    <fill>
      <patternFill patternType="solid">
        <fgColor theme="4" tint="0.59999389629810485"/>
        <bgColor indexed="64"/>
      </patternFill>
    </fill>
  </fills>
  <borders count="62">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thin">
        <color auto="1"/>
      </right>
      <top/>
      <bottom/>
      <diagonal/>
    </border>
    <border>
      <left style="medium">
        <color auto="1"/>
      </left>
      <right style="medium">
        <color auto="1"/>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right style="medium">
        <color auto="1"/>
      </right>
      <top/>
      <bottom/>
      <diagonal/>
    </border>
    <border>
      <left/>
      <right/>
      <top style="medium">
        <color auto="1"/>
      </top>
      <bottom/>
      <diagonal/>
    </border>
    <border>
      <left/>
      <right/>
      <top/>
      <bottom style="medium">
        <color auto="1"/>
      </bottom>
      <diagonal/>
    </border>
    <border>
      <left style="medium">
        <color auto="1"/>
      </left>
      <right/>
      <top/>
      <bottom/>
      <diagonal/>
    </border>
    <border>
      <left style="medium">
        <color rgb="FF000000"/>
      </left>
      <right style="medium">
        <color rgb="FF000000"/>
      </right>
      <top/>
      <bottom style="medium">
        <color rgb="FF000000"/>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diagonal/>
    </border>
    <border>
      <left style="thin">
        <color auto="1"/>
      </left>
      <right style="medium">
        <color auto="1"/>
      </right>
      <top/>
      <bottom style="thin">
        <color auto="1"/>
      </bottom>
      <diagonal/>
    </border>
    <border>
      <left style="medium">
        <color auto="1"/>
      </left>
      <right/>
      <top/>
      <bottom style="thin">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diagonal/>
    </border>
    <border>
      <left style="medium">
        <color auto="1"/>
      </left>
      <right style="medium">
        <color auto="1"/>
      </right>
      <top style="thin">
        <color auto="1"/>
      </top>
      <bottom/>
      <diagonal/>
    </border>
    <border>
      <left style="medium">
        <color auto="1"/>
      </left>
      <right/>
      <top style="thin">
        <color auto="1"/>
      </top>
      <bottom style="thin">
        <color auto="1"/>
      </bottom>
      <diagonal/>
    </border>
    <border>
      <left style="medium">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medium">
        <color auto="1"/>
      </top>
      <bottom style="thin">
        <color auto="1"/>
      </bottom>
      <diagonal/>
    </border>
    <border>
      <left/>
      <right style="medium">
        <color indexed="64"/>
      </right>
      <top style="thin">
        <color indexed="64"/>
      </top>
      <bottom style="thin">
        <color indexed="64"/>
      </bottom>
      <diagonal/>
    </border>
    <border>
      <left/>
      <right/>
      <top style="thin">
        <color auto="1"/>
      </top>
      <bottom/>
      <diagonal/>
    </border>
    <border>
      <left style="thin">
        <color auto="1"/>
      </left>
      <right/>
      <top style="medium">
        <color auto="1"/>
      </top>
      <bottom style="medium">
        <color auto="1"/>
      </bottom>
      <diagonal/>
    </border>
    <border>
      <left style="thin">
        <color auto="1"/>
      </left>
      <right style="thin">
        <color auto="1"/>
      </right>
      <top style="medium">
        <color auto="1"/>
      </top>
      <bottom/>
      <diagonal/>
    </border>
    <border>
      <left/>
      <right/>
      <top/>
      <bottom style="thin">
        <color auto="1"/>
      </bottom>
      <diagonal/>
    </border>
    <border>
      <left style="thin">
        <color auto="1"/>
      </left>
      <right/>
      <top style="medium">
        <color auto="1"/>
      </top>
      <bottom/>
      <diagonal/>
    </border>
    <border>
      <left style="thin">
        <color auto="1"/>
      </left>
      <right/>
      <top/>
      <bottom style="medium">
        <color auto="1"/>
      </bottom>
      <diagonal/>
    </border>
  </borders>
  <cellStyleXfs count="9">
    <xf numFmtId="0" fontId="0" fillId="0" borderId="0"/>
    <xf numFmtId="166" fontId="50" fillId="0" borderId="0" applyFont="0" applyFill="0" applyBorder="0" applyAlignment="0" applyProtection="0"/>
    <xf numFmtId="9" fontId="50" fillId="0" borderId="0" applyFont="0" applyFill="0" applyBorder="0" applyAlignment="0" applyProtection="0"/>
    <xf numFmtId="0" fontId="38" fillId="0" borderId="0" applyNumberFormat="0" applyFill="0" applyBorder="0" applyAlignment="0" applyProtection="0"/>
    <xf numFmtId="166" fontId="50" fillId="0" borderId="0" applyFont="0" applyFill="0" applyBorder="0" applyAlignment="0" applyProtection="0"/>
    <xf numFmtId="0" fontId="49" fillId="0" borderId="0"/>
    <xf numFmtId="0" fontId="49" fillId="0" borderId="0"/>
    <xf numFmtId="166" fontId="1" fillId="0" borderId="0" applyFont="0" applyFill="0" applyBorder="0" applyAlignment="0" applyProtection="0"/>
    <xf numFmtId="9" fontId="1" fillId="0" borderId="0" applyFont="0" applyFill="0" applyBorder="0" applyAlignment="0" applyProtection="0"/>
  </cellStyleXfs>
  <cellXfs count="774">
    <xf numFmtId="0" fontId="0" fillId="0" borderId="0" xfId="0"/>
    <xf numFmtId="0" fontId="3" fillId="3" borderId="0" xfId="0" applyFont="1" applyFill="1" applyAlignment="1">
      <alignment vertical="center" wrapText="1"/>
    </xf>
    <xf numFmtId="0" fontId="4" fillId="0" borderId="4" xfId="0" applyFont="1" applyBorder="1"/>
    <xf numFmtId="0" fontId="3" fillId="0" borderId="0" xfId="0" applyFont="1" applyAlignment="1">
      <alignment vertical="center" wrapText="1"/>
    </xf>
    <xf numFmtId="0" fontId="6" fillId="0" borderId="11" xfId="0" applyFont="1" applyBorder="1" applyAlignment="1">
      <alignment horizontal="center" vertical="center" wrapText="1"/>
    </xf>
    <xf numFmtId="0" fontId="5" fillId="0" borderId="11" xfId="0" applyFont="1" applyBorder="1" applyAlignment="1">
      <alignment horizontal="center" vertical="center" wrapText="1"/>
    </xf>
    <xf numFmtId="6" fontId="0" fillId="0" borderId="0" xfId="0" applyNumberFormat="1"/>
    <xf numFmtId="0" fontId="4" fillId="0" borderId="0" xfId="0" applyFont="1" applyAlignment="1">
      <alignment wrapText="1"/>
    </xf>
    <xf numFmtId="0" fontId="4" fillId="0" borderId="0" xfId="0" applyFont="1" applyAlignment="1">
      <alignment vertical="center" wrapText="1"/>
    </xf>
    <xf numFmtId="167" fontId="4" fillId="0" borderId="0" xfId="0" applyNumberFormat="1" applyFont="1"/>
    <xf numFmtId="0" fontId="4" fillId="0" borderId="0" xfId="0" applyFont="1" applyAlignment="1">
      <alignment horizontal="center"/>
    </xf>
    <xf numFmtId="1" fontId="4" fillId="0" borderId="0" xfId="0" applyNumberFormat="1" applyFont="1"/>
    <xf numFmtId="0" fontId="4" fillId="0" borderId="0" xfId="0" applyFont="1"/>
    <xf numFmtId="0" fontId="4" fillId="0" borderId="0" xfId="0" applyFont="1" applyAlignment="1">
      <alignment vertical="center"/>
    </xf>
    <xf numFmtId="168" fontId="9" fillId="3" borderId="0" xfId="0" applyNumberFormat="1" applyFont="1" applyFill="1" applyAlignment="1">
      <alignment horizontal="center" vertical="center" wrapText="1"/>
    </xf>
    <xf numFmtId="0" fontId="12" fillId="0" borderId="8" xfId="0" applyFont="1" applyBorder="1" applyAlignment="1">
      <alignment vertical="center" wrapText="1"/>
    </xf>
    <xf numFmtId="0" fontId="12" fillId="0" borderId="29" xfId="0" applyFont="1" applyBorder="1" applyAlignment="1">
      <alignment vertical="center" wrapText="1"/>
    </xf>
    <xf numFmtId="0" fontId="12" fillId="0" borderId="17" xfId="0" applyFont="1" applyBorder="1" applyAlignment="1">
      <alignment vertical="center" wrapText="1"/>
    </xf>
    <xf numFmtId="0" fontId="15" fillId="0" borderId="29" xfId="0" applyFont="1" applyBorder="1" applyAlignment="1">
      <alignment horizontal="center" vertical="center"/>
    </xf>
    <xf numFmtId="0" fontId="4" fillId="3" borderId="0" xfId="0" applyFont="1" applyFill="1" applyAlignment="1">
      <alignment horizontal="center"/>
    </xf>
    <xf numFmtId="0" fontId="10" fillId="0" borderId="0" xfId="0" applyFont="1" applyAlignment="1">
      <alignment wrapText="1"/>
    </xf>
    <xf numFmtId="1" fontId="4" fillId="3" borderId="0" xfId="0" applyNumberFormat="1" applyFont="1" applyFill="1" applyAlignment="1">
      <alignment vertical="center" wrapText="1"/>
    </xf>
    <xf numFmtId="0" fontId="10" fillId="0" borderId="0" xfId="0" applyFont="1" applyAlignment="1">
      <alignment horizontal="center" vertical="center" wrapText="1"/>
    </xf>
    <xf numFmtId="168" fontId="4" fillId="3" borderId="0" xfId="0" applyNumberFormat="1" applyFont="1" applyFill="1"/>
    <xf numFmtId="167" fontId="9" fillId="3" borderId="0" xfId="0" applyNumberFormat="1" applyFont="1" applyFill="1" applyAlignment="1">
      <alignment horizontal="center" vertical="center" wrapText="1"/>
    </xf>
    <xf numFmtId="169" fontId="4" fillId="0" borderId="0" xfId="0" applyNumberFormat="1" applyFont="1"/>
    <xf numFmtId="0" fontId="16" fillId="0" borderId="0" xfId="0" applyFont="1" applyAlignment="1">
      <alignment horizontal="left" wrapText="1"/>
    </xf>
    <xf numFmtId="0" fontId="16" fillId="0" borderId="0" xfId="0" applyFont="1" applyAlignment="1">
      <alignment wrapText="1"/>
    </xf>
    <xf numFmtId="0" fontId="3" fillId="0" borderId="0" xfId="0" applyFont="1" applyAlignment="1">
      <alignment horizontal="center" wrapText="1"/>
    </xf>
    <xf numFmtId="167" fontId="17" fillId="0" borderId="0" xfId="0" applyNumberFormat="1" applyFont="1" applyAlignment="1">
      <alignment vertical="center"/>
    </xf>
    <xf numFmtId="0" fontId="15" fillId="3" borderId="0" xfId="0" applyFont="1" applyFill="1" applyAlignment="1">
      <alignment horizontal="center" vertical="center"/>
    </xf>
    <xf numFmtId="0" fontId="18" fillId="0" borderId="0" xfId="0" applyFont="1" applyAlignment="1">
      <alignment horizontal="center"/>
    </xf>
    <xf numFmtId="0" fontId="4" fillId="0" borderId="33" xfId="0" applyFont="1" applyBorder="1"/>
    <xf numFmtId="168" fontId="9" fillId="0" borderId="21" xfId="0" applyNumberFormat="1" applyFont="1" applyBorder="1" applyAlignment="1">
      <alignment horizontal="center" vertical="center" wrapText="1"/>
    </xf>
    <xf numFmtId="0" fontId="18" fillId="7" borderId="17" xfId="0" applyFont="1" applyFill="1" applyBorder="1" applyAlignment="1">
      <alignment horizontal="center"/>
    </xf>
    <xf numFmtId="167" fontId="21" fillId="0" borderId="17" xfId="0" applyNumberFormat="1" applyFont="1" applyBorder="1" applyAlignment="1">
      <alignment horizontal="center"/>
    </xf>
    <xf numFmtId="167" fontId="21" fillId="0" borderId="18" xfId="0" applyNumberFormat="1" applyFont="1" applyBorder="1"/>
    <xf numFmtId="169" fontId="13" fillId="3" borderId="0" xfId="0" applyNumberFormat="1" applyFont="1" applyFill="1" applyAlignment="1">
      <alignment horizontal="center" vertical="center"/>
    </xf>
    <xf numFmtId="168" fontId="22" fillId="3" borderId="0" xfId="0" applyNumberFormat="1" applyFont="1" applyFill="1" applyAlignment="1">
      <alignment horizontal="center" vertical="center" wrapText="1"/>
    </xf>
    <xf numFmtId="0" fontId="4" fillId="0" borderId="0" xfId="0" applyFont="1" applyAlignment="1">
      <alignment horizontal="center" wrapText="1"/>
    </xf>
    <xf numFmtId="0" fontId="3" fillId="3" borderId="0" xfId="6" applyFont="1" applyFill="1" applyAlignment="1">
      <alignment horizontal="center" vertical="center" wrapText="1"/>
    </xf>
    <xf numFmtId="2" fontId="3" fillId="6" borderId="17" xfId="0" applyNumberFormat="1" applyFont="1" applyFill="1" applyBorder="1" applyAlignment="1">
      <alignment horizontal="center" vertical="center" wrapText="1"/>
    </xf>
    <xf numFmtId="0" fontId="24" fillId="3" borderId="0" xfId="6" applyFont="1" applyFill="1" applyAlignment="1">
      <alignment horizontal="center" vertical="center" wrapText="1"/>
    </xf>
    <xf numFmtId="0" fontId="25" fillId="0" borderId="0" xfId="0" applyFont="1" applyAlignment="1">
      <alignment vertical="center"/>
    </xf>
    <xf numFmtId="168" fontId="17" fillId="3" borderId="18" xfId="0" applyNumberFormat="1" applyFont="1" applyFill="1" applyBorder="1" applyAlignment="1">
      <alignment horizontal="center" vertical="center"/>
    </xf>
    <xf numFmtId="0" fontId="15" fillId="0" borderId="0" xfId="0" applyFont="1" applyAlignment="1">
      <alignment horizontal="center" vertical="center"/>
    </xf>
    <xf numFmtId="168" fontId="9" fillId="3" borderId="0" xfId="0" applyNumberFormat="1" applyFont="1" applyFill="1" applyAlignment="1">
      <alignment vertical="center" wrapText="1"/>
    </xf>
    <xf numFmtId="0" fontId="26" fillId="0" borderId="27" xfId="0" applyFont="1" applyBorder="1" applyAlignment="1">
      <alignment horizontal="center" vertical="center"/>
    </xf>
    <xf numFmtId="0" fontId="26" fillId="0" borderId="29" xfId="0" applyFont="1" applyBorder="1" applyAlignment="1">
      <alignment horizontal="center" vertical="center"/>
    </xf>
    <xf numFmtId="0" fontId="26" fillId="0" borderId="20" xfId="0" applyFont="1" applyBorder="1" applyAlignment="1">
      <alignment horizontal="center" vertical="center"/>
    </xf>
    <xf numFmtId="169" fontId="13" fillId="0" borderId="0" xfId="0" applyNumberFormat="1" applyFont="1" applyAlignment="1">
      <alignment horizontal="center" vertical="center"/>
    </xf>
    <xf numFmtId="168" fontId="27" fillId="3" borderId="0" xfId="0" applyNumberFormat="1" applyFont="1" applyFill="1" applyAlignment="1">
      <alignment horizontal="center" vertical="center" wrapText="1"/>
    </xf>
    <xf numFmtId="0" fontId="10" fillId="0" borderId="0" xfId="0" applyFont="1" applyAlignment="1">
      <alignment horizontal="left" wrapText="1"/>
    </xf>
    <xf numFmtId="168" fontId="9" fillId="3" borderId="0" xfId="0" applyNumberFormat="1" applyFont="1" applyFill="1" applyAlignment="1">
      <alignment horizontal="left" vertical="center" wrapText="1"/>
    </xf>
    <xf numFmtId="169" fontId="4" fillId="3" borderId="0" xfId="0" applyNumberFormat="1" applyFont="1" applyFill="1" applyAlignment="1">
      <alignment horizontal="left" vertical="center" wrapText="1"/>
    </xf>
    <xf numFmtId="1" fontId="4" fillId="3" borderId="0" xfId="0" applyNumberFormat="1" applyFont="1" applyFill="1" applyAlignment="1">
      <alignment horizontal="left" vertical="center"/>
    </xf>
    <xf numFmtId="168" fontId="9" fillId="3" borderId="0" xfId="0" applyNumberFormat="1" applyFont="1" applyFill="1"/>
    <xf numFmtId="169" fontId="4" fillId="3" borderId="0" xfId="0" applyNumberFormat="1" applyFont="1" applyFill="1"/>
    <xf numFmtId="169" fontId="3" fillId="0" borderId="0" xfId="0" applyNumberFormat="1" applyFont="1" applyAlignment="1">
      <alignment horizontal="center" vertical="center" wrapText="1"/>
    </xf>
    <xf numFmtId="170" fontId="10" fillId="0" borderId="0" xfId="0" applyNumberFormat="1" applyFont="1" applyAlignment="1">
      <alignment wrapText="1"/>
    </xf>
    <xf numFmtId="169" fontId="10" fillId="0" borderId="23" xfId="0" applyNumberFormat="1" applyFont="1" applyBorder="1" applyAlignment="1">
      <alignment wrapText="1"/>
    </xf>
    <xf numFmtId="169" fontId="10" fillId="0" borderId="31" xfId="0" applyNumberFormat="1" applyFont="1" applyBorder="1" applyAlignment="1">
      <alignment wrapText="1"/>
    </xf>
    <xf numFmtId="0" fontId="8" fillId="0" borderId="0" xfId="0" applyFont="1" applyAlignment="1">
      <alignment vertical="center"/>
    </xf>
    <xf numFmtId="0" fontId="28" fillId="0" borderId="0" xfId="0" applyFont="1"/>
    <xf numFmtId="0" fontId="26" fillId="0" borderId="0" xfId="0" applyFont="1" applyAlignment="1">
      <alignment horizontal="center" vertical="center"/>
    </xf>
    <xf numFmtId="0" fontId="8" fillId="0" borderId="0" xfId="0" applyFont="1"/>
    <xf numFmtId="0" fontId="8" fillId="0" borderId="29" xfId="0" applyFont="1" applyBorder="1"/>
    <xf numFmtId="0" fontId="11" fillId="0" borderId="0" xfId="0" applyFont="1" applyAlignment="1">
      <alignment horizontal="center" wrapText="1"/>
    </xf>
    <xf numFmtId="168" fontId="8" fillId="0" borderId="0" xfId="0" applyNumberFormat="1" applyFont="1" applyAlignment="1">
      <alignment horizontal="center" vertical="center"/>
    </xf>
    <xf numFmtId="171" fontId="8" fillId="0" borderId="0" xfId="0" applyNumberFormat="1" applyFont="1" applyAlignment="1">
      <alignment horizontal="center"/>
    </xf>
    <xf numFmtId="168" fontId="8" fillId="0" borderId="0" xfId="0" applyNumberFormat="1" applyFont="1" applyAlignment="1">
      <alignment horizontal="center"/>
    </xf>
    <xf numFmtId="0" fontId="16" fillId="0" borderId="33" xfId="0" applyFont="1" applyBorder="1" applyAlignment="1">
      <alignment horizontal="left"/>
    </xf>
    <xf numFmtId="0" fontId="16" fillId="0" borderId="0" xfId="0" applyFont="1" applyAlignment="1">
      <alignment horizontal="left"/>
    </xf>
    <xf numFmtId="168" fontId="8" fillId="0" borderId="30" xfId="0" applyNumberFormat="1" applyFont="1" applyBorder="1" applyAlignment="1">
      <alignment horizontal="center"/>
    </xf>
    <xf numFmtId="0" fontId="11" fillId="0" borderId="0" xfId="0" applyFont="1" applyAlignment="1">
      <alignment horizontal="center"/>
    </xf>
    <xf numFmtId="0" fontId="28" fillId="0" borderId="29" xfId="0" applyFont="1" applyBorder="1"/>
    <xf numFmtId="0" fontId="28" fillId="0" borderId="29" xfId="0" applyFont="1" applyBorder="1" applyAlignment="1">
      <alignment horizontal="center" wrapText="1"/>
    </xf>
    <xf numFmtId="0" fontId="8" fillId="0" borderId="41" xfId="0" applyFont="1" applyBorder="1" applyAlignment="1">
      <alignment wrapText="1"/>
    </xf>
    <xf numFmtId="168" fontId="8" fillId="0" borderId="42" xfId="0" applyNumberFormat="1" applyFont="1" applyBorder="1" applyAlignment="1">
      <alignment horizontal="center" vertical="center"/>
    </xf>
    <xf numFmtId="9" fontId="8" fillId="0" borderId="42" xfId="0" applyNumberFormat="1" applyFont="1" applyBorder="1" applyAlignment="1">
      <alignment horizontal="center" vertical="center"/>
    </xf>
    <xf numFmtId="168" fontId="8" fillId="0" borderId="0" xfId="0" applyNumberFormat="1" applyFont="1"/>
    <xf numFmtId="0" fontId="8" fillId="0" borderId="15" xfId="0" applyFont="1" applyBorder="1" applyAlignment="1">
      <alignment wrapText="1"/>
    </xf>
    <xf numFmtId="168" fontId="8" fillId="0" borderId="43" xfId="0" applyNumberFormat="1" applyFont="1" applyBorder="1" applyAlignment="1">
      <alignment horizontal="center" vertical="center"/>
    </xf>
    <xf numFmtId="9" fontId="8" fillId="0" borderId="43" xfId="0" applyNumberFormat="1" applyFont="1" applyBorder="1" applyAlignment="1">
      <alignment horizontal="center" vertical="center"/>
    </xf>
    <xf numFmtId="0" fontId="8" fillId="0" borderId="33" xfId="0" applyFont="1" applyBorder="1" applyAlignment="1">
      <alignment wrapText="1"/>
    </xf>
    <xf numFmtId="9" fontId="8" fillId="0" borderId="0" xfId="0" applyNumberFormat="1" applyFont="1"/>
    <xf numFmtId="0" fontId="8" fillId="0" borderId="0" xfId="0" applyFont="1" applyAlignment="1">
      <alignment horizontal="center"/>
    </xf>
    <xf numFmtId="0" fontId="16" fillId="0" borderId="0" xfId="0" applyFont="1" applyAlignment="1">
      <alignment horizontal="center" vertical="center"/>
    </xf>
    <xf numFmtId="0" fontId="16" fillId="0" borderId="33" xfId="0" applyFont="1" applyBorder="1" applyAlignment="1">
      <alignment horizontal="left" wrapText="1"/>
    </xf>
    <xf numFmtId="0" fontId="11" fillId="9" borderId="18" xfId="0" applyFont="1" applyFill="1" applyBorder="1" applyAlignment="1">
      <alignment horizontal="center"/>
    </xf>
    <xf numFmtId="0" fontId="28" fillId="0" borderId="23" xfId="0" applyFont="1" applyBorder="1" applyAlignment="1">
      <alignment horizontal="center" vertical="center"/>
    </xf>
    <xf numFmtId="0" fontId="28" fillId="0" borderId="20" xfId="0" applyFont="1" applyBorder="1" applyAlignment="1">
      <alignment horizontal="center" vertical="center"/>
    </xf>
    <xf numFmtId="0" fontId="28" fillId="0" borderId="24" xfId="0" applyFont="1" applyBorder="1" applyAlignment="1">
      <alignment horizontal="center" vertical="center" wrapText="1"/>
    </xf>
    <xf numFmtId="0" fontId="28" fillId="0" borderId="20" xfId="0" applyFont="1" applyBorder="1" applyAlignment="1">
      <alignment horizontal="center" vertical="center" wrapText="1"/>
    </xf>
    <xf numFmtId="0" fontId="8" fillId="0" borderId="45" xfId="0" applyFont="1" applyBorder="1" applyAlignment="1">
      <alignment wrapText="1"/>
    </xf>
    <xf numFmtId="0" fontId="28" fillId="0" borderId="29" xfId="0" applyFont="1" applyBorder="1" applyAlignment="1">
      <alignment horizontal="center" vertical="center" wrapText="1"/>
    </xf>
    <xf numFmtId="167" fontId="8" fillId="0" borderId="0" xfId="0" applyNumberFormat="1" applyFont="1"/>
    <xf numFmtId="1" fontId="4" fillId="3" borderId="0" xfId="0" applyNumberFormat="1" applyFont="1" applyFill="1"/>
    <xf numFmtId="44" fontId="8" fillId="0" borderId="0" xfId="0" applyNumberFormat="1" applyFont="1"/>
    <xf numFmtId="166" fontId="8" fillId="0" borderId="0" xfId="1" applyFont="1" applyBorder="1"/>
    <xf numFmtId="173" fontId="8" fillId="0" borderId="0" xfId="2" applyNumberFormat="1" applyFont="1" applyBorder="1"/>
    <xf numFmtId="165" fontId="8" fillId="0" borderId="0" xfId="0" applyNumberFormat="1" applyFont="1"/>
    <xf numFmtId="0" fontId="30" fillId="0" borderId="0" xfId="0" applyFont="1" applyAlignment="1">
      <alignment horizontal="center"/>
    </xf>
    <xf numFmtId="0" fontId="0" fillId="3" borderId="0" xfId="0" applyFill="1"/>
    <xf numFmtId="0" fontId="33" fillId="0" borderId="0" xfId="0" applyFont="1" applyAlignment="1">
      <alignment horizontal="center" vertical="center"/>
    </xf>
    <xf numFmtId="0" fontId="34" fillId="0" borderId="11" xfId="0" applyFont="1" applyBorder="1" applyAlignment="1">
      <alignment horizontal="center" vertical="center"/>
    </xf>
    <xf numFmtId="0" fontId="34" fillId="0" borderId="11" xfId="0" applyFont="1" applyBorder="1" applyAlignment="1">
      <alignment horizontal="center" vertical="center" wrapText="1"/>
    </xf>
    <xf numFmtId="168" fontId="35" fillId="0" borderId="0" xfId="0" applyNumberFormat="1" applyFont="1"/>
    <xf numFmtId="0" fontId="36" fillId="0" borderId="0" xfId="0" applyFont="1"/>
    <xf numFmtId="172" fontId="0" fillId="0" borderId="0" xfId="1" applyNumberFormat="1" applyFont="1"/>
    <xf numFmtId="0" fontId="36" fillId="0" borderId="29" xfId="0" applyFont="1" applyBorder="1" applyAlignment="1">
      <alignment horizontal="center" vertical="center" wrapText="1"/>
    </xf>
    <xf numFmtId="0" fontId="38" fillId="0" borderId="29" xfId="3" applyBorder="1" applyAlignment="1">
      <alignment horizontal="center" vertical="center" wrapText="1"/>
    </xf>
    <xf numFmtId="0" fontId="7" fillId="0" borderId="0" xfId="0" applyFont="1" applyAlignment="1">
      <alignment wrapText="1"/>
    </xf>
    <xf numFmtId="0" fontId="39" fillId="0" borderId="0" xfId="0" applyFont="1" applyAlignment="1">
      <alignment wrapText="1"/>
    </xf>
    <xf numFmtId="1" fontId="0" fillId="0" borderId="0" xfId="0" applyNumberFormat="1"/>
    <xf numFmtId="0" fontId="7" fillId="0" borderId="11" xfId="0" applyFont="1" applyBorder="1" applyAlignment="1">
      <alignment wrapText="1"/>
    </xf>
    <xf numFmtId="0" fontId="40" fillId="0" borderId="11" xfId="0" applyFont="1" applyBorder="1" applyAlignment="1">
      <alignment wrapText="1"/>
    </xf>
    <xf numFmtId="174" fontId="40" fillId="0" borderId="11" xfId="0" applyNumberFormat="1" applyFont="1" applyBorder="1" applyAlignment="1">
      <alignment wrapText="1"/>
    </xf>
    <xf numFmtId="168" fontId="40" fillId="0" borderId="11" xfId="0" applyNumberFormat="1" applyFont="1" applyBorder="1" applyAlignment="1">
      <alignment wrapText="1"/>
    </xf>
    <xf numFmtId="0" fontId="39" fillId="0" borderId="11" xfId="0" applyFont="1" applyBorder="1" applyAlignment="1">
      <alignment wrapText="1"/>
    </xf>
    <xf numFmtId="0" fontId="35" fillId="0" borderId="0" xfId="0" applyFont="1"/>
    <xf numFmtId="0" fontId="41" fillId="0" borderId="0" xfId="0" applyFont="1"/>
    <xf numFmtId="0" fontId="35" fillId="8" borderId="0" xfId="0" applyFont="1" applyFill="1" applyAlignment="1">
      <alignment vertical="center" wrapText="1"/>
    </xf>
    <xf numFmtId="14" fontId="40" fillId="0" borderId="11" xfId="0" applyNumberFormat="1" applyFont="1" applyBorder="1" applyAlignment="1">
      <alignment wrapText="1"/>
    </xf>
    <xf numFmtId="0" fontId="38" fillId="0" borderId="11" xfId="3" applyBorder="1" applyAlignment="1">
      <alignment wrapText="1"/>
    </xf>
    <xf numFmtId="0" fontId="35" fillId="8" borderId="11" xfId="0" applyFont="1" applyFill="1" applyBorder="1" applyAlignment="1">
      <alignment vertical="center" wrapText="1"/>
    </xf>
    <xf numFmtId="1" fontId="7" fillId="0" borderId="0" xfId="0" applyNumberFormat="1" applyFont="1" applyAlignment="1">
      <alignment wrapText="1"/>
    </xf>
    <xf numFmtId="0" fontId="41" fillId="0" borderId="11" xfId="0" applyFont="1" applyBorder="1"/>
    <xf numFmtId="168" fontId="39" fillId="0" borderId="11" xfId="0" applyNumberFormat="1" applyFont="1" applyBorder="1" applyAlignment="1">
      <alignment wrapText="1"/>
    </xf>
    <xf numFmtId="1" fontId="42" fillId="0" borderId="11" xfId="0" applyNumberFormat="1" applyFont="1" applyBorder="1" applyAlignment="1">
      <alignment wrapText="1"/>
    </xf>
    <xf numFmtId="0" fontId="43" fillId="0" borderId="0" xfId="0" applyFont="1"/>
    <xf numFmtId="0" fontId="44" fillId="3" borderId="0" xfId="0" applyFont="1" applyFill="1" applyAlignment="1">
      <alignment horizontal="center"/>
    </xf>
    <xf numFmtId="0" fontId="5" fillId="11" borderId="38" xfId="0" applyFont="1" applyFill="1" applyBorder="1" applyAlignment="1">
      <alignment horizontal="center" vertical="center"/>
    </xf>
    <xf numFmtId="0" fontId="5" fillId="3" borderId="35" xfId="0" applyFont="1" applyFill="1" applyBorder="1" applyAlignment="1">
      <alignment horizontal="center" vertical="center"/>
    </xf>
    <xf numFmtId="0" fontId="5" fillId="3" borderId="11" xfId="0" applyFont="1" applyFill="1" applyBorder="1" applyAlignment="1">
      <alignment vertical="center" wrapText="1"/>
    </xf>
    <xf numFmtId="0" fontId="24" fillId="3" borderId="31" xfId="0" applyFont="1" applyFill="1" applyBorder="1" applyAlignment="1">
      <alignment horizontal="center" vertical="center" wrapText="1"/>
    </xf>
    <xf numFmtId="0" fontId="40" fillId="3" borderId="31" xfId="0" applyFont="1" applyFill="1" applyBorder="1"/>
    <xf numFmtId="0" fontId="40" fillId="3" borderId="24" xfId="0" applyFont="1" applyFill="1" applyBorder="1"/>
    <xf numFmtId="0" fontId="40" fillId="3" borderId="0" xfId="0" applyFont="1" applyFill="1"/>
    <xf numFmtId="0" fontId="40" fillId="3" borderId="30" xfId="0" applyFont="1" applyFill="1" applyBorder="1"/>
    <xf numFmtId="0" fontId="24" fillId="3" borderId="0" xfId="0" applyFont="1" applyFill="1" applyAlignment="1">
      <alignment horizontal="center" vertical="center" wrapText="1"/>
    </xf>
    <xf numFmtId="0" fontId="24" fillId="3" borderId="30" xfId="0" applyFont="1" applyFill="1" applyBorder="1" applyAlignment="1">
      <alignment horizontal="center" vertical="center" wrapText="1"/>
    </xf>
    <xf numFmtId="0" fontId="25" fillId="3" borderId="32" xfId="0" applyFont="1" applyFill="1" applyBorder="1" applyAlignment="1">
      <alignment horizontal="left" vertical="center" wrapText="1"/>
    </xf>
    <xf numFmtId="0" fontId="25" fillId="3" borderId="26" xfId="0" applyFont="1" applyFill="1" applyBorder="1" applyAlignment="1">
      <alignment horizontal="left" vertical="center" wrapText="1"/>
    </xf>
    <xf numFmtId="0" fontId="5" fillId="3" borderId="28" xfId="0" applyFont="1" applyFill="1" applyBorder="1" applyAlignment="1">
      <alignment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36" xfId="0" applyFont="1" applyFill="1" applyBorder="1" applyAlignment="1">
      <alignment horizontal="center" vertical="center"/>
    </xf>
    <xf numFmtId="0" fontId="5" fillId="3" borderId="37" xfId="0" applyFont="1" applyFill="1" applyBorder="1" applyAlignment="1">
      <alignment vertical="center" wrapText="1"/>
    </xf>
    <xf numFmtId="0" fontId="47" fillId="3" borderId="0" xfId="0" applyFont="1" applyFill="1"/>
    <xf numFmtId="0" fontId="48" fillId="3" borderId="0" xfId="0" applyFont="1" applyFill="1"/>
    <xf numFmtId="0" fontId="3" fillId="3" borderId="0" xfId="0" applyFont="1" applyFill="1"/>
    <xf numFmtId="175" fontId="8" fillId="0" borderId="42" xfId="0" applyNumberFormat="1" applyFont="1" applyBorder="1" applyAlignment="1">
      <alignment horizontal="center" vertical="center"/>
    </xf>
    <xf numFmtId="175" fontId="8" fillId="0" borderId="43" xfId="0" applyNumberFormat="1" applyFont="1" applyBorder="1" applyAlignment="1">
      <alignment horizontal="center" vertical="center"/>
    </xf>
    <xf numFmtId="175" fontId="8" fillId="0" borderId="44" xfId="0" applyNumberFormat="1" applyFont="1" applyBorder="1" applyAlignment="1">
      <alignment horizontal="center" vertical="center"/>
    </xf>
    <xf numFmtId="175" fontId="8" fillId="0" borderId="27" xfId="0" applyNumberFormat="1" applyFont="1" applyBorder="1" applyAlignment="1">
      <alignment horizontal="center" vertical="center"/>
    </xf>
    <xf numFmtId="175" fontId="8" fillId="0" borderId="11" xfId="0" applyNumberFormat="1" applyFont="1" applyBorder="1"/>
    <xf numFmtId="0" fontId="8" fillId="0" borderId="0" xfId="0" applyFont="1" applyAlignment="1">
      <alignment horizontal="center" vertical="center"/>
    </xf>
    <xf numFmtId="0" fontId="28" fillId="0" borderId="0" xfId="0" applyFont="1" applyAlignment="1">
      <alignment horizontal="center"/>
    </xf>
    <xf numFmtId="0" fontId="28" fillId="12" borderId="29" xfId="0" applyFont="1" applyFill="1" applyBorder="1" applyAlignment="1">
      <alignment horizontal="center" vertical="center" wrapText="1"/>
    </xf>
    <xf numFmtId="1" fontId="52" fillId="3" borderId="0" xfId="0" applyNumberFormat="1" applyFont="1" applyFill="1" applyAlignment="1">
      <alignment horizontal="left" vertical="center"/>
    </xf>
    <xf numFmtId="0" fontId="28" fillId="0" borderId="31" xfId="0" applyFont="1" applyBorder="1" applyAlignment="1">
      <alignment horizontal="center" vertical="center" wrapText="1"/>
    </xf>
    <xf numFmtId="175" fontId="8" fillId="0" borderId="29" xfId="0" applyNumberFormat="1" applyFont="1" applyBorder="1"/>
    <xf numFmtId="0" fontId="2" fillId="0" borderId="0" xfId="0" applyFont="1"/>
    <xf numFmtId="0" fontId="11" fillId="0" borderId="0" xfId="0" applyFont="1" applyAlignment="1">
      <alignment horizontal="center" vertical="center" wrapText="1"/>
    </xf>
    <xf numFmtId="0" fontId="3" fillId="0" borderId="0" xfId="0" applyFont="1" applyAlignment="1">
      <alignment horizontal="center" vertical="center"/>
    </xf>
    <xf numFmtId="167" fontId="13" fillId="0" borderId="0" xfId="0" applyNumberFormat="1" applyFont="1" applyAlignment="1">
      <alignment horizontal="center" vertical="center"/>
    </xf>
    <xf numFmtId="0" fontId="3" fillId="13" borderId="29" xfId="0" applyFont="1" applyFill="1" applyBorder="1" applyAlignment="1">
      <alignment horizontal="center" vertical="center" wrapText="1"/>
    </xf>
    <xf numFmtId="0" fontId="3" fillId="0" borderId="0" xfId="0" applyFont="1" applyAlignment="1">
      <alignment horizontal="left" wrapText="1"/>
    </xf>
    <xf numFmtId="169" fontId="10" fillId="0" borderId="0" xfId="0" applyNumberFormat="1" applyFont="1" applyAlignment="1">
      <alignment wrapText="1"/>
    </xf>
    <xf numFmtId="169" fontId="10" fillId="13" borderId="29" xfId="0" applyNumberFormat="1" applyFont="1" applyFill="1" applyBorder="1" applyAlignment="1">
      <alignment horizontal="center" vertical="center" wrapText="1"/>
    </xf>
    <xf numFmtId="0" fontId="3" fillId="0" borderId="0" xfId="0" applyFont="1" applyAlignment="1">
      <alignment horizontal="center" vertical="center" wrapText="1"/>
    </xf>
    <xf numFmtId="169" fontId="10" fillId="0" borderId="0" xfId="0" applyNumberFormat="1" applyFont="1" applyAlignment="1">
      <alignment horizontal="center" vertical="center" wrapText="1"/>
    </xf>
    <xf numFmtId="169" fontId="56" fillId="0" borderId="0" xfId="0" applyNumberFormat="1" applyFont="1" applyAlignment="1">
      <alignment horizontal="center" vertical="center"/>
    </xf>
    <xf numFmtId="169" fontId="4" fillId="0" borderId="0" xfId="0" applyNumberFormat="1" applyFont="1" applyAlignment="1">
      <alignment horizontal="left" vertical="center" wrapText="1"/>
    </xf>
    <xf numFmtId="169" fontId="53" fillId="13" borderId="29" xfId="0" applyNumberFormat="1" applyFont="1" applyFill="1" applyBorder="1" applyAlignment="1">
      <alignment horizontal="center" vertical="center" wrapText="1"/>
    </xf>
    <xf numFmtId="0" fontId="0" fillId="0" borderId="0" xfId="0" applyAlignment="1">
      <alignment horizontal="center"/>
    </xf>
    <xf numFmtId="0" fontId="4" fillId="0" borderId="32" xfId="0" applyFont="1" applyBorder="1" applyAlignment="1">
      <alignment horizontal="center" vertical="center"/>
    </xf>
    <xf numFmtId="0" fontId="12" fillId="0" borderId="0" xfId="0" applyFont="1"/>
    <xf numFmtId="0" fontId="12" fillId="0" borderId="0" xfId="0" applyFont="1" applyAlignment="1">
      <alignment horizontal="center"/>
    </xf>
    <xf numFmtId="0" fontId="12" fillId="0" borderId="23" xfId="0" applyFont="1" applyBorder="1" applyAlignment="1">
      <alignment vertical="center" wrapText="1"/>
    </xf>
    <xf numFmtId="0" fontId="33" fillId="0" borderId="0" xfId="0" applyFont="1"/>
    <xf numFmtId="167" fontId="20" fillId="3" borderId="0" xfId="0" applyNumberFormat="1" applyFont="1" applyFill="1" applyAlignment="1">
      <alignment horizontal="center" vertical="center" wrapText="1"/>
    </xf>
    <xf numFmtId="0" fontId="17" fillId="0" borderId="0" xfId="0" applyFont="1" applyAlignment="1">
      <alignment horizontal="center" vertical="center"/>
    </xf>
    <xf numFmtId="49" fontId="3" fillId="6" borderId="29" xfId="0" applyNumberFormat="1" applyFont="1" applyFill="1" applyBorder="1" applyAlignment="1">
      <alignment horizontal="center" vertical="center" wrapText="1"/>
    </xf>
    <xf numFmtId="0" fontId="3" fillId="2" borderId="29" xfId="6" applyFont="1" applyFill="1" applyBorder="1" applyAlignment="1">
      <alignment horizontal="center" vertical="center" wrapText="1"/>
    </xf>
    <xf numFmtId="49" fontId="3" fillId="13" borderId="29" xfId="0" applyNumberFormat="1" applyFont="1" applyFill="1" applyBorder="1" applyAlignment="1">
      <alignment horizontal="center" vertical="center" wrapText="1"/>
    </xf>
    <xf numFmtId="2" fontId="3" fillId="13" borderId="29" xfId="0" applyNumberFormat="1" applyFont="1" applyFill="1" applyBorder="1" applyAlignment="1">
      <alignment horizontal="center" vertical="center" wrapText="1"/>
    </xf>
    <xf numFmtId="0" fontId="19" fillId="7" borderId="17" xfId="0" applyFont="1" applyFill="1" applyBorder="1" applyAlignment="1">
      <alignment horizontal="center" vertical="center" wrapText="1"/>
    </xf>
    <xf numFmtId="0" fontId="4" fillId="0" borderId="0" xfId="0" applyFont="1" applyAlignment="1">
      <alignment horizontal="center" vertical="justify" wrapText="1"/>
    </xf>
    <xf numFmtId="0" fontId="11" fillId="7" borderId="19" xfId="0" applyFont="1" applyFill="1" applyBorder="1" applyAlignment="1">
      <alignment horizontal="center" wrapText="1"/>
    </xf>
    <xf numFmtId="167" fontId="11" fillId="0" borderId="18" xfId="0" applyNumberFormat="1" applyFont="1" applyBorder="1" applyAlignment="1">
      <alignment horizontal="center" wrapText="1"/>
    </xf>
    <xf numFmtId="0" fontId="16" fillId="0" borderId="0" xfId="0" applyFont="1" applyAlignment="1">
      <alignment horizontal="center" wrapText="1"/>
    </xf>
    <xf numFmtId="0" fontId="11" fillId="9" borderId="31" xfId="0" applyFont="1" applyFill="1" applyBorder="1" applyAlignment="1">
      <alignment horizontal="center"/>
    </xf>
    <xf numFmtId="167" fontId="0" fillId="0" borderId="0" xfId="0" applyNumberFormat="1" applyAlignment="1">
      <alignment vertical="center"/>
    </xf>
    <xf numFmtId="0" fontId="28" fillId="13" borderId="1" xfId="0" applyFont="1" applyFill="1" applyBorder="1" applyAlignment="1">
      <alignment horizontal="center" vertical="center"/>
    </xf>
    <xf numFmtId="0" fontId="28" fillId="13" borderId="2" xfId="0" applyFont="1" applyFill="1" applyBorder="1" applyAlignment="1">
      <alignment horizontal="center" vertical="center"/>
    </xf>
    <xf numFmtId="0" fontId="28" fillId="13" borderId="2" xfId="0" applyFont="1" applyFill="1" applyBorder="1" applyAlignment="1">
      <alignment horizontal="center" vertical="center" wrapText="1"/>
    </xf>
    <xf numFmtId="0" fontId="28" fillId="13" borderId="3" xfId="0" applyFont="1" applyFill="1" applyBorder="1" applyAlignment="1">
      <alignment horizontal="center" vertical="center" wrapText="1"/>
    </xf>
    <xf numFmtId="167" fontId="8" fillId="0" borderId="0" xfId="1" applyNumberFormat="1" applyFont="1"/>
    <xf numFmtId="0" fontId="5" fillId="0" borderId="0" xfId="0" applyFont="1" applyAlignment="1">
      <alignment horizontal="left"/>
    </xf>
    <xf numFmtId="167" fontId="8" fillId="0" borderId="0" xfId="1" applyNumberFormat="1" applyFont="1" applyFill="1"/>
    <xf numFmtId="0" fontId="58" fillId="0" borderId="0" xfId="0" applyFont="1"/>
    <xf numFmtId="0" fontId="37" fillId="0" borderId="0" xfId="0" applyFont="1"/>
    <xf numFmtId="175" fontId="8" fillId="3" borderId="9" xfId="0" applyNumberFormat="1" applyFont="1" applyFill="1" applyBorder="1"/>
    <xf numFmtId="175" fontId="8" fillId="0" borderId="0" xfId="0" applyNumberFormat="1" applyFont="1"/>
    <xf numFmtId="175" fontId="8" fillId="0" borderId="3" xfId="0" applyNumberFormat="1" applyFont="1" applyBorder="1"/>
    <xf numFmtId="167" fontId="13" fillId="3" borderId="29" xfId="0" applyNumberFormat="1" applyFont="1" applyFill="1" applyBorder="1" applyAlignment="1">
      <alignment horizontal="center" vertical="center"/>
    </xf>
    <xf numFmtId="167" fontId="55" fillId="13" borderId="27" xfId="0" applyNumberFormat="1" applyFont="1" applyFill="1" applyBorder="1" applyAlignment="1">
      <alignment horizontal="center" vertical="center"/>
    </xf>
    <xf numFmtId="167" fontId="13" fillId="3" borderId="0" xfId="0" applyNumberFormat="1" applyFont="1" applyFill="1" applyAlignment="1">
      <alignment horizontal="center" vertical="center"/>
    </xf>
    <xf numFmtId="167" fontId="12" fillId="0" borderId="0" xfId="0" applyNumberFormat="1" applyFont="1"/>
    <xf numFmtId="167" fontId="4" fillId="0" borderId="0" xfId="0" applyNumberFormat="1" applyFont="1" applyAlignment="1">
      <alignment wrapText="1"/>
    </xf>
    <xf numFmtId="167" fontId="13" fillId="0" borderId="44" xfId="0" applyNumberFormat="1" applyFont="1" applyBorder="1" applyAlignment="1">
      <alignment horizontal="center" vertical="center"/>
    </xf>
    <xf numFmtId="167" fontId="23" fillId="13" borderId="27" xfId="0" applyNumberFormat="1" applyFont="1" applyFill="1" applyBorder="1" applyAlignment="1">
      <alignment horizontal="center" vertical="center"/>
    </xf>
    <xf numFmtId="167" fontId="56" fillId="14" borderId="29" xfId="0" applyNumberFormat="1" applyFont="1" applyFill="1" applyBorder="1" applyAlignment="1">
      <alignment horizontal="center" vertical="center"/>
    </xf>
    <xf numFmtId="8" fontId="6" fillId="0" borderId="11" xfId="0" applyNumberFormat="1" applyFont="1" applyBorder="1" applyAlignment="1">
      <alignment horizontal="center" vertical="center" wrapText="1"/>
    </xf>
    <xf numFmtId="8" fontId="6" fillId="0" borderId="12" xfId="0" applyNumberFormat="1" applyFont="1" applyBorder="1" applyAlignment="1">
      <alignment horizontal="center" vertical="center" wrapText="1"/>
    </xf>
    <xf numFmtId="8" fontId="5" fillId="0" borderId="11" xfId="0" applyNumberFormat="1" applyFont="1" applyBorder="1" applyAlignment="1">
      <alignment horizontal="center" vertical="center" wrapText="1"/>
    </xf>
    <xf numFmtId="8" fontId="5" fillId="0" borderId="12" xfId="0" applyNumberFormat="1" applyFont="1" applyBorder="1" applyAlignment="1">
      <alignment horizontal="center" vertical="center" wrapText="1"/>
    </xf>
    <xf numFmtId="0" fontId="8" fillId="0" borderId="11" xfId="0" applyFont="1" applyBorder="1" applyAlignment="1">
      <alignment wrapText="1"/>
    </xf>
    <xf numFmtId="0" fontId="8" fillId="0" borderId="35" xfId="0" applyFont="1" applyBorder="1" applyAlignment="1">
      <alignment wrapText="1"/>
    </xf>
    <xf numFmtId="0" fontId="8" fillId="0" borderId="36" xfId="0" applyFont="1" applyBorder="1" applyAlignment="1">
      <alignment wrapText="1"/>
    </xf>
    <xf numFmtId="0" fontId="8" fillId="0" borderId="37" xfId="0" applyFont="1" applyBorder="1" applyAlignment="1">
      <alignment wrapText="1"/>
    </xf>
    <xf numFmtId="175" fontId="8" fillId="0" borderId="37" xfId="0" applyNumberFormat="1" applyFont="1" applyBorder="1"/>
    <xf numFmtId="0" fontId="16" fillId="0" borderId="0" xfId="0" applyFont="1" applyAlignment="1">
      <alignment horizontal="center"/>
    </xf>
    <xf numFmtId="9" fontId="8" fillId="0" borderId="0" xfId="0" applyNumberFormat="1" applyFont="1" applyAlignment="1">
      <alignment horizontal="center"/>
    </xf>
    <xf numFmtId="0" fontId="8" fillId="0" borderId="11" xfId="0" applyFont="1" applyBorder="1" applyAlignment="1">
      <alignment horizontal="center"/>
    </xf>
    <xf numFmtId="0" fontId="8" fillId="0" borderId="37" xfId="0" applyFont="1" applyBorder="1" applyAlignment="1">
      <alignment horizontal="center"/>
    </xf>
    <xf numFmtId="167" fontId="8" fillId="0" borderId="0" xfId="1" applyNumberFormat="1" applyFont="1" applyAlignment="1">
      <alignment horizontal="center"/>
    </xf>
    <xf numFmtId="9" fontId="8" fillId="0" borderId="12" xfId="2" applyFont="1" applyFill="1" applyBorder="1" applyAlignment="1">
      <alignment horizontal="center"/>
    </xf>
    <xf numFmtId="9" fontId="8" fillId="0" borderId="16" xfId="2" applyFont="1" applyFill="1" applyBorder="1" applyAlignment="1">
      <alignment horizontal="center"/>
    </xf>
    <xf numFmtId="175" fontId="8" fillId="0" borderId="35" xfId="0" applyNumberFormat="1" applyFont="1" applyBorder="1"/>
    <xf numFmtId="175" fontId="8" fillId="0" borderId="36" xfId="0" applyNumberFormat="1" applyFont="1" applyBorder="1"/>
    <xf numFmtId="0" fontId="28" fillId="13" borderId="1" xfId="0" applyFont="1" applyFill="1" applyBorder="1" applyAlignment="1">
      <alignment horizontal="center" vertical="center" wrapText="1"/>
    </xf>
    <xf numFmtId="1" fontId="8" fillId="12" borderId="11" xfId="0" applyNumberFormat="1" applyFont="1" applyFill="1" applyBorder="1" applyAlignment="1">
      <alignment horizontal="center"/>
    </xf>
    <xf numFmtId="167" fontId="13" fillId="0" borderId="29" xfId="0" applyNumberFormat="1" applyFont="1" applyBorder="1" applyAlignment="1">
      <alignment horizontal="center" vertical="center"/>
    </xf>
    <xf numFmtId="167" fontId="13" fillId="13" borderId="27" xfId="0" applyNumberFormat="1" applyFont="1" applyFill="1" applyBorder="1" applyAlignment="1">
      <alignment horizontal="center" vertical="center"/>
    </xf>
    <xf numFmtId="168" fontId="22" fillId="0" borderId="0" xfId="0" applyNumberFormat="1" applyFont="1" applyAlignment="1">
      <alignment horizontal="center" vertical="center" wrapText="1"/>
    </xf>
    <xf numFmtId="167" fontId="3" fillId="0" borderId="0" xfId="0" applyNumberFormat="1" applyFont="1"/>
    <xf numFmtId="167" fontId="3" fillId="0" borderId="29" xfId="0" applyNumberFormat="1" applyFont="1" applyBorder="1" applyAlignment="1">
      <alignment horizontal="center" vertical="center"/>
    </xf>
    <xf numFmtId="167" fontId="3" fillId="13" borderId="29" xfId="0" applyNumberFormat="1" applyFont="1" applyFill="1" applyBorder="1" applyAlignment="1">
      <alignment horizontal="center" vertical="center"/>
    </xf>
    <xf numFmtId="167" fontId="15" fillId="14" borderId="29" xfId="0" applyNumberFormat="1" applyFont="1" applyFill="1" applyBorder="1" applyAlignment="1">
      <alignment horizontal="center" vertical="center"/>
    </xf>
    <xf numFmtId="167" fontId="4" fillId="3" borderId="0" xfId="0" applyNumberFormat="1" applyFont="1" applyFill="1" applyAlignment="1">
      <alignment horizontal="center" vertical="center"/>
    </xf>
    <xf numFmtId="168" fontId="15" fillId="3" borderId="0" xfId="0" applyNumberFormat="1" applyFont="1" applyFill="1" applyAlignment="1">
      <alignment horizontal="center" vertical="center" wrapText="1"/>
    </xf>
    <xf numFmtId="167" fontId="13" fillId="3" borderId="54" xfId="0" applyNumberFormat="1" applyFont="1" applyFill="1" applyBorder="1" applyAlignment="1">
      <alignment horizontal="center" vertical="center"/>
    </xf>
    <xf numFmtId="176" fontId="3" fillId="13" borderId="29" xfId="2" applyNumberFormat="1" applyFont="1" applyFill="1" applyBorder="1" applyAlignment="1">
      <alignment horizontal="center" vertical="center" wrapText="1"/>
    </xf>
    <xf numFmtId="176" fontId="3" fillId="13" borderId="29" xfId="0" applyNumberFormat="1" applyFont="1" applyFill="1" applyBorder="1" applyAlignment="1">
      <alignment horizontal="center" vertical="center" wrapText="1"/>
    </xf>
    <xf numFmtId="0" fontId="3" fillId="13" borderId="19" xfId="0" applyFont="1" applyFill="1" applyBorder="1" applyAlignment="1">
      <alignment horizontal="center" vertical="center" wrapText="1"/>
    </xf>
    <xf numFmtId="169" fontId="3" fillId="13" borderId="29" xfId="0" applyNumberFormat="1" applyFont="1" applyFill="1" applyBorder="1" applyAlignment="1">
      <alignment horizontal="center" vertical="center" wrapText="1"/>
    </xf>
    <xf numFmtId="0" fontId="13" fillId="3" borderId="29" xfId="0" applyFont="1" applyFill="1" applyBorder="1" applyAlignment="1">
      <alignment horizontal="center" vertical="center"/>
    </xf>
    <xf numFmtId="0" fontId="13" fillId="3" borderId="27" xfId="0" applyFont="1" applyFill="1" applyBorder="1" applyAlignment="1">
      <alignment horizontal="center" vertical="center"/>
    </xf>
    <xf numFmtId="0" fontId="8" fillId="0" borderId="38" xfId="0" applyFont="1" applyBorder="1" applyAlignment="1">
      <alignment wrapText="1"/>
    </xf>
    <xf numFmtId="0" fontId="8" fillId="0" borderId="8" xfId="0" applyFont="1" applyBorder="1" applyAlignment="1">
      <alignment wrapText="1"/>
    </xf>
    <xf numFmtId="175" fontId="8" fillId="0" borderId="8" xfId="0" applyNumberFormat="1" applyFont="1" applyBorder="1"/>
    <xf numFmtId="9" fontId="8" fillId="0" borderId="29" xfId="2" applyFont="1" applyFill="1" applyBorder="1" applyAlignment="1">
      <alignment horizontal="center"/>
    </xf>
    <xf numFmtId="0" fontId="8" fillId="0" borderId="8" xfId="0" applyFont="1" applyBorder="1" applyAlignment="1">
      <alignment horizontal="center"/>
    </xf>
    <xf numFmtId="9" fontId="8" fillId="0" borderId="9" xfId="2" applyFont="1" applyFill="1" applyBorder="1" applyAlignment="1">
      <alignment horizontal="center"/>
    </xf>
    <xf numFmtId="175" fontId="8" fillId="0" borderId="38" xfId="0" applyNumberFormat="1" applyFont="1" applyBorder="1"/>
    <xf numFmtId="167" fontId="16" fillId="0" borderId="29" xfId="0" applyNumberFormat="1" applyFont="1" applyBorder="1"/>
    <xf numFmtId="0" fontId="10" fillId="6" borderId="20" xfId="0" applyFont="1" applyFill="1" applyBorder="1" applyAlignment="1">
      <alignment horizontal="center" vertical="center" wrapText="1"/>
    </xf>
    <xf numFmtId="0" fontId="10" fillId="6" borderId="22" xfId="0" applyFont="1" applyFill="1" applyBorder="1" applyAlignment="1">
      <alignment horizontal="center" vertical="center" wrapText="1"/>
    </xf>
    <xf numFmtId="0" fontId="10" fillId="6" borderId="23" xfId="0" applyFont="1" applyFill="1" applyBorder="1" applyAlignment="1">
      <alignment horizontal="center" vertical="center" wrapText="1"/>
    </xf>
    <xf numFmtId="0" fontId="10" fillId="6" borderId="33" xfId="0" applyFont="1" applyFill="1" applyBorder="1" applyAlignment="1">
      <alignment horizontal="center" vertical="center" wrapText="1"/>
    </xf>
    <xf numFmtId="0" fontId="4" fillId="0" borderId="0" xfId="0" applyFont="1" applyAlignment="1">
      <alignment horizontal="center" vertical="center" wrapText="1"/>
    </xf>
    <xf numFmtId="0" fontId="3" fillId="3" borderId="0" xfId="0" applyFont="1" applyFill="1" applyAlignment="1">
      <alignment horizontal="center" vertical="center" wrapText="1"/>
    </xf>
    <xf numFmtId="169" fontId="10" fillId="3" borderId="0" xfId="0" applyNumberFormat="1" applyFont="1" applyFill="1" applyAlignment="1">
      <alignment horizontal="center" vertical="center" wrapText="1"/>
    </xf>
    <xf numFmtId="0" fontId="10" fillId="3" borderId="0" xfId="0" applyFont="1" applyFill="1" applyAlignment="1">
      <alignment vertical="center" wrapText="1"/>
    </xf>
    <xf numFmtId="0" fontId="4" fillId="15" borderId="29" xfId="6" applyFont="1" applyFill="1" applyBorder="1" applyAlignment="1">
      <alignment horizontal="center" vertical="center" wrapText="1"/>
    </xf>
    <xf numFmtId="169" fontId="10" fillId="0" borderId="33" xfId="0" applyNumberFormat="1" applyFont="1" applyBorder="1" applyAlignment="1">
      <alignment wrapText="1"/>
    </xf>
    <xf numFmtId="0" fontId="10" fillId="0" borderId="22" xfId="0" applyFont="1" applyBorder="1" applyAlignment="1">
      <alignment wrapText="1"/>
    </xf>
    <xf numFmtId="177" fontId="4" fillId="0" borderId="0" xfId="7" applyNumberFormat="1" applyFont="1" applyFill="1" applyBorder="1" applyAlignment="1">
      <alignment horizontal="center" vertical="center" wrapText="1"/>
    </xf>
    <xf numFmtId="169" fontId="23" fillId="13" borderId="27" xfId="0" applyNumberFormat="1" applyFont="1" applyFill="1" applyBorder="1" applyAlignment="1">
      <alignment horizontal="center" vertical="center"/>
    </xf>
    <xf numFmtId="167" fontId="23" fillId="13" borderId="25" xfId="0" applyNumberFormat="1" applyFont="1" applyFill="1" applyBorder="1" applyAlignment="1">
      <alignment horizontal="center" vertical="center"/>
    </xf>
    <xf numFmtId="169" fontId="23" fillId="0" borderId="0" xfId="0" applyNumberFormat="1" applyFont="1" applyAlignment="1">
      <alignment horizontal="center" vertical="center"/>
    </xf>
    <xf numFmtId="164" fontId="4" fillId="0" borderId="0" xfId="7" applyNumberFormat="1" applyFont="1" applyFill="1" applyBorder="1" applyAlignment="1">
      <alignment horizontal="center" vertical="center" wrapText="1"/>
    </xf>
    <xf numFmtId="167" fontId="56" fillId="13" borderId="29" xfId="0" applyNumberFormat="1" applyFont="1" applyFill="1" applyBorder="1" applyAlignment="1">
      <alignment horizontal="center" vertical="center"/>
    </xf>
    <xf numFmtId="168" fontId="3" fillId="3" borderId="0" xfId="0" applyNumberFormat="1" applyFont="1" applyFill="1" applyAlignment="1">
      <alignment horizontal="center" vertical="center" wrapText="1"/>
    </xf>
    <xf numFmtId="0" fontId="3" fillId="0" borderId="0" xfId="0" applyFont="1"/>
    <xf numFmtId="168" fontId="4" fillId="3" borderId="0" xfId="0" applyNumberFormat="1" applyFont="1" applyFill="1" applyAlignment="1">
      <alignment horizontal="left" vertical="center" wrapText="1"/>
    </xf>
    <xf numFmtId="167" fontId="8" fillId="0" borderId="0" xfId="7" applyNumberFormat="1" applyFont="1"/>
    <xf numFmtId="167" fontId="8" fillId="0" borderId="0" xfId="7" applyNumberFormat="1" applyFont="1" applyFill="1"/>
    <xf numFmtId="168" fontId="9" fillId="0" borderId="0" xfId="0" applyNumberFormat="1" applyFont="1" applyAlignment="1">
      <alignment horizontal="center" vertical="center" wrapText="1"/>
    </xf>
    <xf numFmtId="167" fontId="13" fillId="0" borderId="35" xfId="0" applyNumberFormat="1" applyFont="1" applyBorder="1" applyAlignment="1">
      <alignment horizontal="center" vertical="center"/>
    </xf>
    <xf numFmtId="167" fontId="13" fillId="0" borderId="11" xfId="0" applyNumberFormat="1" applyFont="1" applyBorder="1" applyAlignment="1">
      <alignment horizontal="center" vertical="center"/>
    </xf>
    <xf numFmtId="167" fontId="13" fillId="0" borderId="12" xfId="0" applyNumberFormat="1" applyFont="1" applyBorder="1" applyAlignment="1">
      <alignment horizontal="center" vertical="center"/>
    </xf>
    <xf numFmtId="169" fontId="13" fillId="0" borderId="12" xfId="0" applyNumberFormat="1" applyFont="1" applyBorder="1" applyAlignment="1">
      <alignment horizontal="center" vertical="center"/>
    </xf>
    <xf numFmtId="169" fontId="13" fillId="0" borderId="35" xfId="0" applyNumberFormat="1" applyFont="1" applyBorder="1" applyAlignment="1">
      <alignment horizontal="center" vertical="center"/>
    </xf>
    <xf numFmtId="0" fontId="12" fillId="0" borderId="28" xfId="0" applyFont="1" applyBorder="1" applyAlignment="1">
      <alignment vertical="center" wrapText="1"/>
    </xf>
    <xf numFmtId="167" fontId="13" fillId="0" borderId="38" xfId="0" applyNumberFormat="1" applyFont="1" applyBorder="1" applyAlignment="1">
      <alignment horizontal="center" vertical="center"/>
    </xf>
    <xf numFmtId="167" fontId="13" fillId="0" borderId="9" xfId="0" applyNumberFormat="1" applyFont="1" applyBorder="1" applyAlignment="1">
      <alignment horizontal="center" vertical="center"/>
    </xf>
    <xf numFmtId="167" fontId="13" fillId="0" borderId="8" xfId="0" applyNumberFormat="1" applyFont="1" applyBorder="1" applyAlignment="1">
      <alignment horizontal="center" vertical="center"/>
    </xf>
    <xf numFmtId="167" fontId="13" fillId="0" borderId="38" xfId="8" applyNumberFormat="1" applyFont="1" applyFill="1" applyBorder="1" applyAlignment="1">
      <alignment horizontal="center" vertical="center"/>
    </xf>
    <xf numFmtId="169" fontId="13" fillId="0" borderId="9" xfId="0" applyNumberFormat="1" applyFont="1" applyBorder="1" applyAlignment="1">
      <alignment horizontal="center" vertical="center"/>
    </xf>
    <xf numFmtId="169" fontId="13" fillId="0" borderId="38" xfId="0" applyNumberFormat="1" applyFont="1" applyBorder="1" applyAlignment="1">
      <alignment horizontal="center" vertical="center"/>
    </xf>
    <xf numFmtId="167" fontId="13" fillId="0" borderId="36" xfId="0" applyNumberFormat="1" applyFont="1" applyBorder="1" applyAlignment="1">
      <alignment horizontal="center" vertical="center"/>
    </xf>
    <xf numFmtId="167" fontId="13" fillId="0" borderId="37" xfId="0" applyNumberFormat="1" applyFont="1" applyBorder="1" applyAlignment="1">
      <alignment horizontal="center" vertical="center"/>
    </xf>
    <xf numFmtId="167" fontId="13" fillId="0" borderId="16" xfId="0" applyNumberFormat="1" applyFont="1" applyBorder="1" applyAlignment="1">
      <alignment horizontal="center" vertical="center"/>
    </xf>
    <xf numFmtId="0" fontId="13" fillId="0" borderId="27" xfId="0" applyFont="1" applyBorder="1" applyAlignment="1">
      <alignment horizontal="center" vertical="center"/>
    </xf>
    <xf numFmtId="0" fontId="13" fillId="0" borderId="29" xfId="0" applyFont="1" applyBorder="1" applyAlignment="1">
      <alignment horizontal="center" vertical="center"/>
    </xf>
    <xf numFmtId="169" fontId="13" fillId="0" borderId="16" xfId="0" applyNumberFormat="1" applyFont="1" applyBorder="1" applyAlignment="1">
      <alignment horizontal="center" vertical="center"/>
    </xf>
    <xf numFmtId="0" fontId="12" fillId="0" borderId="28" xfId="0" applyFont="1" applyBorder="1" applyAlignment="1">
      <alignment horizontal="center" vertical="center" wrapText="1"/>
    </xf>
    <xf numFmtId="168" fontId="4" fillId="0" borderId="0" xfId="0" applyNumberFormat="1" applyFont="1"/>
    <xf numFmtId="167" fontId="13" fillId="0" borderId="27" xfId="0" applyNumberFormat="1" applyFont="1" applyBorder="1" applyAlignment="1">
      <alignment horizontal="center" vertical="center"/>
    </xf>
    <xf numFmtId="0" fontId="12" fillId="0" borderId="8" xfId="0" applyFont="1" applyBorder="1" applyAlignment="1">
      <alignment horizontal="center" vertical="center" wrapText="1"/>
    </xf>
    <xf numFmtId="167" fontId="13" fillId="0" borderId="34" xfId="0" applyNumberFormat="1" applyFont="1" applyBorder="1" applyAlignment="1">
      <alignment horizontal="center" vertical="center"/>
    </xf>
    <xf numFmtId="167" fontId="60" fillId="0" borderId="27" xfId="0" applyNumberFormat="1" applyFont="1" applyBorder="1" applyAlignment="1">
      <alignment horizontal="center" vertical="center"/>
    </xf>
    <xf numFmtId="0" fontId="12" fillId="0" borderId="29" xfId="0" applyFont="1" applyBorder="1" applyAlignment="1">
      <alignment horizontal="center" vertical="center" wrapText="1"/>
    </xf>
    <xf numFmtId="0" fontId="12" fillId="0" borderId="29" xfId="0" applyFont="1" applyBorder="1" applyAlignment="1">
      <alignment horizontal="center" vertical="center"/>
    </xf>
    <xf numFmtId="0" fontId="12" fillId="0" borderId="9" xfId="0" applyFont="1" applyBorder="1" applyAlignment="1">
      <alignment horizontal="center" vertical="center" wrapText="1"/>
    </xf>
    <xf numFmtId="0" fontId="12" fillId="0" borderId="27" xfId="0" applyFont="1" applyBorder="1" applyAlignment="1">
      <alignment horizontal="center" vertical="center"/>
    </xf>
    <xf numFmtId="167" fontId="4" fillId="0" borderId="30" xfId="0" applyNumberFormat="1" applyFont="1" applyBorder="1"/>
    <xf numFmtId="166" fontId="62" fillId="0" borderId="0" xfId="1" applyFont="1"/>
    <xf numFmtId="167" fontId="58" fillId="0" borderId="0" xfId="0" applyNumberFormat="1" applyFont="1"/>
    <xf numFmtId="167" fontId="3" fillId="12" borderId="29" xfId="6" applyNumberFormat="1" applyFont="1" applyFill="1" applyBorder="1" applyAlignment="1">
      <alignment horizontal="center" vertical="center" wrapText="1"/>
    </xf>
    <xf numFmtId="167" fontId="13" fillId="0" borderId="22" xfId="0" applyNumberFormat="1" applyFont="1" applyBorder="1" applyAlignment="1">
      <alignment horizontal="center" vertical="center"/>
    </xf>
    <xf numFmtId="169" fontId="10" fillId="0" borderId="29" xfId="0" applyNumberFormat="1" applyFont="1" applyBorder="1" applyAlignment="1">
      <alignment horizontal="center" vertical="center" wrapText="1"/>
    </xf>
    <xf numFmtId="167" fontId="13" fillId="0" borderId="33" xfId="0" applyNumberFormat="1" applyFont="1" applyBorder="1" applyAlignment="1">
      <alignment horizontal="center" vertical="center"/>
    </xf>
    <xf numFmtId="167" fontId="4" fillId="0" borderId="33" xfId="0" applyNumberFormat="1" applyFont="1" applyBorder="1"/>
    <xf numFmtId="0" fontId="16" fillId="0" borderId="0" xfId="0" applyFont="1"/>
    <xf numFmtId="166" fontId="4" fillId="3" borderId="0" xfId="1" applyFont="1" applyFill="1"/>
    <xf numFmtId="166" fontId="8" fillId="0" borderId="0" xfId="1" applyFont="1"/>
    <xf numFmtId="8" fontId="0" fillId="0" borderId="0" xfId="0" applyNumberFormat="1"/>
    <xf numFmtId="167" fontId="63" fillId="0" borderId="0" xfId="0" applyNumberFormat="1" applyFont="1"/>
    <xf numFmtId="0" fontId="16" fillId="0" borderId="18" xfId="0" applyFont="1" applyBorder="1" applyAlignment="1">
      <alignment horizontal="center" wrapText="1"/>
    </xf>
    <xf numFmtId="0" fontId="15" fillId="7" borderId="18" xfId="0" applyFont="1" applyFill="1" applyBorder="1" applyAlignment="1">
      <alignment horizontal="center" vertical="center"/>
    </xf>
    <xf numFmtId="0" fontId="0" fillId="0" borderId="33" xfId="0" applyBorder="1"/>
    <xf numFmtId="0" fontId="0" fillId="0" borderId="30" xfId="0" applyBorder="1"/>
    <xf numFmtId="0" fontId="0" fillId="0" borderId="29" xfId="0" applyBorder="1"/>
    <xf numFmtId="0" fontId="64" fillId="13" borderId="17" xfId="0" applyFont="1" applyFill="1" applyBorder="1" applyAlignment="1">
      <alignment vertical="center"/>
    </xf>
    <xf numFmtId="0" fontId="64" fillId="13" borderId="17" xfId="0" applyFont="1" applyFill="1" applyBorder="1" applyAlignment="1">
      <alignment horizontal="center" vertical="center" wrapText="1"/>
    </xf>
    <xf numFmtId="0" fontId="64" fillId="13" borderId="29" xfId="0" applyFont="1" applyFill="1" applyBorder="1" applyAlignment="1">
      <alignment horizontal="center" vertical="center" wrapText="1"/>
    </xf>
    <xf numFmtId="0" fontId="64" fillId="13" borderId="18" xfId="0" applyFont="1" applyFill="1" applyBorder="1" applyAlignment="1">
      <alignment horizontal="center" vertical="center" wrapText="1"/>
    </xf>
    <xf numFmtId="0" fontId="64" fillId="13" borderId="19" xfId="0" applyFont="1" applyFill="1" applyBorder="1" applyAlignment="1">
      <alignment horizontal="center" vertical="center"/>
    </xf>
    <xf numFmtId="0" fontId="0" fillId="0" borderId="47" xfId="0" applyBorder="1"/>
    <xf numFmtId="0" fontId="36" fillId="0" borderId="47" xfId="0" applyFont="1" applyBorder="1" applyAlignment="1">
      <alignment horizontal="center"/>
    </xf>
    <xf numFmtId="0" fontId="36" fillId="0" borderId="48" xfId="0" applyFont="1" applyBorder="1" applyAlignment="1">
      <alignment horizontal="center"/>
    </xf>
    <xf numFmtId="0" fontId="36" fillId="0" borderId="53" xfId="0" applyFont="1" applyBorder="1" applyAlignment="1">
      <alignment horizontal="center"/>
    </xf>
    <xf numFmtId="169" fontId="36" fillId="0" borderId="48" xfId="0" applyNumberFormat="1" applyFont="1" applyBorder="1"/>
    <xf numFmtId="169" fontId="36" fillId="0" borderId="55" xfId="0" applyNumberFormat="1" applyFont="1" applyBorder="1"/>
    <xf numFmtId="169" fontId="0" fillId="0" borderId="0" xfId="0" applyNumberFormat="1"/>
    <xf numFmtId="0" fontId="0" fillId="0" borderId="45" xfId="0" applyBorder="1"/>
    <xf numFmtId="0" fontId="36" fillId="0" borderId="45" xfId="0" applyFont="1" applyBorder="1" applyAlignment="1">
      <alignment horizontal="center"/>
    </xf>
    <xf numFmtId="0" fontId="36" fillId="0" borderId="46" xfId="0" applyFont="1" applyBorder="1" applyAlignment="1">
      <alignment horizontal="center"/>
    </xf>
    <xf numFmtId="0" fontId="65" fillId="0" borderId="53" xfId="0" applyFont="1" applyBorder="1" applyAlignment="1">
      <alignment horizontal="center"/>
    </xf>
    <xf numFmtId="169" fontId="36" fillId="0" borderId="46" xfId="0" applyNumberFormat="1" applyFont="1" applyBorder="1"/>
    <xf numFmtId="0" fontId="36" fillId="0" borderId="56" xfId="0" applyFont="1" applyBorder="1" applyAlignment="1">
      <alignment horizontal="center"/>
    </xf>
    <xf numFmtId="0" fontId="66" fillId="0" borderId="47" xfId="0" applyFont="1" applyBorder="1"/>
    <xf numFmtId="0" fontId="36" fillId="0" borderId="0" xfId="0" applyFont="1" applyAlignment="1">
      <alignment horizontal="center"/>
    </xf>
    <xf numFmtId="0" fontId="7" fillId="13" borderId="17" xfId="0" applyFont="1" applyFill="1" applyBorder="1" applyAlignment="1">
      <alignment horizontal="center"/>
    </xf>
    <xf numFmtId="0" fontId="7" fillId="13" borderId="29" xfId="0" applyFont="1" applyFill="1" applyBorder="1" applyAlignment="1">
      <alignment horizontal="center"/>
    </xf>
    <xf numFmtId="169" fontId="7" fillId="13" borderId="29" xfId="0" applyNumberFormat="1" applyFont="1" applyFill="1" applyBorder="1"/>
    <xf numFmtId="169" fontId="7" fillId="13" borderId="19" xfId="0" applyNumberFormat="1" applyFont="1" applyFill="1" applyBorder="1"/>
    <xf numFmtId="0" fontId="0" fillId="0" borderId="0" xfId="0" applyAlignment="1">
      <alignment horizontal="center" vertical="center"/>
    </xf>
    <xf numFmtId="0" fontId="67" fillId="0" borderId="45" xfId="0" applyFont="1" applyBorder="1"/>
    <xf numFmtId="0" fontId="0" fillId="0" borderId="0" xfId="0" applyAlignment="1">
      <alignment vertical="center" wrapText="1"/>
    </xf>
    <xf numFmtId="168" fontId="0" fillId="0" borderId="0" xfId="0" applyNumberFormat="1" applyAlignment="1">
      <alignment vertical="center" wrapText="1"/>
    </xf>
    <xf numFmtId="0" fontId="52" fillId="0" borderId="0" xfId="0" applyFont="1"/>
    <xf numFmtId="169" fontId="0" fillId="0" borderId="0" xfId="0" applyNumberFormat="1" applyAlignment="1">
      <alignment horizontal="center" vertical="center"/>
    </xf>
    <xf numFmtId="14" fontId="36" fillId="0" borderId="0" xfId="0" applyNumberFormat="1" applyFont="1"/>
    <xf numFmtId="0" fontId="65" fillId="0" borderId="47" xfId="0" applyFont="1" applyBorder="1"/>
    <xf numFmtId="0" fontId="65" fillId="0" borderId="46" xfId="0" applyFont="1" applyBorder="1"/>
    <xf numFmtId="0" fontId="8" fillId="0" borderId="23" xfId="0" applyFont="1" applyBorder="1" applyAlignment="1">
      <alignment wrapText="1"/>
    </xf>
    <xf numFmtId="0" fontId="8" fillId="0" borderId="20" xfId="0" applyFont="1" applyBorder="1" applyAlignment="1">
      <alignment wrapText="1"/>
    </xf>
    <xf numFmtId="0" fontId="8" fillId="0" borderId="31" xfId="0" applyFont="1" applyBorder="1" applyAlignment="1">
      <alignment horizontal="center"/>
    </xf>
    <xf numFmtId="175" fontId="8" fillId="0" borderId="20" xfId="0" applyNumberFormat="1" applyFont="1" applyBorder="1"/>
    <xf numFmtId="9" fontId="8" fillId="0" borderId="20" xfId="2" applyFont="1" applyFill="1" applyBorder="1" applyAlignment="1">
      <alignment horizontal="center"/>
    </xf>
    <xf numFmtId="175" fontId="8" fillId="0" borderId="39" xfId="0" applyNumberFormat="1" applyFont="1" applyBorder="1"/>
    <xf numFmtId="1" fontId="8" fillId="0" borderId="39" xfId="0" applyNumberFormat="1" applyFont="1" applyBorder="1" applyAlignment="1">
      <alignment horizontal="center"/>
    </xf>
    <xf numFmtId="175" fontId="8" fillId="3" borderId="39" xfId="0" applyNumberFormat="1" applyFont="1" applyFill="1" applyBorder="1"/>
    <xf numFmtId="9" fontId="8" fillId="0" borderId="11" xfId="2" applyFont="1" applyFill="1" applyBorder="1" applyAlignment="1">
      <alignment horizontal="center"/>
    </xf>
    <xf numFmtId="0" fontId="8" fillId="0" borderId="1" xfId="0" applyFont="1" applyBorder="1" applyAlignment="1">
      <alignment wrapText="1"/>
    </xf>
    <xf numFmtId="0" fontId="8" fillId="0" borderId="2" xfId="0" applyFont="1" applyBorder="1" applyAlignment="1">
      <alignment wrapText="1"/>
    </xf>
    <xf numFmtId="175" fontId="8" fillId="3" borderId="3" xfId="0" applyNumberFormat="1" applyFont="1" applyFill="1" applyBorder="1"/>
    <xf numFmtId="0" fontId="8" fillId="0" borderId="57" xfId="0" applyFont="1" applyBorder="1" applyAlignment="1">
      <alignment horizontal="center"/>
    </xf>
    <xf numFmtId="175" fontId="8" fillId="0" borderId="46" xfId="0" applyNumberFormat="1" applyFont="1" applyBorder="1" applyAlignment="1">
      <alignment horizontal="center" vertical="center"/>
    </xf>
    <xf numFmtId="9" fontId="8" fillId="0" borderId="46" xfId="0" applyNumberFormat="1" applyFont="1" applyBorder="1" applyAlignment="1">
      <alignment horizontal="center" vertical="center"/>
    </xf>
    <xf numFmtId="175" fontId="8" fillId="0" borderId="22" xfId="0" applyNumberFormat="1" applyFont="1" applyBorder="1" applyAlignment="1">
      <alignment horizontal="center" vertical="center"/>
    </xf>
    <xf numFmtId="175" fontId="8" fillId="0" borderId="11" xfId="0" applyNumberFormat="1" applyFont="1" applyBorder="1" applyAlignment="1">
      <alignment horizontal="center" vertical="center"/>
    </xf>
    <xf numFmtId="9" fontId="8" fillId="0" borderId="11" xfId="0" applyNumberFormat="1" applyFont="1" applyBorder="1" applyAlignment="1">
      <alignment horizontal="center" vertical="center"/>
    </xf>
    <xf numFmtId="0" fontId="8" fillId="0" borderId="20" xfId="0" applyFont="1" applyBorder="1" applyAlignment="1">
      <alignment horizontal="center"/>
    </xf>
    <xf numFmtId="0" fontId="8" fillId="0" borderId="11" xfId="0" applyFont="1" applyBorder="1" applyAlignment="1">
      <alignment horizontal="left"/>
    </xf>
    <xf numFmtId="1" fontId="8" fillId="0" borderId="3" xfId="0" applyNumberFormat="1" applyFont="1" applyBorder="1" applyAlignment="1">
      <alignment horizontal="center"/>
    </xf>
    <xf numFmtId="167" fontId="16" fillId="3" borderId="27" xfId="0" applyNumberFormat="1" applyFont="1" applyFill="1" applyBorder="1"/>
    <xf numFmtId="0" fontId="16" fillId="12" borderId="25" xfId="0" applyFont="1" applyFill="1" applyBorder="1" applyAlignment="1">
      <alignment horizontal="center"/>
    </xf>
    <xf numFmtId="175" fontId="16" fillId="3" borderId="27" xfId="0" applyNumberFormat="1" applyFont="1" applyFill="1" applyBorder="1"/>
    <xf numFmtId="175" fontId="8" fillId="0" borderId="50" xfId="0" applyNumberFormat="1" applyFont="1" applyBorder="1"/>
    <xf numFmtId="1" fontId="8" fillId="12" borderId="50" xfId="0" applyNumberFormat="1" applyFont="1" applyFill="1" applyBorder="1" applyAlignment="1">
      <alignment horizontal="center"/>
    </xf>
    <xf numFmtId="1" fontId="8" fillId="3" borderId="0" xfId="0" applyNumberFormat="1" applyFont="1" applyFill="1" applyAlignment="1">
      <alignment horizontal="center"/>
    </xf>
    <xf numFmtId="167" fontId="8" fillId="3" borderId="0" xfId="0" applyNumberFormat="1" applyFont="1" applyFill="1"/>
    <xf numFmtId="167" fontId="16" fillId="0" borderId="0" xfId="0" applyNumberFormat="1" applyFont="1"/>
    <xf numFmtId="0" fontId="8" fillId="3" borderId="0" xfId="0" applyFont="1" applyFill="1" applyAlignment="1">
      <alignment horizontal="center"/>
    </xf>
    <xf numFmtId="0" fontId="16" fillId="12" borderId="17" xfId="0" applyFont="1" applyFill="1" applyBorder="1" applyAlignment="1">
      <alignment horizontal="center"/>
    </xf>
    <xf numFmtId="1" fontId="16" fillId="12" borderId="25" xfId="0" applyNumberFormat="1" applyFont="1" applyFill="1" applyBorder="1" applyAlignment="1">
      <alignment horizontal="center"/>
    </xf>
    <xf numFmtId="0" fontId="65" fillId="0" borderId="48" xfId="0" applyFont="1" applyBorder="1" applyAlignment="1">
      <alignment horizontal="center"/>
    </xf>
    <xf numFmtId="0" fontId="65" fillId="0" borderId="56" xfId="0" applyFont="1" applyBorder="1" applyAlignment="1">
      <alignment horizontal="center"/>
    </xf>
    <xf numFmtId="0" fontId="65" fillId="0" borderId="46" xfId="0" applyFont="1" applyBorder="1" applyAlignment="1">
      <alignment horizontal="center"/>
    </xf>
    <xf numFmtId="175" fontId="8" fillId="0" borderId="58" xfId="0" applyNumberFormat="1" applyFont="1" applyBorder="1"/>
    <xf numFmtId="9" fontId="8" fillId="0" borderId="24" xfId="2" applyFont="1" applyFill="1" applyBorder="1" applyAlignment="1">
      <alignment horizontal="center"/>
    </xf>
    <xf numFmtId="0" fontId="26" fillId="0" borderId="11" xfId="0" applyFont="1" applyBorder="1" applyAlignment="1">
      <alignment vertical="center" wrapText="1"/>
    </xf>
    <xf numFmtId="175" fontId="8" fillId="0" borderId="7" xfId="0" applyNumberFormat="1" applyFont="1" applyBorder="1"/>
    <xf numFmtId="0" fontId="8" fillId="0" borderId="28" xfId="0" applyFont="1" applyBorder="1" applyAlignment="1">
      <alignment wrapText="1"/>
    </xf>
    <xf numFmtId="0" fontId="8" fillId="0" borderId="28" xfId="0" applyFont="1" applyBorder="1" applyAlignment="1">
      <alignment horizontal="center"/>
    </xf>
    <xf numFmtId="175" fontId="8" fillId="0" borderId="28" xfId="0" applyNumberFormat="1" applyFont="1" applyBorder="1"/>
    <xf numFmtId="9" fontId="8" fillId="0" borderId="28" xfId="2" applyFont="1" applyFill="1" applyBorder="1" applyAlignment="1">
      <alignment horizontal="center"/>
    </xf>
    <xf numFmtId="0" fontId="28" fillId="0" borderId="17" xfId="0" applyFont="1" applyBorder="1" applyAlignment="1">
      <alignment horizontal="center" vertical="center"/>
    </xf>
    <xf numFmtId="0" fontId="28" fillId="0" borderId="29" xfId="0" applyFont="1" applyBorder="1" applyAlignment="1">
      <alignment horizontal="center" vertical="center"/>
    </xf>
    <xf numFmtId="0" fontId="28" fillId="0" borderId="19" xfId="0" applyFont="1" applyBorder="1" applyAlignment="1">
      <alignment horizontal="center" vertical="center" wrapText="1"/>
    </xf>
    <xf numFmtId="0" fontId="28" fillId="0" borderId="18" xfId="0" applyFont="1" applyBorder="1" applyAlignment="1">
      <alignment horizontal="center" vertical="center" wrapText="1"/>
    </xf>
    <xf numFmtId="1" fontId="8" fillId="12" borderId="28" xfId="0" applyNumberFormat="1" applyFont="1" applyFill="1" applyBorder="1" applyAlignment="1">
      <alignment horizontal="center"/>
    </xf>
    <xf numFmtId="0" fontId="26" fillId="0" borderId="35" xfId="0" applyFont="1" applyBorder="1" applyAlignment="1">
      <alignment vertical="center" wrapText="1"/>
    </xf>
    <xf numFmtId="0" fontId="16" fillId="0" borderId="53" xfId="0" applyFont="1" applyBorder="1" applyAlignment="1">
      <alignment horizontal="center" wrapText="1"/>
    </xf>
    <xf numFmtId="0" fontId="28" fillId="12" borderId="20" xfId="0" applyFont="1" applyFill="1" applyBorder="1" applyAlignment="1">
      <alignment horizontal="center" vertical="center" wrapText="1"/>
    </xf>
    <xf numFmtId="175" fontId="8" fillId="3" borderId="12" xfId="0" applyNumberFormat="1" applyFont="1" applyFill="1" applyBorder="1"/>
    <xf numFmtId="175" fontId="8" fillId="3" borderId="16" xfId="0" applyNumberFormat="1" applyFont="1" applyFill="1" applyBorder="1"/>
    <xf numFmtId="0" fontId="15" fillId="7" borderId="17" xfId="0" applyFont="1" applyFill="1" applyBorder="1" applyAlignment="1">
      <alignment horizontal="center" vertical="center"/>
    </xf>
    <xf numFmtId="0" fontId="15" fillId="7" borderId="19" xfId="0" applyFont="1" applyFill="1" applyBorder="1" applyAlignment="1">
      <alignment horizontal="center" vertical="center"/>
    </xf>
    <xf numFmtId="0" fontId="12" fillId="0" borderId="33" xfId="0" applyFont="1" applyBorder="1" applyAlignment="1">
      <alignment vertical="center" wrapText="1"/>
    </xf>
    <xf numFmtId="0" fontId="4" fillId="0" borderId="27" xfId="0" applyFont="1" applyBorder="1" applyAlignment="1">
      <alignment horizontal="center" vertical="center"/>
    </xf>
    <xf numFmtId="0" fontId="10" fillId="0" borderId="23" xfId="0" applyFont="1" applyBorder="1" applyAlignment="1">
      <alignment vertical="center" wrapText="1"/>
    </xf>
    <xf numFmtId="0" fontId="4" fillId="0" borderId="25" xfId="0" applyFont="1" applyBorder="1" applyAlignment="1">
      <alignment vertical="center" wrapText="1"/>
    </xf>
    <xf numFmtId="0" fontId="4" fillId="0" borderId="17" xfId="0" applyFont="1" applyBorder="1" applyAlignment="1">
      <alignment vertical="center" wrapText="1"/>
    </xf>
    <xf numFmtId="0" fontId="4" fillId="0" borderId="29" xfId="0" applyFont="1" applyBorder="1" applyAlignment="1">
      <alignment vertical="center" wrapText="1"/>
    </xf>
    <xf numFmtId="167" fontId="13" fillId="3" borderId="35" xfId="0" applyNumberFormat="1" applyFont="1" applyFill="1" applyBorder="1" applyAlignment="1">
      <alignment horizontal="center" vertical="center"/>
    </xf>
    <xf numFmtId="0" fontId="10" fillId="3" borderId="0" xfId="0" applyFont="1" applyFill="1" applyAlignment="1">
      <alignment wrapText="1"/>
    </xf>
    <xf numFmtId="169" fontId="4" fillId="3" borderId="35" xfId="0" applyNumberFormat="1" applyFont="1" applyFill="1" applyBorder="1" applyAlignment="1">
      <alignment horizontal="center" vertical="center"/>
    </xf>
    <xf numFmtId="0" fontId="15" fillId="0" borderId="27" xfId="0" applyFont="1" applyBorder="1" applyAlignment="1">
      <alignment horizontal="center" vertical="center"/>
    </xf>
    <xf numFmtId="0" fontId="10" fillId="3" borderId="33" xfId="0" applyFont="1" applyFill="1" applyBorder="1" applyAlignment="1">
      <alignment wrapText="1"/>
    </xf>
    <xf numFmtId="169" fontId="13" fillId="3" borderId="35" xfId="0" applyNumberFormat="1" applyFont="1" applyFill="1" applyBorder="1" applyAlignment="1">
      <alignment horizontal="center" vertical="center"/>
    </xf>
    <xf numFmtId="0" fontId="10" fillId="0" borderId="32" xfId="0" applyFont="1" applyBorder="1" applyAlignment="1">
      <alignment wrapText="1"/>
    </xf>
    <xf numFmtId="167" fontId="4" fillId="0" borderId="38" xfId="7" applyNumberFormat="1" applyFont="1" applyFill="1" applyBorder="1" applyAlignment="1">
      <alignment horizontal="center" vertical="center" wrapText="1"/>
    </xf>
    <xf numFmtId="167" fontId="4" fillId="0" borderId="8" xfId="7" applyNumberFormat="1" applyFont="1" applyFill="1" applyBorder="1" applyAlignment="1">
      <alignment horizontal="center" vertical="center" wrapText="1"/>
    </xf>
    <xf numFmtId="167" fontId="4" fillId="0" borderId="9" xfId="7" applyNumberFormat="1" applyFont="1" applyFill="1" applyBorder="1" applyAlignment="1">
      <alignment horizontal="center" vertical="center" wrapText="1"/>
    </xf>
    <xf numFmtId="167" fontId="4" fillId="0" borderId="7" xfId="7" applyNumberFormat="1" applyFont="1" applyFill="1" applyBorder="1" applyAlignment="1">
      <alignment horizontal="center" vertical="center" wrapText="1"/>
    </xf>
    <xf numFmtId="167" fontId="4" fillId="0" borderId="58" xfId="7" applyNumberFormat="1" applyFont="1" applyFill="1" applyBorder="1" applyAlignment="1">
      <alignment horizontal="center" vertical="center" wrapText="1"/>
    </xf>
    <xf numFmtId="167" fontId="4" fillId="0" borderId="39" xfId="7" applyNumberFormat="1" applyFont="1" applyFill="1" applyBorder="1" applyAlignment="1">
      <alignment horizontal="center" vertical="center" wrapText="1"/>
    </xf>
    <xf numFmtId="167" fontId="4" fillId="0" borderId="11" xfId="7" applyNumberFormat="1" applyFont="1" applyFill="1" applyBorder="1" applyAlignment="1">
      <alignment horizontal="center" vertical="center" wrapText="1"/>
    </xf>
    <xf numFmtId="167" fontId="4" fillId="0" borderId="35" xfId="7" applyNumberFormat="1" applyFont="1" applyFill="1" applyBorder="1" applyAlignment="1">
      <alignment horizontal="center" vertical="center" wrapText="1"/>
    </xf>
    <xf numFmtId="167" fontId="4" fillId="0" borderId="12" xfId="7" applyNumberFormat="1" applyFont="1" applyFill="1" applyBorder="1" applyAlignment="1">
      <alignment horizontal="center" vertical="center" wrapText="1"/>
    </xf>
    <xf numFmtId="167" fontId="4" fillId="0" borderId="36" xfId="7" applyNumberFormat="1" applyFont="1" applyFill="1" applyBorder="1" applyAlignment="1">
      <alignment horizontal="center" vertical="center" wrapText="1"/>
    </xf>
    <xf numFmtId="167" fontId="4" fillId="0" borderId="37" xfId="7" applyNumberFormat="1" applyFont="1" applyFill="1" applyBorder="1" applyAlignment="1">
      <alignment horizontal="center" vertical="center" wrapText="1"/>
    </xf>
    <xf numFmtId="167" fontId="4" fillId="0" borderId="16" xfId="7" applyNumberFormat="1" applyFont="1" applyFill="1" applyBorder="1" applyAlignment="1">
      <alignment horizontal="center" vertical="center" wrapText="1"/>
    </xf>
    <xf numFmtId="167" fontId="13" fillId="3" borderId="36" xfId="0" applyNumberFormat="1" applyFont="1" applyFill="1" applyBorder="1" applyAlignment="1">
      <alignment horizontal="center" vertical="center"/>
    </xf>
    <xf numFmtId="169" fontId="13" fillId="3" borderId="38" xfId="0" applyNumberFormat="1" applyFont="1" applyFill="1" applyBorder="1" applyAlignment="1">
      <alignment horizontal="center" vertical="center"/>
    </xf>
    <xf numFmtId="169" fontId="13" fillId="3" borderId="36" xfId="0" applyNumberFormat="1" applyFont="1" applyFill="1" applyBorder="1" applyAlignment="1">
      <alignment horizontal="center" vertical="center"/>
    </xf>
    <xf numFmtId="167" fontId="23" fillId="17" borderId="27" xfId="0" applyNumberFormat="1" applyFont="1" applyFill="1" applyBorder="1" applyAlignment="1">
      <alignment horizontal="center" vertical="center"/>
    </xf>
    <xf numFmtId="169" fontId="23" fillId="3" borderId="29" xfId="0" applyNumberFormat="1" applyFont="1" applyFill="1" applyBorder="1" applyAlignment="1">
      <alignment horizontal="center" vertical="center"/>
    </xf>
    <xf numFmtId="169" fontId="23" fillId="17" borderId="27" xfId="0" applyNumberFormat="1" applyFont="1" applyFill="1" applyBorder="1" applyAlignment="1">
      <alignment horizontal="center" vertical="center"/>
    </xf>
    <xf numFmtId="169" fontId="4" fillId="3" borderId="36" xfId="0" applyNumberFormat="1" applyFont="1" applyFill="1" applyBorder="1" applyAlignment="1">
      <alignment horizontal="center" vertical="center"/>
    </xf>
    <xf numFmtId="0" fontId="4" fillId="0" borderId="59" xfId="0" applyFont="1" applyBorder="1"/>
    <xf numFmtId="0" fontId="4" fillId="0" borderId="53" xfId="0" applyFont="1" applyBorder="1"/>
    <xf numFmtId="169" fontId="23" fillId="3" borderId="27" xfId="0" applyNumberFormat="1" applyFont="1" applyFill="1" applyBorder="1" applyAlignment="1">
      <alignment horizontal="center" vertical="center"/>
    </xf>
    <xf numFmtId="169" fontId="23" fillId="3" borderId="0" xfId="0" applyNumberFormat="1" applyFont="1" applyFill="1" applyAlignment="1">
      <alignment horizontal="center" vertical="center"/>
    </xf>
    <xf numFmtId="167" fontId="13" fillId="18" borderId="27" xfId="0" applyNumberFormat="1" applyFont="1" applyFill="1" applyBorder="1" applyAlignment="1">
      <alignment horizontal="center" vertical="center"/>
    </xf>
    <xf numFmtId="167" fontId="23" fillId="18" borderId="27" xfId="0" applyNumberFormat="1" applyFont="1" applyFill="1" applyBorder="1" applyAlignment="1">
      <alignment horizontal="center" vertical="center"/>
    </xf>
    <xf numFmtId="167" fontId="3" fillId="0" borderId="0" xfId="0" applyNumberFormat="1" applyFont="1" applyAlignment="1">
      <alignment horizontal="center" vertical="center"/>
    </xf>
    <xf numFmtId="167" fontId="3" fillId="3" borderId="0" xfId="0" applyNumberFormat="1" applyFont="1" applyFill="1" applyAlignment="1">
      <alignment horizontal="center" vertical="center"/>
    </xf>
    <xf numFmtId="167" fontId="3" fillId="14" borderId="29" xfId="0" applyNumberFormat="1" applyFont="1" applyFill="1" applyBorder="1" applyAlignment="1">
      <alignment horizontal="center" vertical="center"/>
    </xf>
    <xf numFmtId="167" fontId="23" fillId="3" borderId="0" xfId="0" applyNumberFormat="1" applyFont="1" applyFill="1" applyAlignment="1">
      <alignment horizontal="center" vertical="center"/>
    </xf>
    <xf numFmtId="0" fontId="15" fillId="0" borderId="27" xfId="0" applyFont="1" applyBorder="1" applyAlignment="1">
      <alignment horizontal="center" vertical="center" wrapText="1"/>
    </xf>
    <xf numFmtId="0" fontId="12" fillId="0" borderId="27" xfId="0" applyFont="1" applyBorder="1" applyAlignment="1">
      <alignment horizontal="center" vertical="center" wrapText="1"/>
    </xf>
    <xf numFmtId="0" fontId="13" fillId="3" borderId="27" xfId="0" applyFont="1" applyFill="1" applyBorder="1" applyAlignment="1">
      <alignment horizontal="center" vertical="center" wrapText="1"/>
    </xf>
    <xf numFmtId="0" fontId="13" fillId="3" borderId="29" xfId="0" applyFont="1" applyFill="1" applyBorder="1" applyAlignment="1">
      <alignment horizontal="center" vertical="center" wrapText="1"/>
    </xf>
    <xf numFmtId="0" fontId="4" fillId="0" borderId="27" xfId="0" applyFont="1" applyBorder="1" applyAlignment="1">
      <alignment horizontal="center" vertical="center" wrapText="1"/>
    </xf>
    <xf numFmtId="0" fontId="15" fillId="0" borderId="29" xfId="0" applyFont="1" applyBorder="1" applyAlignment="1">
      <alignment horizontal="center" vertical="center" wrapText="1"/>
    </xf>
    <xf numFmtId="167" fontId="4" fillId="0" borderId="38" xfId="0" applyNumberFormat="1" applyFont="1" applyBorder="1" applyAlignment="1">
      <alignment vertical="center"/>
    </xf>
    <xf numFmtId="167" fontId="4" fillId="0" borderId="35" xfId="0" applyNumberFormat="1" applyFont="1" applyBorder="1" applyAlignment="1">
      <alignment vertical="center"/>
    </xf>
    <xf numFmtId="167" fontId="4" fillId="0" borderId="36" xfId="0" applyNumberFormat="1" applyFont="1" applyBorder="1" applyAlignment="1">
      <alignment vertical="center"/>
    </xf>
    <xf numFmtId="169" fontId="4" fillId="0" borderId="38" xfId="0" applyNumberFormat="1" applyFont="1" applyBorder="1" applyAlignment="1">
      <alignment vertical="center"/>
    </xf>
    <xf numFmtId="169" fontId="4" fillId="0" borderId="35" xfId="0" applyNumberFormat="1" applyFont="1" applyBorder="1" applyAlignment="1">
      <alignment vertical="center"/>
    </xf>
    <xf numFmtId="169" fontId="4" fillId="0" borderId="36" xfId="0" applyNumberFormat="1" applyFont="1" applyBorder="1" applyAlignment="1">
      <alignment vertical="center"/>
    </xf>
    <xf numFmtId="167" fontId="4" fillId="0" borderId="38" xfId="0" applyNumberFormat="1" applyFont="1" applyBorder="1" applyAlignment="1">
      <alignment horizontal="center" vertical="center"/>
    </xf>
    <xf numFmtId="167" fontId="4" fillId="0" borderId="35" xfId="0" applyNumberFormat="1" applyFont="1" applyBorder="1" applyAlignment="1">
      <alignment horizontal="center" vertical="center"/>
    </xf>
    <xf numFmtId="167" fontId="4" fillId="0" borderId="36" xfId="0" applyNumberFormat="1" applyFont="1" applyBorder="1" applyAlignment="1">
      <alignment horizontal="center" vertical="center"/>
    </xf>
    <xf numFmtId="167" fontId="4" fillId="0" borderId="44" xfId="0" applyNumberFormat="1" applyFont="1" applyBorder="1" applyAlignment="1">
      <alignment horizontal="center" vertical="center"/>
    </xf>
    <xf numFmtId="167" fontId="4" fillId="0" borderId="48" xfId="0" applyNumberFormat="1" applyFont="1" applyBorder="1" applyAlignment="1">
      <alignment horizontal="center" vertical="center"/>
    </xf>
    <xf numFmtId="167" fontId="4" fillId="0" borderId="43" xfId="0" applyNumberFormat="1" applyFont="1" applyBorder="1" applyAlignment="1">
      <alignment horizontal="center" vertical="center"/>
    </xf>
    <xf numFmtId="167" fontId="4" fillId="0" borderId="29" xfId="0" applyNumberFormat="1" applyFont="1" applyBorder="1" applyAlignment="1">
      <alignment horizontal="center" vertical="center"/>
    </xf>
    <xf numFmtId="167" fontId="3" fillId="19" borderId="29" xfId="0" applyNumberFormat="1" applyFont="1" applyFill="1" applyBorder="1" applyAlignment="1">
      <alignment horizontal="center" vertical="center"/>
    </xf>
    <xf numFmtId="167" fontId="13" fillId="19" borderId="29" xfId="0" applyNumberFormat="1" applyFont="1" applyFill="1" applyBorder="1" applyAlignment="1">
      <alignment horizontal="center" vertical="center"/>
    </xf>
    <xf numFmtId="169" fontId="3" fillId="0" borderId="27" xfId="0" applyNumberFormat="1" applyFont="1" applyBorder="1" applyAlignment="1">
      <alignment horizontal="center" vertical="center" wrapText="1"/>
    </xf>
    <xf numFmtId="167" fontId="13" fillId="3" borderId="17" xfId="0" applyNumberFormat="1" applyFont="1" applyFill="1" applyBorder="1" applyAlignment="1">
      <alignment horizontal="center" vertical="center"/>
    </xf>
    <xf numFmtId="167" fontId="13" fillId="3" borderId="44" xfId="0" applyNumberFormat="1" applyFont="1" applyFill="1" applyBorder="1" applyAlignment="1">
      <alignment horizontal="center" vertical="center"/>
    </xf>
    <xf numFmtId="167" fontId="13" fillId="3" borderId="48" xfId="0" applyNumberFormat="1" applyFont="1" applyFill="1" applyBorder="1" applyAlignment="1">
      <alignment horizontal="center" vertical="center"/>
    </xf>
    <xf numFmtId="167" fontId="13" fillId="3" borderId="43" xfId="0" applyNumberFormat="1" applyFont="1" applyFill="1" applyBorder="1" applyAlignment="1">
      <alignment horizontal="center" vertical="center"/>
    </xf>
    <xf numFmtId="1" fontId="16" fillId="12" borderId="4" xfId="0" applyNumberFormat="1" applyFont="1" applyFill="1" applyBorder="1" applyAlignment="1">
      <alignment horizontal="center"/>
    </xf>
    <xf numFmtId="167" fontId="16" fillId="0" borderId="6" xfId="0" applyNumberFormat="1" applyFont="1" applyBorder="1"/>
    <xf numFmtId="0" fontId="65" fillId="0" borderId="45" xfId="0" applyFont="1" applyBorder="1"/>
    <xf numFmtId="0" fontId="65" fillId="20" borderId="46" xfId="0" applyFont="1" applyFill="1" applyBorder="1"/>
    <xf numFmtId="0" fontId="36" fillId="20" borderId="45" xfId="0" applyFont="1" applyFill="1" applyBorder="1" applyAlignment="1">
      <alignment horizontal="center"/>
    </xf>
    <xf numFmtId="0" fontId="65" fillId="20" borderId="56" xfId="0" applyFont="1" applyFill="1" applyBorder="1" applyAlignment="1">
      <alignment horizontal="center"/>
    </xf>
    <xf numFmtId="0" fontId="65" fillId="20" borderId="46" xfId="0" applyFont="1" applyFill="1" applyBorder="1" applyAlignment="1">
      <alignment horizontal="center"/>
    </xf>
    <xf numFmtId="0" fontId="65" fillId="20" borderId="53" xfId="0" applyFont="1" applyFill="1" applyBorder="1" applyAlignment="1">
      <alignment horizontal="center"/>
    </xf>
    <xf numFmtId="169" fontId="36" fillId="20" borderId="46" xfId="0" applyNumberFormat="1" applyFont="1" applyFill="1" applyBorder="1"/>
    <xf numFmtId="169" fontId="36" fillId="20" borderId="55" xfId="0" applyNumberFormat="1" applyFont="1" applyFill="1" applyBorder="1"/>
    <xf numFmtId="0" fontId="8" fillId="20" borderId="35" xfId="0" applyFont="1" applyFill="1" applyBorder="1" applyAlignment="1">
      <alignment wrapText="1"/>
    </xf>
    <xf numFmtId="0" fontId="8" fillId="20" borderId="11" xfId="0" applyFont="1" applyFill="1" applyBorder="1" applyAlignment="1">
      <alignment wrapText="1"/>
    </xf>
    <xf numFmtId="0" fontId="8" fillId="20" borderId="11" xfId="0" applyFont="1" applyFill="1" applyBorder="1" applyAlignment="1">
      <alignment horizontal="center"/>
    </xf>
    <xf numFmtId="175" fontId="8" fillId="20" borderId="11" xfId="0" applyNumberFormat="1" applyFont="1" applyFill="1" applyBorder="1"/>
    <xf numFmtId="9" fontId="8" fillId="20" borderId="12" xfId="2" applyFont="1" applyFill="1" applyBorder="1" applyAlignment="1">
      <alignment horizontal="center"/>
    </xf>
    <xf numFmtId="0" fontId="16" fillId="20" borderId="53" xfId="0" applyFont="1" applyFill="1" applyBorder="1" applyAlignment="1">
      <alignment horizontal="center" wrapText="1"/>
    </xf>
    <xf numFmtId="175" fontId="8" fillId="20" borderId="35" xfId="0" applyNumberFormat="1" applyFont="1" applyFill="1" applyBorder="1"/>
    <xf numFmtId="175" fontId="8" fillId="20" borderId="12" xfId="0" applyNumberFormat="1" applyFont="1" applyFill="1" applyBorder="1"/>
    <xf numFmtId="0" fontId="6" fillId="20" borderId="11" xfId="0" applyFont="1" applyFill="1" applyBorder="1" applyAlignment="1">
      <alignment horizontal="center"/>
    </xf>
    <xf numFmtId="9" fontId="8" fillId="20" borderId="11" xfId="2" applyFont="1" applyFill="1" applyBorder="1" applyAlignment="1">
      <alignment horizontal="center"/>
    </xf>
    <xf numFmtId="0" fontId="5" fillId="0" borderId="50" xfId="0" applyFont="1" applyBorder="1" applyAlignment="1">
      <alignment horizontal="center" vertical="center" wrapText="1"/>
    </xf>
    <xf numFmtId="8" fontId="5" fillId="0" borderId="50" xfId="0" applyNumberFormat="1" applyFont="1" applyBorder="1" applyAlignment="1">
      <alignment horizontal="center" vertical="center" wrapText="1"/>
    </xf>
    <xf numFmtId="8" fontId="5" fillId="0" borderId="51" xfId="0" applyNumberFormat="1" applyFont="1" applyBorder="1" applyAlignment="1">
      <alignment horizontal="center" vertical="center" wrapText="1"/>
    </xf>
    <xf numFmtId="8" fontId="5" fillId="5" borderId="2" xfId="0" applyNumberFormat="1" applyFont="1" applyFill="1" applyBorder="1" applyAlignment="1">
      <alignment vertical="center" wrapText="1"/>
    </xf>
    <xf numFmtId="8" fontId="5" fillId="4" borderId="3" xfId="0" applyNumberFormat="1" applyFont="1" applyFill="1" applyBorder="1" applyAlignment="1">
      <alignment horizontal="center" vertical="center" wrapText="1"/>
    </xf>
    <xf numFmtId="0" fontId="8" fillId="0" borderId="17" xfId="2" applyNumberFormat="1" applyFont="1" applyBorder="1" applyAlignment="1">
      <alignment horizontal="center"/>
    </xf>
    <xf numFmtId="0" fontId="8" fillId="0" borderId="19" xfId="2" applyNumberFormat="1" applyFont="1" applyBorder="1" applyAlignment="1">
      <alignment horizontal="center"/>
    </xf>
    <xf numFmtId="0" fontId="8" fillId="0" borderId="17" xfId="0" applyFont="1" applyBorder="1" applyAlignment="1">
      <alignment horizontal="center"/>
    </xf>
    <xf numFmtId="0" fontId="8" fillId="0" borderId="18" xfId="0" applyFont="1" applyBorder="1" applyAlignment="1">
      <alignment horizontal="center"/>
    </xf>
    <xf numFmtId="0" fontId="8" fillId="0" borderId="19" xfId="0" applyFont="1" applyBorder="1" applyAlignment="1">
      <alignment horizontal="center"/>
    </xf>
    <xf numFmtId="0" fontId="16" fillId="0" borderId="17" xfId="0" applyFont="1" applyBorder="1" applyAlignment="1">
      <alignment horizontal="left"/>
    </xf>
    <xf numFmtId="0" fontId="16" fillId="0" borderId="18" xfId="0" applyFont="1" applyBorder="1" applyAlignment="1">
      <alignment horizontal="left"/>
    </xf>
    <xf numFmtId="0" fontId="16" fillId="0" borderId="19" xfId="0" applyFont="1" applyBorder="1" applyAlignment="1">
      <alignment horizontal="left"/>
    </xf>
    <xf numFmtId="175" fontId="8" fillId="0" borderId="17" xfId="0" applyNumberFormat="1" applyFont="1" applyBorder="1" applyAlignment="1">
      <alignment horizontal="center"/>
    </xf>
    <xf numFmtId="175" fontId="8" fillId="0" borderId="19" xfId="0" applyNumberFormat="1" applyFont="1" applyBorder="1" applyAlignment="1">
      <alignment horizontal="center"/>
    </xf>
    <xf numFmtId="0" fontId="11" fillId="9" borderId="23" xfId="0" applyFont="1" applyFill="1" applyBorder="1" applyAlignment="1">
      <alignment horizontal="center"/>
    </xf>
    <xf numFmtId="0" fontId="11" fillId="9" borderId="31" xfId="0" applyFont="1" applyFill="1" applyBorder="1" applyAlignment="1">
      <alignment horizontal="center"/>
    </xf>
    <xf numFmtId="0" fontId="11" fillId="9" borderId="24" xfId="0" applyFont="1" applyFill="1" applyBorder="1" applyAlignment="1">
      <alignment horizontal="center"/>
    </xf>
    <xf numFmtId="0" fontId="11" fillId="9" borderId="23" xfId="0" applyFont="1" applyFill="1" applyBorder="1" applyAlignment="1">
      <alignment horizontal="center" wrapText="1"/>
    </xf>
    <xf numFmtId="0" fontId="11" fillId="9" borderId="31" xfId="0" applyFont="1" applyFill="1" applyBorder="1" applyAlignment="1">
      <alignment horizontal="center" wrapText="1"/>
    </xf>
    <xf numFmtId="0" fontId="11" fillId="9" borderId="24" xfId="0" applyFont="1" applyFill="1" applyBorder="1" applyAlignment="1">
      <alignment horizontal="center" wrapText="1"/>
    </xf>
    <xf numFmtId="168" fontId="8" fillId="0" borderId="17" xfId="0" applyNumberFormat="1" applyFont="1" applyBorder="1" applyAlignment="1">
      <alignment horizontal="center"/>
    </xf>
    <xf numFmtId="168" fontId="8" fillId="0" borderId="19" xfId="0" applyNumberFormat="1" applyFont="1" applyBorder="1" applyAlignment="1">
      <alignment horizontal="center"/>
    </xf>
    <xf numFmtId="0" fontId="16" fillId="0" borderId="31" xfId="0" applyFont="1" applyBorder="1" applyAlignment="1">
      <alignment horizontal="center" wrapText="1"/>
    </xf>
    <xf numFmtId="0" fontId="16" fillId="0" borderId="0" xfId="0" applyFont="1" applyAlignment="1">
      <alignment horizontal="center" wrapText="1"/>
    </xf>
    <xf numFmtId="0" fontId="11" fillId="9" borderId="17" xfId="0" applyFont="1" applyFill="1" applyBorder="1" applyAlignment="1">
      <alignment horizontal="center"/>
    </xf>
    <xf numFmtId="0" fontId="11" fillId="9" borderId="18" xfId="0" applyFont="1" applyFill="1" applyBorder="1" applyAlignment="1">
      <alignment horizontal="center"/>
    </xf>
    <xf numFmtId="0" fontId="11" fillId="9" borderId="19" xfId="0" applyFont="1" applyFill="1" applyBorder="1" applyAlignment="1">
      <alignment horizontal="center"/>
    </xf>
    <xf numFmtId="0" fontId="16" fillId="0" borderId="17" xfId="0" applyFont="1" applyBorder="1" applyAlignment="1">
      <alignment horizontal="center" vertical="center"/>
    </xf>
    <xf numFmtId="0" fontId="16" fillId="0" borderId="19" xfId="0" applyFont="1" applyBorder="1" applyAlignment="1">
      <alignment horizontal="center" vertical="center"/>
    </xf>
    <xf numFmtId="0" fontId="16" fillId="0" borderId="18" xfId="0" applyFont="1" applyBorder="1" applyAlignment="1">
      <alignment horizontal="center" vertical="center"/>
    </xf>
    <xf numFmtId="0" fontId="29" fillId="0" borderId="0" xfId="0" applyFont="1" applyAlignment="1" applyProtection="1">
      <alignment horizontal="center" vertical="center"/>
      <protection hidden="1"/>
    </xf>
    <xf numFmtId="0" fontId="16" fillId="9" borderId="17" xfId="0" applyFont="1" applyFill="1" applyBorder="1" applyAlignment="1">
      <alignment horizontal="center"/>
    </xf>
    <xf numFmtId="0" fontId="16" fillId="9" borderId="19" xfId="0" applyFont="1" applyFill="1" applyBorder="1" applyAlignment="1">
      <alignment horizontal="center"/>
    </xf>
    <xf numFmtId="10" fontId="8" fillId="0" borderId="17" xfId="0" applyNumberFormat="1" applyFont="1" applyBorder="1" applyAlignment="1">
      <alignment horizontal="center"/>
    </xf>
    <xf numFmtId="0" fontId="14" fillId="0" borderId="0" xfId="0" applyFont="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10" fontId="8" fillId="0" borderId="23" xfId="0" applyNumberFormat="1" applyFont="1" applyBorder="1" applyAlignment="1">
      <alignment horizontal="center" vertical="center"/>
    </xf>
    <xf numFmtId="0" fontId="8" fillId="0" borderId="31" xfId="0" applyFont="1" applyBorder="1" applyAlignment="1">
      <alignment horizontal="center"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8" fillId="0" borderId="32" xfId="0" applyFont="1" applyBorder="1" applyAlignment="1">
      <alignment horizontal="center" vertical="center"/>
    </xf>
    <xf numFmtId="0" fontId="8" fillId="0" borderId="26" xfId="0" applyFont="1" applyBorder="1" applyAlignment="1">
      <alignment horizontal="center" vertical="center"/>
    </xf>
    <xf numFmtId="0" fontId="16" fillId="0" borderId="17" xfId="0" applyFont="1" applyBorder="1" applyAlignment="1">
      <alignment vertical="top" wrapText="1"/>
    </xf>
    <xf numFmtId="0" fontId="16" fillId="0" borderId="18" xfId="0" applyFont="1" applyBorder="1" applyAlignment="1">
      <alignment vertical="top" wrapText="1"/>
    </xf>
    <xf numFmtId="0" fontId="16" fillId="0" borderId="19" xfId="0" applyFont="1" applyBorder="1" applyAlignment="1">
      <alignment vertical="top" wrapText="1"/>
    </xf>
    <xf numFmtId="0" fontId="16" fillId="14" borderId="17" xfId="0" applyFont="1" applyFill="1" applyBorder="1" applyAlignment="1">
      <alignment horizontal="center" vertical="center"/>
    </xf>
    <xf numFmtId="0" fontId="7" fillId="14" borderId="18" xfId="0" applyFont="1" applyFill="1" applyBorder="1" applyAlignment="1">
      <alignment horizontal="center" vertical="center"/>
    </xf>
    <xf numFmtId="0" fontId="7" fillId="14" borderId="19" xfId="0" applyFont="1" applyFill="1" applyBorder="1" applyAlignment="1">
      <alignment horizontal="center" vertical="center"/>
    </xf>
    <xf numFmtId="0" fontId="16" fillId="0" borderId="17"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9" xfId="0" applyFont="1" applyBorder="1" applyAlignment="1">
      <alignment horizontal="center" vertical="center" wrapText="1"/>
    </xf>
    <xf numFmtId="0" fontId="11" fillId="9" borderId="17" xfId="0" applyFont="1" applyFill="1" applyBorder="1" applyAlignment="1">
      <alignment horizontal="center" vertical="center" wrapText="1"/>
    </xf>
    <xf numFmtId="0" fontId="11" fillId="9" borderId="18" xfId="0" applyFont="1" applyFill="1" applyBorder="1" applyAlignment="1">
      <alignment horizontal="center" vertical="center" wrapText="1"/>
    </xf>
    <xf numFmtId="0" fontId="11" fillId="9" borderId="19" xfId="0" applyFont="1" applyFill="1" applyBorder="1" applyAlignment="1">
      <alignment horizontal="center" vertical="center" wrapText="1"/>
    </xf>
    <xf numFmtId="0" fontId="16" fillId="0" borderId="17" xfId="0" applyFont="1" applyBorder="1" applyAlignment="1">
      <alignment horizontal="left" vertical="center"/>
    </xf>
    <xf numFmtId="0" fontId="16" fillId="0" borderId="18" xfId="0" applyFont="1" applyBorder="1" applyAlignment="1">
      <alignment horizontal="left" vertical="center"/>
    </xf>
    <xf numFmtId="0" fontId="16" fillId="0" borderId="19" xfId="0" applyFont="1" applyBorder="1" applyAlignment="1">
      <alignment horizontal="left" vertical="center"/>
    </xf>
    <xf numFmtId="168" fontId="8" fillId="0" borderId="17" xfId="0" applyNumberFormat="1" applyFont="1" applyBorder="1" applyAlignment="1">
      <alignment horizontal="center" vertical="center"/>
    </xf>
    <xf numFmtId="168" fontId="8" fillId="0" borderId="19" xfId="0" applyNumberFormat="1" applyFont="1" applyBorder="1" applyAlignment="1">
      <alignment horizontal="center" vertical="center"/>
    </xf>
    <xf numFmtId="0" fontId="16" fillId="0" borderId="17" xfId="0" applyFont="1" applyBorder="1" applyAlignment="1">
      <alignment horizontal="left" wrapText="1"/>
    </xf>
    <xf numFmtId="0" fontId="16" fillId="0" borderId="18" xfId="0" applyFont="1" applyBorder="1" applyAlignment="1">
      <alignment horizontal="left" wrapText="1"/>
    </xf>
    <xf numFmtId="0" fontId="16" fillId="0" borderId="19" xfId="0" applyFont="1" applyBorder="1" applyAlignment="1">
      <alignment horizontal="left" wrapText="1"/>
    </xf>
    <xf numFmtId="0" fontId="11" fillId="9" borderId="17" xfId="0" applyFont="1" applyFill="1" applyBorder="1" applyAlignment="1">
      <alignment horizontal="center" wrapText="1"/>
    </xf>
    <xf numFmtId="0" fontId="11" fillId="9" borderId="18" xfId="0" applyFont="1" applyFill="1" applyBorder="1" applyAlignment="1">
      <alignment horizontal="center" wrapText="1"/>
    </xf>
    <xf numFmtId="0" fontId="11" fillId="9" borderId="19" xfId="0" applyFont="1" applyFill="1" applyBorder="1" applyAlignment="1">
      <alignment horizontal="center" wrapText="1"/>
    </xf>
    <xf numFmtId="0" fontId="8" fillId="0" borderId="0" xfId="0" applyFont="1" applyAlignment="1">
      <alignment horizontal="center"/>
    </xf>
    <xf numFmtId="20" fontId="8" fillId="0" borderId="23" xfId="0" applyNumberFormat="1" applyFont="1" applyBorder="1" applyAlignment="1">
      <alignment horizontal="center" vertical="center"/>
    </xf>
    <xf numFmtId="0" fontId="31" fillId="10" borderId="33" xfId="0" applyFont="1" applyFill="1" applyBorder="1" applyAlignment="1">
      <alignment horizontal="center"/>
    </xf>
    <xf numFmtId="0" fontId="31" fillId="10" borderId="0" xfId="0" applyFont="1" applyFill="1" applyAlignment="1">
      <alignment horizontal="center"/>
    </xf>
    <xf numFmtId="0" fontId="45" fillId="3" borderId="0" xfId="0" applyFont="1" applyFill="1" applyAlignment="1">
      <alignment horizontal="center" wrapText="1"/>
    </xf>
    <xf numFmtId="0" fontId="46" fillId="11" borderId="8" xfId="0" applyFont="1" applyFill="1" applyBorder="1" applyAlignment="1">
      <alignment horizontal="center" vertical="center" wrapText="1"/>
    </xf>
    <xf numFmtId="0" fontId="46" fillId="11" borderId="9" xfId="0" applyFont="1" applyFill="1" applyBorder="1" applyAlignment="1">
      <alignment horizontal="center" vertical="center" wrapText="1"/>
    </xf>
    <xf numFmtId="0" fontId="6" fillId="3" borderId="11" xfId="0" applyFont="1" applyFill="1" applyBorder="1" applyAlignment="1">
      <alignment horizontal="left" vertical="center" wrapText="1"/>
    </xf>
    <xf numFmtId="0" fontId="6" fillId="3" borderId="12" xfId="0" applyFont="1" applyFill="1" applyBorder="1" applyAlignment="1">
      <alignment horizontal="left" vertical="center" wrapText="1"/>
    </xf>
    <xf numFmtId="0" fontId="6" fillId="3" borderId="50" xfId="0" applyFont="1" applyFill="1" applyBorder="1" applyAlignment="1">
      <alignment horizontal="left" vertical="center" wrapText="1"/>
    </xf>
    <xf numFmtId="0" fontId="6" fillId="3" borderId="51" xfId="0" applyFont="1" applyFill="1" applyBorder="1" applyAlignment="1">
      <alignment horizontal="left" vertical="center" wrapText="1"/>
    </xf>
    <xf numFmtId="0" fontId="6" fillId="3" borderId="28"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3" borderId="12" xfId="0" applyFont="1" applyFill="1" applyBorder="1" applyAlignment="1">
      <alignment horizontal="left" vertical="center" wrapText="1"/>
    </xf>
    <xf numFmtId="0" fontId="48" fillId="3" borderId="0" xfId="0" applyFont="1" applyFill="1" applyAlignment="1">
      <alignment horizontal="left" vertical="top" wrapText="1"/>
    </xf>
    <xf numFmtId="0" fontId="5" fillId="3" borderId="11" xfId="0" applyFont="1" applyFill="1" applyBorder="1" applyAlignment="1">
      <alignment horizontal="left" vertical="top" wrapText="1"/>
    </xf>
    <xf numFmtId="0" fontId="5" fillId="3" borderId="12" xfId="0" applyFont="1" applyFill="1" applyBorder="1" applyAlignment="1">
      <alignment horizontal="left" vertical="top" wrapText="1"/>
    </xf>
    <xf numFmtId="0" fontId="6" fillId="3" borderId="37" xfId="0" applyFont="1" applyFill="1" applyBorder="1" applyAlignment="1">
      <alignment vertical="center" wrapText="1"/>
    </xf>
    <xf numFmtId="0" fontId="6" fillId="3" borderId="16" xfId="0" applyFont="1" applyFill="1" applyBorder="1" applyAlignment="1">
      <alignment vertical="center" wrapText="1"/>
    </xf>
    <xf numFmtId="0" fontId="5" fillId="3" borderId="35" xfId="0" applyFont="1" applyFill="1" applyBorder="1" applyAlignment="1">
      <alignment horizontal="center" vertical="center"/>
    </xf>
    <xf numFmtId="0" fontId="5" fillId="3" borderId="52" xfId="0" applyFont="1" applyFill="1" applyBorder="1" applyAlignment="1">
      <alignment horizontal="left" vertical="center" wrapText="1"/>
    </xf>
    <xf numFmtId="0" fontId="5" fillId="3" borderId="11" xfId="0" applyFont="1" applyFill="1" applyBorder="1" applyAlignment="1">
      <alignment vertical="center" wrapText="1"/>
    </xf>
    <xf numFmtId="0" fontId="24" fillId="3" borderId="23" xfId="0" applyFont="1" applyFill="1" applyBorder="1" applyAlignment="1">
      <alignment horizontal="center" vertical="center" wrapText="1"/>
    </xf>
    <xf numFmtId="0" fontId="24" fillId="3" borderId="33" xfId="0" applyFont="1" applyFill="1" applyBorder="1" applyAlignment="1">
      <alignment horizontal="center" vertical="center" wrapText="1"/>
    </xf>
    <xf numFmtId="0" fontId="24" fillId="3" borderId="25" xfId="0" applyFont="1" applyFill="1" applyBorder="1" applyAlignment="1">
      <alignment horizontal="center" vertical="center" wrapText="1"/>
    </xf>
    <xf numFmtId="0" fontId="25" fillId="3" borderId="0" xfId="0" applyFont="1" applyFill="1" applyAlignment="1">
      <alignment horizontal="center" vertical="center" wrapText="1"/>
    </xf>
    <xf numFmtId="0" fontId="37" fillId="9" borderId="17" xfId="0" applyFont="1" applyFill="1" applyBorder="1" applyAlignment="1">
      <alignment horizontal="center"/>
    </xf>
    <xf numFmtId="0" fontId="37" fillId="9" borderId="18" xfId="0" applyFont="1" applyFill="1" applyBorder="1" applyAlignment="1">
      <alignment horizontal="center"/>
    </xf>
    <xf numFmtId="0" fontId="37" fillId="9" borderId="19" xfId="0" applyFont="1" applyFill="1" applyBorder="1" applyAlignment="1">
      <alignment horizontal="center"/>
    </xf>
    <xf numFmtId="0" fontId="37" fillId="6" borderId="23" xfId="0" applyFont="1" applyFill="1" applyBorder="1" applyAlignment="1">
      <alignment horizontal="center" vertical="center"/>
    </xf>
    <xf numFmtId="0" fontId="37" fillId="6" borderId="31" xfId="0" applyFont="1" applyFill="1" applyBorder="1" applyAlignment="1">
      <alignment horizontal="center" vertical="center"/>
    </xf>
    <xf numFmtId="0" fontId="37" fillId="6" borderId="24" xfId="0" applyFont="1" applyFill="1" applyBorder="1" applyAlignment="1">
      <alignment horizontal="center" vertical="center"/>
    </xf>
    <xf numFmtId="0" fontId="34" fillId="0" borderId="52" xfId="0" applyFont="1" applyBorder="1" applyAlignment="1">
      <alignment horizontal="center" vertical="center"/>
    </xf>
    <xf numFmtId="0" fontId="34" fillId="0" borderId="53" xfId="0" applyFont="1" applyBorder="1" applyAlignment="1">
      <alignment horizontal="center" vertical="center"/>
    </xf>
    <xf numFmtId="0" fontId="34" fillId="0" borderId="49" xfId="0" applyFont="1" applyBorder="1" applyAlignment="1">
      <alignment horizontal="center" vertical="center"/>
    </xf>
    <xf numFmtId="0" fontId="31" fillId="10" borderId="17" xfId="0" applyFont="1" applyFill="1" applyBorder="1" applyAlignment="1">
      <alignment horizontal="center" vertical="center" wrapText="1"/>
    </xf>
    <xf numFmtId="0" fontId="31" fillId="10" borderId="18" xfId="0" applyFont="1" applyFill="1" applyBorder="1" applyAlignment="1">
      <alignment horizontal="center" vertical="center" wrapText="1"/>
    </xf>
    <xf numFmtId="0" fontId="31" fillId="10" borderId="19" xfId="0" applyFont="1" applyFill="1" applyBorder="1" applyAlignment="1">
      <alignment horizontal="center" vertical="center" wrapText="1"/>
    </xf>
    <xf numFmtId="0" fontId="32" fillId="11" borderId="17" xfId="0" applyFont="1" applyFill="1" applyBorder="1" applyAlignment="1">
      <alignment horizontal="center" vertical="center"/>
    </xf>
    <xf numFmtId="0" fontId="32" fillId="11" borderId="18" xfId="0" applyFont="1" applyFill="1" applyBorder="1" applyAlignment="1">
      <alignment horizontal="center" vertical="center"/>
    </xf>
    <xf numFmtId="0" fontId="32" fillId="11" borderId="19" xfId="0" applyFont="1" applyFill="1" applyBorder="1" applyAlignment="1">
      <alignment horizontal="center" vertical="center"/>
    </xf>
    <xf numFmtId="0" fontId="0" fillId="0" borderId="23" xfId="0" applyBorder="1" applyAlignment="1">
      <alignment horizontal="left" vertical="center" wrapText="1"/>
    </xf>
    <xf numFmtId="0" fontId="0" fillId="0" borderId="31" xfId="0" applyBorder="1" applyAlignment="1">
      <alignment horizontal="left" vertical="center" wrapText="1"/>
    </xf>
    <xf numFmtId="0" fontId="0" fillId="0" borderId="24" xfId="0" applyBorder="1" applyAlignment="1">
      <alignment horizontal="left" vertical="center" wrapText="1"/>
    </xf>
    <xf numFmtId="0" fontId="7" fillId="0" borderId="0" xfId="0" applyFont="1" applyAlignment="1">
      <alignment horizontal="center" wrapText="1"/>
    </xf>
    <xf numFmtId="0" fontId="64" fillId="13" borderId="17" xfId="0" applyFont="1" applyFill="1" applyBorder="1" applyAlignment="1">
      <alignment horizontal="center"/>
    </xf>
    <xf numFmtId="0" fontId="64" fillId="13" borderId="18" xfId="0" applyFont="1" applyFill="1" applyBorder="1" applyAlignment="1">
      <alignment horizontal="center"/>
    </xf>
    <xf numFmtId="0" fontId="64" fillId="13" borderId="19" xfId="0" applyFont="1" applyFill="1" applyBorder="1" applyAlignment="1">
      <alignment horizontal="center"/>
    </xf>
    <xf numFmtId="0" fontId="7" fillId="13" borderId="17" xfId="0" applyFont="1" applyFill="1" applyBorder="1" applyAlignment="1">
      <alignment horizontal="center"/>
    </xf>
    <xf numFmtId="0" fontId="7" fillId="13" borderId="18" xfId="0" applyFont="1" applyFill="1" applyBorder="1" applyAlignment="1">
      <alignment horizontal="center"/>
    </xf>
    <xf numFmtId="0" fontId="16" fillId="0" borderId="17" xfId="0" applyFont="1" applyBorder="1" applyAlignment="1">
      <alignment horizontal="center" wrapText="1"/>
    </xf>
    <xf numFmtId="0" fontId="16" fillId="0" borderId="18" xfId="0" applyFont="1" applyBorder="1" applyAlignment="1">
      <alignment horizontal="center" wrapText="1"/>
    </xf>
    <xf numFmtId="0" fontId="16" fillId="0" borderId="19" xfId="0" applyFont="1" applyBorder="1" applyAlignment="1">
      <alignment horizontal="center" wrapText="1"/>
    </xf>
    <xf numFmtId="0" fontId="16" fillId="0" borderId="17" xfId="0" applyFont="1" applyBorder="1" applyAlignment="1">
      <alignment vertical="center" wrapText="1"/>
    </xf>
    <xf numFmtId="0" fontId="16" fillId="0" borderId="18" xfId="0" applyFont="1" applyBorder="1" applyAlignment="1">
      <alignment vertical="center" wrapText="1"/>
    </xf>
    <xf numFmtId="0" fontId="16" fillId="0" borderId="19" xfId="0" applyFont="1" applyBorder="1" applyAlignment="1">
      <alignment vertical="center" wrapText="1"/>
    </xf>
    <xf numFmtId="0" fontId="16" fillId="9" borderId="23" xfId="0" applyFont="1" applyFill="1" applyBorder="1" applyAlignment="1">
      <alignment horizontal="center"/>
    </xf>
    <xf numFmtId="0" fontId="16" fillId="9" borderId="24" xfId="0" applyFont="1" applyFill="1" applyBorder="1" applyAlignment="1">
      <alignment horizontal="center"/>
    </xf>
    <xf numFmtId="0" fontId="16" fillId="0" borderId="20" xfId="0" applyFont="1" applyBorder="1" applyAlignment="1">
      <alignment horizontal="center" wrapText="1"/>
    </xf>
    <xf numFmtId="0" fontId="16" fillId="0" borderId="27" xfId="0" applyFont="1" applyBorder="1" applyAlignment="1">
      <alignment horizontal="center" wrapText="1"/>
    </xf>
    <xf numFmtId="169" fontId="3" fillId="0" borderId="1" xfId="0" applyNumberFormat="1" applyFont="1" applyBorder="1" applyAlignment="1">
      <alignment horizontal="center" vertical="center" wrapText="1"/>
    </xf>
    <xf numFmtId="169" fontId="3" fillId="0" borderId="2" xfId="0" applyNumberFormat="1" applyFont="1" applyBorder="1" applyAlignment="1">
      <alignment horizontal="center" vertical="center" wrapText="1"/>
    </xf>
    <xf numFmtId="169" fontId="3" fillId="0" borderId="3" xfId="0" applyNumberFormat="1" applyFont="1" applyBorder="1" applyAlignment="1">
      <alignment horizontal="center" vertical="center" wrapText="1"/>
    </xf>
    <xf numFmtId="0" fontId="15" fillId="2" borderId="17" xfId="0" applyFont="1" applyFill="1" applyBorder="1" applyAlignment="1">
      <alignment horizontal="center" vertical="center"/>
    </xf>
    <xf numFmtId="0" fontId="15" fillId="2" borderId="18" xfId="0" applyFont="1" applyFill="1" applyBorder="1" applyAlignment="1">
      <alignment horizontal="center" vertical="center"/>
    </xf>
    <xf numFmtId="0" fontId="15" fillId="2" borderId="19" xfId="0" applyFont="1" applyFill="1" applyBorder="1" applyAlignment="1">
      <alignment horizontal="center" vertical="center"/>
    </xf>
    <xf numFmtId="0" fontId="0" fillId="0" borderId="32" xfId="0" applyBorder="1" applyAlignment="1">
      <alignment horizontal="center"/>
    </xf>
    <xf numFmtId="0" fontId="11" fillId="0" borderId="17" xfId="0" applyFont="1" applyBorder="1" applyAlignment="1">
      <alignment vertical="center" wrapText="1"/>
    </xf>
    <xf numFmtId="0" fontId="11" fillId="0" borderId="18" xfId="0" applyFont="1" applyBorder="1" applyAlignment="1">
      <alignment vertical="center" wrapText="1"/>
    </xf>
    <xf numFmtId="0" fontId="11" fillId="0" borderId="19" xfId="0" applyFont="1" applyBorder="1" applyAlignment="1">
      <alignment vertical="center" wrapText="1"/>
    </xf>
    <xf numFmtId="0" fontId="3" fillId="0" borderId="0" xfId="0" applyFont="1" applyAlignment="1">
      <alignment horizontal="left" wrapText="1"/>
    </xf>
    <xf numFmtId="169" fontId="3" fillId="0" borderId="4" xfId="0" applyNumberFormat="1" applyFont="1" applyBorder="1" applyAlignment="1">
      <alignment horizontal="center" vertical="center" wrapText="1"/>
    </xf>
    <xf numFmtId="169" fontId="3" fillId="0" borderId="5" xfId="0" applyNumberFormat="1" applyFont="1" applyBorder="1" applyAlignment="1">
      <alignment horizontal="center" vertical="center" wrapText="1"/>
    </xf>
    <xf numFmtId="169" fontId="3" fillId="0" borderId="6" xfId="0" applyNumberFormat="1" applyFont="1" applyBorder="1" applyAlignment="1">
      <alignment horizontal="center" vertical="center" wrapText="1"/>
    </xf>
    <xf numFmtId="169" fontId="15" fillId="14" borderId="17" xfId="0" applyNumberFormat="1" applyFont="1" applyFill="1" applyBorder="1" applyAlignment="1">
      <alignment horizontal="center" vertical="center" wrapText="1"/>
    </xf>
    <xf numFmtId="169" fontId="15" fillId="14" borderId="18" xfId="0" applyNumberFormat="1" applyFont="1" applyFill="1" applyBorder="1" applyAlignment="1">
      <alignment horizontal="center" vertical="center" wrapText="1"/>
    </xf>
    <xf numFmtId="169" fontId="15" fillId="14" borderId="19" xfId="0" applyNumberFormat="1" applyFont="1" applyFill="1" applyBorder="1" applyAlignment="1">
      <alignment horizontal="center" vertical="center" wrapText="1"/>
    </xf>
    <xf numFmtId="0" fontId="3" fillId="15" borderId="17" xfId="6" applyFont="1" applyFill="1" applyBorder="1" applyAlignment="1">
      <alignment horizontal="center" vertical="center" wrapText="1"/>
    </xf>
    <xf numFmtId="0" fontId="3" fillId="15" borderId="18" xfId="6" applyFont="1" applyFill="1" applyBorder="1" applyAlignment="1">
      <alignment horizontal="center" vertical="center" wrapText="1"/>
    </xf>
    <xf numFmtId="0" fontId="3" fillId="15" borderId="19" xfId="6" applyFont="1" applyFill="1" applyBorder="1" applyAlignment="1">
      <alignment horizontal="center" vertical="center" wrapText="1"/>
    </xf>
    <xf numFmtId="169" fontId="3" fillId="12" borderId="17" xfId="0" applyNumberFormat="1" applyFont="1" applyFill="1" applyBorder="1" applyAlignment="1">
      <alignment horizontal="center" vertical="center" wrapText="1"/>
    </xf>
    <xf numFmtId="169" fontId="3" fillId="12" borderId="18" xfId="0" applyNumberFormat="1" applyFont="1" applyFill="1" applyBorder="1" applyAlignment="1">
      <alignment horizontal="center" vertical="center" wrapText="1"/>
    </xf>
    <xf numFmtId="169" fontId="3" fillId="12" borderId="19" xfId="0" applyNumberFormat="1" applyFont="1" applyFill="1" applyBorder="1" applyAlignment="1">
      <alignment horizontal="center" vertical="center" wrapText="1"/>
    </xf>
    <xf numFmtId="0" fontId="15" fillId="14" borderId="17" xfId="0" applyFont="1" applyFill="1" applyBorder="1" applyAlignment="1">
      <alignment horizontal="center" vertical="center"/>
    </xf>
    <xf numFmtId="0" fontId="15" fillId="14" borderId="18" xfId="0" applyFont="1" applyFill="1" applyBorder="1" applyAlignment="1">
      <alignment horizontal="center" vertical="center"/>
    </xf>
    <xf numFmtId="0" fontId="15" fillId="14" borderId="19" xfId="0" applyFont="1" applyFill="1" applyBorder="1" applyAlignment="1">
      <alignment horizontal="center" vertical="center"/>
    </xf>
    <xf numFmtId="0" fontId="15" fillId="7" borderId="17" xfId="0" applyFont="1" applyFill="1" applyBorder="1" applyAlignment="1">
      <alignment horizontal="center" vertical="center"/>
    </xf>
    <xf numFmtId="0" fontId="15" fillId="7" borderId="18" xfId="0" applyFont="1" applyFill="1" applyBorder="1" applyAlignment="1">
      <alignment horizontal="center" vertical="center"/>
    </xf>
    <xf numFmtId="0" fontId="15" fillId="7" borderId="19" xfId="0" applyFont="1" applyFill="1" applyBorder="1" applyAlignment="1">
      <alignment horizontal="center" vertical="center"/>
    </xf>
    <xf numFmtId="169" fontId="3" fillId="13" borderId="1" xfId="0" applyNumberFormat="1" applyFont="1" applyFill="1" applyBorder="1" applyAlignment="1">
      <alignment horizontal="center" vertical="center" wrapText="1"/>
    </xf>
    <xf numFmtId="169" fontId="3" fillId="13" borderId="3" xfId="0" applyNumberFormat="1" applyFont="1" applyFill="1" applyBorder="1" applyAlignment="1">
      <alignment horizontal="center" vertical="center" wrapText="1"/>
    </xf>
    <xf numFmtId="0" fontId="15" fillId="16" borderId="17" xfId="0" applyFont="1" applyFill="1" applyBorder="1" applyAlignment="1">
      <alignment horizontal="center" vertical="center"/>
    </xf>
    <xf numFmtId="0" fontId="15" fillId="16" borderId="18" xfId="0" applyFont="1" applyFill="1" applyBorder="1" applyAlignment="1">
      <alignment horizontal="center" vertical="center"/>
    </xf>
    <xf numFmtId="0" fontId="15" fillId="16" borderId="19" xfId="0" applyFont="1" applyFill="1" applyBorder="1" applyAlignment="1">
      <alignment horizontal="center" vertical="center"/>
    </xf>
    <xf numFmtId="0" fontId="11" fillId="7" borderId="17" xfId="0" applyFont="1" applyFill="1" applyBorder="1" applyAlignment="1">
      <alignment horizontal="center" vertical="center" wrapText="1"/>
    </xf>
    <xf numFmtId="0" fontId="11" fillId="7" borderId="18" xfId="0" applyFont="1" applyFill="1" applyBorder="1" applyAlignment="1">
      <alignment horizontal="center" vertical="center" wrapText="1"/>
    </xf>
    <xf numFmtId="0" fontId="11" fillId="7" borderId="19" xfId="0" applyFont="1" applyFill="1" applyBorder="1" applyAlignment="1">
      <alignment horizontal="center" vertical="center" wrapText="1"/>
    </xf>
    <xf numFmtId="167" fontId="24" fillId="9" borderId="17" xfId="0" applyNumberFormat="1" applyFont="1" applyFill="1" applyBorder="1" applyAlignment="1">
      <alignment horizontal="center" vertical="center"/>
    </xf>
    <xf numFmtId="167" fontId="24" fillId="9" borderId="18" xfId="0" applyNumberFormat="1" applyFont="1" applyFill="1" applyBorder="1" applyAlignment="1">
      <alignment horizontal="center" vertical="center"/>
    </xf>
    <xf numFmtId="167" fontId="24" fillId="9" borderId="19" xfId="0" applyNumberFormat="1" applyFont="1" applyFill="1" applyBorder="1" applyAlignment="1">
      <alignment horizontal="center" vertical="center"/>
    </xf>
    <xf numFmtId="0" fontId="5" fillId="7" borderId="17" xfId="0" applyFont="1" applyFill="1" applyBorder="1" applyAlignment="1">
      <alignment horizontal="center" vertical="center"/>
    </xf>
    <xf numFmtId="0" fontId="5" fillId="7" borderId="18" xfId="0" applyFont="1" applyFill="1" applyBorder="1" applyAlignment="1">
      <alignment horizontal="center" vertical="center"/>
    </xf>
    <xf numFmtId="0" fontId="5" fillId="7" borderId="19" xfId="0" applyFont="1" applyFill="1" applyBorder="1" applyAlignment="1">
      <alignment horizontal="center" vertical="center"/>
    </xf>
    <xf numFmtId="0" fontId="3" fillId="15" borderId="23" xfId="6" applyFont="1" applyFill="1" applyBorder="1" applyAlignment="1">
      <alignment horizontal="center" vertical="center" wrapText="1"/>
    </xf>
    <xf numFmtId="0" fontId="3" fillId="15" borderId="31" xfId="6" applyFont="1" applyFill="1" applyBorder="1" applyAlignment="1">
      <alignment horizontal="center" vertical="center" wrapText="1"/>
    </xf>
    <xf numFmtId="0" fontId="3" fillId="15" borderId="24" xfId="6" applyFont="1" applyFill="1" applyBorder="1" applyAlignment="1">
      <alignment horizontal="center" vertical="center" wrapText="1"/>
    </xf>
    <xf numFmtId="0" fontId="3" fillId="15" borderId="25" xfId="6" applyFont="1" applyFill="1" applyBorder="1" applyAlignment="1">
      <alignment horizontal="center" vertical="center" wrapText="1"/>
    </xf>
    <xf numFmtId="0" fontId="3" fillId="15" borderId="32" xfId="6" applyFont="1" applyFill="1" applyBorder="1" applyAlignment="1">
      <alignment horizontal="center" vertical="center" wrapText="1"/>
    </xf>
    <xf numFmtId="0" fontId="3" fillId="15" borderId="26" xfId="6" applyFont="1" applyFill="1" applyBorder="1" applyAlignment="1">
      <alignment horizontal="center" vertical="center" wrapText="1"/>
    </xf>
    <xf numFmtId="0" fontId="10" fillId="0" borderId="23"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26" xfId="0" applyFont="1" applyBorder="1" applyAlignment="1">
      <alignment horizontal="center" vertical="center" wrapText="1"/>
    </xf>
    <xf numFmtId="167" fontId="13" fillId="0" borderId="17" xfId="0" applyNumberFormat="1" applyFont="1" applyBorder="1" applyAlignment="1">
      <alignment horizontal="center" vertical="center"/>
    </xf>
    <xf numFmtId="167" fontId="13" fillId="0" borderId="19" xfId="0" applyNumberFormat="1" applyFont="1" applyBorder="1" applyAlignment="1">
      <alignment horizontal="center" vertical="center"/>
    </xf>
    <xf numFmtId="3" fontId="3" fillId="6" borderId="20" xfId="6" applyNumberFormat="1" applyFont="1" applyFill="1" applyBorder="1" applyAlignment="1">
      <alignment horizontal="center" vertical="center" wrapText="1"/>
    </xf>
    <xf numFmtId="3" fontId="3" fillId="6" borderId="27" xfId="6" applyNumberFormat="1" applyFont="1" applyFill="1" applyBorder="1" applyAlignment="1">
      <alignment horizontal="center" vertical="center" wrapText="1"/>
    </xf>
    <xf numFmtId="0" fontId="3" fillId="3" borderId="17" xfId="6" applyFont="1" applyFill="1" applyBorder="1" applyAlignment="1">
      <alignment horizontal="center" vertical="center" wrapText="1"/>
    </xf>
    <xf numFmtId="0" fontId="3" fillId="3" borderId="19" xfId="6"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0" fillId="6" borderId="22" xfId="0" applyFont="1" applyFill="1" applyBorder="1" applyAlignment="1">
      <alignment horizontal="center" vertical="center" wrapText="1"/>
    </xf>
    <xf numFmtId="0" fontId="10" fillId="6" borderId="27" xfId="0" applyFont="1" applyFill="1" applyBorder="1" applyAlignment="1">
      <alignment horizontal="center" vertical="center" wrapText="1"/>
    </xf>
    <xf numFmtId="0" fontId="10" fillId="6" borderId="23" xfId="0" applyFont="1" applyFill="1" applyBorder="1" applyAlignment="1">
      <alignment horizontal="center" vertical="center" wrapText="1"/>
    </xf>
    <xf numFmtId="0" fontId="10" fillId="6" borderId="33" xfId="0" applyFont="1" applyFill="1" applyBorder="1" applyAlignment="1">
      <alignment horizontal="center" vertical="center" wrapText="1"/>
    </xf>
    <xf numFmtId="0" fontId="10" fillId="6" borderId="25" xfId="0" applyFont="1" applyFill="1" applyBorder="1" applyAlignment="1">
      <alignment horizontal="center" vertical="center" wrapText="1"/>
    </xf>
    <xf numFmtId="167" fontId="3" fillId="6" borderId="20" xfId="6" applyNumberFormat="1" applyFont="1" applyFill="1" applyBorder="1" applyAlignment="1">
      <alignment horizontal="center" vertical="center" wrapText="1"/>
    </xf>
    <xf numFmtId="167" fontId="3" fillId="6" borderId="27" xfId="6" applyNumberFormat="1" applyFont="1" applyFill="1" applyBorder="1" applyAlignment="1">
      <alignment horizontal="center" vertical="center" wrapText="1"/>
    </xf>
    <xf numFmtId="0" fontId="4" fillId="0" borderId="23" xfId="0" applyFont="1" applyBorder="1" applyAlignment="1">
      <alignment horizontal="center"/>
    </xf>
    <xf numFmtId="0" fontId="4" fillId="0" borderId="24" xfId="0" applyFont="1" applyBorder="1" applyAlignment="1">
      <alignment horizontal="center"/>
    </xf>
    <xf numFmtId="0" fontId="4" fillId="0" borderId="25" xfId="0" applyFont="1" applyBorder="1" applyAlignment="1">
      <alignment horizontal="center"/>
    </xf>
    <xf numFmtId="0" fontId="4" fillId="0" borderId="26" xfId="0" applyFont="1" applyBorder="1" applyAlignment="1">
      <alignment horizontal="center"/>
    </xf>
    <xf numFmtId="0" fontId="21" fillId="7" borderId="17" xfId="0" applyFont="1" applyFill="1" applyBorder="1" applyAlignment="1">
      <alignment horizontal="center" vertical="center"/>
    </xf>
    <xf numFmtId="0" fontId="21" fillId="7" borderId="18" xfId="0" applyFont="1" applyFill="1" applyBorder="1" applyAlignment="1">
      <alignment horizontal="center" vertical="center"/>
    </xf>
    <xf numFmtId="0" fontId="21" fillId="7" borderId="19" xfId="0" applyFont="1" applyFill="1" applyBorder="1" applyAlignment="1">
      <alignment horizontal="center" vertical="center"/>
    </xf>
    <xf numFmtId="167" fontId="15" fillId="9" borderId="17" xfId="0" applyNumberFormat="1" applyFont="1" applyFill="1" applyBorder="1" applyAlignment="1">
      <alignment horizontal="center" vertical="center"/>
    </xf>
    <xf numFmtId="167" fontId="15" fillId="9" borderId="18" xfId="0" applyNumberFormat="1" applyFont="1" applyFill="1" applyBorder="1" applyAlignment="1">
      <alignment horizontal="center" vertical="center"/>
    </xf>
    <xf numFmtId="167" fontId="15" fillId="9" borderId="19" xfId="0" applyNumberFormat="1" applyFont="1" applyFill="1" applyBorder="1" applyAlignment="1">
      <alignment horizontal="center" vertical="center"/>
    </xf>
    <xf numFmtId="169" fontId="13" fillId="3" borderId="32" xfId="0" applyNumberFormat="1" applyFont="1" applyFill="1" applyBorder="1" applyAlignment="1">
      <alignment horizontal="center" vertical="center"/>
    </xf>
    <xf numFmtId="169" fontId="13" fillId="19" borderId="17" xfId="0" applyNumberFormat="1" applyFont="1" applyFill="1" applyBorder="1" applyAlignment="1">
      <alignment horizontal="center" vertical="center"/>
    </xf>
    <xf numFmtId="169" fontId="13" fillId="19" borderId="19" xfId="0" applyNumberFormat="1" applyFont="1" applyFill="1" applyBorder="1" applyAlignment="1">
      <alignment horizontal="center" vertical="center"/>
    </xf>
    <xf numFmtId="167" fontId="3" fillId="19" borderId="17" xfId="0" applyNumberFormat="1" applyFont="1" applyFill="1" applyBorder="1" applyAlignment="1">
      <alignment horizontal="center" vertical="center"/>
    </xf>
    <xf numFmtId="0" fontId="3" fillId="19" borderId="19" xfId="0" applyFont="1" applyFill="1" applyBorder="1" applyAlignment="1">
      <alignment horizontal="center" vertical="center"/>
    </xf>
    <xf numFmtId="167" fontId="3" fillId="14" borderId="17" xfId="0" applyNumberFormat="1" applyFont="1" applyFill="1" applyBorder="1" applyAlignment="1">
      <alignment horizontal="center"/>
    </xf>
    <xf numFmtId="167" fontId="3" fillId="14" borderId="19" xfId="0" applyNumberFormat="1" applyFont="1" applyFill="1" applyBorder="1" applyAlignment="1">
      <alignment horizontal="center"/>
    </xf>
    <xf numFmtId="1" fontId="52" fillId="3" borderId="0" xfId="0" applyNumberFormat="1" applyFont="1" applyFill="1" applyAlignment="1">
      <alignment horizontal="left" vertical="center" wrapText="1"/>
    </xf>
    <xf numFmtId="167" fontId="3" fillId="0" borderId="17" xfId="0" applyNumberFormat="1" applyFont="1" applyBorder="1" applyAlignment="1">
      <alignment horizontal="center" vertical="center"/>
    </xf>
    <xf numFmtId="167" fontId="3" fillId="0" borderId="19" xfId="0" applyNumberFormat="1" applyFont="1" applyBorder="1" applyAlignment="1">
      <alignment horizontal="center" vertical="center"/>
    </xf>
    <xf numFmtId="0" fontId="15" fillId="2" borderId="33" xfId="0" applyFont="1" applyFill="1" applyBorder="1" applyAlignment="1">
      <alignment horizontal="center" vertical="center"/>
    </xf>
    <xf numFmtId="0" fontId="15" fillId="2" borderId="0" xfId="0" applyFont="1" applyFill="1" applyAlignment="1">
      <alignment horizontal="center" vertical="center"/>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176" fontId="3" fillId="13" borderId="20" xfId="0" applyNumberFormat="1" applyFont="1" applyFill="1" applyBorder="1" applyAlignment="1">
      <alignment horizontal="center" vertical="center" wrapText="1"/>
    </xf>
    <xf numFmtId="176" fontId="3" fillId="13" borderId="27" xfId="0" applyNumberFormat="1" applyFont="1" applyFill="1" applyBorder="1" applyAlignment="1">
      <alignment horizontal="center" vertical="center" wrapText="1"/>
    </xf>
    <xf numFmtId="169" fontId="51" fillId="0" borderId="4" xfId="0" applyNumberFormat="1" applyFont="1" applyBorder="1" applyAlignment="1">
      <alignment horizontal="center" vertical="center" wrapText="1"/>
    </xf>
    <xf numFmtId="167" fontId="3" fillId="9" borderId="17" xfId="0" applyNumberFormat="1" applyFont="1" applyFill="1" applyBorder="1" applyAlignment="1">
      <alignment horizontal="center" vertical="center"/>
    </xf>
    <xf numFmtId="167" fontId="3" fillId="9" borderId="18" xfId="0" applyNumberFormat="1" applyFont="1" applyFill="1" applyBorder="1" applyAlignment="1">
      <alignment horizontal="center" vertical="center"/>
    </xf>
    <xf numFmtId="167" fontId="3" fillId="9" borderId="19" xfId="0" applyNumberFormat="1" applyFont="1" applyFill="1" applyBorder="1" applyAlignment="1">
      <alignment horizontal="center" vertical="center"/>
    </xf>
    <xf numFmtId="0" fontId="3" fillId="7" borderId="17" xfId="0" applyFont="1" applyFill="1" applyBorder="1" applyAlignment="1">
      <alignment horizontal="center" vertical="center"/>
    </xf>
    <xf numFmtId="0" fontId="3" fillId="7" borderId="18" xfId="0" applyFont="1" applyFill="1" applyBorder="1" applyAlignment="1">
      <alignment horizontal="center" vertical="center"/>
    </xf>
    <xf numFmtId="0" fontId="3" fillId="7" borderId="19" xfId="0" applyFont="1" applyFill="1" applyBorder="1" applyAlignment="1">
      <alignment horizontal="center" vertical="center"/>
    </xf>
    <xf numFmtId="0" fontId="15" fillId="17" borderId="17" xfId="0" applyFont="1" applyFill="1" applyBorder="1" applyAlignment="1">
      <alignment horizontal="center" vertical="center"/>
    </xf>
    <xf numFmtId="0" fontId="15" fillId="17" borderId="18" xfId="0" applyFont="1" applyFill="1" applyBorder="1" applyAlignment="1">
      <alignment horizontal="center" vertical="center"/>
    </xf>
    <xf numFmtId="0" fontId="15" fillId="17" borderId="19" xfId="0" applyFont="1" applyFill="1" applyBorder="1" applyAlignment="1">
      <alignment horizontal="center" vertical="center"/>
    </xf>
    <xf numFmtId="0" fontId="15" fillId="16" borderId="17" xfId="0" applyFont="1" applyFill="1" applyBorder="1" applyAlignment="1">
      <alignment horizontal="center" vertical="center" wrapText="1"/>
    </xf>
    <xf numFmtId="0" fontId="15" fillId="16" borderId="18" xfId="0" applyFont="1" applyFill="1" applyBorder="1" applyAlignment="1">
      <alignment horizontal="center" vertical="center" wrapText="1"/>
    </xf>
    <xf numFmtId="0" fontId="15" fillId="16" borderId="19" xfId="0" applyFont="1" applyFill="1" applyBorder="1" applyAlignment="1">
      <alignment horizontal="center" vertical="center" wrapText="1"/>
    </xf>
    <xf numFmtId="0" fontId="15" fillId="7" borderId="17" xfId="0" applyFont="1" applyFill="1" applyBorder="1" applyAlignment="1">
      <alignment horizontal="center" vertical="center" wrapText="1"/>
    </xf>
    <xf numFmtId="0" fontId="15" fillId="7" borderId="18" xfId="0" applyFont="1" applyFill="1" applyBorder="1" applyAlignment="1">
      <alignment horizontal="center" vertical="center" wrapText="1"/>
    </xf>
    <xf numFmtId="0" fontId="15" fillId="7" borderId="19" xfId="0" applyFont="1" applyFill="1" applyBorder="1" applyAlignment="1">
      <alignment horizontal="center" vertical="center" wrapText="1"/>
    </xf>
    <xf numFmtId="0" fontId="54" fillId="5" borderId="17" xfId="0" applyFont="1" applyFill="1" applyBorder="1" applyAlignment="1">
      <alignment horizontal="center" vertical="center" wrapText="1"/>
    </xf>
    <xf numFmtId="0" fontId="54" fillId="5" borderId="18"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5" fillId="4" borderId="7"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5" fillId="4" borderId="14"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11" xfId="0" applyFont="1" applyFill="1" applyBorder="1" applyAlignment="1">
      <alignment horizontal="center" vertical="center" wrapText="1"/>
    </xf>
    <xf numFmtId="8" fontId="54" fillId="4" borderId="11" xfId="0" applyNumberFormat="1" applyFont="1" applyFill="1" applyBorder="1" applyAlignment="1">
      <alignment horizontal="center" vertical="center" wrapText="1"/>
    </xf>
    <xf numFmtId="8" fontId="5" fillId="4" borderId="11" xfId="0" applyNumberFormat="1"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2" xfId="0" applyFont="1" applyFill="1" applyBorder="1" applyAlignment="1">
      <alignment horizontal="center" vertical="center" wrapText="1"/>
    </xf>
    <xf numFmtId="8" fontId="5" fillId="4" borderId="12" xfId="0" applyNumberFormat="1" applyFont="1" applyFill="1" applyBorder="1" applyAlignment="1">
      <alignment horizontal="center" vertical="center" wrapText="1"/>
    </xf>
    <xf numFmtId="171" fontId="8" fillId="0" borderId="0" xfId="0" applyNumberFormat="1" applyFont="1" applyAlignment="1">
      <alignment horizontal="left"/>
    </xf>
    <xf numFmtId="175" fontId="8" fillId="0" borderId="60" xfId="0" applyNumberFormat="1" applyFont="1" applyBorder="1"/>
    <xf numFmtId="175" fontId="8" fillId="0" borderId="52" xfId="0" applyNumberFormat="1" applyFont="1" applyBorder="1"/>
    <xf numFmtId="175" fontId="8" fillId="20" borderId="52" xfId="0" applyNumberFormat="1" applyFont="1" applyFill="1" applyBorder="1"/>
    <xf numFmtId="167" fontId="16" fillId="0" borderId="61" xfId="0" applyNumberFormat="1" applyFont="1" applyBorder="1"/>
    <xf numFmtId="0" fontId="28" fillId="21" borderId="20" xfId="0" applyFont="1" applyFill="1" applyBorder="1" applyAlignment="1">
      <alignment horizontal="center" vertical="center" wrapText="1"/>
    </xf>
    <xf numFmtId="0" fontId="28" fillId="21" borderId="27" xfId="0" applyFont="1" applyFill="1" applyBorder="1" applyAlignment="1">
      <alignment horizontal="center" vertical="center" wrapText="1"/>
    </xf>
    <xf numFmtId="175" fontId="8" fillId="0" borderId="44" xfId="0" applyNumberFormat="1" applyFont="1" applyBorder="1"/>
    <xf numFmtId="175" fontId="8" fillId="0" borderId="48" xfId="0" applyNumberFormat="1" applyFont="1" applyBorder="1"/>
    <xf numFmtId="175" fontId="8" fillId="0" borderId="43" xfId="0" applyNumberFormat="1" applyFont="1" applyBorder="1"/>
    <xf numFmtId="167" fontId="16" fillId="21" borderId="29" xfId="0" applyNumberFormat="1" applyFont="1" applyFill="1" applyBorder="1"/>
  </cellXfs>
  <cellStyles count="9">
    <cellStyle name="Hipervínculo" xfId="3" builtinId="8"/>
    <cellStyle name="Moneda" xfId="1" builtinId="4"/>
    <cellStyle name="Moneda 2" xfId="4" xr:uid="{00000000-0005-0000-0000-000002000000}"/>
    <cellStyle name="Moneda 3" xfId="7" xr:uid="{00000000-0005-0000-0000-000003000000}"/>
    <cellStyle name="Normal" xfId="0" builtinId="0"/>
    <cellStyle name="Normal 2" xfId="5" xr:uid="{00000000-0005-0000-0000-000005000000}"/>
    <cellStyle name="Normal_HERRAMIENTAS PARA TRANSPORTE" xfId="6" xr:uid="{00000000-0005-0000-0000-000006000000}"/>
    <cellStyle name="Porcentaje" xfId="2" builtinId="5"/>
    <cellStyle name="Porcentaje 2" xfId="8" xr:uid="{00000000-0005-0000-0000-000008000000}"/>
  </cellStyles>
  <dxfs count="0"/>
  <tableStyles count="0" defaultTableStyle="TableStyleMedium2" defaultPivotStyle="PivotStyleLight16"/>
  <colors>
    <mruColors>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0</xdr:col>
      <xdr:colOff>695324</xdr:colOff>
      <xdr:row>1</xdr:row>
      <xdr:rowOff>28575</xdr:rowOff>
    </xdr:from>
    <xdr:to>
      <xdr:col>1</xdr:col>
      <xdr:colOff>1314449</xdr:colOff>
      <xdr:row>1</xdr:row>
      <xdr:rowOff>452600</xdr:rowOff>
    </xdr:to>
    <xdr:pic>
      <xdr:nvPicPr>
        <xdr:cNvPr id="3" name="Imagen 20" descr="LogoHorizontal">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342900" y="238125"/>
          <a:ext cx="952500" cy="423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xdr:colOff>
      <xdr:row>1</xdr:row>
      <xdr:rowOff>34172</xdr:rowOff>
    </xdr:from>
    <xdr:to>
      <xdr:col>2</xdr:col>
      <xdr:colOff>1190626</xdr:colOff>
      <xdr:row>2</xdr:row>
      <xdr:rowOff>1</xdr:rowOff>
    </xdr:to>
    <xdr:pic>
      <xdr:nvPicPr>
        <xdr:cNvPr id="4" name="Imagen 20" descr="LogoHorizontal">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342900" y="243205"/>
          <a:ext cx="2143125" cy="4235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47624</xdr:colOff>
      <xdr:row>1</xdr:row>
      <xdr:rowOff>28575</xdr:rowOff>
    </xdr:from>
    <xdr:to>
      <xdr:col>1</xdr:col>
      <xdr:colOff>867828</xdr:colOff>
      <xdr:row>1</xdr:row>
      <xdr:rowOff>695325</xdr:rowOff>
    </xdr:to>
    <xdr:pic>
      <xdr:nvPicPr>
        <xdr:cNvPr id="3" name="Imagen 20" descr="LogoHorizontal">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46990" y="352425"/>
          <a:ext cx="2582545"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11431</xdr:colOff>
      <xdr:row>27</xdr:row>
      <xdr:rowOff>7845</xdr:rowOff>
    </xdr:from>
    <xdr:to>
      <xdr:col>7</xdr:col>
      <xdr:colOff>30480</xdr:colOff>
      <xdr:row>35</xdr:row>
      <xdr:rowOff>77881</xdr:rowOff>
    </xdr:to>
    <xdr:sp macro="" textlink="">
      <xdr:nvSpPr>
        <xdr:cNvPr id="2" name="Text Box 4">
          <a:extLst>
            <a:ext uri="{FF2B5EF4-FFF2-40B4-BE49-F238E27FC236}">
              <a16:creationId xmlns:a16="http://schemas.microsoft.com/office/drawing/2014/main" id="{00000000-0008-0000-0400-000002000000}"/>
            </a:ext>
          </a:extLst>
        </xdr:cNvPr>
        <xdr:cNvSpPr txBox="1">
          <a:spLocks noChangeArrowheads="1"/>
        </xdr:cNvSpPr>
      </xdr:nvSpPr>
      <xdr:spPr bwMode="auto">
        <a:xfrm>
          <a:off x="491491" y="6286725"/>
          <a:ext cx="10984229" cy="1654996"/>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NYDIA JANNETH MORENO BELTRAN</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rupo Análisis del Sector Económico y de los Oferentes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Oficina Gestión Contractual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390525</xdr:colOff>
      <xdr:row>2</xdr:row>
      <xdr:rowOff>295275</xdr:rowOff>
    </xdr:from>
    <xdr:to>
      <xdr:col>0</xdr:col>
      <xdr:colOff>2647950</xdr:colOff>
      <xdr:row>2</xdr:row>
      <xdr:rowOff>1271012</xdr:rowOff>
    </xdr:to>
    <xdr:pic>
      <xdr:nvPicPr>
        <xdr:cNvPr id="2" name="Imagen 20" descr="LogoHorizontal">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666750" y="485775"/>
          <a:ext cx="2257425" cy="975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11431</xdr:colOff>
      <xdr:row>61</xdr:row>
      <xdr:rowOff>7845</xdr:rowOff>
    </xdr:from>
    <xdr:to>
      <xdr:col>6</xdr:col>
      <xdr:colOff>30480</xdr:colOff>
      <xdr:row>69</xdr:row>
      <xdr:rowOff>77881</xdr:rowOff>
    </xdr:to>
    <xdr:sp macro="" textlink="">
      <xdr:nvSpPr>
        <xdr:cNvPr id="5" name="Text Box 4">
          <a:extLst>
            <a:ext uri="{FF2B5EF4-FFF2-40B4-BE49-F238E27FC236}">
              <a16:creationId xmlns:a16="http://schemas.microsoft.com/office/drawing/2014/main" id="{00000000-0008-0000-0500-000005000000}"/>
            </a:ext>
          </a:extLst>
        </xdr:cNvPr>
        <xdr:cNvSpPr txBox="1">
          <a:spLocks noChangeArrowheads="1"/>
        </xdr:cNvSpPr>
      </xdr:nvSpPr>
      <xdr:spPr bwMode="auto">
        <a:xfrm>
          <a:off x="491491" y="6286725"/>
          <a:ext cx="10984229" cy="1654996"/>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NYDIA JANNETH MORENO BELTRAN                 JOHN FREDY SANCHEZ VARGAS</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rupo Análisis del Sector Económico y de los Oferentes	        Unidad de Seguridad</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Oficina Gestión Contractual    	                                                   Dirección de Protección y Asistencia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371475</xdr:colOff>
      <xdr:row>2</xdr:row>
      <xdr:rowOff>190500</xdr:rowOff>
    </xdr:from>
    <xdr:to>
      <xdr:col>0</xdr:col>
      <xdr:colOff>2628900</xdr:colOff>
      <xdr:row>2</xdr:row>
      <xdr:rowOff>1166237</xdr:rowOff>
    </xdr:to>
    <xdr:pic>
      <xdr:nvPicPr>
        <xdr:cNvPr id="2" name="Imagen 20" descr="LogoHorizontal">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71475" y="381000"/>
          <a:ext cx="2257425" cy="975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11431</xdr:colOff>
      <xdr:row>60</xdr:row>
      <xdr:rowOff>144370</xdr:rowOff>
    </xdr:from>
    <xdr:to>
      <xdr:col>6</xdr:col>
      <xdr:colOff>317553</xdr:colOff>
      <xdr:row>69</xdr:row>
      <xdr:rowOff>23906</xdr:rowOff>
    </xdr:to>
    <xdr:sp macro="" textlink="">
      <xdr:nvSpPr>
        <xdr:cNvPr id="3" name="Text Box 4">
          <a:extLst>
            <a:ext uri="{FF2B5EF4-FFF2-40B4-BE49-F238E27FC236}">
              <a16:creationId xmlns:a16="http://schemas.microsoft.com/office/drawing/2014/main" id="{D389E902-26AA-45D8-A1DC-026ADB0A7F0A}"/>
            </a:ext>
          </a:extLst>
        </xdr:cNvPr>
        <xdr:cNvSpPr txBox="1">
          <a:spLocks noChangeArrowheads="1"/>
        </xdr:cNvSpPr>
      </xdr:nvSpPr>
      <xdr:spPr bwMode="auto">
        <a:xfrm>
          <a:off x="11431" y="20496120"/>
          <a:ext cx="8793955" cy="1784536"/>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NYDIA JANNETH MORENO BELTRAN                 JOHN FREDY SANCHEZ VARGAS</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rupo Análisis del Sector Económico y de los Oferentes	        Unidad de Seguridad</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Oficina Gestión Contractual    	                                                   Dirección de Protección y Asistencia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371475</xdr:colOff>
      <xdr:row>2</xdr:row>
      <xdr:rowOff>190500</xdr:rowOff>
    </xdr:from>
    <xdr:to>
      <xdr:col>0</xdr:col>
      <xdr:colOff>2628900</xdr:colOff>
      <xdr:row>2</xdr:row>
      <xdr:rowOff>1166237</xdr:rowOff>
    </xdr:to>
    <xdr:pic>
      <xdr:nvPicPr>
        <xdr:cNvPr id="4" name="Imagen 20" descr="LogoHorizontal">
          <a:extLst>
            <a:ext uri="{FF2B5EF4-FFF2-40B4-BE49-F238E27FC236}">
              <a16:creationId xmlns:a16="http://schemas.microsoft.com/office/drawing/2014/main" id="{BF0F525B-8973-4E92-A48F-C232CAD2ED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71475" y="857250"/>
          <a:ext cx="2257425" cy="975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11431</xdr:colOff>
      <xdr:row>60</xdr:row>
      <xdr:rowOff>144370</xdr:rowOff>
    </xdr:from>
    <xdr:to>
      <xdr:col>6</xdr:col>
      <xdr:colOff>317553</xdr:colOff>
      <xdr:row>69</xdr:row>
      <xdr:rowOff>23906</xdr:rowOff>
    </xdr:to>
    <xdr:sp macro="" textlink="">
      <xdr:nvSpPr>
        <xdr:cNvPr id="5" name="Text Box 4">
          <a:extLst>
            <a:ext uri="{FF2B5EF4-FFF2-40B4-BE49-F238E27FC236}">
              <a16:creationId xmlns:a16="http://schemas.microsoft.com/office/drawing/2014/main" id="{B4B8C292-CC0E-43CC-8450-B97B7E726848}"/>
            </a:ext>
          </a:extLst>
        </xdr:cNvPr>
        <xdr:cNvSpPr txBox="1">
          <a:spLocks noChangeArrowheads="1"/>
        </xdr:cNvSpPr>
      </xdr:nvSpPr>
      <xdr:spPr bwMode="auto">
        <a:xfrm>
          <a:off x="11431" y="20394520"/>
          <a:ext cx="8773847" cy="1765486"/>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NYDIA JANNETH MORENO BELTRAN                 JOHN FREDY SANCHEZ VARGAS</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rupo Análisis del Sector Económico y de los Oferentes	        Unidad de Seguridad</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Oficina Gestión Contractual    	                                                   Dirección de Protección y Asistencia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371475</xdr:colOff>
      <xdr:row>2</xdr:row>
      <xdr:rowOff>190500</xdr:rowOff>
    </xdr:from>
    <xdr:to>
      <xdr:col>0</xdr:col>
      <xdr:colOff>2628900</xdr:colOff>
      <xdr:row>2</xdr:row>
      <xdr:rowOff>1166237</xdr:rowOff>
    </xdr:to>
    <xdr:pic>
      <xdr:nvPicPr>
        <xdr:cNvPr id="2" name="Imagen 20" descr="LogoHorizontal">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71475" y="381000"/>
          <a:ext cx="2257425" cy="975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60</xdr:row>
      <xdr:rowOff>0</xdr:rowOff>
    </xdr:from>
    <xdr:to>
      <xdr:col>6</xdr:col>
      <xdr:colOff>497680</xdr:colOff>
      <xdr:row>68</xdr:row>
      <xdr:rowOff>72153</xdr:rowOff>
    </xdr:to>
    <xdr:sp macro="" textlink="">
      <xdr:nvSpPr>
        <xdr:cNvPr id="3" name="Text Box 4">
          <a:extLst>
            <a:ext uri="{FF2B5EF4-FFF2-40B4-BE49-F238E27FC236}">
              <a16:creationId xmlns:a16="http://schemas.microsoft.com/office/drawing/2014/main" id="{B6F2B14D-F6E0-4117-A2E1-C7094DF5254E}"/>
            </a:ext>
          </a:extLst>
        </xdr:cNvPr>
        <xdr:cNvSpPr txBox="1">
          <a:spLocks noChangeArrowheads="1"/>
        </xdr:cNvSpPr>
      </xdr:nvSpPr>
      <xdr:spPr bwMode="auto">
        <a:xfrm>
          <a:off x="0" y="20404667"/>
          <a:ext cx="8773847" cy="1765486"/>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NYDIA JANNETH MORENO BELTRAN                 JOHN FREDY SANCHEZ VARGAS</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rupo Análisis del Sector Económico y de los Oferentes	        Unidad de Seguridad</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Oficina Gestión Contractual    	                                                   Dirección de Protección y Asistencia	</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653143</xdr:colOff>
      <xdr:row>2</xdr:row>
      <xdr:rowOff>68036</xdr:rowOff>
    </xdr:from>
    <xdr:to>
      <xdr:col>1</xdr:col>
      <xdr:colOff>2517321</xdr:colOff>
      <xdr:row>2</xdr:row>
      <xdr:rowOff>874167</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1386568" y="744311"/>
          <a:ext cx="1864178" cy="806131"/>
        </a:xfrm>
        <a:prstGeom prst="rect">
          <a:avLst/>
        </a:prstGeom>
      </xdr:spPr>
    </xdr:pic>
    <xdr:clientData/>
  </xdr:twoCellAnchor>
  <xdr:twoCellAnchor>
    <xdr:from>
      <xdr:col>0</xdr:col>
      <xdr:colOff>0</xdr:colOff>
      <xdr:row>75</xdr:row>
      <xdr:rowOff>0</xdr:rowOff>
    </xdr:from>
    <xdr:to>
      <xdr:col>5</xdr:col>
      <xdr:colOff>346644</xdr:colOff>
      <xdr:row>83</xdr:row>
      <xdr:rowOff>86503</xdr:rowOff>
    </xdr:to>
    <xdr:sp macro="" textlink="">
      <xdr:nvSpPr>
        <xdr:cNvPr id="3" name="Text Box 4">
          <a:extLst>
            <a:ext uri="{FF2B5EF4-FFF2-40B4-BE49-F238E27FC236}">
              <a16:creationId xmlns:a16="http://schemas.microsoft.com/office/drawing/2014/main" id="{7410799A-0E1B-42E2-90B7-777AA5F03743}"/>
            </a:ext>
          </a:extLst>
        </xdr:cNvPr>
        <xdr:cNvSpPr txBox="1">
          <a:spLocks noChangeArrowheads="1"/>
        </xdr:cNvSpPr>
      </xdr:nvSpPr>
      <xdr:spPr bwMode="auto">
        <a:xfrm>
          <a:off x="0" y="89099110"/>
          <a:ext cx="8773847" cy="1765486"/>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NYDIA JANNETH MORENO BELTRAN                 JOHN FREDY SANCHEZ VARGAS</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rupo Análisis del Sector Económico y de los Oferentes	        Unidad de Seguridad</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Oficina Gestión Contractual    	                                                   Dirección de Protección y Asistencia	</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986685</xdr:colOff>
      <xdr:row>3</xdr:row>
      <xdr:rowOff>278782</xdr:rowOff>
    </xdr:from>
    <xdr:to>
      <xdr:col>2</xdr:col>
      <xdr:colOff>3518941</xdr:colOff>
      <xdr:row>4</xdr:row>
      <xdr:rowOff>159347</xdr:rowOff>
    </xdr:to>
    <xdr:pic>
      <xdr:nvPicPr>
        <xdr:cNvPr id="6" name="Imagen 5">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stretch>
          <a:fillRect/>
        </a:stretch>
      </xdr:blipFill>
      <xdr:spPr>
        <a:xfrm>
          <a:off x="1925578" y="1040782"/>
          <a:ext cx="2532256" cy="492886"/>
        </a:xfrm>
        <a:prstGeom prst="rect">
          <a:avLst/>
        </a:prstGeom>
      </xdr:spPr>
    </xdr:pic>
    <xdr:clientData/>
  </xdr:twoCellAnchor>
  <xdr:twoCellAnchor>
    <xdr:from>
      <xdr:col>0</xdr:col>
      <xdr:colOff>0</xdr:colOff>
      <xdr:row>75</xdr:row>
      <xdr:rowOff>0</xdr:rowOff>
    </xdr:from>
    <xdr:to>
      <xdr:col>4</xdr:col>
      <xdr:colOff>242168</xdr:colOff>
      <xdr:row>83</xdr:row>
      <xdr:rowOff>132628</xdr:rowOff>
    </xdr:to>
    <xdr:sp macro="" textlink="">
      <xdr:nvSpPr>
        <xdr:cNvPr id="2" name="Text Box 4">
          <a:extLst>
            <a:ext uri="{FF2B5EF4-FFF2-40B4-BE49-F238E27FC236}">
              <a16:creationId xmlns:a16="http://schemas.microsoft.com/office/drawing/2014/main" id="{762F123C-9F0C-4371-802C-615E86CF7C61}"/>
            </a:ext>
          </a:extLst>
        </xdr:cNvPr>
        <xdr:cNvSpPr txBox="1">
          <a:spLocks noChangeArrowheads="1"/>
        </xdr:cNvSpPr>
      </xdr:nvSpPr>
      <xdr:spPr bwMode="auto">
        <a:xfrm>
          <a:off x="0" y="68335071"/>
          <a:ext cx="8773847" cy="1765486"/>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NYDIA JANNETH MORENO BELTRAN                 JOHN FREDY SANCHEZ VARGAS</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rupo Análisis del Sector Económico y de los Oferentes	        Unidad de Seguridad</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Oficina Gestión Contractual    	                                                   Dirección de Protección y Asistencia	</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653143</xdr:colOff>
      <xdr:row>2</xdr:row>
      <xdr:rowOff>68036</xdr:rowOff>
    </xdr:from>
    <xdr:to>
      <xdr:col>1</xdr:col>
      <xdr:colOff>2517321</xdr:colOff>
      <xdr:row>2</xdr:row>
      <xdr:rowOff>874167</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1386568" y="744311"/>
          <a:ext cx="1864178" cy="806131"/>
        </a:xfrm>
        <a:prstGeom prst="rect">
          <a:avLst/>
        </a:prstGeom>
      </xdr:spPr>
    </xdr:pic>
    <xdr:clientData/>
  </xdr:twoCellAnchor>
  <xdr:twoCellAnchor>
    <xdr:from>
      <xdr:col>1</xdr:col>
      <xdr:colOff>0</xdr:colOff>
      <xdr:row>74</xdr:row>
      <xdr:rowOff>0</xdr:rowOff>
    </xdr:from>
    <xdr:to>
      <xdr:col>5</xdr:col>
      <xdr:colOff>718419</xdr:colOff>
      <xdr:row>82</xdr:row>
      <xdr:rowOff>132629</xdr:rowOff>
    </xdr:to>
    <xdr:sp macro="" textlink="">
      <xdr:nvSpPr>
        <xdr:cNvPr id="3" name="Text Box 4">
          <a:extLst>
            <a:ext uri="{FF2B5EF4-FFF2-40B4-BE49-F238E27FC236}">
              <a16:creationId xmlns:a16="http://schemas.microsoft.com/office/drawing/2014/main" id="{3A6DDEDC-2B24-472D-8B50-21110A43922B}"/>
            </a:ext>
          </a:extLst>
        </xdr:cNvPr>
        <xdr:cNvSpPr txBox="1">
          <a:spLocks noChangeArrowheads="1"/>
        </xdr:cNvSpPr>
      </xdr:nvSpPr>
      <xdr:spPr bwMode="auto">
        <a:xfrm>
          <a:off x="734786" y="67654714"/>
          <a:ext cx="8773847" cy="1765486"/>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NYDIA JANNETH MORENO BELTRAN                 JOHN FREDY SANCHEZ VARGAS</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rupo Análisis del Sector Económico y de los Oferentes	        Unidad de Seguridad</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Oficina Gestión Contractual    	                                                   Dirección de Protección y Asistencia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151750</xdr:colOff>
      <xdr:row>1</xdr:row>
      <xdr:rowOff>407212</xdr:rowOff>
    </xdr:from>
    <xdr:to>
      <xdr:col>0</xdr:col>
      <xdr:colOff>1015999</xdr:colOff>
      <xdr:row>1</xdr:row>
      <xdr:rowOff>1021026</xdr:rowOff>
    </xdr:to>
    <xdr:pic>
      <xdr:nvPicPr>
        <xdr:cNvPr id="3" name="Picture 1">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405750" y="745879"/>
          <a:ext cx="864249" cy="6138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22</xdr:row>
      <xdr:rowOff>0</xdr:rowOff>
    </xdr:from>
    <xdr:to>
      <xdr:col>6</xdr:col>
      <xdr:colOff>658547</xdr:colOff>
      <xdr:row>30</xdr:row>
      <xdr:rowOff>136711</xdr:rowOff>
    </xdr:to>
    <xdr:sp macro="" textlink="">
      <xdr:nvSpPr>
        <xdr:cNvPr id="2" name="Text Box 4">
          <a:extLst>
            <a:ext uri="{FF2B5EF4-FFF2-40B4-BE49-F238E27FC236}">
              <a16:creationId xmlns:a16="http://schemas.microsoft.com/office/drawing/2014/main" id="{6AADFD42-BA7A-41AC-B1C0-698224842A19}"/>
            </a:ext>
          </a:extLst>
        </xdr:cNvPr>
        <xdr:cNvSpPr txBox="1">
          <a:spLocks noChangeArrowheads="1"/>
        </xdr:cNvSpPr>
      </xdr:nvSpPr>
      <xdr:spPr bwMode="auto">
        <a:xfrm>
          <a:off x="0" y="7058025"/>
          <a:ext cx="8773847" cy="1765486"/>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Proyecto:					Revisó y Aprobó: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						</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700" b="1" i="0" u="none" strike="noStrike" baseline="0">
              <a:solidFill>
                <a:sysClr val="windowText" lastClr="000000"/>
              </a:solidFill>
              <a:effectLst/>
              <a:latin typeface="Arial" panose="020B0604020202020204" pitchFamily="34" charset="0"/>
              <a:ea typeface="+mn-ea"/>
              <a:cs typeface="Arial" panose="020B0604020202020204" pitchFamily="34" charset="0"/>
            </a:rPr>
            <a:t>NYDIA JANNETH MORENO BELTRAN                 JOHN FREDY SANCHEZ VARGAS</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rupo Análisis del Sector Económico y de los Oferentes	        Unidad de Seguridad</a:t>
          </a: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Oficina Gestión Contractual    	                                                   Dirección de Protección y Asistencia	</a:t>
          </a: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G.C.%202024/PROCESOS%20DE%20SELECCION%202024/FGN-RNO-IPSE-0004-2024%20VIGILANCIA/6.%20Anexo%20Estudio%20del%20Sector%20No.037-2024%20ajustado.xlsx" TargetMode="External"/><Relationship Id="rId2" Type="http://schemas.openxmlformats.org/officeDocument/2006/relationships/externalLinkPath" Target="file:///D:\BACKUP\usr\nymoreno\Desktop\ARCHIVOS%20GESTION%20CONTRACTUAL\G.C.%202024\PROCESOS%20DE%20SELECCION%202024\FGN-RNO-IPSE-0004-2024%20VIGILANCIA\6.%20Anexo%20Estudio%20del%20Sector%20No.037-2024%20ajustado.xlsx" TargetMode="External"/><Relationship Id="rId1" Type="http://schemas.openxmlformats.org/officeDocument/2006/relationships/externalLinkPath" Target="/BACKUP/usr/nymoreno/Desktop/ARCHIVOS%20GESTION%20CONTRACTUAL/G.C.%202024/PROCESOS%20DE%20SELECCION%202024/FGN-RNO-IPSE-0004-2024%20VIGILANCIA/6.%20Anexo%20Estudio%20del%20Sector%20No.037-2024%20ajust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VALORES 2024-2025 6 MESES 14 DI"/>
      <sheetName val="VALORES 2025 5 MESES 16 DIAS"/>
      <sheetName val="VALORES 2026 6 MESES 14 DIAS"/>
      <sheetName val="VALORES 2026 16 DIAS"/>
      <sheetName val="DISTRIBUCION MEDIO HUMANO"/>
      <sheetName val="CONSOLIDADO FACTOR HUMANO"/>
      <sheetName val="ANEXO 2. HISTOR MEDIOS TECNOLOG"/>
      <sheetName val="COMPARATIVO MEDIOS TECNOLOGICOS"/>
      <sheetName val="HISTORICO VS COTIZACIONES"/>
      <sheetName val="DISTRIBUCION MEDIOS TECNOLOGICO"/>
      <sheetName val="CONSOLIDADO MEDIOS TECNOLOGICOS"/>
      <sheetName val="SEGURO DE VIDA"/>
      <sheetName val="CONSOLIDADO DEL PROCESO"/>
    </sheetNames>
    <sheetDataSet>
      <sheetData sheetId="0">
        <row r="2">
          <cell r="B2" t="str">
            <v>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 FISCALIA GENERAL DE LA NACION Y EL FONDO ESPECIAL PARA LA ADMINISTRACIÓN DE BIENES,  REGIONAL NORORIENTAL CONFORMADA POR LAS SECCIONALES: I) SANTANDER. II)  MAGDALENA MEDIO. III) NORTE DE SANTANDER.  IV) ARAUCA.</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hyperlink" Target="https://www.contratos.gov.co/consultas/detalleProceso.do?numConstancia=18-9-449535"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comercial2@horusseguridad.com"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ut.edu.co/" TargetMode="External"/><Relationship Id="rId2" Type="http://schemas.openxmlformats.org/officeDocument/2006/relationships/hyperlink" Target="http://www.ut.edu.co/" TargetMode="External"/><Relationship Id="rId1" Type="http://schemas.openxmlformats.org/officeDocument/2006/relationships/hyperlink" Target="http://www.ut.edu.co/" TargetMode="External"/><Relationship Id="rId4"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workbookViewId="0">
      <selection sqref="A1:G1"/>
    </sheetView>
  </sheetViews>
  <sheetFormatPr baseColWidth="10" defaultColWidth="11" defaultRowHeight="15"/>
  <cols>
    <col min="1" max="1" width="7.7109375" customWidth="1"/>
    <col min="2" max="2" width="21.140625" customWidth="1"/>
    <col min="3" max="3" width="15.85546875" customWidth="1"/>
  </cols>
  <sheetData>
    <row r="1" spans="1:7" ht="22.5">
      <c r="A1" s="572" t="s">
        <v>0</v>
      </c>
      <c r="B1" s="573"/>
      <c r="C1" s="573"/>
      <c r="D1" s="573"/>
      <c r="E1" s="573"/>
      <c r="F1" s="573"/>
      <c r="G1" s="573"/>
    </row>
    <row r="2" spans="1:7" ht="18.75">
      <c r="A2" s="131"/>
      <c r="B2" s="131"/>
    </row>
    <row r="3" spans="1:7" ht="41.25" customHeight="1">
      <c r="A3" s="574" t="s">
        <v>1</v>
      </c>
      <c r="B3" s="574"/>
      <c r="C3" s="574"/>
      <c r="D3" s="574"/>
      <c r="E3" s="574"/>
      <c r="F3" s="574"/>
      <c r="G3" s="574"/>
    </row>
    <row r="4" spans="1:7">
      <c r="A4" s="103"/>
      <c r="B4" s="103"/>
      <c r="C4" s="103"/>
      <c r="D4" s="103"/>
      <c r="E4" s="103"/>
      <c r="F4" s="103"/>
      <c r="G4" s="103"/>
    </row>
    <row r="5" spans="1:7" ht="16.5">
      <c r="A5" s="132" t="s">
        <v>2</v>
      </c>
      <c r="B5" s="575" t="s">
        <v>3</v>
      </c>
      <c r="C5" s="575"/>
      <c r="D5" s="575"/>
      <c r="E5" s="575"/>
      <c r="F5" s="575"/>
      <c r="G5" s="576"/>
    </row>
    <row r="6" spans="1:7" ht="48" customHeight="1">
      <c r="A6" s="133">
        <v>1</v>
      </c>
      <c r="B6" s="134" t="s">
        <v>4</v>
      </c>
      <c r="C6" s="577" t="s">
        <v>5</v>
      </c>
      <c r="D6" s="577"/>
      <c r="E6" s="577"/>
      <c r="F6" s="577"/>
      <c r="G6" s="578"/>
    </row>
    <row r="7" spans="1:7" ht="16.5">
      <c r="A7" s="133">
        <v>2</v>
      </c>
      <c r="B7" s="134" t="s">
        <v>6</v>
      </c>
      <c r="C7" s="577" t="s">
        <v>7</v>
      </c>
      <c r="D7" s="577"/>
      <c r="E7" s="577"/>
      <c r="F7" s="577"/>
      <c r="G7" s="578"/>
    </row>
    <row r="8" spans="1:7" ht="33">
      <c r="A8" s="133">
        <v>3</v>
      </c>
      <c r="B8" s="134" t="s">
        <v>8</v>
      </c>
      <c r="C8" s="579" t="s">
        <v>9</v>
      </c>
      <c r="D8" s="579"/>
      <c r="E8" s="579"/>
      <c r="F8" s="579"/>
      <c r="G8" s="580"/>
    </row>
    <row r="9" spans="1:7">
      <c r="A9" s="592">
        <v>4</v>
      </c>
      <c r="B9" s="593" t="s">
        <v>10</v>
      </c>
      <c r="C9" s="595" t="s">
        <v>11</v>
      </c>
      <c r="D9" s="135"/>
      <c r="E9" s="136"/>
      <c r="F9" s="136"/>
      <c r="G9" s="137"/>
    </row>
    <row r="10" spans="1:7">
      <c r="A10" s="592"/>
      <c r="B10" s="593"/>
      <c r="C10" s="596"/>
      <c r="D10" s="598"/>
      <c r="E10" s="138"/>
      <c r="F10" s="138"/>
      <c r="G10" s="139"/>
    </row>
    <row r="11" spans="1:7">
      <c r="A11" s="592"/>
      <c r="B11" s="593"/>
      <c r="C11" s="596"/>
      <c r="D11" s="598"/>
      <c r="E11" s="138"/>
      <c r="F11" s="138"/>
      <c r="G11" s="139"/>
    </row>
    <row r="12" spans="1:7">
      <c r="A12" s="592"/>
      <c r="B12" s="593"/>
      <c r="C12" s="596"/>
      <c r="D12" s="140"/>
      <c r="E12" s="140"/>
      <c r="F12" s="140"/>
      <c r="G12" s="141"/>
    </row>
    <row r="13" spans="1:7">
      <c r="A13" s="592"/>
      <c r="B13" s="593"/>
      <c r="C13" s="597"/>
      <c r="D13" s="142"/>
      <c r="E13" s="142"/>
      <c r="F13" s="142"/>
      <c r="G13" s="143"/>
    </row>
    <row r="14" spans="1:7" ht="33">
      <c r="A14" s="592">
        <v>5</v>
      </c>
      <c r="B14" s="594" t="s">
        <v>12</v>
      </c>
      <c r="C14" s="144" t="s">
        <v>13</v>
      </c>
      <c r="D14" s="581"/>
      <c r="E14" s="581"/>
      <c r="F14" s="581"/>
      <c r="G14" s="582"/>
    </row>
    <row r="15" spans="1:7" ht="50.25" customHeight="1">
      <c r="A15" s="592"/>
      <c r="B15" s="594"/>
      <c r="C15" s="134" t="s">
        <v>14</v>
      </c>
      <c r="D15" s="577" t="s">
        <v>15</v>
      </c>
      <c r="E15" s="577"/>
      <c r="F15" s="577"/>
      <c r="G15" s="578"/>
    </row>
    <row r="16" spans="1:7" ht="16.5">
      <c r="A16" s="592"/>
      <c r="B16" s="594"/>
      <c r="C16" s="585" t="s">
        <v>16</v>
      </c>
      <c r="D16" s="583" t="s">
        <v>17</v>
      </c>
      <c r="E16" s="583"/>
      <c r="F16" s="583"/>
      <c r="G16" s="584"/>
    </row>
    <row r="17" spans="1:7" ht="16.5">
      <c r="A17" s="592"/>
      <c r="B17" s="594"/>
      <c r="C17" s="585"/>
      <c r="D17" s="585"/>
      <c r="E17" s="585"/>
      <c r="F17" s="585"/>
      <c r="G17" s="586"/>
    </row>
    <row r="18" spans="1:7" ht="16.5">
      <c r="A18" s="592"/>
      <c r="B18" s="594"/>
      <c r="C18" s="585"/>
      <c r="D18" s="588"/>
      <c r="E18" s="588"/>
      <c r="F18" s="588"/>
      <c r="G18" s="589"/>
    </row>
    <row r="19" spans="1:7" ht="49.5">
      <c r="A19" s="133">
        <v>6</v>
      </c>
      <c r="B19" s="134" t="s">
        <v>18</v>
      </c>
      <c r="C19" s="145" t="s">
        <v>19</v>
      </c>
      <c r="D19" s="145"/>
      <c r="E19" s="145" t="s">
        <v>20</v>
      </c>
      <c r="F19" s="145" t="s">
        <v>21</v>
      </c>
      <c r="G19" s="146" t="s">
        <v>22</v>
      </c>
    </row>
    <row r="20" spans="1:7" ht="49.5">
      <c r="A20" s="147">
        <v>7</v>
      </c>
      <c r="B20" s="148" t="s">
        <v>23</v>
      </c>
      <c r="C20" s="590" t="s">
        <v>24</v>
      </c>
      <c r="D20" s="590"/>
      <c r="E20" s="590"/>
      <c r="F20" s="590"/>
      <c r="G20" s="591"/>
    </row>
    <row r="21" spans="1:7" ht="17.25">
      <c r="A21" s="149" t="s">
        <v>25</v>
      </c>
      <c r="B21" s="138"/>
      <c r="C21" s="138"/>
      <c r="D21" s="138"/>
      <c r="E21" s="138"/>
      <c r="F21" s="138"/>
      <c r="G21" s="138"/>
    </row>
    <row r="22" spans="1:7">
      <c r="A22" s="587" t="s">
        <v>26</v>
      </c>
      <c r="B22" s="587"/>
      <c r="C22" s="587"/>
      <c r="D22" s="587"/>
      <c r="E22" s="587"/>
      <c r="F22" s="587"/>
      <c r="G22" s="587"/>
    </row>
    <row r="23" spans="1:7" ht="46.5" customHeight="1">
      <c r="A23" s="587"/>
      <c r="B23" s="587"/>
      <c r="C23" s="587"/>
      <c r="D23" s="587"/>
      <c r="E23" s="587"/>
      <c r="F23" s="587"/>
      <c r="G23" s="587"/>
    </row>
    <row r="24" spans="1:7" ht="17.25">
      <c r="A24" s="150" t="s">
        <v>27</v>
      </c>
      <c r="B24" s="138"/>
      <c r="C24" s="138"/>
      <c r="D24" s="138"/>
      <c r="E24" s="138"/>
      <c r="F24" s="138"/>
      <c r="G24" s="138"/>
    </row>
    <row r="25" spans="1:7">
      <c r="A25" s="138"/>
      <c r="B25" s="138"/>
      <c r="C25" s="138"/>
      <c r="D25" s="138"/>
      <c r="E25" s="138"/>
      <c r="F25" s="138"/>
      <c r="G25" s="138"/>
    </row>
    <row r="26" spans="1:7" ht="17.25">
      <c r="A26" s="149" t="s">
        <v>28</v>
      </c>
      <c r="B26" s="138"/>
      <c r="C26" s="138"/>
      <c r="D26" s="138"/>
      <c r="E26" s="138"/>
      <c r="F26" s="138"/>
      <c r="G26" s="138"/>
    </row>
    <row r="27" spans="1:7" ht="15.75">
      <c r="A27" s="151" t="s">
        <v>29</v>
      </c>
      <c r="B27" s="138"/>
      <c r="C27" s="138"/>
      <c r="D27" s="138"/>
      <c r="E27" s="138"/>
      <c r="F27" s="138"/>
      <c r="G27" s="138"/>
    </row>
    <row r="28" spans="1:7" ht="15.75">
      <c r="A28" s="151" t="s">
        <v>30</v>
      </c>
      <c r="B28" s="138"/>
      <c r="C28" s="138"/>
      <c r="D28" s="138"/>
      <c r="E28" s="138"/>
      <c r="F28" s="138"/>
      <c r="G28" s="138"/>
    </row>
  </sheetData>
  <mergeCells count="20">
    <mergeCell ref="A22:G23"/>
    <mergeCell ref="D18:G18"/>
    <mergeCell ref="C20:G20"/>
    <mergeCell ref="A9:A13"/>
    <mergeCell ref="A14:A18"/>
    <mergeCell ref="B9:B13"/>
    <mergeCell ref="B14:B18"/>
    <mergeCell ref="C9:C13"/>
    <mergeCell ref="C16:C18"/>
    <mergeCell ref="D10:D11"/>
    <mergeCell ref="C8:G8"/>
    <mergeCell ref="D14:G14"/>
    <mergeCell ref="D15:G15"/>
    <mergeCell ref="D16:G16"/>
    <mergeCell ref="D17:G17"/>
    <mergeCell ref="A1:G1"/>
    <mergeCell ref="A3:G3"/>
    <mergeCell ref="B5:G5"/>
    <mergeCell ref="C6:G6"/>
    <mergeCell ref="C7:G7"/>
  </mergeCells>
  <pageMargins left="0.7" right="0.7" top="0.75" bottom="0.75" header="0.3" footer="0.3"/>
  <pageSetup orientation="portrait"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3"/>
  <sheetViews>
    <sheetView workbookViewId="0"/>
  </sheetViews>
  <sheetFormatPr baseColWidth="10" defaultColWidth="11" defaultRowHeight="15"/>
  <cols>
    <col min="1" max="1" width="11.140625" customWidth="1"/>
    <col min="2" max="2" width="11.85546875" customWidth="1"/>
    <col min="3" max="3" width="20.5703125" customWidth="1"/>
    <col min="4" max="4" width="27.140625" customWidth="1"/>
    <col min="5" max="6" width="17" customWidth="1"/>
    <col min="7" max="7" width="14.5703125" customWidth="1"/>
    <col min="8" max="8" width="11.5703125" customWidth="1"/>
    <col min="9" max="9" width="13.7109375" customWidth="1"/>
    <col min="10" max="10" width="16.42578125" customWidth="1"/>
    <col min="11" max="11" width="15.5703125" customWidth="1"/>
    <col min="12" max="13" width="10.85546875" customWidth="1"/>
    <col min="14" max="14" width="40.85546875" customWidth="1"/>
    <col min="15" max="16" width="26" customWidth="1"/>
    <col min="17" max="17" width="9.5703125" customWidth="1"/>
    <col min="18" max="18" width="10" customWidth="1"/>
    <col min="19" max="19" width="6.7109375" customWidth="1"/>
    <col min="20" max="20" width="9.85546875" customWidth="1"/>
    <col min="21" max="24" width="11.140625" customWidth="1"/>
    <col min="25" max="25" width="14.42578125" customWidth="1"/>
    <col min="26" max="27" width="10.85546875" customWidth="1"/>
    <col min="28" max="28" width="20.28515625" customWidth="1"/>
    <col min="29" max="29" width="13.140625" style="114" customWidth="1"/>
    <col min="30" max="30" width="34.7109375" customWidth="1"/>
  </cols>
  <sheetData>
    <row r="1" spans="1:35" s="112" customFormat="1" ht="45" customHeight="1">
      <c r="A1" s="112" t="s">
        <v>31</v>
      </c>
      <c r="B1" s="112" t="s">
        <v>32</v>
      </c>
      <c r="C1" s="112" t="s">
        <v>33</v>
      </c>
      <c r="D1" s="112" t="s">
        <v>34</v>
      </c>
      <c r="E1" s="112" t="s">
        <v>35</v>
      </c>
      <c r="F1" s="112" t="s">
        <v>36</v>
      </c>
      <c r="G1" s="112" t="s">
        <v>37</v>
      </c>
      <c r="H1" s="115" t="s">
        <v>38</v>
      </c>
      <c r="I1" s="112" t="s">
        <v>39</v>
      </c>
      <c r="J1" s="112" t="s">
        <v>40</v>
      </c>
      <c r="K1" s="112" t="s">
        <v>41</v>
      </c>
      <c r="L1" s="112" t="s">
        <v>42</v>
      </c>
      <c r="M1" s="112" t="s">
        <v>43</v>
      </c>
      <c r="N1" s="112" t="s">
        <v>7</v>
      </c>
      <c r="O1" s="112" t="s">
        <v>44</v>
      </c>
      <c r="P1" s="112" t="s">
        <v>6</v>
      </c>
      <c r="Q1" s="112" t="s">
        <v>45</v>
      </c>
      <c r="R1" s="112" t="s">
        <v>46</v>
      </c>
      <c r="S1" s="112" t="s">
        <v>47</v>
      </c>
      <c r="T1" s="112" t="s">
        <v>48</v>
      </c>
      <c r="U1" s="112" t="s">
        <v>49</v>
      </c>
      <c r="V1" s="112" t="s">
        <v>50</v>
      </c>
      <c r="W1" s="112" t="s">
        <v>51</v>
      </c>
      <c r="X1" s="112" t="s">
        <v>52</v>
      </c>
      <c r="Y1" s="112" t="s">
        <v>53</v>
      </c>
      <c r="Z1" s="112" t="s">
        <v>54</v>
      </c>
      <c r="AA1" s="112" t="s">
        <v>47</v>
      </c>
      <c r="AB1" s="112" t="s">
        <v>55</v>
      </c>
      <c r="AC1" s="126" t="s">
        <v>56</v>
      </c>
      <c r="AD1" s="112" t="s">
        <v>57</v>
      </c>
      <c r="AF1" s="112" t="s">
        <v>58</v>
      </c>
      <c r="AG1" s="112" t="s">
        <v>59</v>
      </c>
      <c r="AH1" s="112" t="s">
        <v>60</v>
      </c>
      <c r="AI1" s="112" t="s">
        <v>61</v>
      </c>
    </row>
    <row r="2" spans="1:35" s="113" customFormat="1" ht="315">
      <c r="A2" s="116">
        <v>200</v>
      </c>
      <c r="B2" s="117">
        <v>44764</v>
      </c>
      <c r="C2" s="118" t="e">
        <f>+AB2</f>
        <v>#REF!</v>
      </c>
      <c r="D2" s="116" t="s">
        <v>62</v>
      </c>
      <c r="E2" s="116" t="s">
        <v>63</v>
      </c>
      <c r="F2" s="116" t="s">
        <v>64</v>
      </c>
      <c r="G2" s="116"/>
      <c r="H2" s="116"/>
      <c r="I2" s="116" t="s">
        <v>65</v>
      </c>
      <c r="J2" s="116" t="s">
        <v>66</v>
      </c>
      <c r="K2" s="119" t="s">
        <v>67</v>
      </c>
      <c r="L2" s="119"/>
      <c r="M2" s="119"/>
      <c r="N2" s="116" t="s">
        <v>68</v>
      </c>
      <c r="O2" s="120" t="s">
        <v>69</v>
      </c>
      <c r="P2" s="116" t="s">
        <v>70</v>
      </c>
      <c r="Q2" s="116">
        <v>99.7</v>
      </c>
      <c r="R2" s="116">
        <v>105.36</v>
      </c>
      <c r="S2" s="116"/>
      <c r="T2" s="122" t="s">
        <v>71</v>
      </c>
      <c r="U2" s="120" t="s">
        <v>72</v>
      </c>
      <c r="V2" s="123" t="s">
        <v>73</v>
      </c>
      <c r="W2" s="124" t="s">
        <v>74</v>
      </c>
      <c r="X2" s="125" t="s">
        <v>75</v>
      </c>
      <c r="Y2" s="127" t="str">
        <f>+O3</f>
        <v>01 de diciembre de 2020</v>
      </c>
      <c r="Z2" s="127" t="s">
        <v>76</v>
      </c>
      <c r="AA2" s="116"/>
      <c r="AB2" s="128" t="e">
        <f>#REF!</f>
        <v>#REF!</v>
      </c>
      <c r="AC2" s="129" t="s">
        <v>77</v>
      </c>
      <c r="AD2" s="129" t="s">
        <v>78</v>
      </c>
      <c r="AE2" s="129" t="s">
        <v>79</v>
      </c>
      <c r="AF2" s="130"/>
    </row>
    <row r="3" spans="1:35" ht="15.75">
      <c r="O3" s="121" t="s">
        <v>80</v>
      </c>
    </row>
  </sheetData>
  <hyperlinks>
    <hyperlink ref="W2" r:id="rId1" xr:uid="{00000000-0004-0000-0100-000000000000}"/>
  </hyperlinks>
  <pageMargins left="0.7" right="0.7" top="0.75" bottom="0.75" header="0.3" footer="0.3"/>
  <pageSetup orientation="portrait"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H8"/>
  <sheetViews>
    <sheetView workbookViewId="0"/>
  </sheetViews>
  <sheetFormatPr baseColWidth="10" defaultColWidth="11" defaultRowHeight="15"/>
  <cols>
    <col min="1" max="1" width="5.140625" customWidth="1"/>
    <col min="2" max="2" width="14.28515625" customWidth="1"/>
    <col min="3" max="3" width="32.28515625" customWidth="1"/>
    <col min="4" max="4" width="22" customWidth="1"/>
    <col min="5" max="5" width="46" customWidth="1"/>
    <col min="7" max="7" width="14.140625" style="109" customWidth="1"/>
    <col min="8" max="8" width="11.42578125" style="109"/>
  </cols>
  <sheetData>
    <row r="1" spans="2:5" s="108" customFormat="1" ht="15.75">
      <c r="B1" s="599" t="s">
        <v>0</v>
      </c>
      <c r="C1" s="600"/>
      <c r="D1" s="600"/>
      <c r="E1" s="601"/>
    </row>
    <row r="2" spans="2:5" s="108" customFormat="1" ht="36" customHeight="1"/>
    <row r="3" spans="2:5" s="108" customFormat="1" ht="14.25"/>
    <row r="4" spans="2:5" s="108" customFormat="1" ht="15.75">
      <c r="B4" s="602" t="s">
        <v>81</v>
      </c>
      <c r="C4" s="603"/>
      <c r="D4" s="603"/>
      <c r="E4" s="604"/>
    </row>
    <row r="5" spans="2:5" s="108" customFormat="1" ht="14.25" customHeight="1">
      <c r="B5" s="110" t="s">
        <v>82</v>
      </c>
      <c r="C5" s="110" t="s">
        <v>83</v>
      </c>
      <c r="D5" s="110" t="s">
        <v>84</v>
      </c>
      <c r="E5" s="110" t="s">
        <v>85</v>
      </c>
    </row>
    <row r="6" spans="2:5" s="108" customFormat="1" ht="32.25" customHeight="1">
      <c r="B6" s="110">
        <v>1</v>
      </c>
      <c r="C6" s="110" t="str">
        <f>+GENERAL!K2</f>
        <v>COSEQUIN LTDA</v>
      </c>
      <c r="D6" s="110">
        <v>4343584</v>
      </c>
      <c r="E6" s="110" t="s">
        <v>86</v>
      </c>
    </row>
    <row r="7" spans="2:5" s="108" customFormat="1" ht="32.25" customHeight="1">
      <c r="B7" s="110">
        <v>2</v>
      </c>
      <c r="C7" s="110" t="str">
        <f>+GENERAL!J2</f>
        <v xml:space="preserve">SEGURIDAD HORUS LTDA </v>
      </c>
      <c r="D7" s="110">
        <v>6311500</v>
      </c>
      <c r="E7" s="111" t="s">
        <v>87</v>
      </c>
    </row>
    <row r="8" spans="2:5" s="108" customFormat="1" ht="29.25" customHeight="1">
      <c r="B8" s="110">
        <v>3</v>
      </c>
      <c r="C8" s="110" t="str">
        <f>+GENERAL!I2</f>
        <v>COLVISEG</v>
      </c>
      <c r="D8" s="110">
        <v>5189191</v>
      </c>
      <c r="E8" s="110" t="s">
        <v>88</v>
      </c>
    </row>
  </sheetData>
  <mergeCells count="2">
    <mergeCell ref="B1:E1"/>
    <mergeCell ref="B4:E4"/>
  </mergeCells>
  <hyperlinks>
    <hyperlink ref="E7" r:id="rId1" xr:uid="{00000000-0004-0000-0200-000000000000}"/>
  </hyperlinks>
  <printOptions horizontalCentered="1"/>
  <pageMargins left="0.70866141732283505" right="0.70866141732283505" top="0.74803149606299202" bottom="0.74803149606299202" header="0.31496062992126" footer="0.31496062992126"/>
  <pageSetup paperSize="14" orientation="landscape" verticalDpi="30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13"/>
  <sheetViews>
    <sheetView workbookViewId="0">
      <selection sqref="A1:E1"/>
    </sheetView>
  </sheetViews>
  <sheetFormatPr baseColWidth="10" defaultColWidth="11" defaultRowHeight="15"/>
  <cols>
    <col min="1" max="1" width="26.42578125" customWidth="1"/>
    <col min="2" max="2" width="45.7109375" customWidth="1"/>
    <col min="3" max="3" width="23.28515625" customWidth="1"/>
    <col min="4" max="4" width="19.7109375" customWidth="1"/>
    <col min="5" max="5" width="28.28515625" customWidth="1"/>
  </cols>
  <sheetData>
    <row r="1" spans="1:5" ht="25.5" customHeight="1">
      <c r="A1" s="608" t="s">
        <v>89</v>
      </c>
      <c r="B1" s="609"/>
      <c r="C1" s="609"/>
      <c r="D1" s="609"/>
      <c r="E1" s="610"/>
    </row>
    <row r="2" spans="1:5" ht="57" customHeight="1">
      <c r="A2" s="103"/>
      <c r="B2" s="103"/>
      <c r="C2" s="103"/>
      <c r="D2" s="103"/>
      <c r="E2" s="103"/>
    </row>
    <row r="3" spans="1:5" ht="32.25" customHeight="1">
      <c r="A3" s="611" t="s">
        <v>90</v>
      </c>
      <c r="B3" s="612"/>
      <c r="C3" s="612"/>
      <c r="D3" s="612"/>
      <c r="E3" s="613"/>
    </row>
    <row r="4" spans="1:5" ht="15.75">
      <c r="A4" s="104"/>
      <c r="B4" s="104"/>
      <c r="C4" s="104"/>
      <c r="D4" s="104"/>
      <c r="E4" s="104"/>
    </row>
    <row r="5" spans="1:5" ht="26.25" hidden="1" customHeight="1">
      <c r="A5" s="614" t="s">
        <v>91</v>
      </c>
      <c r="B5" s="615"/>
      <c r="C5" s="615"/>
      <c r="D5" s="615"/>
      <c r="E5" s="616"/>
    </row>
    <row r="6" spans="1:5" s="102" customFormat="1" ht="54.75" customHeight="1">
      <c r="A6" s="105" t="s">
        <v>92</v>
      </c>
      <c r="B6" s="105" t="s">
        <v>7</v>
      </c>
      <c r="C6" s="105" t="s">
        <v>93</v>
      </c>
      <c r="D6" s="105" t="s">
        <v>94</v>
      </c>
      <c r="E6" s="106" t="s">
        <v>95</v>
      </c>
    </row>
    <row r="7" spans="1:5" s="102" customFormat="1" ht="18" customHeight="1">
      <c r="A7" s="605" t="str">
        <f>+GENERAL!K2</f>
        <v>COSEQUIN LTDA</v>
      </c>
      <c r="B7" s="606"/>
      <c r="C7" s="606"/>
      <c r="D7" s="606"/>
      <c r="E7" s="607"/>
    </row>
    <row r="8" spans="1:5" s="102" customFormat="1" ht="54.75" customHeight="1">
      <c r="A8" s="605" t="s">
        <v>96</v>
      </c>
      <c r="B8" s="606"/>
      <c r="C8" s="606"/>
      <c r="D8" s="606"/>
      <c r="E8" s="607"/>
    </row>
    <row r="9" spans="1:5" s="102" customFormat="1" ht="18" customHeight="1">
      <c r="A9" s="605" t="str">
        <f>+GENERAL!J2</f>
        <v xml:space="preserve">SEGURIDAD HORUS LTDA </v>
      </c>
      <c r="B9" s="606"/>
      <c r="C9" s="606"/>
      <c r="D9" s="606"/>
      <c r="E9" s="607"/>
    </row>
    <row r="10" spans="1:5" s="102" customFormat="1" ht="54.75" customHeight="1">
      <c r="A10" s="605" t="s">
        <v>96</v>
      </c>
      <c r="B10" s="606"/>
      <c r="C10" s="606"/>
      <c r="D10" s="606"/>
      <c r="E10" s="607"/>
    </row>
    <row r="11" spans="1:5" s="102" customFormat="1" ht="18" customHeight="1">
      <c r="A11" s="605" t="str">
        <f>+'Anexo 1'!C8</f>
        <v>COLVISEG</v>
      </c>
      <c r="B11" s="606"/>
      <c r="C11" s="606"/>
      <c r="D11" s="606"/>
      <c r="E11" s="607"/>
    </row>
    <row r="12" spans="1:5" s="102" customFormat="1" ht="54.75" customHeight="1">
      <c r="A12" s="605" t="s">
        <v>96</v>
      </c>
      <c r="B12" s="606"/>
      <c r="C12" s="606"/>
      <c r="D12" s="606"/>
      <c r="E12" s="607"/>
    </row>
    <row r="13" spans="1:5">
      <c r="E13" s="107"/>
    </row>
  </sheetData>
  <mergeCells count="9">
    <mergeCell ref="A9:E9"/>
    <mergeCell ref="A10:E10"/>
    <mergeCell ref="A11:E11"/>
    <mergeCell ref="A12:E12"/>
    <mergeCell ref="A1:E1"/>
    <mergeCell ref="A3:E3"/>
    <mergeCell ref="A5:E5"/>
    <mergeCell ref="A7:E7"/>
    <mergeCell ref="A8:E8"/>
  </mergeCells>
  <hyperlinks>
    <hyperlink ref="A12" r:id="rId1" xr:uid="{00000000-0004-0000-0300-000000000000}"/>
    <hyperlink ref="A10" r:id="rId2" xr:uid="{00000000-0004-0000-0300-000001000000}"/>
    <hyperlink ref="A8" r:id="rId3" xr:uid="{00000000-0004-0000-0300-000002000000}"/>
  </hyperlinks>
  <printOptions horizontalCentered="1"/>
  <pageMargins left="0.70866141732283505" right="0.70866141732283505" top="0.74803149606299202" bottom="0.74803149606299202" header="0.31496062992126" footer="0.31496062992126"/>
  <pageSetup paperSize="14" orientation="landscape"/>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40"/>
  <sheetViews>
    <sheetView topLeftCell="C12" workbookViewId="0">
      <selection activeCell="H21" sqref="H21"/>
    </sheetView>
  </sheetViews>
  <sheetFormatPr baseColWidth="10" defaultRowHeight="15"/>
  <cols>
    <col min="1" max="1" width="7" customWidth="1"/>
    <col min="2" max="2" width="64.7109375" customWidth="1"/>
    <col min="3" max="6" width="18.42578125" customWidth="1"/>
    <col min="7" max="7" width="21.42578125" customWidth="1"/>
    <col min="8" max="8" width="27.5703125" customWidth="1"/>
    <col min="9" max="9" width="12.5703125" bestFit="1" customWidth="1"/>
    <col min="10" max="10" width="14.140625" bestFit="1" customWidth="1"/>
    <col min="12" max="12" width="12.5703125" bestFit="1" customWidth="1"/>
  </cols>
  <sheetData>
    <row r="1" spans="1:12">
      <c r="B1">
        <f>SUM('[1]VALORES 2024-2025 6 MESES 14 DI'!B2)</f>
        <v>0</v>
      </c>
    </row>
    <row r="2" spans="1:12" ht="48" customHeight="1">
      <c r="B2" s="617" t="s">
        <v>200</v>
      </c>
      <c r="C2" s="617"/>
      <c r="D2" s="617"/>
      <c r="E2" s="617"/>
      <c r="F2" s="617"/>
      <c r="G2" s="617"/>
      <c r="H2" s="617"/>
    </row>
    <row r="3" spans="1:12" ht="15.75" thickBot="1"/>
    <row r="4" spans="1:12" ht="15.75" thickBot="1">
      <c r="A4" s="618" t="s">
        <v>201</v>
      </c>
      <c r="B4" s="619"/>
      <c r="C4" s="619"/>
      <c r="D4" s="619"/>
      <c r="E4" s="619"/>
      <c r="F4" s="619"/>
      <c r="G4" s="619"/>
      <c r="H4" s="620"/>
    </row>
    <row r="5" spans="1:12" ht="15.75" thickBot="1">
      <c r="A5" s="325"/>
      <c r="H5" s="326"/>
    </row>
    <row r="6" spans="1:12" ht="45.75" thickBot="1">
      <c r="A6" s="327"/>
      <c r="B6" s="328" t="s">
        <v>202</v>
      </c>
      <c r="C6" s="329" t="s">
        <v>203</v>
      </c>
      <c r="D6" s="331" t="s">
        <v>204</v>
      </c>
      <c r="E6" s="330" t="s">
        <v>205</v>
      </c>
      <c r="F6" s="331" t="s">
        <v>206</v>
      </c>
      <c r="G6" s="330" t="s">
        <v>207</v>
      </c>
      <c r="H6" s="332" t="s">
        <v>208</v>
      </c>
    </row>
    <row r="7" spans="1:12">
      <c r="A7" s="333">
        <v>1</v>
      </c>
      <c r="B7" s="359" t="s">
        <v>209</v>
      </c>
      <c r="C7" s="334">
        <v>30</v>
      </c>
      <c r="D7" s="343">
        <v>13</v>
      </c>
      <c r="E7" s="393">
        <v>8</v>
      </c>
      <c r="F7" s="343">
        <f>SUM(C7:E7)</f>
        <v>51</v>
      </c>
      <c r="G7" s="337">
        <v>20039719.48</v>
      </c>
      <c r="H7" s="338">
        <f>SUM(F7*G7)</f>
        <v>1022025693.48</v>
      </c>
      <c r="I7" s="339"/>
      <c r="J7" s="339"/>
      <c r="K7" s="339"/>
      <c r="L7" s="339"/>
    </row>
    <row r="8" spans="1:12">
      <c r="A8" s="340">
        <v>2</v>
      </c>
      <c r="B8" s="486" t="s">
        <v>218</v>
      </c>
      <c r="C8" s="341">
        <v>1</v>
      </c>
      <c r="D8" s="394">
        <v>0</v>
      </c>
      <c r="E8" s="395">
        <v>0</v>
      </c>
      <c r="F8" s="343">
        <f t="shared" ref="F8:F13" si="0">SUM(C8:E8)</f>
        <v>1</v>
      </c>
      <c r="G8" s="344">
        <v>7490950</v>
      </c>
      <c r="H8" s="338">
        <f>SUM(F8*G8)+21845</f>
        <v>7512795</v>
      </c>
      <c r="I8" s="339"/>
      <c r="J8" s="339"/>
      <c r="K8" s="339"/>
      <c r="L8" s="339"/>
    </row>
    <row r="9" spans="1:12">
      <c r="A9" s="340">
        <v>3</v>
      </c>
      <c r="B9" s="486" t="s">
        <v>210</v>
      </c>
      <c r="C9" s="341">
        <v>2</v>
      </c>
      <c r="D9" s="394">
        <v>4</v>
      </c>
      <c r="E9" s="395">
        <v>0</v>
      </c>
      <c r="F9" s="343">
        <f t="shared" si="0"/>
        <v>6</v>
      </c>
      <c r="G9" s="344">
        <v>6455749</v>
      </c>
      <c r="H9" s="338">
        <f t="shared" ref="H9:H13" si="1">SUM(F9*G9)</f>
        <v>38734494</v>
      </c>
      <c r="J9" s="339"/>
      <c r="K9" s="339"/>
      <c r="L9" s="339"/>
    </row>
    <row r="10" spans="1:12">
      <c r="A10" s="333">
        <v>4</v>
      </c>
      <c r="B10" s="486" t="s">
        <v>219</v>
      </c>
      <c r="C10" s="341">
        <v>13</v>
      </c>
      <c r="D10" s="394">
        <v>4</v>
      </c>
      <c r="E10" s="395">
        <v>0</v>
      </c>
      <c r="F10" s="343">
        <f t="shared" si="0"/>
        <v>17</v>
      </c>
      <c r="G10" s="344">
        <v>5868863</v>
      </c>
      <c r="H10" s="338">
        <f t="shared" si="1"/>
        <v>99770671</v>
      </c>
      <c r="J10" s="339"/>
      <c r="K10" s="339"/>
      <c r="L10" s="339"/>
    </row>
    <row r="11" spans="1:12">
      <c r="A11" s="340">
        <v>5</v>
      </c>
      <c r="B11" s="360" t="s">
        <v>220</v>
      </c>
      <c r="C11" s="341">
        <v>6</v>
      </c>
      <c r="D11" s="394">
        <v>3</v>
      </c>
      <c r="E11" s="395">
        <v>1</v>
      </c>
      <c r="F11" s="343">
        <f t="shared" si="0"/>
        <v>10</v>
      </c>
      <c r="G11" s="344">
        <v>5762156.54</v>
      </c>
      <c r="H11" s="338">
        <f t="shared" si="1"/>
        <v>57621565.399999999</v>
      </c>
      <c r="J11" s="339"/>
      <c r="K11" s="339"/>
      <c r="L11" s="339"/>
    </row>
    <row r="12" spans="1:12">
      <c r="A12" s="340">
        <v>6</v>
      </c>
      <c r="B12" s="487" t="s">
        <v>211</v>
      </c>
      <c r="C12" s="488">
        <v>0</v>
      </c>
      <c r="D12" s="489">
        <v>0</v>
      </c>
      <c r="E12" s="490">
        <v>2</v>
      </c>
      <c r="F12" s="491">
        <f t="shared" si="0"/>
        <v>2</v>
      </c>
      <c r="G12" s="492">
        <v>8803295</v>
      </c>
      <c r="H12" s="493">
        <f t="shared" si="1"/>
        <v>17606590</v>
      </c>
      <c r="J12" s="339"/>
      <c r="K12" s="339"/>
      <c r="L12" s="339"/>
    </row>
    <row r="13" spans="1:12" ht="15.75" thickBot="1">
      <c r="A13" s="333">
        <v>7</v>
      </c>
      <c r="B13" s="359" t="s">
        <v>212</v>
      </c>
      <c r="C13" s="341">
        <v>0</v>
      </c>
      <c r="D13" s="394">
        <v>0</v>
      </c>
      <c r="E13" s="395">
        <v>1</v>
      </c>
      <c r="F13" s="343">
        <f t="shared" si="0"/>
        <v>1</v>
      </c>
      <c r="G13" s="344">
        <v>19675360.739999998</v>
      </c>
      <c r="H13" s="338">
        <f t="shared" si="1"/>
        <v>19675360.739999998</v>
      </c>
      <c r="I13" s="347"/>
      <c r="J13" s="339"/>
      <c r="K13" s="339"/>
      <c r="L13" s="339"/>
    </row>
    <row r="14" spans="1:12" ht="15.75" thickBot="1">
      <c r="A14" s="621" t="s">
        <v>213</v>
      </c>
      <c r="B14" s="622"/>
      <c r="C14" s="348">
        <f>SUM(C7:C13)</f>
        <v>52</v>
      </c>
      <c r="D14" s="349">
        <f t="shared" ref="D14:F14" si="2">SUM(D7:D13)</f>
        <v>24</v>
      </c>
      <c r="E14" s="349">
        <f t="shared" si="2"/>
        <v>12</v>
      </c>
      <c r="F14" s="349">
        <f t="shared" si="2"/>
        <v>88</v>
      </c>
      <c r="G14" s="350"/>
      <c r="H14" s="351">
        <f>SUM(H7:H13)</f>
        <v>1262947169.6200001</v>
      </c>
      <c r="J14" s="339"/>
    </row>
    <row r="15" spans="1:12" ht="15.75" thickBot="1">
      <c r="A15" s="352"/>
      <c r="B15" s="352"/>
      <c r="C15" s="352"/>
      <c r="D15" s="352"/>
      <c r="E15" s="352"/>
      <c r="F15" s="352"/>
      <c r="G15" s="352"/>
      <c r="H15" s="352"/>
    </row>
    <row r="16" spans="1:12" ht="45.75" thickBot="1">
      <c r="A16" s="327"/>
      <c r="B16" s="328" t="s">
        <v>214</v>
      </c>
      <c r="C16" s="329" t="s">
        <v>203</v>
      </c>
      <c r="D16" s="331" t="s">
        <v>204</v>
      </c>
      <c r="E16" s="330" t="s">
        <v>205</v>
      </c>
      <c r="F16" s="331" t="s">
        <v>206</v>
      </c>
      <c r="G16" s="330" t="s">
        <v>207</v>
      </c>
      <c r="H16" s="332" t="s">
        <v>208</v>
      </c>
    </row>
    <row r="17" spans="1:15">
      <c r="A17" s="333">
        <v>1</v>
      </c>
      <c r="B17" s="346" t="s">
        <v>209</v>
      </c>
      <c r="C17" s="334">
        <v>2</v>
      </c>
      <c r="D17" s="336">
        <v>4</v>
      </c>
      <c r="E17" s="335">
        <v>3</v>
      </c>
      <c r="F17" s="336">
        <f>SUM(C17:E17)</f>
        <v>9</v>
      </c>
      <c r="G17" s="337">
        <v>20039719.390000001</v>
      </c>
      <c r="H17" s="338">
        <f>SUM(F17*G17)</f>
        <v>180357474.50999999</v>
      </c>
    </row>
    <row r="18" spans="1:15" s="356" customFormat="1" ht="16.5" thickBot="1">
      <c r="A18" s="333">
        <v>2</v>
      </c>
      <c r="B18" s="353" t="s">
        <v>215</v>
      </c>
      <c r="C18" s="341">
        <v>1</v>
      </c>
      <c r="D18" s="345">
        <v>0</v>
      </c>
      <c r="E18" s="342">
        <v>0</v>
      </c>
      <c r="F18" s="336">
        <f>SUM(C18:E18)</f>
        <v>1</v>
      </c>
      <c r="G18" s="344">
        <f>8240045.49+4548.49</f>
        <v>8244593.9800000004</v>
      </c>
      <c r="H18" s="338">
        <f>SUM(F18*G18)</f>
        <v>8244593.9800000004</v>
      </c>
      <c r="I18"/>
      <c r="J18"/>
      <c r="K18"/>
      <c r="L18"/>
      <c r="M18" s="354"/>
      <c r="N18" s="355"/>
      <c r="O18" s="355"/>
    </row>
    <row r="19" spans="1:15" s="356" customFormat="1" ht="16.5" thickBot="1">
      <c r="A19" s="621" t="s">
        <v>213</v>
      </c>
      <c r="B19" s="622"/>
      <c r="C19" s="348">
        <f>SUM(C17:C18)</f>
        <v>3</v>
      </c>
      <c r="D19" s="349">
        <f>SUM(D17:D18)</f>
        <v>4</v>
      </c>
      <c r="E19" s="349">
        <f>SUM(E17:E18)</f>
        <v>3</v>
      </c>
      <c r="F19" s="349">
        <f>SUM(F17:F18)</f>
        <v>10</v>
      </c>
      <c r="G19" s="350"/>
      <c r="H19" s="351">
        <f>SUM(H17:H18)</f>
        <v>188602068.48999998</v>
      </c>
      <c r="I19"/>
      <c r="J19" s="339"/>
      <c r="K19"/>
      <c r="L19"/>
      <c r="M19" s="354"/>
      <c r="N19" s="355"/>
      <c r="O19" s="355"/>
    </row>
    <row r="20" spans="1:15" s="356" customFormat="1" ht="15.75">
      <c r="A20" s="352"/>
      <c r="B20" s="352"/>
      <c r="C20" s="352"/>
      <c r="D20" s="352"/>
      <c r="E20" s="352"/>
      <c r="F20" s="352"/>
      <c r="G20" s="352"/>
      <c r="H20" s="352"/>
      <c r="I20"/>
      <c r="J20"/>
      <c r="K20"/>
      <c r="L20"/>
      <c r="M20" s="354"/>
      <c r="N20" s="355"/>
      <c r="O20" s="355"/>
    </row>
    <row r="21" spans="1:15" s="356" customFormat="1" ht="15.75">
      <c r="A21" s="352"/>
      <c r="B21" s="352"/>
      <c r="C21" s="352"/>
      <c r="D21" s="352"/>
      <c r="E21" s="352"/>
      <c r="F21" s="352"/>
      <c r="G21" s="352"/>
      <c r="H21" s="357"/>
      <c r="I21"/>
      <c r="J21"/>
      <c r="K21"/>
      <c r="L21"/>
      <c r="M21"/>
      <c r="N21"/>
      <c r="O21"/>
    </row>
    <row r="22" spans="1:15" s="356" customFormat="1" ht="15.75">
      <c r="A22" s="352"/>
      <c r="B22" s="352"/>
      <c r="C22" s="352"/>
      <c r="D22" s="352"/>
      <c r="E22" s="352"/>
      <c r="F22" s="352"/>
      <c r="G22" s="352"/>
      <c r="H22" s="352"/>
      <c r="I22"/>
      <c r="J22"/>
      <c r="K22"/>
      <c r="L22"/>
      <c r="M22"/>
      <c r="N22"/>
      <c r="O22"/>
    </row>
    <row r="23" spans="1:15" s="356" customFormat="1" ht="15.75">
      <c r="A23"/>
      <c r="B23"/>
      <c r="C23"/>
      <c r="D23"/>
      <c r="E23"/>
      <c r="F23"/>
      <c r="G23"/>
      <c r="H23"/>
      <c r="I23"/>
      <c r="J23"/>
      <c r="K23"/>
      <c r="L23"/>
      <c r="M23"/>
      <c r="N23"/>
      <c r="O23"/>
    </row>
    <row r="24" spans="1:15" s="356" customFormat="1" ht="15.75">
      <c r="A24"/>
      <c r="B24"/>
      <c r="C24"/>
      <c r="D24"/>
      <c r="E24"/>
      <c r="F24"/>
      <c r="G24"/>
      <c r="H24"/>
      <c r="I24"/>
      <c r="J24"/>
      <c r="K24"/>
      <c r="L24"/>
      <c r="M24"/>
      <c r="N24"/>
      <c r="O24"/>
    </row>
    <row r="25" spans="1:15" s="356" customFormat="1" ht="15.75">
      <c r="A25"/>
      <c r="B25"/>
      <c r="C25"/>
      <c r="D25"/>
      <c r="E25"/>
      <c r="F25"/>
      <c r="G25"/>
      <c r="H25" s="339"/>
      <c r="I25"/>
      <c r="J25"/>
      <c r="K25"/>
      <c r="L25"/>
      <c r="M25"/>
      <c r="N25"/>
      <c r="O25"/>
    </row>
    <row r="26" spans="1:15" s="356" customFormat="1" ht="15.75">
      <c r="C26" s="108" t="s">
        <v>216</v>
      </c>
      <c r="D26" s="358">
        <v>46302</v>
      </c>
      <c r="F26"/>
      <c r="G26"/>
      <c r="H26"/>
      <c r="I26"/>
      <c r="J26"/>
      <c r="K26"/>
      <c r="L26"/>
      <c r="M26"/>
      <c r="N26"/>
      <c r="O26"/>
    </row>
    <row r="27" spans="1:15" s="356" customFormat="1" ht="15.75">
      <c r="C27" s="108" t="s">
        <v>217</v>
      </c>
      <c r="D27" s="108">
        <v>45</v>
      </c>
      <c r="F27"/>
      <c r="G27"/>
      <c r="H27"/>
      <c r="I27"/>
      <c r="J27"/>
      <c r="K27"/>
      <c r="L27"/>
      <c r="M27"/>
      <c r="N27"/>
      <c r="O27"/>
    </row>
    <row r="28" spans="1:15" s="356" customFormat="1" ht="15.75">
      <c r="B28"/>
      <c r="C28"/>
      <c r="D28"/>
      <c r="E28"/>
      <c r="F28"/>
      <c r="G28"/>
      <c r="H28"/>
      <c r="I28"/>
      <c r="J28"/>
      <c r="K28"/>
      <c r="L28"/>
      <c r="M28"/>
      <c r="N28"/>
      <c r="O28"/>
    </row>
    <row r="29" spans="1:15" s="356" customFormat="1" ht="15.75">
      <c r="B29"/>
      <c r="C29"/>
      <c r="D29"/>
      <c r="E29"/>
      <c r="F29"/>
      <c r="G29"/>
      <c r="H29"/>
      <c r="I29"/>
      <c r="J29"/>
      <c r="K29"/>
      <c r="L29"/>
      <c r="M29"/>
      <c r="N29"/>
      <c r="O29"/>
    </row>
    <row r="30" spans="1:15" s="356" customFormat="1" ht="15.75">
      <c r="B30"/>
      <c r="C30"/>
      <c r="D30"/>
      <c r="E30"/>
      <c r="F30"/>
      <c r="G30"/>
      <c r="H30"/>
      <c r="I30"/>
      <c r="J30"/>
      <c r="K30"/>
      <c r="L30"/>
      <c r="M30"/>
      <c r="N30"/>
      <c r="O30"/>
    </row>
    <row r="31" spans="1:15" s="356" customFormat="1" ht="15.75">
      <c r="B31"/>
      <c r="C31"/>
      <c r="D31"/>
      <c r="E31"/>
      <c r="F31"/>
      <c r="G31"/>
      <c r="H31"/>
      <c r="I31"/>
      <c r="J31"/>
      <c r="K31"/>
      <c r="L31"/>
      <c r="M31"/>
      <c r="N31"/>
      <c r="O31"/>
    </row>
    <row r="32" spans="1:15" ht="15.75">
      <c r="A32" s="356"/>
    </row>
    <row r="33" spans="1:1" ht="15.75">
      <c r="A33" s="356"/>
    </row>
    <row r="34" spans="1:1" ht="15.75">
      <c r="A34" s="356"/>
    </row>
    <row r="35" spans="1:1" ht="15.75">
      <c r="A35" s="356"/>
    </row>
    <row r="36" spans="1:1" ht="15.75">
      <c r="A36" s="356"/>
    </row>
    <row r="37" spans="1:1" ht="15.75">
      <c r="A37" s="356"/>
    </row>
    <row r="38" spans="1:1" ht="15.75">
      <c r="A38" s="356"/>
    </row>
    <row r="39" spans="1:1" ht="15.75">
      <c r="A39" s="356"/>
    </row>
    <row r="40" spans="1:1" ht="15.75">
      <c r="A40" s="356"/>
    </row>
  </sheetData>
  <mergeCells count="4">
    <mergeCell ref="B2:H2"/>
    <mergeCell ref="A4:H4"/>
    <mergeCell ref="A14:B14"/>
    <mergeCell ref="A19:B1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70"/>
  <sheetViews>
    <sheetView showGridLines="0" topLeftCell="A37" zoomScale="80" zoomScaleNormal="80" workbookViewId="0">
      <selection activeCell="L41" sqref="L41"/>
    </sheetView>
  </sheetViews>
  <sheetFormatPr baseColWidth="10" defaultColWidth="11.42578125" defaultRowHeight="16.5"/>
  <cols>
    <col min="1" max="1" width="43.5703125" style="65" customWidth="1"/>
    <col min="2" max="2" width="32.28515625" style="65" customWidth="1"/>
    <col min="3" max="3" width="17.7109375" style="65" customWidth="1"/>
    <col min="4" max="4" width="19" style="65" customWidth="1"/>
    <col min="5" max="5" width="17.28515625" style="65" customWidth="1"/>
    <col min="6" max="6" width="1.85546875" style="65" customWidth="1"/>
    <col min="7" max="7" width="17.42578125" style="65" customWidth="1"/>
    <col min="8" max="8" width="18.42578125" style="65" customWidth="1"/>
    <col min="9" max="9" width="13" style="65" customWidth="1"/>
    <col min="10" max="10" width="14.85546875" style="65" customWidth="1"/>
    <col min="11" max="11" width="14.140625" style="86" customWidth="1"/>
    <col min="12" max="13" width="18.7109375" style="65" customWidth="1"/>
    <col min="14" max="14" width="18.42578125" style="65" customWidth="1"/>
    <col min="15" max="15" width="26.7109375" style="65" customWidth="1"/>
    <col min="16" max="16" width="14.28515625" style="65" bestFit="1" customWidth="1"/>
    <col min="17" max="16384" width="11.42578125" style="65"/>
  </cols>
  <sheetData>
    <row r="1" spans="1:11" ht="37.5" customHeight="1" thickBot="1">
      <c r="A1" s="550" t="s">
        <v>178</v>
      </c>
      <c r="B1" s="551"/>
      <c r="C1" s="551"/>
      <c r="D1" s="551"/>
      <c r="E1" s="552"/>
    </row>
    <row r="2" spans="1:11" ht="29.25" customHeight="1" thickBot="1"/>
    <row r="3" spans="1:11" ht="144" customHeight="1" thickBot="1">
      <c r="A3" s="66"/>
      <c r="B3" s="553" t="s">
        <v>200</v>
      </c>
      <c r="C3" s="554"/>
      <c r="D3" s="554"/>
      <c r="E3" s="555"/>
    </row>
    <row r="4" spans="1:11" ht="60" customHeight="1" thickBot="1">
      <c r="A4" s="556" t="s">
        <v>161</v>
      </c>
      <c r="B4" s="557"/>
      <c r="C4" s="557"/>
      <c r="D4" s="557"/>
      <c r="E4" s="558"/>
      <c r="F4" s="67"/>
    </row>
    <row r="5" spans="1:11" s="62" customFormat="1" ht="42" customHeight="1" thickBot="1">
      <c r="A5" s="559" t="s">
        <v>160</v>
      </c>
      <c r="B5" s="560"/>
      <c r="C5" s="561"/>
      <c r="D5" s="562">
        <v>1750905</v>
      </c>
      <c r="E5" s="563"/>
      <c r="F5" s="68"/>
      <c r="K5" s="157"/>
    </row>
    <row r="6" spans="1:11" ht="17.25" thickBot="1">
      <c r="A6" s="514" t="s">
        <v>97</v>
      </c>
      <c r="B6" s="515"/>
      <c r="C6" s="516"/>
      <c r="D6" s="509">
        <v>10.210000000000001</v>
      </c>
      <c r="E6" s="510"/>
      <c r="F6" s="69"/>
    </row>
    <row r="7" spans="1:11" ht="17.25" thickBot="1">
      <c r="A7" s="514" t="s">
        <v>98</v>
      </c>
      <c r="B7" s="515"/>
      <c r="C7" s="516"/>
      <c r="D7" s="517">
        <f>ROUND(D5*D6,2)</f>
        <v>17876740.050000001</v>
      </c>
      <c r="E7" s="518"/>
      <c r="F7" s="70"/>
    </row>
    <row r="8" spans="1:11" ht="17.25" thickBot="1">
      <c r="A8" s="514" t="s">
        <v>198</v>
      </c>
      <c r="B8" s="515"/>
      <c r="C8" s="516"/>
      <c r="D8" s="525">
        <v>1500</v>
      </c>
      <c r="E8" s="526"/>
      <c r="F8" s="70"/>
    </row>
    <row r="9" spans="1:11" ht="17.25" thickBot="1">
      <c r="A9" s="514" t="s">
        <v>199</v>
      </c>
      <c r="B9" s="515"/>
      <c r="C9" s="516"/>
      <c r="D9" s="517">
        <f>D7+D8</f>
        <v>17878240.050000001</v>
      </c>
      <c r="E9" s="518"/>
      <c r="F9" s="70"/>
    </row>
    <row r="10" spans="1:11" ht="17.25" thickBot="1">
      <c r="A10" s="71"/>
      <c r="B10" s="72"/>
      <c r="C10" s="72"/>
      <c r="D10" s="70"/>
      <c r="E10" s="73"/>
      <c r="F10" s="70"/>
    </row>
    <row r="11" spans="1:11" ht="19.5" thickBot="1">
      <c r="A11" s="519" t="s">
        <v>99</v>
      </c>
      <c r="B11" s="520"/>
      <c r="C11" s="520"/>
      <c r="D11" s="520"/>
      <c r="E11" s="521"/>
      <c r="F11" s="74"/>
    </row>
    <row r="12" spans="1:11" s="63" customFormat="1" ht="24.75" customHeight="1" thickBot="1">
      <c r="A12" s="75" t="s">
        <v>100</v>
      </c>
      <c r="B12" s="76" t="s">
        <v>101</v>
      </c>
      <c r="C12" s="76" t="s">
        <v>102</v>
      </c>
      <c r="D12" s="76" t="s">
        <v>103</v>
      </c>
      <c r="E12" s="76" t="s">
        <v>104</v>
      </c>
      <c r="K12" s="158"/>
    </row>
    <row r="13" spans="1:11" ht="33">
      <c r="A13" s="77" t="s">
        <v>105</v>
      </c>
      <c r="B13" s="152">
        <f>D9</f>
        <v>17878240.050000001</v>
      </c>
      <c r="C13" s="79">
        <v>0.08</v>
      </c>
      <c r="D13" s="154">
        <f>ROUND(B13*C13,2)</f>
        <v>1430259.2</v>
      </c>
      <c r="E13" s="154">
        <f>ROUND(B13+D13,2)</f>
        <v>19308499.25</v>
      </c>
      <c r="F13" s="80"/>
    </row>
    <row r="14" spans="1:11" ht="33">
      <c r="A14" s="94" t="s">
        <v>106</v>
      </c>
      <c r="B14" s="374">
        <f>D9</f>
        <v>17878240.050000001</v>
      </c>
      <c r="C14" s="375">
        <v>0.1</v>
      </c>
      <c r="D14" s="376">
        <f>ROUND(B14*C14,2)</f>
        <v>1787824.01</v>
      </c>
      <c r="E14" s="376">
        <f>ROUND(B14+D14,2)</f>
        <v>19666064.059999999</v>
      </c>
      <c r="F14" s="80"/>
    </row>
    <row r="15" spans="1:11">
      <c r="A15" s="219"/>
      <c r="B15" s="377"/>
      <c r="C15" s="378"/>
      <c r="D15" s="377"/>
      <c r="E15" s="377"/>
      <c r="F15" s="80"/>
    </row>
    <row r="16" spans="1:11">
      <c r="A16" s="219"/>
      <c r="B16" s="377"/>
      <c r="C16" s="378"/>
      <c r="D16" s="377"/>
      <c r="E16" s="377"/>
      <c r="F16" s="80"/>
    </row>
    <row r="17" spans="1:11">
      <c r="A17" s="84"/>
      <c r="B17" s="80"/>
      <c r="C17" s="85"/>
      <c r="D17" s="80"/>
      <c r="E17" s="80"/>
      <c r="F17" s="80"/>
    </row>
    <row r="19" spans="1:11" ht="43.5" customHeight="1" thickBot="1">
      <c r="A19" s="522" t="s">
        <v>165</v>
      </c>
      <c r="B19" s="523"/>
      <c r="C19" s="523"/>
      <c r="D19" s="523"/>
      <c r="E19" s="524"/>
      <c r="F19" s="67"/>
    </row>
    <row r="20" spans="1:11" ht="17.25" thickBot="1">
      <c r="A20" s="511" t="s">
        <v>107</v>
      </c>
      <c r="B20" s="512"/>
      <c r="C20" s="513"/>
      <c r="D20" s="511">
        <v>20</v>
      </c>
      <c r="E20" s="513"/>
      <c r="F20" s="86"/>
    </row>
    <row r="21" spans="1:11" ht="17.25" thickBot="1">
      <c r="A21" s="511" t="s">
        <v>108</v>
      </c>
      <c r="B21" s="512"/>
      <c r="C21" s="513"/>
      <c r="D21" s="511">
        <v>22</v>
      </c>
      <c r="E21" s="513"/>
      <c r="F21" s="86"/>
    </row>
    <row r="22" spans="1:11" ht="17.25" thickBot="1">
      <c r="A22" s="511" t="s">
        <v>109</v>
      </c>
      <c r="B22" s="512"/>
      <c r="C22" s="513"/>
      <c r="D22" s="511">
        <v>24</v>
      </c>
      <c r="E22" s="513"/>
      <c r="F22" s="86"/>
    </row>
    <row r="23" spans="1:11" ht="17.25" thickBot="1">
      <c r="A23" s="511" t="s">
        <v>110</v>
      </c>
      <c r="B23" s="512"/>
      <c r="C23" s="513"/>
      <c r="D23" s="511">
        <v>26</v>
      </c>
      <c r="E23" s="513"/>
      <c r="F23" s="86"/>
    </row>
    <row r="24" spans="1:11" ht="17.25" thickBot="1">
      <c r="A24" s="511" t="s">
        <v>111</v>
      </c>
      <c r="B24" s="512"/>
      <c r="C24" s="513"/>
      <c r="D24" s="511">
        <v>2</v>
      </c>
      <c r="E24" s="513"/>
      <c r="F24" s="86"/>
    </row>
    <row r="25" spans="1:11" ht="17.25" thickBot="1">
      <c r="A25" s="511" t="s">
        <v>112</v>
      </c>
      <c r="B25" s="512"/>
      <c r="C25" s="513"/>
      <c r="D25" s="511">
        <v>8</v>
      </c>
      <c r="E25" s="513"/>
      <c r="F25" s="86"/>
    </row>
    <row r="26" spans="1:11" ht="17.25" thickBot="1">
      <c r="A26" s="511" t="s">
        <v>113</v>
      </c>
      <c r="B26" s="512"/>
      <c r="C26" s="513"/>
      <c r="D26" s="511">
        <v>10</v>
      </c>
      <c r="E26" s="513"/>
      <c r="F26" s="86"/>
    </row>
    <row r="27" spans="1:11">
      <c r="A27" s="86"/>
      <c r="B27" s="86"/>
      <c r="C27" s="86"/>
      <c r="D27" s="570"/>
      <c r="E27" s="570"/>
      <c r="F27" s="86"/>
    </row>
    <row r="28" spans="1:11" ht="17.25" thickBot="1"/>
    <row r="29" spans="1:11" ht="53.25" customHeight="1" thickBot="1">
      <c r="A29" s="567" t="s">
        <v>114</v>
      </c>
      <c r="B29" s="568"/>
      <c r="C29" s="568"/>
      <c r="D29" s="568"/>
      <c r="E29" s="569"/>
      <c r="F29" s="27"/>
    </row>
    <row r="30" spans="1:11" s="62" customFormat="1" ht="43.5" customHeight="1" thickBot="1">
      <c r="A30" s="532" t="s">
        <v>115</v>
      </c>
      <c r="B30" s="533"/>
      <c r="C30" s="532" t="s">
        <v>116</v>
      </c>
      <c r="D30" s="534"/>
      <c r="E30" s="533"/>
      <c r="F30" s="87"/>
      <c r="G30" s="535"/>
      <c r="H30" s="535"/>
      <c r="I30" s="535"/>
      <c r="J30" s="535"/>
      <c r="K30" s="535"/>
    </row>
    <row r="31" spans="1:11" ht="17.25" customHeight="1">
      <c r="A31" s="571" t="s">
        <v>195</v>
      </c>
      <c r="B31" s="543"/>
      <c r="C31" s="541">
        <v>0.47589999999999999</v>
      </c>
      <c r="D31" s="542"/>
      <c r="E31" s="543"/>
      <c r="F31" s="86"/>
      <c r="G31" s="539"/>
      <c r="H31" s="539"/>
      <c r="I31" s="539"/>
      <c r="J31" s="539"/>
      <c r="K31" s="539"/>
    </row>
    <row r="32" spans="1:11" ht="17.25" customHeight="1" thickBot="1">
      <c r="A32" s="544"/>
      <c r="B32" s="546"/>
      <c r="C32" s="544"/>
      <c r="D32" s="545"/>
      <c r="E32" s="546"/>
      <c r="F32" s="86"/>
      <c r="G32" s="539"/>
      <c r="H32" s="539"/>
      <c r="I32" s="539"/>
      <c r="J32" s="539"/>
      <c r="K32" s="539"/>
    </row>
    <row r="33" spans="1:16" ht="17.25" customHeight="1" thickBot="1">
      <c r="A33" s="511" t="s">
        <v>196</v>
      </c>
      <c r="B33" s="513"/>
      <c r="C33" s="538">
        <v>0.52410000000000001</v>
      </c>
      <c r="D33" s="512"/>
      <c r="E33" s="513"/>
      <c r="F33" s="86"/>
      <c r="G33" s="539"/>
      <c r="H33" s="539"/>
      <c r="I33" s="539"/>
      <c r="J33" s="539"/>
      <c r="K33" s="539"/>
    </row>
    <row r="34" spans="1:16" ht="17.25" customHeight="1" thickBot="1">
      <c r="G34" s="540"/>
      <c r="H34" s="540"/>
      <c r="I34" s="540"/>
      <c r="J34" s="540"/>
      <c r="K34" s="540"/>
    </row>
    <row r="35" spans="1:16" ht="42.75" customHeight="1" thickBot="1">
      <c r="A35" s="547" t="s">
        <v>118</v>
      </c>
      <c r="B35" s="548"/>
      <c r="C35" s="548"/>
      <c r="D35" s="548"/>
      <c r="E35" s="549"/>
      <c r="F35" s="27"/>
    </row>
    <row r="36" spans="1:16" ht="60" customHeight="1" thickBot="1">
      <c r="A36" s="564" t="s">
        <v>119</v>
      </c>
      <c r="B36" s="565"/>
      <c r="C36" s="565"/>
      <c r="D36" s="565"/>
      <c r="E36" s="566"/>
      <c r="F36" s="26"/>
    </row>
    <row r="37" spans="1:16" ht="30.75" customHeight="1">
      <c r="A37" s="88"/>
      <c r="B37" s="26"/>
      <c r="C37" s="26"/>
      <c r="D37" s="26"/>
      <c r="E37" s="26"/>
      <c r="F37" s="26"/>
    </row>
    <row r="38" spans="1:16" ht="31.5" customHeight="1" thickBot="1">
      <c r="A38" s="88"/>
      <c r="B38" s="26"/>
      <c r="C38" s="26"/>
      <c r="D38" s="26"/>
      <c r="E38" s="26"/>
      <c r="F38" s="26"/>
    </row>
    <row r="39" spans="1:16" ht="26.25" customHeight="1" thickBot="1">
      <c r="A39" s="529" t="s">
        <v>120</v>
      </c>
      <c r="B39" s="530"/>
      <c r="C39" s="530"/>
      <c r="D39" s="530"/>
      <c r="E39" s="530"/>
      <c r="F39" s="530"/>
      <c r="G39" s="530"/>
      <c r="H39" s="531"/>
      <c r="I39" s="89"/>
      <c r="J39" s="89"/>
      <c r="K39" s="536" t="s">
        <v>121</v>
      </c>
      <c r="L39" s="537"/>
    </row>
    <row r="40" spans="1:16" s="64" customFormat="1" ht="77.25" customHeight="1" thickBot="1">
      <c r="A40" s="90" t="s">
        <v>122</v>
      </c>
      <c r="B40" s="91" t="s">
        <v>117</v>
      </c>
      <c r="C40" s="92" t="s">
        <v>123</v>
      </c>
      <c r="D40" s="92" t="s">
        <v>124</v>
      </c>
      <c r="E40" s="93" t="s">
        <v>125</v>
      </c>
      <c r="F40" s="527"/>
      <c r="G40" s="93" t="s">
        <v>126</v>
      </c>
      <c r="H40" s="93" t="s">
        <v>127</v>
      </c>
      <c r="I40" s="93" t="s">
        <v>128</v>
      </c>
      <c r="J40" s="93" t="s">
        <v>129</v>
      </c>
      <c r="K40" s="93" t="s">
        <v>130</v>
      </c>
      <c r="L40" s="411" t="s">
        <v>166</v>
      </c>
    </row>
    <row r="41" spans="1:16">
      <c r="A41" s="251" t="s">
        <v>131</v>
      </c>
      <c r="B41" s="252" t="s">
        <v>132</v>
      </c>
      <c r="C41" s="255">
        <v>30</v>
      </c>
      <c r="D41" s="253">
        <f>+B13</f>
        <v>17878240.050000001</v>
      </c>
      <c r="E41" s="256">
        <v>0.1</v>
      </c>
      <c r="F41" s="528"/>
      <c r="G41" s="257">
        <f>ROUND(D41*E41,2)</f>
        <v>1787824.01</v>
      </c>
      <c r="H41" s="253">
        <f>ROUND(D41+G41,2)</f>
        <v>19666064.059999999</v>
      </c>
      <c r="I41" s="253">
        <f>ROUND(H41*10%*19%,2)</f>
        <v>373655.22</v>
      </c>
      <c r="J41" s="253">
        <f>ROUND(H41+I41,2)</f>
        <v>20039719.280000001</v>
      </c>
      <c r="K41" s="255">
        <v>51</v>
      </c>
      <c r="L41" s="204">
        <f>ROUND(K41*J41,2)*1+10</f>
        <v>1022025693.28</v>
      </c>
    </row>
    <row r="42" spans="1:16">
      <c r="A42" s="220" t="s">
        <v>133</v>
      </c>
      <c r="B42" s="219" t="s">
        <v>132</v>
      </c>
      <c r="C42" s="226">
        <v>30</v>
      </c>
      <c r="D42" s="156">
        <f>+B13</f>
        <v>17878240.050000001</v>
      </c>
      <c r="E42" s="229">
        <v>0.08</v>
      </c>
      <c r="F42" s="528"/>
      <c r="G42" s="231">
        <f>ROUND(D42*E42,2)</f>
        <v>1430259.2</v>
      </c>
      <c r="H42" s="156">
        <f>ROUND(D42+G42,2)</f>
        <v>19308499.25</v>
      </c>
      <c r="I42" s="156">
        <f t="shared" ref="I42:I44" si="0">ROUND(H42*10%*19%,2)</f>
        <v>366861.49</v>
      </c>
      <c r="J42" s="156">
        <f t="shared" ref="J42:J44" si="1">ROUND(H42+I42,2)</f>
        <v>19675360.739999998</v>
      </c>
      <c r="K42" s="226">
        <v>1</v>
      </c>
      <c r="L42" s="412">
        <f t="shared" ref="L42:L44" si="2">ROUND(K42*J42,2)*1</f>
        <v>19675360.739999998</v>
      </c>
    </row>
    <row r="43" spans="1:16" ht="15.75" customHeight="1">
      <c r="A43" s="409" t="s">
        <v>222</v>
      </c>
      <c r="B43" s="219" t="s">
        <v>135</v>
      </c>
      <c r="C43" s="226">
        <v>20</v>
      </c>
      <c r="D43" s="156">
        <f>ROUND($D$9*$C$31/30*C43/13*12,0)</f>
        <v>5235849</v>
      </c>
      <c r="E43" s="229">
        <v>0.1</v>
      </c>
      <c r="F43" s="528"/>
      <c r="G43" s="231">
        <f>ROUND(D43*E43,2)</f>
        <v>523584.9</v>
      </c>
      <c r="H43" s="156">
        <f t="shared" ref="H43" si="3">ROUND(D43+G43,2)</f>
        <v>5759433.9000000004</v>
      </c>
      <c r="I43" s="156">
        <f t="shared" si="0"/>
        <v>109429.24</v>
      </c>
      <c r="J43" s="156">
        <f t="shared" si="1"/>
        <v>5868863.1399999997</v>
      </c>
      <c r="K43" s="226">
        <v>17</v>
      </c>
      <c r="L43" s="412">
        <f>ROUND(K43*J43,2)*1-2</f>
        <v>99770671.379999995</v>
      </c>
    </row>
    <row r="44" spans="1:16" ht="19.5" customHeight="1">
      <c r="A44" s="220" t="s">
        <v>134</v>
      </c>
      <c r="B44" s="219" t="s">
        <v>135</v>
      </c>
      <c r="C44" s="226">
        <v>20</v>
      </c>
      <c r="D44" s="156">
        <f>ROUND($D$9*$C$31/30*C44/13*12,0)</f>
        <v>5235849</v>
      </c>
      <c r="E44" s="229">
        <v>0.08</v>
      </c>
      <c r="F44" s="528"/>
      <c r="G44" s="231">
        <f>ROUND(D44*E44,2)</f>
        <v>418867.92</v>
      </c>
      <c r="H44" s="156">
        <f>ROUND(D44+G44,2)</f>
        <v>5654716.9199999999</v>
      </c>
      <c r="I44" s="156">
        <f t="shared" si="0"/>
        <v>107439.62</v>
      </c>
      <c r="J44" s="156">
        <f t="shared" si="1"/>
        <v>5762156.54</v>
      </c>
      <c r="K44" s="226">
        <v>10</v>
      </c>
      <c r="L44" s="412">
        <f t="shared" si="2"/>
        <v>57621565.399999999</v>
      </c>
      <c r="M44" s="96"/>
      <c r="N44" s="96"/>
      <c r="O44" s="320"/>
      <c r="P44" s="96"/>
    </row>
    <row r="45" spans="1:16" ht="19.5" customHeight="1">
      <c r="A45" s="220" t="s">
        <v>222</v>
      </c>
      <c r="B45" s="380" t="s">
        <v>108</v>
      </c>
      <c r="C45" s="226">
        <v>22</v>
      </c>
      <c r="D45" s="156">
        <f>ROUND($D$9*$C$31/30*C45/13*12,0)</f>
        <v>5759434</v>
      </c>
      <c r="E45" s="229">
        <v>0.1</v>
      </c>
      <c r="F45" s="192"/>
      <c r="G45" s="231">
        <f t="shared" ref="G45:G47" si="4">ROUND(D45*E45,2)</f>
        <v>575943.4</v>
      </c>
      <c r="H45" s="156">
        <f t="shared" ref="H45:H47" si="5">ROUND(D45+G45,2)</f>
        <v>6335377.4000000004</v>
      </c>
      <c r="I45" s="156">
        <f t="shared" ref="I45:I47" si="6">ROUND(H45*10%*19%,2)</f>
        <v>120372.17</v>
      </c>
      <c r="J45" s="156">
        <f t="shared" ref="J45:J47" si="7">ROUND(H45+I45,2)</f>
        <v>6455749.5700000003</v>
      </c>
      <c r="K45" s="226">
        <v>6</v>
      </c>
      <c r="L45" s="412">
        <f>ROUND(K45*J45,2)*1-3</f>
        <v>38734494.420000002</v>
      </c>
      <c r="M45" s="96"/>
      <c r="N45" s="96"/>
      <c r="O45" s="320"/>
      <c r="P45" s="96"/>
    </row>
    <row r="46" spans="1:16" ht="19.5" customHeight="1">
      <c r="A46" s="494" t="s">
        <v>222</v>
      </c>
      <c r="B46" s="495" t="s">
        <v>223</v>
      </c>
      <c r="C46" s="496">
        <v>30</v>
      </c>
      <c r="D46" s="497">
        <f>ROUND($D$9*$C$31/30*C46/13*12,0)</f>
        <v>7853773</v>
      </c>
      <c r="E46" s="498">
        <v>0.1</v>
      </c>
      <c r="F46" s="499"/>
      <c r="G46" s="500">
        <f t="shared" si="4"/>
        <v>785377.3</v>
      </c>
      <c r="H46" s="497">
        <f t="shared" si="5"/>
        <v>8639150.3000000007</v>
      </c>
      <c r="I46" s="497">
        <f t="shared" si="6"/>
        <v>164143.85999999999</v>
      </c>
      <c r="J46" s="497">
        <f t="shared" si="7"/>
        <v>8803294.1600000001</v>
      </c>
      <c r="K46" s="496">
        <v>2</v>
      </c>
      <c r="L46" s="501">
        <f>ROUND(K46*J46,2)*1+3</f>
        <v>17606591.32</v>
      </c>
      <c r="M46" s="96"/>
      <c r="N46" s="96"/>
      <c r="O46" s="320"/>
      <c r="P46" s="96"/>
    </row>
    <row r="47" spans="1:16" ht="19.5" customHeight="1" thickBot="1">
      <c r="A47" s="221" t="s">
        <v>224</v>
      </c>
      <c r="B47" s="222" t="s">
        <v>135</v>
      </c>
      <c r="C47" s="227">
        <v>20</v>
      </c>
      <c r="D47" s="223">
        <v>6702466.5</v>
      </c>
      <c r="E47" s="230">
        <v>0.1</v>
      </c>
      <c r="F47" s="410"/>
      <c r="G47" s="232">
        <f t="shared" si="4"/>
        <v>670246.65</v>
      </c>
      <c r="H47" s="223">
        <f t="shared" si="5"/>
        <v>7372713.1500000004</v>
      </c>
      <c r="I47" s="223">
        <f t="shared" si="6"/>
        <v>140081.54999999999</v>
      </c>
      <c r="J47" s="223">
        <f t="shared" si="7"/>
        <v>7512794.7000000002</v>
      </c>
      <c r="K47" s="227">
        <v>1</v>
      </c>
      <c r="L47" s="413">
        <f t="shared" ref="L47" si="8">ROUND(K47*J47,2)*1</f>
        <v>7512794.7000000002</v>
      </c>
      <c r="M47" s="96"/>
      <c r="N47" s="96"/>
      <c r="O47" s="320"/>
      <c r="P47" s="96"/>
    </row>
    <row r="48" spans="1:16" ht="17.25" thickBot="1">
      <c r="G48" s="205"/>
      <c r="H48" s="205"/>
      <c r="I48" s="205"/>
      <c r="J48" s="205"/>
      <c r="K48" s="383">
        <f>SUM(K41:K47)</f>
        <v>88</v>
      </c>
      <c r="L48" s="384">
        <f>SUM(L41:L47)</f>
        <v>1262947171.2400002</v>
      </c>
      <c r="M48" s="322"/>
      <c r="N48" s="96"/>
      <c r="O48" s="101"/>
    </row>
    <row r="49" spans="1:24" ht="17.25" thickBot="1">
      <c r="M49" s="80"/>
      <c r="O49" s="101"/>
    </row>
    <row r="50" spans="1:24" ht="19.5" thickBot="1">
      <c r="A50" s="529" t="s">
        <v>136</v>
      </c>
      <c r="B50" s="530"/>
      <c r="C50" s="530"/>
      <c r="D50" s="530"/>
      <c r="E50" s="530"/>
      <c r="F50" s="530"/>
      <c r="G50" s="530"/>
      <c r="H50" s="531"/>
      <c r="I50" s="89"/>
      <c r="J50" s="89"/>
      <c r="K50" s="536" t="s">
        <v>121</v>
      </c>
      <c r="L50" s="537"/>
      <c r="M50" s="80"/>
    </row>
    <row r="51" spans="1:24" s="12" customFormat="1" ht="58.5" customHeight="1" thickBot="1">
      <c r="A51" s="90" t="s">
        <v>122</v>
      </c>
      <c r="B51" s="91" t="s">
        <v>117</v>
      </c>
      <c r="C51" s="161" t="s">
        <v>123</v>
      </c>
      <c r="D51" s="93" t="s">
        <v>124</v>
      </c>
      <c r="E51" s="93" t="s">
        <v>125</v>
      </c>
      <c r="F51" s="527"/>
      <c r="G51" s="93" t="s">
        <v>126</v>
      </c>
      <c r="H51" s="93" t="s">
        <v>127</v>
      </c>
      <c r="I51" s="93" t="s">
        <v>128</v>
      </c>
      <c r="J51" s="93" t="s">
        <v>129</v>
      </c>
      <c r="K51" s="95" t="s">
        <v>130</v>
      </c>
      <c r="L51" s="159" t="s">
        <v>167</v>
      </c>
      <c r="M51" s="97"/>
      <c r="N51" s="97"/>
      <c r="O51" s="97"/>
      <c r="P51" s="97"/>
      <c r="Q51" s="97"/>
      <c r="R51" s="97"/>
      <c r="S51" s="97"/>
    </row>
    <row r="52" spans="1:24" s="12" customFormat="1" ht="17.25" thickBot="1">
      <c r="A52" s="361" t="s">
        <v>131</v>
      </c>
      <c r="B52" s="362" t="s">
        <v>132</v>
      </c>
      <c r="C52" s="363">
        <v>30</v>
      </c>
      <c r="D52" s="364">
        <f>+D9</f>
        <v>17878240.050000001</v>
      </c>
      <c r="E52" s="365">
        <v>0.1</v>
      </c>
      <c r="F52" s="528"/>
      <c r="G52" s="364">
        <f>ROUND(D52*E52,2)</f>
        <v>1787824.01</v>
      </c>
      <c r="H52" s="366">
        <f>ROUND(D52+G52,2)</f>
        <v>19666064.059999999</v>
      </c>
      <c r="I52" s="366">
        <f>ROUND(H52*10%*19%,2)</f>
        <v>373655.22</v>
      </c>
      <c r="J52" s="366">
        <f>ROUND(H52+I52,2)</f>
        <v>20039719.280000001</v>
      </c>
      <c r="K52" s="367">
        <v>9</v>
      </c>
      <c r="L52" s="368">
        <f>ROUND(K52*J52,2)*1+1</f>
        <v>180357474.52000001</v>
      </c>
      <c r="M52" s="80"/>
      <c r="N52" s="319"/>
      <c r="O52" s="97"/>
      <c r="P52" s="97"/>
      <c r="Q52" s="97"/>
      <c r="R52" s="97"/>
      <c r="S52" s="97"/>
    </row>
    <row r="53" spans="1:24" s="12" customFormat="1" ht="15.75" customHeight="1" thickBot="1">
      <c r="A53" s="370" t="s">
        <v>221</v>
      </c>
      <c r="B53" s="371" t="s">
        <v>108</v>
      </c>
      <c r="C53" s="373">
        <v>30</v>
      </c>
      <c r="D53" s="162">
        <v>7355333.6399999997</v>
      </c>
      <c r="E53" s="254">
        <v>0.1</v>
      </c>
      <c r="F53" s="323"/>
      <c r="G53" s="162">
        <f>ROUND(D53*E53,2)</f>
        <v>735533.36</v>
      </c>
      <c r="H53" s="206">
        <f>ROUND(D53+G53,2)</f>
        <v>8090867</v>
      </c>
      <c r="I53" s="206">
        <f>ROUND(H53*10%*19%,2)</f>
        <v>153726.47</v>
      </c>
      <c r="J53" s="206">
        <f>ROUND(H53+I53,2)</f>
        <v>8244593.4699999997</v>
      </c>
      <c r="K53" s="381">
        <v>1</v>
      </c>
      <c r="L53" s="372">
        <f>ROUND(K53*J53,2)*1</f>
        <v>8244593.4699999997</v>
      </c>
      <c r="M53" s="80"/>
      <c r="N53" s="319"/>
      <c r="O53" s="97"/>
      <c r="P53" s="97"/>
      <c r="Q53" s="97"/>
      <c r="R53" s="97"/>
      <c r="S53" s="97"/>
    </row>
    <row r="54" spans="1:24" ht="17.25" thickBot="1">
      <c r="K54" s="383">
        <f>SUM(K52:K52)</f>
        <v>9</v>
      </c>
      <c r="L54" s="382">
        <f>SUM(L52:L53)</f>
        <v>188602067.99000001</v>
      </c>
      <c r="N54" s="96"/>
      <c r="O54" s="101"/>
    </row>
    <row r="55" spans="1:24">
      <c r="O55" s="101"/>
    </row>
    <row r="56" spans="1:24" ht="17.25" customHeight="1">
      <c r="A56" s="72"/>
      <c r="B56" s="72"/>
      <c r="C56" s="199"/>
      <c r="D56" s="96"/>
      <c r="E56" s="96"/>
      <c r="F56" s="96"/>
      <c r="G56" s="96"/>
      <c r="H56" s="96"/>
      <c r="I56" s="96"/>
      <c r="J56" s="96"/>
      <c r="K56" s="96"/>
      <c r="L56" s="96"/>
      <c r="M56" s="96"/>
      <c r="N56" s="96"/>
      <c r="O56" s="96"/>
      <c r="P56" s="96"/>
      <c r="Q56" s="96"/>
      <c r="R56" s="96"/>
      <c r="S56" s="96"/>
      <c r="T56" s="96"/>
      <c r="U56" s="96"/>
      <c r="V56" s="96"/>
      <c r="W56" s="96"/>
      <c r="X56" s="96"/>
    </row>
    <row r="57" spans="1:24">
      <c r="A57" s="200"/>
      <c r="B57" s="72"/>
      <c r="C57" s="201"/>
      <c r="D57" s="96"/>
      <c r="E57" s="96"/>
      <c r="F57" s="96"/>
      <c r="G57" s="96"/>
      <c r="H57" s="96"/>
      <c r="I57" s="96"/>
      <c r="J57" s="96"/>
      <c r="K57" s="96"/>
      <c r="L57" s="96"/>
      <c r="M57" s="96"/>
      <c r="N57" s="96"/>
      <c r="O57" s="96"/>
      <c r="P57" s="96"/>
      <c r="Q57" s="96"/>
      <c r="R57" s="96"/>
      <c r="S57" s="96"/>
      <c r="T57" s="96"/>
      <c r="U57" s="96"/>
      <c r="V57" s="96"/>
      <c r="W57" s="96"/>
      <c r="X57" s="96"/>
    </row>
    <row r="58" spans="1:24" s="202" customFormat="1">
      <c r="A58" s="200"/>
      <c r="B58" s="203"/>
    </row>
    <row r="59" spans="1:24">
      <c r="A59" s="200"/>
      <c r="E59" s="210"/>
      <c r="K59" s="65"/>
    </row>
    <row r="60" spans="1:24">
      <c r="A60" s="356"/>
      <c r="B60" s="108" t="s">
        <v>216</v>
      </c>
      <c r="C60" s="358">
        <v>46302</v>
      </c>
      <c r="D60" s="356"/>
      <c r="E60"/>
      <c r="F60"/>
      <c r="L60" s="100"/>
    </row>
    <row r="61" spans="1:24">
      <c r="A61" s="356"/>
      <c r="B61" s="108" t="s">
        <v>217</v>
      </c>
      <c r="C61" s="108">
        <v>45</v>
      </c>
      <c r="D61" s="356"/>
      <c r="E61"/>
      <c r="F61"/>
    </row>
    <row r="62" spans="1:24">
      <c r="A62"/>
      <c r="B62"/>
      <c r="C62"/>
      <c r="D62"/>
      <c r="E62"/>
      <c r="F62"/>
    </row>
    <row r="63" spans="1:24">
      <c r="A63"/>
      <c r="B63"/>
      <c r="C63"/>
      <c r="D63"/>
      <c r="E63"/>
      <c r="F63"/>
    </row>
    <row r="64" spans="1:24">
      <c r="A64"/>
      <c r="B64"/>
      <c r="C64"/>
      <c r="D64"/>
      <c r="E64"/>
      <c r="F64"/>
    </row>
    <row r="65" spans="1:6">
      <c r="A65"/>
      <c r="B65"/>
      <c r="C65"/>
      <c r="D65"/>
      <c r="E65"/>
      <c r="F65"/>
    </row>
    <row r="66" spans="1:6">
      <c r="A66"/>
      <c r="B66"/>
      <c r="C66"/>
      <c r="D66"/>
      <c r="E66"/>
      <c r="F66"/>
    </row>
    <row r="67" spans="1:6">
      <c r="A67"/>
      <c r="B67"/>
      <c r="C67"/>
      <c r="D67"/>
      <c r="E67"/>
      <c r="F67"/>
    </row>
    <row r="68" spans="1:6">
      <c r="A68"/>
      <c r="B68"/>
      <c r="C68"/>
      <c r="D68"/>
      <c r="E68"/>
      <c r="F68"/>
    </row>
    <row r="69" spans="1:6">
      <c r="A69"/>
      <c r="B69"/>
      <c r="C69"/>
      <c r="D69"/>
      <c r="E69"/>
      <c r="F69"/>
    </row>
    <row r="70" spans="1:6">
      <c r="A70"/>
      <c r="B70"/>
      <c r="C70"/>
      <c r="D70"/>
      <c r="E70"/>
      <c r="F70"/>
    </row>
  </sheetData>
  <mergeCells count="49">
    <mergeCell ref="A36:E36"/>
    <mergeCell ref="A23:C23"/>
    <mergeCell ref="D23:E23"/>
    <mergeCell ref="A24:C24"/>
    <mergeCell ref="D24:E24"/>
    <mergeCell ref="A25:C25"/>
    <mergeCell ref="D25:E25"/>
    <mergeCell ref="A26:C26"/>
    <mergeCell ref="D26:E26"/>
    <mergeCell ref="A29:E29"/>
    <mergeCell ref="D27:E27"/>
    <mergeCell ref="A31:B32"/>
    <mergeCell ref="A1:E1"/>
    <mergeCell ref="B3:E3"/>
    <mergeCell ref="A4:E4"/>
    <mergeCell ref="A5:C5"/>
    <mergeCell ref="D5:E5"/>
    <mergeCell ref="F51:F52"/>
    <mergeCell ref="A50:H50"/>
    <mergeCell ref="A30:B30"/>
    <mergeCell ref="C30:E30"/>
    <mergeCell ref="G30:K30"/>
    <mergeCell ref="K50:L50"/>
    <mergeCell ref="F40:F44"/>
    <mergeCell ref="A33:B33"/>
    <mergeCell ref="C33:E33"/>
    <mergeCell ref="G33:K33"/>
    <mergeCell ref="G34:K34"/>
    <mergeCell ref="A39:H39"/>
    <mergeCell ref="K39:L39"/>
    <mergeCell ref="C31:E32"/>
    <mergeCell ref="G31:K32"/>
    <mergeCell ref="A35:E35"/>
    <mergeCell ref="D6:E6"/>
    <mergeCell ref="A21:C21"/>
    <mergeCell ref="D21:E21"/>
    <mergeCell ref="A22:C22"/>
    <mergeCell ref="A7:C7"/>
    <mergeCell ref="D7:E7"/>
    <mergeCell ref="A11:E11"/>
    <mergeCell ref="A19:E19"/>
    <mergeCell ref="A20:C20"/>
    <mergeCell ref="D20:E20"/>
    <mergeCell ref="D22:E22"/>
    <mergeCell ref="A6:C6"/>
    <mergeCell ref="A8:C8"/>
    <mergeCell ref="D8:E8"/>
    <mergeCell ref="A9:C9"/>
    <mergeCell ref="D9:E9"/>
  </mergeCells>
  <phoneticPr fontId="61" type="noConversion"/>
  <printOptions horizontalCentered="1"/>
  <pageMargins left="0.70866141732283472" right="0.70866141732283472" top="0.74803149606299213" bottom="0.74803149606299213" header="0.31496062992125984" footer="0.31496062992125984"/>
  <pageSetup paperSize="256" scale="65"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69"/>
  <sheetViews>
    <sheetView showGridLines="0" topLeftCell="A35" zoomScale="90" zoomScaleNormal="90" workbookViewId="0">
      <selection activeCell="D46" sqref="D46"/>
    </sheetView>
  </sheetViews>
  <sheetFormatPr baseColWidth="10" defaultColWidth="11.42578125" defaultRowHeight="16.5"/>
  <cols>
    <col min="1" max="1" width="43.5703125" style="65" customWidth="1"/>
    <col min="2" max="2" width="30.5703125" style="65" customWidth="1"/>
    <col min="3" max="3" width="17.7109375" style="86" customWidth="1"/>
    <col min="4" max="4" width="16" style="65" customWidth="1"/>
    <col min="5" max="5" width="17.28515625" style="65" customWidth="1"/>
    <col min="6" max="6" width="1.85546875" style="65" customWidth="1"/>
    <col min="7" max="7" width="17.7109375" style="65" customWidth="1"/>
    <col min="8" max="8" width="15.85546875" style="65" customWidth="1"/>
    <col min="9" max="9" width="13" style="65" customWidth="1"/>
    <col min="10" max="10" width="14" style="65" customWidth="1"/>
    <col min="11" max="11" width="14.140625" style="65" customWidth="1"/>
    <col min="12" max="12" width="17.42578125" style="65" customWidth="1"/>
    <col min="13" max="13" width="14.7109375" style="65" customWidth="1"/>
    <col min="14" max="14" width="15.85546875" style="65" customWidth="1"/>
    <col min="15" max="15" width="14.7109375" style="65" bestFit="1" customWidth="1"/>
    <col min="16" max="16384" width="11.42578125" style="65"/>
  </cols>
  <sheetData>
    <row r="1" spans="1:12" ht="37.5" customHeight="1" thickBot="1">
      <c r="A1" s="550" t="s">
        <v>280</v>
      </c>
      <c r="B1" s="551"/>
      <c r="C1" s="551"/>
      <c r="D1" s="551"/>
      <c r="E1" s="551"/>
      <c r="F1" s="552"/>
      <c r="L1" s="86"/>
    </row>
    <row r="2" spans="1:12" ht="15" customHeight="1" thickBot="1"/>
    <row r="3" spans="1:12" ht="144" customHeight="1">
      <c r="A3" s="66"/>
      <c r="B3" s="623" t="s">
        <v>225</v>
      </c>
      <c r="C3" s="624"/>
      <c r="D3" s="624"/>
      <c r="E3" s="625"/>
    </row>
    <row r="4" spans="1:12" ht="60" customHeight="1">
      <c r="A4" s="556" t="s">
        <v>161</v>
      </c>
      <c r="B4" s="557"/>
      <c r="C4" s="557"/>
      <c r="D4" s="557"/>
      <c r="E4" s="558"/>
      <c r="F4" s="67"/>
    </row>
    <row r="5" spans="1:12" s="62" customFormat="1" ht="42" customHeight="1" thickBot="1">
      <c r="A5" s="559" t="s">
        <v>160</v>
      </c>
      <c r="B5" s="560"/>
      <c r="C5" s="561"/>
      <c r="D5" s="562">
        <f>(1750905+(1750905*4.4%))</f>
        <v>1827944.82</v>
      </c>
      <c r="E5" s="563"/>
      <c r="F5" s="68"/>
    </row>
    <row r="6" spans="1:12" ht="17.25" thickBot="1">
      <c r="A6" s="514" t="s">
        <v>97</v>
      </c>
      <c r="B6" s="515"/>
      <c r="C6" s="516"/>
      <c r="D6" s="509">
        <v>10.210000000000001</v>
      </c>
      <c r="E6" s="510"/>
      <c r="F6" s="763" t="s">
        <v>279</v>
      </c>
    </row>
    <row r="7" spans="1:12" ht="17.25" thickBot="1">
      <c r="A7" s="514" t="s">
        <v>98</v>
      </c>
      <c r="B7" s="515"/>
      <c r="C7" s="516"/>
      <c r="D7" s="517">
        <f>ROUND(D5*D6,2)</f>
        <v>18663316.609999999</v>
      </c>
      <c r="E7" s="518"/>
      <c r="F7" s="70"/>
    </row>
    <row r="8" spans="1:12" ht="17.25" thickBot="1">
      <c r="A8" s="514" t="s">
        <v>198</v>
      </c>
      <c r="B8" s="515"/>
      <c r="C8" s="516"/>
      <c r="D8" s="525">
        <v>1500</v>
      </c>
      <c r="E8" s="526"/>
      <c r="F8" s="70"/>
      <c r="K8" s="86"/>
    </row>
    <row r="9" spans="1:12" ht="17.25" thickBot="1">
      <c r="A9" s="514" t="s">
        <v>199</v>
      </c>
      <c r="B9" s="515"/>
      <c r="C9" s="516"/>
      <c r="D9" s="517">
        <f>D7+D8</f>
        <v>18664816.609999999</v>
      </c>
      <c r="E9" s="518"/>
      <c r="F9" s="70"/>
      <c r="K9" s="86"/>
    </row>
    <row r="10" spans="1:12">
      <c r="A10" s="71"/>
      <c r="B10" s="72"/>
      <c r="C10" s="224"/>
      <c r="D10" s="70"/>
      <c r="E10" s="73"/>
      <c r="F10" s="70"/>
    </row>
    <row r="11" spans="1:12">
      <c r="A11" s="71"/>
      <c r="B11" s="72"/>
      <c r="C11" s="224"/>
      <c r="D11" s="70"/>
      <c r="E11" s="73"/>
      <c r="F11" s="70"/>
    </row>
    <row r="12" spans="1:12" ht="18.75">
      <c r="A12" s="519" t="s">
        <v>99</v>
      </c>
      <c r="B12" s="520"/>
      <c r="C12" s="520"/>
      <c r="D12" s="520"/>
      <c r="E12" s="521"/>
      <c r="F12" s="74"/>
    </row>
    <row r="13" spans="1:12" s="63" customFormat="1" ht="24.75" customHeight="1" thickBot="1">
      <c r="A13" s="75" t="s">
        <v>100</v>
      </c>
      <c r="B13" s="76" t="s">
        <v>101</v>
      </c>
      <c r="C13" s="76" t="s">
        <v>102</v>
      </c>
      <c r="D13" s="76" t="s">
        <v>103</v>
      </c>
      <c r="E13" s="76" t="s">
        <v>104</v>
      </c>
    </row>
    <row r="14" spans="1:12" ht="33">
      <c r="A14" s="77" t="s">
        <v>105</v>
      </c>
      <c r="B14" s="154">
        <f>$D$9</f>
        <v>18664816.609999999</v>
      </c>
      <c r="C14" s="79">
        <v>0.08</v>
      </c>
      <c r="D14" s="154">
        <f>ROUND(B14*C14,2)</f>
        <v>1493185.33</v>
      </c>
      <c r="E14" s="154">
        <f>ROUND(B14+D14,2)</f>
        <v>20158001.940000001</v>
      </c>
      <c r="F14" s="80"/>
    </row>
    <row r="15" spans="1:12" ht="33.75" thickBot="1">
      <c r="A15" s="81" t="s">
        <v>106</v>
      </c>
      <c r="B15" s="155">
        <f>$D$9</f>
        <v>18664816.609999999</v>
      </c>
      <c r="C15" s="83">
        <v>0.1</v>
      </c>
      <c r="D15" s="155">
        <f>ROUND(B15*C15,2)</f>
        <v>1866481.66</v>
      </c>
      <c r="E15" s="155">
        <f>ROUND(B15+D15,2)</f>
        <v>20531298.27</v>
      </c>
      <c r="F15" s="80"/>
    </row>
    <row r="16" spans="1:12">
      <c r="A16" s="84"/>
      <c r="B16" s="80"/>
      <c r="C16" s="225"/>
      <c r="D16" s="80"/>
      <c r="E16" s="80"/>
      <c r="F16" s="80"/>
    </row>
    <row r="18" spans="1:11" ht="43.5" customHeight="1">
      <c r="A18" s="522" t="s">
        <v>226</v>
      </c>
      <c r="B18" s="523"/>
      <c r="C18" s="523"/>
      <c r="D18" s="523"/>
      <c r="E18" s="524"/>
      <c r="F18" s="67"/>
    </row>
    <row r="19" spans="1:11">
      <c r="A19" s="511" t="s">
        <v>107</v>
      </c>
      <c r="B19" s="512"/>
      <c r="C19" s="513"/>
      <c r="D19" s="511">
        <v>20</v>
      </c>
      <c r="E19" s="513"/>
      <c r="F19" s="86"/>
    </row>
    <row r="20" spans="1:11">
      <c r="A20" s="511" t="s">
        <v>108</v>
      </c>
      <c r="B20" s="512"/>
      <c r="C20" s="513"/>
      <c r="D20" s="511">
        <v>22</v>
      </c>
      <c r="E20" s="513"/>
      <c r="F20" s="86"/>
    </row>
    <row r="21" spans="1:11">
      <c r="A21" s="511" t="s">
        <v>109</v>
      </c>
      <c r="B21" s="512"/>
      <c r="C21" s="513"/>
      <c r="D21" s="511">
        <v>24</v>
      </c>
      <c r="E21" s="513"/>
      <c r="F21" s="86"/>
    </row>
    <row r="22" spans="1:11">
      <c r="A22" s="511" t="s">
        <v>110</v>
      </c>
      <c r="B22" s="512"/>
      <c r="C22" s="513"/>
      <c r="D22" s="511">
        <v>26</v>
      </c>
      <c r="E22" s="513"/>
      <c r="F22" s="86"/>
    </row>
    <row r="23" spans="1:11">
      <c r="A23" s="511" t="s">
        <v>111</v>
      </c>
      <c r="B23" s="512"/>
      <c r="C23" s="513"/>
      <c r="D23" s="511">
        <v>2</v>
      </c>
      <c r="E23" s="513"/>
      <c r="F23" s="86"/>
    </row>
    <row r="24" spans="1:11">
      <c r="A24" s="511" t="s">
        <v>112</v>
      </c>
      <c r="B24" s="512"/>
      <c r="C24" s="513"/>
      <c r="D24" s="511">
        <v>8</v>
      </c>
      <c r="E24" s="513"/>
      <c r="F24" s="86"/>
    </row>
    <row r="25" spans="1:11">
      <c r="A25" s="511" t="s">
        <v>113</v>
      </c>
      <c r="B25" s="512"/>
      <c r="C25" s="513"/>
      <c r="D25" s="511">
        <v>10</v>
      </c>
      <c r="E25" s="513"/>
      <c r="F25" s="86"/>
    </row>
    <row r="26" spans="1:11">
      <c r="A26" s="86"/>
      <c r="B26" s="86"/>
      <c r="D26" s="86"/>
      <c r="E26" s="86"/>
      <c r="F26" s="86"/>
    </row>
    <row r="28" spans="1:11" ht="53.25" customHeight="1" thickBot="1">
      <c r="A28" s="567" t="s">
        <v>114</v>
      </c>
      <c r="B28" s="568"/>
      <c r="C28" s="568"/>
      <c r="D28" s="568"/>
      <c r="E28" s="569"/>
      <c r="F28" s="27"/>
    </row>
    <row r="29" spans="1:11" s="62" customFormat="1" ht="43.5" customHeight="1" thickBot="1">
      <c r="A29" s="532" t="s">
        <v>115</v>
      </c>
      <c r="B29" s="533"/>
      <c r="C29" s="532" t="s">
        <v>116</v>
      </c>
      <c r="D29" s="534"/>
      <c r="E29" s="533"/>
      <c r="F29" s="87"/>
      <c r="G29" s="535"/>
      <c r="H29" s="535"/>
      <c r="I29" s="535"/>
      <c r="J29" s="535"/>
      <c r="K29" s="535"/>
    </row>
    <row r="30" spans="1:11" ht="17.25" customHeight="1">
      <c r="A30" s="571" t="s">
        <v>195</v>
      </c>
      <c r="B30" s="543"/>
      <c r="C30" s="541">
        <v>0.47589999999999999</v>
      </c>
      <c r="D30" s="542"/>
      <c r="E30" s="543"/>
      <c r="F30" s="86"/>
      <c r="G30" s="539"/>
      <c r="H30" s="539"/>
      <c r="I30" s="539"/>
      <c r="J30" s="539"/>
      <c r="K30" s="539"/>
    </row>
    <row r="31" spans="1:11" ht="17.25" customHeight="1" thickBot="1">
      <c r="A31" s="544"/>
      <c r="B31" s="546"/>
      <c r="C31" s="544"/>
      <c r="D31" s="545"/>
      <c r="E31" s="546"/>
      <c r="F31" s="86"/>
      <c r="G31" s="539"/>
      <c r="H31" s="539"/>
      <c r="I31" s="539"/>
      <c r="J31" s="539"/>
      <c r="K31" s="539"/>
    </row>
    <row r="32" spans="1:11" ht="17.25" customHeight="1" thickBot="1">
      <c r="A32" s="511" t="s">
        <v>196</v>
      </c>
      <c r="B32" s="513"/>
      <c r="C32" s="538">
        <v>0.52410000000000001</v>
      </c>
      <c r="D32" s="512"/>
      <c r="E32" s="513"/>
      <c r="F32" s="86"/>
      <c r="G32" s="539"/>
      <c r="H32" s="539"/>
      <c r="I32" s="539"/>
      <c r="J32" s="539"/>
      <c r="K32" s="539"/>
    </row>
    <row r="33" spans="1:15" ht="17.25" customHeight="1" thickBot="1">
      <c r="G33" s="540"/>
      <c r="H33" s="540"/>
      <c r="I33" s="540"/>
      <c r="J33" s="540"/>
      <c r="K33" s="540"/>
    </row>
    <row r="34" spans="1:15" ht="48.75" customHeight="1" thickBot="1">
      <c r="A34" s="626" t="s">
        <v>118</v>
      </c>
      <c r="B34" s="627"/>
      <c r="C34" s="627"/>
      <c r="D34" s="627"/>
      <c r="E34" s="628"/>
      <c r="F34" s="27"/>
    </row>
    <row r="35" spans="1:15" ht="60" customHeight="1">
      <c r="A35" s="564" t="s">
        <v>119</v>
      </c>
      <c r="B35" s="565"/>
      <c r="C35" s="565"/>
      <c r="D35" s="565"/>
      <c r="E35" s="566"/>
      <c r="F35" s="26"/>
    </row>
    <row r="36" spans="1:15" ht="30.75" customHeight="1">
      <c r="A36" s="88"/>
      <c r="B36" s="26"/>
      <c r="C36" s="192"/>
      <c r="D36" s="26"/>
      <c r="E36" s="26"/>
      <c r="F36" s="26"/>
    </row>
    <row r="37" spans="1:15" ht="31.5" customHeight="1" thickBot="1">
      <c r="A37" s="88"/>
      <c r="B37" s="26"/>
      <c r="C37" s="192"/>
      <c r="D37" s="26"/>
      <c r="E37" s="26"/>
      <c r="F37" s="26"/>
    </row>
    <row r="38" spans="1:15" ht="26.25" customHeight="1" thickBot="1">
      <c r="A38" s="519" t="s">
        <v>137</v>
      </c>
      <c r="B38" s="520"/>
      <c r="C38" s="520"/>
      <c r="D38" s="520"/>
      <c r="E38" s="520"/>
      <c r="F38" s="530"/>
      <c r="G38" s="520"/>
      <c r="H38" s="521"/>
      <c r="I38" s="193"/>
      <c r="J38" s="193"/>
      <c r="K38" s="629" t="s">
        <v>121</v>
      </c>
      <c r="L38" s="630"/>
    </row>
    <row r="39" spans="1:15" s="64" customFormat="1" ht="77.25" customHeight="1" thickBot="1">
      <c r="A39" s="195" t="s">
        <v>122</v>
      </c>
      <c r="B39" s="196" t="s">
        <v>117</v>
      </c>
      <c r="C39" s="197" t="s">
        <v>123</v>
      </c>
      <c r="D39" s="197" t="s">
        <v>124</v>
      </c>
      <c r="E39" s="198" t="s">
        <v>125</v>
      </c>
      <c r="F39" s="527"/>
      <c r="G39" s="233" t="s">
        <v>126</v>
      </c>
      <c r="H39" s="197" t="s">
        <v>127</v>
      </c>
      <c r="I39" s="197" t="s">
        <v>128</v>
      </c>
      <c r="J39" s="197" t="s">
        <v>129</v>
      </c>
      <c r="K39" s="197" t="s">
        <v>130</v>
      </c>
      <c r="L39" s="198" t="s">
        <v>283</v>
      </c>
    </row>
    <row r="40" spans="1:15">
      <c r="A40" s="362" t="s">
        <v>131</v>
      </c>
      <c r="B40" s="362" t="s">
        <v>132</v>
      </c>
      <c r="C40" s="379">
        <v>30</v>
      </c>
      <c r="D40" s="396">
        <f>+B14</f>
        <v>18664816.609999999</v>
      </c>
      <c r="E40" s="397">
        <v>0.1</v>
      </c>
      <c r="F40" s="528"/>
      <c r="G40" s="399">
        <f>ROUND(D40*E40,2)</f>
        <v>1866481.66</v>
      </c>
      <c r="H40" s="396">
        <f>ROUND(D40+G40,2)</f>
        <v>20531298.27</v>
      </c>
      <c r="I40" s="396">
        <f>ROUND(H40*10%*19%,2)</f>
        <v>390094.67</v>
      </c>
      <c r="J40" s="396">
        <f>ROUND(H40+I40,2)</f>
        <v>20921392.940000001</v>
      </c>
      <c r="K40" s="379">
        <v>51</v>
      </c>
      <c r="L40" s="366">
        <f>ROUND(((K40*J40)*6),2)</f>
        <v>6401946239.6400003</v>
      </c>
    </row>
    <row r="41" spans="1:15">
      <c r="A41" s="219" t="s">
        <v>133</v>
      </c>
      <c r="B41" s="219" t="s">
        <v>132</v>
      </c>
      <c r="C41" s="226">
        <v>30</v>
      </c>
      <c r="D41" s="156">
        <f>+B14</f>
        <v>18664816.609999999</v>
      </c>
      <c r="E41" s="369">
        <v>0.08</v>
      </c>
      <c r="F41" s="528"/>
      <c r="G41" s="156">
        <f>ROUND(D41*E41,2)</f>
        <v>1493185.33</v>
      </c>
      <c r="H41" s="156">
        <f t="shared" ref="H41:H46" si="0">ROUND(D41+G41,2)</f>
        <v>20158001.940000001</v>
      </c>
      <c r="I41" s="156">
        <f t="shared" ref="I41:I46" si="1">ROUND(H41*10%*19%,2)</f>
        <v>383002.04</v>
      </c>
      <c r="J41" s="156">
        <f t="shared" ref="J41:J46" si="2">ROUND(H41+I41,2)</f>
        <v>20541003.98</v>
      </c>
      <c r="K41" s="226">
        <v>1</v>
      </c>
      <c r="L41" s="156">
        <f>ROUND(((K41*J41)*6),2)</f>
        <v>123246023.88</v>
      </c>
    </row>
    <row r="42" spans="1:15" ht="19.5" customHeight="1">
      <c r="A42" s="398" t="s">
        <v>222</v>
      </c>
      <c r="B42" s="219" t="s">
        <v>135</v>
      </c>
      <c r="C42" s="226">
        <v>20</v>
      </c>
      <c r="D42" s="156">
        <f t="shared" ref="D42:D43" si="3">ROUND($D$9*$C$30/30*C42/13*12,2)</f>
        <v>5466206.9100000001</v>
      </c>
      <c r="E42" s="369">
        <v>0.1</v>
      </c>
      <c r="F42" s="528"/>
      <c r="G42" s="156">
        <f>ROUND(D42*E42,2)</f>
        <v>546620.68999999994</v>
      </c>
      <c r="H42" s="156">
        <f t="shared" si="0"/>
        <v>6012827.5999999996</v>
      </c>
      <c r="I42" s="156">
        <f t="shared" si="1"/>
        <v>114243.72</v>
      </c>
      <c r="J42" s="156">
        <f t="shared" si="2"/>
        <v>6127071.3200000003</v>
      </c>
      <c r="K42" s="226">
        <v>17</v>
      </c>
      <c r="L42" s="156">
        <f>ROUND(((K42*J42)*6),2)</f>
        <v>624961274.63999999</v>
      </c>
    </row>
    <row r="43" spans="1:15" ht="20.25" customHeight="1">
      <c r="A43" s="219" t="s">
        <v>134</v>
      </c>
      <c r="B43" s="219" t="s">
        <v>135</v>
      </c>
      <c r="C43" s="226">
        <v>20</v>
      </c>
      <c r="D43" s="156">
        <f t="shared" si="3"/>
        <v>5466206.9100000001</v>
      </c>
      <c r="E43" s="369">
        <v>0.08</v>
      </c>
      <c r="F43" s="528"/>
      <c r="G43" s="156">
        <f t="shared" ref="G43:G45" si="4">ROUND(D43*E43,2)</f>
        <v>437296.55</v>
      </c>
      <c r="H43" s="156">
        <f t="shared" ref="H43:H45" si="5">ROUND(D43+G43,2)</f>
        <v>5903503.46</v>
      </c>
      <c r="I43" s="156">
        <f t="shared" ref="I43:I45" si="6">ROUND(H43*10%*19%,2)</f>
        <v>112166.57</v>
      </c>
      <c r="J43" s="156">
        <f t="shared" ref="J43:J45" si="7">ROUND(H43+I43,2)</f>
        <v>6015670.0300000003</v>
      </c>
      <c r="K43" s="226">
        <v>10</v>
      </c>
      <c r="L43" s="156">
        <f>ROUND(((K43*J43)*6),2)</f>
        <v>360940201.80000001</v>
      </c>
    </row>
    <row r="44" spans="1:15" ht="23.25" customHeight="1">
      <c r="A44" s="219" t="s">
        <v>222</v>
      </c>
      <c r="B44" s="380" t="s">
        <v>108</v>
      </c>
      <c r="C44" s="226">
        <v>22</v>
      </c>
      <c r="D44" s="156">
        <f>ROUND($D$9*$C$30/30*C44/13*12,0)</f>
        <v>6012828</v>
      </c>
      <c r="E44" s="369">
        <v>0.1</v>
      </c>
      <c r="F44" s="528"/>
      <c r="G44" s="156">
        <f t="shared" si="4"/>
        <v>601282.80000000005</v>
      </c>
      <c r="H44" s="156">
        <f t="shared" si="5"/>
        <v>6614110.7999999998</v>
      </c>
      <c r="I44" s="156">
        <f t="shared" si="6"/>
        <v>125668.11</v>
      </c>
      <c r="J44" s="156">
        <f t="shared" si="7"/>
        <v>6739778.9100000001</v>
      </c>
      <c r="K44" s="226">
        <v>6</v>
      </c>
      <c r="L44" s="156">
        <f>ROUND(((K44*J44)*6),2)</f>
        <v>242632040.75999999</v>
      </c>
    </row>
    <row r="45" spans="1:15" ht="23.25" customHeight="1">
      <c r="A45" s="495" t="s">
        <v>222</v>
      </c>
      <c r="B45" s="495" t="s">
        <v>223</v>
      </c>
      <c r="C45" s="496">
        <v>30</v>
      </c>
      <c r="D45" s="497">
        <f>ROUND($D$9*$C$30/30*C45/13*12,0)</f>
        <v>8199310</v>
      </c>
      <c r="E45" s="503">
        <v>0.1</v>
      </c>
      <c r="F45" s="528"/>
      <c r="G45" s="497">
        <f t="shared" si="4"/>
        <v>819931</v>
      </c>
      <c r="H45" s="497">
        <f t="shared" si="5"/>
        <v>9019241</v>
      </c>
      <c r="I45" s="497">
        <f t="shared" si="6"/>
        <v>171365.58</v>
      </c>
      <c r="J45" s="497">
        <f t="shared" si="7"/>
        <v>9190606.5800000001</v>
      </c>
      <c r="K45" s="502">
        <v>2</v>
      </c>
      <c r="L45" s="497">
        <f>ROUND(((K45*J45)*6),2)</f>
        <v>110287278.95999999</v>
      </c>
    </row>
    <row r="46" spans="1:15" ht="21" customHeight="1" thickBot="1">
      <c r="A46" s="219" t="s">
        <v>224</v>
      </c>
      <c r="B46" s="219" t="s">
        <v>135</v>
      </c>
      <c r="C46" s="226">
        <v>20</v>
      </c>
      <c r="D46" s="223">
        <f>6702466.5*1.044</f>
        <v>6997375.0260000005</v>
      </c>
      <c r="E46" s="369">
        <v>0.1</v>
      </c>
      <c r="F46" s="528"/>
      <c r="G46" s="156">
        <f>ROUND(D46*E46,2)</f>
        <v>699737.5</v>
      </c>
      <c r="H46" s="156">
        <f t="shared" si="0"/>
        <v>7697112.5300000003</v>
      </c>
      <c r="I46" s="156">
        <f t="shared" si="1"/>
        <v>146245.14000000001</v>
      </c>
      <c r="J46" s="156">
        <f t="shared" si="2"/>
        <v>7843357.6699999999</v>
      </c>
      <c r="K46" s="226">
        <v>1</v>
      </c>
      <c r="L46" s="156">
        <f>ROUND(((K46*J46)*6),2)</f>
        <v>47060146.020000003</v>
      </c>
    </row>
    <row r="47" spans="1:15" ht="17.25" thickBot="1">
      <c r="K47" s="484">
        <f>SUM(K40:K46)</f>
        <v>88</v>
      </c>
      <c r="L47" s="485">
        <f>ROUND(SUM(L40:L46),2)</f>
        <v>7911073205.6999998</v>
      </c>
      <c r="N47" s="80"/>
      <c r="O47" s="96"/>
    </row>
    <row r="48" spans="1:15" ht="17.25" thickBot="1">
      <c r="K48" s="387"/>
      <c r="L48" s="388"/>
      <c r="N48" s="80"/>
      <c r="O48" s="96"/>
    </row>
    <row r="49" spans="1:25" ht="19.5" thickBot="1">
      <c r="A49" s="529" t="s">
        <v>136</v>
      </c>
      <c r="B49" s="530"/>
      <c r="C49" s="530"/>
      <c r="D49" s="530"/>
      <c r="E49" s="530"/>
      <c r="F49" s="530"/>
      <c r="G49" s="530"/>
      <c r="H49" s="531"/>
      <c r="I49" s="89"/>
      <c r="J49" s="89"/>
      <c r="K49" s="536" t="s">
        <v>121</v>
      </c>
      <c r="L49" s="537"/>
      <c r="M49" s="80"/>
    </row>
    <row r="50" spans="1:25" s="12" customFormat="1" ht="58.5" customHeight="1" thickBot="1">
      <c r="A50" s="90" t="s">
        <v>122</v>
      </c>
      <c r="B50" s="91" t="s">
        <v>117</v>
      </c>
      <c r="C50" s="161" t="s">
        <v>123</v>
      </c>
      <c r="D50" s="93" t="s">
        <v>124</v>
      </c>
      <c r="E50" s="93" t="s">
        <v>125</v>
      </c>
      <c r="F50" s="527"/>
      <c r="G50" s="93" t="s">
        <v>126</v>
      </c>
      <c r="H50" s="93" t="s">
        <v>127</v>
      </c>
      <c r="I50" s="93" t="s">
        <v>128</v>
      </c>
      <c r="J50" s="93" t="s">
        <v>129</v>
      </c>
      <c r="K50" s="95" t="s">
        <v>130</v>
      </c>
      <c r="L50" s="159" t="s">
        <v>283</v>
      </c>
      <c r="M50" s="97"/>
      <c r="N50" s="97"/>
      <c r="O50" s="97"/>
      <c r="P50" s="97"/>
      <c r="Q50" s="97"/>
      <c r="R50" s="97"/>
      <c r="S50" s="97"/>
    </row>
    <row r="51" spans="1:25" s="12" customFormat="1" ht="17.25" thickBot="1">
      <c r="A51" s="361" t="s">
        <v>131</v>
      </c>
      <c r="B51" s="362" t="s">
        <v>132</v>
      </c>
      <c r="C51" s="363">
        <v>30</v>
      </c>
      <c r="D51" s="364">
        <f>+B14</f>
        <v>18664816.609999999</v>
      </c>
      <c r="E51" s="365">
        <v>0.1</v>
      </c>
      <c r="F51" s="528"/>
      <c r="G51" s="364">
        <f>ROUND(D51*E51,2)</f>
        <v>1866481.66</v>
      </c>
      <c r="H51" s="366">
        <f>ROUND(D51+G51,2)</f>
        <v>20531298.27</v>
      </c>
      <c r="I51" s="366">
        <f>ROUND(H51*10%*19%,2)</f>
        <v>390094.67</v>
      </c>
      <c r="J51" s="366">
        <f>ROUND(H51+I51,2)</f>
        <v>20921392.940000001</v>
      </c>
      <c r="K51" s="367">
        <v>9</v>
      </c>
      <c r="L51" s="368">
        <f>ROUND(K51*J51,2)*6</f>
        <v>1129755218.76</v>
      </c>
      <c r="M51" s="80"/>
      <c r="N51" s="319"/>
      <c r="O51" s="97"/>
      <c r="P51" s="97"/>
      <c r="Q51" s="97"/>
      <c r="R51" s="97"/>
      <c r="S51" s="97"/>
    </row>
    <row r="52" spans="1:25" s="12" customFormat="1" ht="15.75" customHeight="1" thickBot="1">
      <c r="A52" s="370" t="s">
        <v>221</v>
      </c>
      <c r="B52" s="371" t="s">
        <v>108</v>
      </c>
      <c r="C52" s="373">
        <v>30</v>
      </c>
      <c r="D52" s="162">
        <f>7355333.8*1.044</f>
        <v>7678968.4872000003</v>
      </c>
      <c r="E52" s="254">
        <v>0.1</v>
      </c>
      <c r="F52" s="323"/>
      <c r="G52" s="162">
        <f>ROUND(D52*E52,2)</f>
        <v>767896.85</v>
      </c>
      <c r="H52" s="206">
        <f>ROUND(D52+G52,2)</f>
        <v>8446865.3399999999</v>
      </c>
      <c r="I52" s="206">
        <f>ROUND(H52*10%*19%,2)</f>
        <v>160490.44</v>
      </c>
      <c r="J52" s="206">
        <f>ROUND(H52+I52,2)</f>
        <v>8607355.7799999993</v>
      </c>
      <c r="K52" s="381">
        <v>1</v>
      </c>
      <c r="L52" s="372">
        <f>ROUND(K52*J52,2)*6</f>
        <v>51644134.679999992</v>
      </c>
      <c r="M52" s="80"/>
      <c r="N52" s="319"/>
      <c r="O52" s="97"/>
      <c r="P52" s="97"/>
      <c r="Q52" s="97"/>
      <c r="R52" s="97"/>
      <c r="S52" s="97"/>
    </row>
    <row r="53" spans="1:25" ht="17.25" thickBot="1">
      <c r="C53" s="65"/>
      <c r="K53" s="392">
        <f>SUM(K51:K52)</f>
        <v>10</v>
      </c>
      <c r="L53" s="382">
        <f>SUM(L51:L52)</f>
        <v>1181399353.4400001</v>
      </c>
      <c r="N53" s="96"/>
      <c r="O53" s="101"/>
    </row>
    <row r="54" spans="1:25">
      <c r="K54" s="387"/>
      <c r="L54" s="388"/>
      <c r="N54" s="80"/>
      <c r="O54" s="96"/>
    </row>
    <row r="55" spans="1:25" ht="15.75" customHeight="1">
      <c r="M55" s="80"/>
    </row>
    <row r="56" spans="1:25" ht="17.25" customHeight="1">
      <c r="A56" s="72"/>
      <c r="B56" s="72"/>
      <c r="C56" s="228"/>
      <c r="D56" s="96"/>
      <c r="E56" s="96"/>
      <c r="F56" s="96"/>
      <c r="G56" s="96"/>
      <c r="I56" s="96"/>
      <c r="J56" s="96"/>
      <c r="K56" s="96"/>
      <c r="L56" s="96"/>
      <c r="M56" s="96"/>
      <c r="N56" s="96"/>
      <c r="O56" s="96"/>
      <c r="P56" s="96"/>
      <c r="Q56" s="96"/>
      <c r="R56" s="96"/>
      <c r="S56" s="96"/>
      <c r="T56" s="96"/>
      <c r="U56" s="96"/>
      <c r="V56" s="96"/>
      <c r="W56" s="96"/>
      <c r="X56" s="96"/>
      <c r="Y56" s="96"/>
    </row>
    <row r="57" spans="1:25">
      <c r="A57" s="200"/>
      <c r="C57" s="65"/>
      <c r="E57" s="210"/>
    </row>
    <row r="58" spans="1:25">
      <c r="A58" s="356"/>
      <c r="B58" s="108" t="s">
        <v>216</v>
      </c>
      <c r="C58" s="358">
        <v>46302</v>
      </c>
      <c r="D58" s="356"/>
      <c r="E58"/>
      <c r="F58"/>
      <c r="K58" s="86"/>
      <c r="L58" s="100"/>
    </row>
    <row r="59" spans="1:25">
      <c r="A59" s="356"/>
      <c r="B59" s="108" t="s">
        <v>217</v>
      </c>
      <c r="C59" s="108">
        <v>45</v>
      </c>
      <c r="D59" s="356"/>
      <c r="E59"/>
      <c r="F59"/>
      <c r="K59" s="86"/>
    </row>
    <row r="60" spans="1:25">
      <c r="A60"/>
      <c r="B60"/>
      <c r="C60"/>
      <c r="D60"/>
      <c r="E60"/>
      <c r="F60"/>
      <c r="K60" s="86"/>
    </row>
    <row r="61" spans="1:25">
      <c r="A61"/>
      <c r="B61"/>
      <c r="C61"/>
      <c r="D61"/>
      <c r="E61"/>
      <c r="F61"/>
      <c r="K61" s="86"/>
    </row>
    <row r="62" spans="1:25">
      <c r="A62"/>
      <c r="B62"/>
      <c r="C62"/>
      <c r="D62"/>
      <c r="E62"/>
      <c r="F62"/>
      <c r="K62" s="86"/>
    </row>
    <row r="63" spans="1:25">
      <c r="A63"/>
      <c r="B63"/>
      <c r="C63"/>
      <c r="D63"/>
      <c r="E63"/>
      <c r="F63"/>
      <c r="K63" s="86"/>
    </row>
    <row r="64" spans="1:25">
      <c r="A64"/>
      <c r="B64"/>
      <c r="C64"/>
      <c r="D64"/>
      <c r="E64"/>
      <c r="F64"/>
      <c r="K64" s="86"/>
    </row>
    <row r="65" spans="1:12">
      <c r="A65"/>
      <c r="B65"/>
      <c r="C65"/>
      <c r="D65"/>
      <c r="E65"/>
      <c r="F65"/>
      <c r="K65" s="86"/>
    </row>
    <row r="66" spans="1:12">
      <c r="A66"/>
      <c r="B66"/>
      <c r="C66"/>
      <c r="D66"/>
      <c r="E66"/>
      <c r="F66"/>
      <c r="K66" s="86"/>
    </row>
    <row r="67" spans="1:12">
      <c r="A67"/>
      <c r="B67"/>
      <c r="C67"/>
      <c r="D67"/>
      <c r="E67"/>
      <c r="F67"/>
      <c r="K67" s="86"/>
    </row>
    <row r="68" spans="1:12">
      <c r="L68" s="99"/>
    </row>
    <row r="69" spans="1:12">
      <c r="L69" s="100"/>
    </row>
  </sheetData>
  <mergeCells count="48">
    <mergeCell ref="A1:F1"/>
    <mergeCell ref="A34:E34"/>
    <mergeCell ref="A35:E35"/>
    <mergeCell ref="A38:H38"/>
    <mergeCell ref="K38:L38"/>
    <mergeCell ref="A28:E28"/>
    <mergeCell ref="A29:B29"/>
    <mergeCell ref="C29:E29"/>
    <mergeCell ref="G29:K29"/>
    <mergeCell ref="A23:C23"/>
    <mergeCell ref="D23:E23"/>
    <mergeCell ref="A24:C24"/>
    <mergeCell ref="D24:E24"/>
    <mergeCell ref="A25:C25"/>
    <mergeCell ref="D25:E25"/>
    <mergeCell ref="A20:C20"/>
    <mergeCell ref="F39:F46"/>
    <mergeCell ref="A32:B32"/>
    <mergeCell ref="C32:E32"/>
    <mergeCell ref="G32:K32"/>
    <mergeCell ref="G33:K33"/>
    <mergeCell ref="D8:E8"/>
    <mergeCell ref="A9:C9"/>
    <mergeCell ref="D9:E9"/>
    <mergeCell ref="C30:E31"/>
    <mergeCell ref="G30:K31"/>
    <mergeCell ref="A30:B31"/>
    <mergeCell ref="D20:E20"/>
    <mergeCell ref="A21:C21"/>
    <mergeCell ref="D21:E21"/>
    <mergeCell ref="A22:C22"/>
    <mergeCell ref="D22:E22"/>
    <mergeCell ref="A49:H49"/>
    <mergeCell ref="K49:L49"/>
    <mergeCell ref="F50:F51"/>
    <mergeCell ref="B3:E3"/>
    <mergeCell ref="A4:E4"/>
    <mergeCell ref="A5:C5"/>
    <mergeCell ref="D5:E5"/>
    <mergeCell ref="A6:C6"/>
    <mergeCell ref="D6:E6"/>
    <mergeCell ref="A7:C7"/>
    <mergeCell ref="D7:E7"/>
    <mergeCell ref="A12:E12"/>
    <mergeCell ref="A18:E18"/>
    <mergeCell ref="A19:C19"/>
    <mergeCell ref="D19:E19"/>
    <mergeCell ref="A8:C8"/>
  </mergeCells>
  <pageMargins left="0.70866141732283472" right="0.70866141732283472" top="0.74803149606299213" bottom="0.74803149606299213" header="0.31496062992125984" footer="0.31496062992125984"/>
  <pageSetup paperSize="14" scale="50" orientation="landscape"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7BBFE-3810-46DE-9087-CD59B7C62D22}">
  <dimension ref="A1:Z69"/>
  <sheetViews>
    <sheetView topLeftCell="A37" workbookViewId="0">
      <selection activeCell="D46" sqref="D46"/>
    </sheetView>
  </sheetViews>
  <sheetFormatPr baseColWidth="10" defaultColWidth="11.42578125" defaultRowHeight="16.5"/>
  <cols>
    <col min="1" max="1" width="43.5703125" style="65" customWidth="1"/>
    <col min="2" max="2" width="30.5703125" style="65" customWidth="1"/>
    <col min="3" max="3" width="17.7109375" style="86" customWidth="1"/>
    <col min="4" max="4" width="16" style="65" customWidth="1"/>
    <col min="5" max="5" width="17.28515625" style="65" customWidth="1"/>
    <col min="6" max="6" width="1.85546875" style="65" customWidth="1"/>
    <col min="7" max="7" width="17.7109375" style="65" customWidth="1"/>
    <col min="8" max="8" width="15.85546875" style="65" customWidth="1"/>
    <col min="9" max="9" width="13" style="65" customWidth="1"/>
    <col min="10" max="10" width="14" style="65" customWidth="1"/>
    <col min="11" max="11" width="14.140625" style="65" customWidth="1"/>
    <col min="12" max="13" width="18.85546875" style="65" customWidth="1"/>
    <col min="14" max="14" width="14.7109375" style="65" customWidth="1"/>
    <col min="15" max="15" width="15.85546875" style="65" customWidth="1"/>
    <col min="16" max="16" width="14.7109375" style="65" bestFit="1" customWidth="1"/>
    <col min="17" max="16384" width="11.42578125" style="65"/>
  </cols>
  <sheetData>
    <row r="1" spans="1:13" ht="37.5" customHeight="1" thickBot="1">
      <c r="A1" s="550" t="s">
        <v>281</v>
      </c>
      <c r="B1" s="551"/>
      <c r="C1" s="551"/>
      <c r="D1" s="551"/>
      <c r="E1" s="551"/>
      <c r="F1" s="552"/>
      <c r="L1" s="86"/>
      <c r="M1" s="86"/>
    </row>
    <row r="2" spans="1:13" ht="15" customHeight="1" thickBot="1"/>
    <row r="3" spans="1:13" ht="144" customHeight="1" thickBot="1">
      <c r="A3" s="66"/>
      <c r="B3" s="623" t="s">
        <v>225</v>
      </c>
      <c r="C3" s="624"/>
      <c r="D3" s="624"/>
      <c r="E3" s="625"/>
    </row>
    <row r="4" spans="1:13" ht="60" customHeight="1" thickBot="1">
      <c r="A4" s="556" t="s">
        <v>161</v>
      </c>
      <c r="B4" s="557"/>
      <c r="C4" s="557"/>
      <c r="D4" s="557"/>
      <c r="E4" s="558"/>
      <c r="F4" s="67"/>
    </row>
    <row r="5" spans="1:13" s="62" customFormat="1" ht="42" customHeight="1" thickBot="1">
      <c r="A5" s="559" t="s">
        <v>160</v>
      </c>
      <c r="B5" s="560"/>
      <c r="C5" s="561"/>
      <c r="D5" s="562">
        <f>(1750905+(1750905*4.4%))</f>
        <v>1827944.82</v>
      </c>
      <c r="E5" s="563"/>
      <c r="F5" s="68"/>
    </row>
    <row r="6" spans="1:13" ht="17.25" thickBot="1">
      <c r="A6" s="514" t="s">
        <v>97</v>
      </c>
      <c r="B6" s="515"/>
      <c r="C6" s="516"/>
      <c r="D6" s="509">
        <v>10.38</v>
      </c>
      <c r="E6" s="510"/>
      <c r="F6" s="763" t="s">
        <v>282</v>
      </c>
    </row>
    <row r="7" spans="1:13" ht="17.25" thickBot="1">
      <c r="A7" s="514" t="s">
        <v>98</v>
      </c>
      <c r="B7" s="515"/>
      <c r="C7" s="516"/>
      <c r="D7" s="517">
        <f>ROUND(D5*D6,2)</f>
        <v>18974067.23</v>
      </c>
      <c r="E7" s="518"/>
      <c r="F7" s="70"/>
    </row>
    <row r="8" spans="1:13" ht="17.25" thickBot="1">
      <c r="A8" s="514" t="s">
        <v>198</v>
      </c>
      <c r="B8" s="515"/>
      <c r="C8" s="516"/>
      <c r="D8" s="525">
        <v>1500</v>
      </c>
      <c r="E8" s="526"/>
      <c r="F8" s="70"/>
      <c r="K8" s="86"/>
    </row>
    <row r="9" spans="1:13" ht="17.25" thickBot="1">
      <c r="A9" s="514" t="s">
        <v>199</v>
      </c>
      <c r="B9" s="515"/>
      <c r="C9" s="516"/>
      <c r="D9" s="517">
        <f>D7+D8</f>
        <v>18975567.23</v>
      </c>
      <c r="E9" s="518"/>
      <c r="F9" s="70"/>
      <c r="K9" s="86"/>
    </row>
    <row r="10" spans="1:13">
      <c r="A10" s="71"/>
      <c r="B10" s="72"/>
      <c r="C10" s="224"/>
      <c r="D10" s="70"/>
      <c r="E10" s="73"/>
      <c r="F10" s="70"/>
    </row>
    <row r="11" spans="1:13" ht="17.25" thickBot="1">
      <c r="A11" s="71"/>
      <c r="B11" s="72"/>
      <c r="C11" s="224"/>
      <c r="D11" s="70"/>
      <c r="E11" s="73"/>
      <c r="F11" s="70"/>
    </row>
    <row r="12" spans="1:13" ht="19.5" thickBot="1">
      <c r="A12" s="519" t="s">
        <v>99</v>
      </c>
      <c r="B12" s="520"/>
      <c r="C12" s="520"/>
      <c r="D12" s="520"/>
      <c r="E12" s="521"/>
      <c r="F12" s="74"/>
    </row>
    <row r="13" spans="1:13" s="63" customFormat="1" ht="24.75" customHeight="1" thickBot="1">
      <c r="A13" s="75" t="s">
        <v>100</v>
      </c>
      <c r="B13" s="76" t="s">
        <v>101</v>
      </c>
      <c r="C13" s="76" t="s">
        <v>102</v>
      </c>
      <c r="D13" s="76" t="s">
        <v>103</v>
      </c>
      <c r="E13" s="76" t="s">
        <v>104</v>
      </c>
    </row>
    <row r="14" spans="1:13" ht="33">
      <c r="A14" s="77" t="s">
        <v>105</v>
      </c>
      <c r="B14" s="154">
        <f>$D$9</f>
        <v>18975567.23</v>
      </c>
      <c r="C14" s="79">
        <v>0.08</v>
      </c>
      <c r="D14" s="154">
        <f>ROUND(B14*C14,2)</f>
        <v>1518045.38</v>
      </c>
      <c r="E14" s="154">
        <f>ROUND(B14+D14,2)</f>
        <v>20493612.609999999</v>
      </c>
      <c r="F14" s="80"/>
    </row>
    <row r="15" spans="1:13" ht="33.75" thickBot="1">
      <c r="A15" s="81" t="s">
        <v>106</v>
      </c>
      <c r="B15" s="155">
        <f>$D$9</f>
        <v>18975567.23</v>
      </c>
      <c r="C15" s="83">
        <v>0.1</v>
      </c>
      <c r="D15" s="155">
        <f>ROUND(B15*C15,2)</f>
        <v>1897556.72</v>
      </c>
      <c r="E15" s="155">
        <f>ROUND(B15+D15,2)</f>
        <v>20873123.949999999</v>
      </c>
      <c r="F15" s="80"/>
    </row>
    <row r="16" spans="1:13">
      <c r="A16" s="84"/>
      <c r="B16" s="80"/>
      <c r="C16" s="225"/>
      <c r="D16" s="80"/>
      <c r="E16" s="80"/>
      <c r="F16" s="80"/>
    </row>
    <row r="17" spans="1:11" ht="17.25" thickBot="1"/>
    <row r="18" spans="1:11" ht="43.5" customHeight="1" thickBot="1">
      <c r="A18" s="522" t="s">
        <v>226</v>
      </c>
      <c r="B18" s="523"/>
      <c r="C18" s="523"/>
      <c r="D18" s="523"/>
      <c r="E18" s="524"/>
      <c r="F18" s="67"/>
    </row>
    <row r="19" spans="1:11" ht="17.25" thickBot="1">
      <c r="A19" s="511" t="s">
        <v>107</v>
      </c>
      <c r="B19" s="512"/>
      <c r="C19" s="513"/>
      <c r="D19" s="511">
        <v>20</v>
      </c>
      <c r="E19" s="513"/>
      <c r="F19" s="86"/>
    </row>
    <row r="20" spans="1:11" ht="17.25" thickBot="1">
      <c r="A20" s="511" t="s">
        <v>108</v>
      </c>
      <c r="B20" s="512"/>
      <c r="C20" s="513"/>
      <c r="D20" s="511">
        <v>22</v>
      </c>
      <c r="E20" s="513"/>
      <c r="F20" s="86"/>
    </row>
    <row r="21" spans="1:11" ht="17.25" thickBot="1">
      <c r="A21" s="511" t="s">
        <v>109</v>
      </c>
      <c r="B21" s="512"/>
      <c r="C21" s="513"/>
      <c r="D21" s="511">
        <v>24</v>
      </c>
      <c r="E21" s="513"/>
      <c r="F21" s="86"/>
    </row>
    <row r="22" spans="1:11" ht="17.25" thickBot="1">
      <c r="A22" s="511" t="s">
        <v>110</v>
      </c>
      <c r="B22" s="512"/>
      <c r="C22" s="513"/>
      <c r="D22" s="511">
        <v>26</v>
      </c>
      <c r="E22" s="513"/>
      <c r="F22" s="86"/>
    </row>
    <row r="23" spans="1:11" ht="17.25" thickBot="1">
      <c r="A23" s="511" t="s">
        <v>111</v>
      </c>
      <c r="B23" s="512"/>
      <c r="C23" s="513"/>
      <c r="D23" s="511">
        <v>2</v>
      </c>
      <c r="E23" s="513"/>
      <c r="F23" s="86"/>
    </row>
    <row r="24" spans="1:11" ht="17.25" thickBot="1">
      <c r="A24" s="511" t="s">
        <v>112</v>
      </c>
      <c r="B24" s="512"/>
      <c r="C24" s="513"/>
      <c r="D24" s="511">
        <v>8</v>
      </c>
      <c r="E24" s="513"/>
      <c r="F24" s="86"/>
    </row>
    <row r="25" spans="1:11" ht="17.25" thickBot="1">
      <c r="A25" s="511" t="s">
        <v>113</v>
      </c>
      <c r="B25" s="512"/>
      <c r="C25" s="513"/>
      <c r="D25" s="511">
        <v>10</v>
      </c>
      <c r="E25" s="513"/>
      <c r="F25" s="86"/>
    </row>
    <row r="26" spans="1:11">
      <c r="A26" s="86"/>
      <c r="B26" s="86"/>
      <c r="D26" s="86"/>
      <c r="E26" s="86"/>
      <c r="F26" s="86"/>
    </row>
    <row r="27" spans="1:11" ht="17.25" thickBot="1"/>
    <row r="28" spans="1:11" ht="53.25" customHeight="1" thickBot="1">
      <c r="A28" s="567" t="s">
        <v>114</v>
      </c>
      <c r="B28" s="568"/>
      <c r="C28" s="568"/>
      <c r="D28" s="568"/>
      <c r="E28" s="569"/>
      <c r="F28" s="27"/>
    </row>
    <row r="29" spans="1:11" s="62" customFormat="1" ht="43.5" customHeight="1" thickBot="1">
      <c r="A29" s="532" t="s">
        <v>115</v>
      </c>
      <c r="B29" s="533"/>
      <c r="C29" s="532" t="s">
        <v>116</v>
      </c>
      <c r="D29" s="534"/>
      <c r="E29" s="533"/>
      <c r="F29" s="87"/>
      <c r="G29" s="535"/>
      <c r="H29" s="535"/>
      <c r="I29" s="535"/>
      <c r="J29" s="535"/>
      <c r="K29" s="535"/>
    </row>
    <row r="30" spans="1:11" ht="17.25" customHeight="1">
      <c r="A30" s="571" t="s">
        <v>195</v>
      </c>
      <c r="B30" s="543"/>
      <c r="C30" s="541">
        <v>0.47589999999999999</v>
      </c>
      <c r="D30" s="542"/>
      <c r="E30" s="543"/>
      <c r="F30" s="86"/>
      <c r="G30" s="539"/>
      <c r="H30" s="539"/>
      <c r="I30" s="539"/>
      <c r="J30" s="539"/>
      <c r="K30" s="539"/>
    </row>
    <row r="31" spans="1:11" ht="17.25" customHeight="1" thickBot="1">
      <c r="A31" s="544"/>
      <c r="B31" s="546"/>
      <c r="C31" s="544"/>
      <c r="D31" s="545"/>
      <c r="E31" s="546"/>
      <c r="F31" s="86"/>
      <c r="G31" s="539"/>
      <c r="H31" s="539"/>
      <c r="I31" s="539"/>
      <c r="J31" s="539"/>
      <c r="K31" s="539"/>
    </row>
    <row r="32" spans="1:11" ht="17.25" customHeight="1" thickBot="1">
      <c r="A32" s="511" t="s">
        <v>196</v>
      </c>
      <c r="B32" s="513"/>
      <c r="C32" s="538">
        <v>0.52410000000000001</v>
      </c>
      <c r="D32" s="512"/>
      <c r="E32" s="513"/>
      <c r="F32" s="86"/>
      <c r="G32" s="539"/>
      <c r="H32" s="539"/>
      <c r="I32" s="539"/>
      <c r="J32" s="539"/>
      <c r="K32" s="539"/>
    </row>
    <row r="33" spans="1:16" ht="17.25" customHeight="1" thickBot="1">
      <c r="G33" s="540"/>
      <c r="H33" s="540"/>
      <c r="I33" s="540"/>
      <c r="J33" s="540"/>
      <c r="K33" s="540"/>
    </row>
    <row r="34" spans="1:16" ht="48.75" customHeight="1" thickBot="1">
      <c r="A34" s="626" t="s">
        <v>118</v>
      </c>
      <c r="B34" s="627"/>
      <c r="C34" s="627"/>
      <c r="D34" s="627"/>
      <c r="E34" s="628"/>
      <c r="F34" s="27"/>
    </row>
    <row r="35" spans="1:16" ht="60" customHeight="1" thickBot="1">
      <c r="A35" s="564" t="s">
        <v>119</v>
      </c>
      <c r="B35" s="565"/>
      <c r="C35" s="565"/>
      <c r="D35" s="565"/>
      <c r="E35" s="566"/>
      <c r="F35" s="26"/>
    </row>
    <row r="36" spans="1:16" ht="30.75" customHeight="1">
      <c r="A36" s="88"/>
      <c r="B36" s="26"/>
      <c r="C36" s="192"/>
      <c r="D36" s="26"/>
      <c r="E36" s="26"/>
      <c r="F36" s="26"/>
    </row>
    <row r="37" spans="1:16" ht="31.5" customHeight="1" thickBot="1">
      <c r="A37" s="88"/>
      <c r="B37" s="26"/>
      <c r="C37" s="192"/>
      <c r="D37" s="26"/>
      <c r="E37" s="26"/>
      <c r="F37" s="26"/>
    </row>
    <row r="38" spans="1:16" ht="26.25" customHeight="1" thickBot="1">
      <c r="A38" s="519" t="s">
        <v>137</v>
      </c>
      <c r="B38" s="520"/>
      <c r="C38" s="520"/>
      <c r="D38" s="520"/>
      <c r="E38" s="520"/>
      <c r="F38" s="530"/>
      <c r="G38" s="520"/>
      <c r="H38" s="521"/>
      <c r="I38" s="193"/>
      <c r="J38" s="193"/>
      <c r="K38" s="629" t="s">
        <v>121</v>
      </c>
      <c r="L38" s="630"/>
      <c r="M38" s="768" t="s">
        <v>287</v>
      </c>
    </row>
    <row r="39" spans="1:16" s="64" customFormat="1" ht="77.25" customHeight="1" thickBot="1">
      <c r="A39" s="195" t="s">
        <v>122</v>
      </c>
      <c r="B39" s="196" t="s">
        <v>117</v>
      </c>
      <c r="C39" s="197" t="s">
        <v>123</v>
      </c>
      <c r="D39" s="197" t="s">
        <v>124</v>
      </c>
      <c r="E39" s="198" t="s">
        <v>125</v>
      </c>
      <c r="F39" s="527"/>
      <c r="G39" s="233" t="s">
        <v>126</v>
      </c>
      <c r="H39" s="197" t="s">
        <v>127</v>
      </c>
      <c r="I39" s="197" t="s">
        <v>128</v>
      </c>
      <c r="J39" s="197" t="s">
        <v>129</v>
      </c>
      <c r="K39" s="197" t="s">
        <v>130</v>
      </c>
      <c r="L39" s="198" t="s">
        <v>284</v>
      </c>
      <c r="M39" s="769"/>
    </row>
    <row r="40" spans="1:16">
      <c r="A40" s="362" t="s">
        <v>131</v>
      </c>
      <c r="B40" s="362" t="s">
        <v>132</v>
      </c>
      <c r="C40" s="379">
        <v>30</v>
      </c>
      <c r="D40" s="396">
        <f>+B14</f>
        <v>18975567.23</v>
      </c>
      <c r="E40" s="397">
        <v>0.1</v>
      </c>
      <c r="F40" s="528"/>
      <c r="G40" s="399">
        <f>ROUND(D40*E40,2)</f>
        <v>1897556.72</v>
      </c>
      <c r="H40" s="396">
        <f>ROUND(D40+G40,2)</f>
        <v>20873123.949999999</v>
      </c>
      <c r="I40" s="396">
        <f>ROUND(H40*10%*19%,2)</f>
        <v>396589.36</v>
      </c>
      <c r="J40" s="396">
        <f>ROUND(H40+I40,2)</f>
        <v>21269713.309999999</v>
      </c>
      <c r="K40" s="379">
        <v>51</v>
      </c>
      <c r="L40" s="764">
        <f>ROUND(((K40*J40)*6),2)</f>
        <v>6508532272.8599997</v>
      </c>
      <c r="M40" s="770">
        <f>SUM('ANEXO 1.1.VALOR 2027 (I SEMES)'!$L$40)+'ANEXO 1.1.VALOR 2027 (II SEMES)'!L40</f>
        <v>12910478512.5</v>
      </c>
    </row>
    <row r="41" spans="1:16">
      <c r="A41" s="219" t="s">
        <v>133</v>
      </c>
      <c r="B41" s="219" t="s">
        <v>132</v>
      </c>
      <c r="C41" s="226">
        <v>30</v>
      </c>
      <c r="D41" s="156">
        <f>+B14</f>
        <v>18975567.23</v>
      </c>
      <c r="E41" s="369">
        <v>0.08</v>
      </c>
      <c r="F41" s="528"/>
      <c r="G41" s="156">
        <f>ROUND(D41*E41,2)</f>
        <v>1518045.38</v>
      </c>
      <c r="H41" s="156">
        <f t="shared" ref="H41:H46" si="0">ROUND(D41+G41,2)</f>
        <v>20493612.609999999</v>
      </c>
      <c r="I41" s="156">
        <f t="shared" ref="I41:I46" si="1">ROUND(H41*10%*19%,2)</f>
        <v>389378.64</v>
      </c>
      <c r="J41" s="156">
        <f t="shared" ref="J41:J46" si="2">ROUND(H41+I41,2)</f>
        <v>20882991.25</v>
      </c>
      <c r="K41" s="226">
        <v>1</v>
      </c>
      <c r="L41" s="765">
        <f>ROUND(((K41*J41)*6),2)</f>
        <v>125297947.5</v>
      </c>
      <c r="M41" s="771">
        <f>SUM('ANEXO 1.1.VALOR 2027 (I SEMES)'!$L$41)+'ANEXO 1.1.VALOR 2027 (II SEMES)'!L41</f>
        <v>248543971.38</v>
      </c>
    </row>
    <row r="42" spans="1:16" ht="19.5" customHeight="1">
      <c r="A42" s="398" t="s">
        <v>222</v>
      </c>
      <c r="B42" s="219" t="s">
        <v>135</v>
      </c>
      <c r="C42" s="226">
        <v>20</v>
      </c>
      <c r="D42" s="156">
        <f t="shared" ref="D42:D43" si="3">ROUND($D$9*$C$30/30*C42/13*12,2)</f>
        <v>5557213.8099999996</v>
      </c>
      <c r="E42" s="369">
        <v>0.1</v>
      </c>
      <c r="F42" s="528"/>
      <c r="G42" s="156">
        <f>ROUND(D42*E42,2)</f>
        <v>555721.38</v>
      </c>
      <c r="H42" s="156">
        <f t="shared" si="0"/>
        <v>6112935.1900000004</v>
      </c>
      <c r="I42" s="156">
        <f t="shared" si="1"/>
        <v>116145.77</v>
      </c>
      <c r="J42" s="156">
        <f t="shared" si="2"/>
        <v>6229080.96</v>
      </c>
      <c r="K42" s="226">
        <v>17</v>
      </c>
      <c r="L42" s="765">
        <f>ROUND(((K42*J42)*6),2)</f>
        <v>635366257.91999996</v>
      </c>
      <c r="M42" s="771">
        <f>SUM('ANEXO 1.1.VALOR 2027 (I SEMES)'!$L$42)+'ANEXO 1.1.VALOR 2027 (II SEMES)'!L42</f>
        <v>1260327532.5599999</v>
      </c>
    </row>
    <row r="43" spans="1:16" ht="20.25" customHeight="1">
      <c r="A43" s="219" t="s">
        <v>134</v>
      </c>
      <c r="B43" s="219" t="s">
        <v>135</v>
      </c>
      <c r="C43" s="226">
        <v>20</v>
      </c>
      <c r="D43" s="156">
        <f t="shared" si="3"/>
        <v>5557213.8099999996</v>
      </c>
      <c r="E43" s="369">
        <v>0.08</v>
      </c>
      <c r="F43" s="528"/>
      <c r="G43" s="156">
        <f t="shared" ref="G43:G45" si="4">ROUND(D43*E43,2)</f>
        <v>444577.1</v>
      </c>
      <c r="H43" s="156">
        <f t="shared" si="0"/>
        <v>6001790.9100000001</v>
      </c>
      <c r="I43" s="156">
        <f t="shared" si="1"/>
        <v>114034.03</v>
      </c>
      <c r="J43" s="156">
        <f t="shared" si="2"/>
        <v>6115824.9400000004</v>
      </c>
      <c r="K43" s="226">
        <v>10</v>
      </c>
      <c r="L43" s="765">
        <f>ROUND(((K43*J43)*6),2)</f>
        <v>366949496.39999998</v>
      </c>
      <c r="M43" s="771">
        <f>SUM('ANEXO 1.1.VALOR 2027 (I SEMES)'!$L$43)+'ANEXO 1.1.VALOR 2027 (II SEMES)'!L43</f>
        <v>727889698.20000005</v>
      </c>
    </row>
    <row r="44" spans="1:16" ht="23.25" customHeight="1">
      <c r="A44" s="219" t="s">
        <v>222</v>
      </c>
      <c r="B44" s="380" t="s">
        <v>108</v>
      </c>
      <c r="C44" s="226">
        <v>22</v>
      </c>
      <c r="D44" s="156">
        <f>ROUND($D$9*$C$30/30*C44/13*12,0)</f>
        <v>6112935</v>
      </c>
      <c r="E44" s="369">
        <v>0.1</v>
      </c>
      <c r="F44" s="528"/>
      <c r="G44" s="156">
        <f t="shared" si="4"/>
        <v>611293.5</v>
      </c>
      <c r="H44" s="156">
        <f t="shared" si="0"/>
        <v>6724228.5</v>
      </c>
      <c r="I44" s="156">
        <f t="shared" si="1"/>
        <v>127760.34</v>
      </c>
      <c r="J44" s="156">
        <f t="shared" si="2"/>
        <v>6851988.8399999999</v>
      </c>
      <c r="K44" s="226">
        <v>6</v>
      </c>
      <c r="L44" s="765">
        <f>ROUND(((K44*J44)*6),2)</f>
        <v>246671598.24000001</v>
      </c>
      <c r="M44" s="771">
        <f>SUM('ANEXO 1.1.VALOR 2027 (I SEMES)'!$L$44)+'ANEXO 1.1.VALOR 2027 (II SEMES)'!L44</f>
        <v>489303639</v>
      </c>
    </row>
    <row r="45" spans="1:16" ht="23.25" customHeight="1">
      <c r="A45" s="495" t="s">
        <v>222</v>
      </c>
      <c r="B45" s="495" t="s">
        <v>223</v>
      </c>
      <c r="C45" s="496">
        <v>30</v>
      </c>
      <c r="D45" s="497">
        <f>ROUND($D$9*$C$30/30*C45/13*12,0)</f>
        <v>8335821</v>
      </c>
      <c r="E45" s="503">
        <v>0.1</v>
      </c>
      <c r="F45" s="528"/>
      <c r="G45" s="497">
        <f t="shared" si="4"/>
        <v>833582.1</v>
      </c>
      <c r="H45" s="497">
        <f t="shared" si="0"/>
        <v>9169403.0999999996</v>
      </c>
      <c r="I45" s="497">
        <f t="shared" si="1"/>
        <v>174218.66</v>
      </c>
      <c r="J45" s="497">
        <f t="shared" si="2"/>
        <v>9343621.7599999998</v>
      </c>
      <c r="K45" s="502">
        <v>2</v>
      </c>
      <c r="L45" s="766">
        <f>ROUND(((K45*J45)*6),2)</f>
        <v>112123461.12</v>
      </c>
      <c r="M45" s="771">
        <f>SUM('ANEXO 1.1.VALOR 2027 (I SEMES)'!$L$45)+'ANEXO 1.1.VALOR 2027 (II SEMES)'!L45</f>
        <v>222410740.07999998</v>
      </c>
    </row>
    <row r="46" spans="1:16" ht="21" customHeight="1" thickBot="1">
      <c r="A46" s="219" t="s">
        <v>224</v>
      </c>
      <c r="B46" s="219" t="s">
        <v>135</v>
      </c>
      <c r="C46" s="226">
        <v>20</v>
      </c>
      <c r="D46" s="223">
        <f>6852466.5*1.044</f>
        <v>7153975.0260000005</v>
      </c>
      <c r="E46" s="369">
        <v>0.1</v>
      </c>
      <c r="F46" s="528"/>
      <c r="G46" s="156">
        <f>ROUND(D46*E46,2)</f>
        <v>715397.5</v>
      </c>
      <c r="H46" s="156">
        <f t="shared" si="0"/>
        <v>7869372.5300000003</v>
      </c>
      <c r="I46" s="156">
        <f t="shared" si="1"/>
        <v>149518.07999999999</v>
      </c>
      <c r="J46" s="156">
        <f t="shared" si="2"/>
        <v>8018890.6100000003</v>
      </c>
      <c r="K46" s="226">
        <v>1</v>
      </c>
      <c r="L46" s="765">
        <f>ROUND(((K46*J46)*6),2)</f>
        <v>48113343.659999996</v>
      </c>
      <c r="M46" s="771">
        <f>SUM('ANEXO 1.1.VALOR 2027 (I SEMES)'!$L$46)+'ANEXO 1.1.VALOR 2027 (II SEMES)'!L46</f>
        <v>95173489.680000007</v>
      </c>
    </row>
    <row r="47" spans="1:16" ht="17.25" thickBot="1">
      <c r="K47" s="484">
        <f>SUM(K40:K46)</f>
        <v>88</v>
      </c>
      <c r="L47" s="767">
        <f>ROUND(SUM(L40:L46),2)</f>
        <v>8043054377.6999998</v>
      </c>
      <c r="M47" s="773">
        <f>SUM(M40:M46)</f>
        <v>15954127583.4</v>
      </c>
      <c r="N47" s="65">
        <v>16310971002</v>
      </c>
      <c r="O47" s="80">
        <f>SUM(N47)-M47</f>
        <v>356843418.60000038</v>
      </c>
      <c r="P47" s="96"/>
    </row>
    <row r="48" spans="1:16" ht="17.25" thickBot="1">
      <c r="K48" s="387"/>
      <c r="L48" s="388"/>
      <c r="M48" s="388"/>
      <c r="O48" s="80"/>
      <c r="P48" s="96"/>
    </row>
    <row r="49" spans="1:26" ht="19.5" thickBot="1">
      <c r="A49" s="529" t="s">
        <v>136</v>
      </c>
      <c r="B49" s="530"/>
      <c r="C49" s="530"/>
      <c r="D49" s="530"/>
      <c r="E49" s="530"/>
      <c r="F49" s="530"/>
      <c r="G49" s="530"/>
      <c r="H49" s="531"/>
      <c r="I49" s="89"/>
      <c r="J49" s="89"/>
      <c r="K49" s="536" t="s">
        <v>121</v>
      </c>
      <c r="L49" s="537"/>
      <c r="M49" s="768" t="s">
        <v>287</v>
      </c>
      <c r="N49" s="80"/>
    </row>
    <row r="50" spans="1:26" s="12" customFormat="1" ht="58.5" customHeight="1" thickBot="1">
      <c r="A50" s="90" t="s">
        <v>122</v>
      </c>
      <c r="B50" s="91" t="s">
        <v>117</v>
      </c>
      <c r="C50" s="161" t="s">
        <v>123</v>
      </c>
      <c r="D50" s="93" t="s">
        <v>124</v>
      </c>
      <c r="E50" s="93" t="s">
        <v>125</v>
      </c>
      <c r="F50" s="527"/>
      <c r="G50" s="93" t="s">
        <v>126</v>
      </c>
      <c r="H50" s="93" t="s">
        <v>127</v>
      </c>
      <c r="I50" s="93" t="s">
        <v>128</v>
      </c>
      <c r="J50" s="93" t="s">
        <v>129</v>
      </c>
      <c r="K50" s="95" t="s">
        <v>130</v>
      </c>
      <c r="L50" s="159" t="s">
        <v>284</v>
      </c>
      <c r="M50" s="769"/>
      <c r="N50" s="97"/>
      <c r="O50" s="97"/>
      <c r="P50" s="97"/>
      <c r="Q50" s="97"/>
      <c r="R50" s="97"/>
      <c r="S50" s="97"/>
      <c r="T50" s="97"/>
    </row>
    <row r="51" spans="1:26" s="12" customFormat="1" ht="17.25" thickBot="1">
      <c r="A51" s="361" t="s">
        <v>131</v>
      </c>
      <c r="B51" s="362" t="s">
        <v>132</v>
      </c>
      <c r="C51" s="363">
        <v>30</v>
      </c>
      <c r="D51" s="364">
        <f>+B14</f>
        <v>18975567.23</v>
      </c>
      <c r="E51" s="365">
        <v>0.1</v>
      </c>
      <c r="F51" s="528"/>
      <c r="G51" s="364">
        <f>ROUND(D51*E51,2)</f>
        <v>1897556.72</v>
      </c>
      <c r="H51" s="366">
        <f>ROUND(D51+G51,2)</f>
        <v>20873123.949999999</v>
      </c>
      <c r="I51" s="366">
        <f>ROUND(H51*10%*19%,2)</f>
        <v>396589.36</v>
      </c>
      <c r="J51" s="366">
        <f>ROUND(H51+I51,2)</f>
        <v>21269713.309999999</v>
      </c>
      <c r="K51" s="367">
        <v>9</v>
      </c>
      <c r="L51" s="368">
        <f>ROUND(K51*J51,2)*6</f>
        <v>1148564518.74</v>
      </c>
      <c r="M51" s="770">
        <f>SUM('ANEXO 1.1.VALOR 2027 (I SEMES)'!$L$51)+'ANEXO 1.1.VALOR 2027 (II SEMES)'!L51</f>
        <v>2278319737.5</v>
      </c>
      <c r="N51" s="80"/>
      <c r="O51" s="319"/>
      <c r="P51" s="97"/>
      <c r="Q51" s="97"/>
      <c r="R51" s="97"/>
      <c r="S51" s="97"/>
      <c r="T51" s="97"/>
    </row>
    <row r="52" spans="1:26" s="12" customFormat="1" ht="15.75" customHeight="1" thickBot="1">
      <c r="A52" s="370" t="s">
        <v>221</v>
      </c>
      <c r="B52" s="371" t="s">
        <v>108</v>
      </c>
      <c r="C52" s="373">
        <v>30</v>
      </c>
      <c r="D52" s="162">
        <f>7505333.8*1.044</f>
        <v>7835568.4872000003</v>
      </c>
      <c r="E52" s="254">
        <v>0.1</v>
      </c>
      <c r="F52" s="323"/>
      <c r="G52" s="162">
        <f>ROUND(D52*E52,2)</f>
        <v>783556.85</v>
      </c>
      <c r="H52" s="206">
        <f>ROUND(D52+G52,2)</f>
        <v>8619125.3399999999</v>
      </c>
      <c r="I52" s="206">
        <f>ROUND(H52*10%*19%,2)</f>
        <v>163763.38</v>
      </c>
      <c r="J52" s="206">
        <f>ROUND(H52+I52,2)</f>
        <v>8782888.7200000007</v>
      </c>
      <c r="K52" s="381">
        <v>1</v>
      </c>
      <c r="L52" s="372">
        <f>ROUND(K52*J52,2)*6</f>
        <v>52697332.320000008</v>
      </c>
      <c r="M52" s="772">
        <f>SUM('ANEXO 1.1.VALOR 2027 (I SEMES)'!$L$52)+'ANEXO 1.1.VALOR 2027 (II SEMES)'!L52</f>
        <v>104341467</v>
      </c>
      <c r="N52" s="80"/>
      <c r="O52" s="319"/>
      <c r="P52" s="97"/>
      <c r="Q52" s="97"/>
      <c r="R52" s="97"/>
      <c r="S52" s="97"/>
      <c r="T52" s="97"/>
    </row>
    <row r="53" spans="1:26" ht="17.25" thickBot="1">
      <c r="C53" s="65"/>
      <c r="K53" s="392">
        <f>SUM(K51:K52)</f>
        <v>10</v>
      </c>
      <c r="L53" s="382">
        <f>SUM(L51:L52)</f>
        <v>1201261851.0599999</v>
      </c>
      <c r="M53" s="773">
        <f>SUM(M51:M52)</f>
        <v>2382661204.5</v>
      </c>
      <c r="N53" s="65">
        <v>2418919145</v>
      </c>
      <c r="O53" s="96">
        <f>SUM(N53)-M53</f>
        <v>36257940.5</v>
      </c>
      <c r="P53" s="101"/>
    </row>
    <row r="54" spans="1:26">
      <c r="K54" s="387"/>
      <c r="L54" s="388"/>
      <c r="M54" s="388"/>
      <c r="O54" s="80"/>
      <c r="P54" s="96"/>
    </row>
    <row r="55" spans="1:26" ht="15.75" customHeight="1">
      <c r="N55" s="80"/>
    </row>
    <row r="56" spans="1:26" ht="17.25" customHeight="1">
      <c r="A56" s="72"/>
      <c r="B56" s="72"/>
      <c r="C56" s="228"/>
      <c r="D56" s="96"/>
      <c r="E56" s="96"/>
      <c r="F56" s="96"/>
      <c r="G56" s="96"/>
      <c r="I56" s="96"/>
      <c r="J56" s="96"/>
      <c r="K56" s="96"/>
      <c r="L56" s="96"/>
      <c r="M56" s="96"/>
      <c r="N56" s="96"/>
      <c r="O56" s="96"/>
      <c r="P56" s="96"/>
      <c r="Q56" s="96"/>
      <c r="R56" s="96"/>
      <c r="S56" s="96"/>
      <c r="T56" s="96"/>
      <c r="U56" s="96"/>
      <c r="V56" s="96"/>
      <c r="W56" s="96"/>
      <c r="X56" s="96"/>
      <c r="Y56" s="96"/>
      <c r="Z56" s="96"/>
    </row>
    <row r="57" spans="1:26">
      <c r="A57" s="200"/>
      <c r="C57" s="65"/>
      <c r="E57" s="210"/>
    </row>
    <row r="58" spans="1:26">
      <c r="A58" s="356"/>
      <c r="B58" s="108" t="s">
        <v>216</v>
      </c>
      <c r="C58" s="358">
        <v>46302</v>
      </c>
      <c r="D58" s="356"/>
      <c r="E58"/>
      <c r="F58"/>
      <c r="K58" s="86"/>
      <c r="L58" s="100"/>
      <c r="M58" s="100"/>
    </row>
    <row r="59" spans="1:26">
      <c r="A59" s="356"/>
      <c r="B59" s="108" t="s">
        <v>217</v>
      </c>
      <c r="C59" s="108">
        <v>45</v>
      </c>
      <c r="D59" s="356"/>
      <c r="E59"/>
      <c r="F59"/>
      <c r="K59" s="86"/>
    </row>
    <row r="60" spans="1:26">
      <c r="A60"/>
      <c r="B60"/>
      <c r="C60"/>
      <c r="D60"/>
      <c r="E60"/>
      <c r="F60"/>
      <c r="K60" s="86"/>
    </row>
    <row r="61" spans="1:26">
      <c r="A61"/>
      <c r="B61"/>
      <c r="C61"/>
      <c r="D61"/>
      <c r="E61"/>
      <c r="F61"/>
      <c r="K61" s="86"/>
    </row>
    <row r="62" spans="1:26">
      <c r="A62"/>
      <c r="B62"/>
      <c r="C62"/>
      <c r="D62"/>
      <c r="E62"/>
      <c r="F62"/>
      <c r="K62" s="86"/>
    </row>
    <row r="63" spans="1:26">
      <c r="A63"/>
      <c r="B63"/>
      <c r="C63"/>
      <c r="D63"/>
      <c r="E63"/>
      <c r="F63"/>
      <c r="K63" s="86"/>
    </row>
    <row r="64" spans="1:26">
      <c r="A64"/>
      <c r="B64"/>
      <c r="C64"/>
      <c r="D64"/>
      <c r="E64"/>
      <c r="F64"/>
      <c r="K64" s="86"/>
    </row>
    <row r="65" spans="1:13">
      <c r="A65"/>
      <c r="B65"/>
      <c r="C65"/>
      <c r="D65"/>
      <c r="E65"/>
      <c r="F65"/>
      <c r="K65" s="86"/>
    </row>
    <row r="66" spans="1:13">
      <c r="A66"/>
      <c r="B66"/>
      <c r="C66"/>
      <c r="D66"/>
      <c r="E66"/>
      <c r="F66"/>
      <c r="K66" s="86"/>
    </row>
    <row r="67" spans="1:13">
      <c r="A67"/>
      <c r="B67"/>
      <c r="C67"/>
      <c r="D67"/>
      <c r="E67"/>
      <c r="F67"/>
      <c r="K67" s="86"/>
    </row>
    <row r="68" spans="1:13">
      <c r="L68" s="99"/>
      <c r="M68" s="99"/>
    </row>
    <row r="69" spans="1:13">
      <c r="L69" s="100"/>
      <c r="M69" s="100"/>
    </row>
  </sheetData>
  <mergeCells count="50">
    <mergeCell ref="A49:H49"/>
    <mergeCell ref="K49:L49"/>
    <mergeCell ref="F50:F51"/>
    <mergeCell ref="M38:M39"/>
    <mergeCell ref="M49:M50"/>
    <mergeCell ref="G33:K33"/>
    <mergeCell ref="A34:E34"/>
    <mergeCell ref="A35:E35"/>
    <mergeCell ref="A38:H38"/>
    <mergeCell ref="K38:L38"/>
    <mergeCell ref="F39:F46"/>
    <mergeCell ref="G29:K29"/>
    <mergeCell ref="A30:B31"/>
    <mergeCell ref="C30:E31"/>
    <mergeCell ref="G30:K31"/>
    <mergeCell ref="A32:B32"/>
    <mergeCell ref="C32:E32"/>
    <mergeCell ref="G32:K32"/>
    <mergeCell ref="A24:C24"/>
    <mergeCell ref="D24:E24"/>
    <mergeCell ref="A25:C25"/>
    <mergeCell ref="D25:E25"/>
    <mergeCell ref="A28:E28"/>
    <mergeCell ref="A29:B29"/>
    <mergeCell ref="C29:E29"/>
    <mergeCell ref="A21:C21"/>
    <mergeCell ref="D21:E21"/>
    <mergeCell ref="A22:C22"/>
    <mergeCell ref="D22:E22"/>
    <mergeCell ref="A23:C23"/>
    <mergeCell ref="D23:E23"/>
    <mergeCell ref="A12:E12"/>
    <mergeCell ref="A18:E18"/>
    <mergeCell ref="A19:C19"/>
    <mergeCell ref="D19:E19"/>
    <mergeCell ref="A20:C20"/>
    <mergeCell ref="D20:E20"/>
    <mergeCell ref="A7:C7"/>
    <mergeCell ref="D7:E7"/>
    <mergeCell ref="A8:C8"/>
    <mergeCell ref="D8:E8"/>
    <mergeCell ref="A9:C9"/>
    <mergeCell ref="D9:E9"/>
    <mergeCell ref="A1:F1"/>
    <mergeCell ref="B3:E3"/>
    <mergeCell ref="A4:E4"/>
    <mergeCell ref="A5:C5"/>
    <mergeCell ref="D5:E5"/>
    <mergeCell ref="A6:C6"/>
    <mergeCell ref="D6:E6"/>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70"/>
  <sheetViews>
    <sheetView showGridLines="0" topLeftCell="A38" zoomScale="90" zoomScaleNormal="90" workbookViewId="0">
      <selection activeCell="H60" sqref="H60"/>
    </sheetView>
  </sheetViews>
  <sheetFormatPr baseColWidth="10" defaultColWidth="11.42578125" defaultRowHeight="16.5"/>
  <cols>
    <col min="1" max="1" width="39.140625" style="65" customWidth="1"/>
    <col min="2" max="2" width="32.7109375" style="65" customWidth="1"/>
    <col min="3" max="3" width="17.7109375" style="65" customWidth="1"/>
    <col min="4" max="4" width="15.28515625" style="65" customWidth="1"/>
    <col min="5" max="5" width="17.28515625" style="65" customWidth="1"/>
    <col min="6" max="6" width="1.85546875" style="65" customWidth="1"/>
    <col min="7" max="7" width="15.5703125" style="65" customWidth="1"/>
    <col min="8" max="9" width="13" style="65" customWidth="1"/>
    <col min="10" max="11" width="14.140625" style="65" customWidth="1"/>
    <col min="12" max="12" width="18.7109375" style="65" customWidth="1"/>
    <col min="13" max="13" width="14.7109375" style="65" customWidth="1"/>
    <col min="14" max="14" width="16.28515625" style="65" bestFit="1" customWidth="1"/>
    <col min="15" max="16384" width="11.42578125" style="65"/>
  </cols>
  <sheetData>
    <row r="1" spans="1:11" ht="37.5" customHeight="1" thickBot="1">
      <c r="A1" s="551" t="s">
        <v>285</v>
      </c>
      <c r="B1" s="551"/>
      <c r="C1" s="551"/>
      <c r="D1" s="551"/>
      <c r="E1" s="552"/>
      <c r="K1" s="86"/>
    </row>
    <row r="2" spans="1:11" ht="15" customHeight="1" thickBot="1"/>
    <row r="3" spans="1:11" ht="138" customHeight="1" thickBot="1">
      <c r="A3" s="66"/>
      <c r="B3" s="623" t="s">
        <v>200</v>
      </c>
      <c r="C3" s="624"/>
      <c r="D3" s="624"/>
      <c r="E3" s="625"/>
    </row>
    <row r="4" spans="1:11" ht="60" customHeight="1" thickBot="1">
      <c r="A4" s="556" t="s">
        <v>161</v>
      </c>
      <c r="B4" s="557"/>
      <c r="C4" s="557"/>
      <c r="D4" s="557"/>
      <c r="E4" s="558"/>
      <c r="F4" s="67"/>
    </row>
    <row r="5" spans="1:11" s="62" customFormat="1" ht="42" customHeight="1" thickBot="1">
      <c r="A5" s="559" t="s">
        <v>160</v>
      </c>
      <c r="B5" s="560"/>
      <c r="C5" s="561"/>
      <c r="D5" s="562">
        <f>1827945+(1827945*3%)</f>
        <v>1882783.35</v>
      </c>
      <c r="E5" s="563"/>
      <c r="F5" s="68"/>
    </row>
    <row r="6" spans="1:11" ht="17.25" thickBot="1">
      <c r="A6" s="514" t="s">
        <v>97</v>
      </c>
      <c r="B6" s="515"/>
      <c r="C6" s="516"/>
      <c r="D6" s="509">
        <v>10.38</v>
      </c>
      <c r="E6" s="510"/>
      <c r="F6" s="69"/>
    </row>
    <row r="7" spans="1:11" ht="17.25" thickBot="1">
      <c r="A7" s="514" t="s">
        <v>98</v>
      </c>
      <c r="B7" s="515"/>
      <c r="C7" s="516"/>
      <c r="D7" s="517">
        <f>ROUND(D5*D6,2)</f>
        <v>19543291.170000002</v>
      </c>
      <c r="E7" s="518"/>
      <c r="F7" s="70"/>
    </row>
    <row r="8" spans="1:11" ht="17.25" thickBot="1">
      <c r="A8" s="514" t="s">
        <v>198</v>
      </c>
      <c r="B8" s="515"/>
      <c r="C8" s="516"/>
      <c r="D8" s="525">
        <v>1500</v>
      </c>
      <c r="E8" s="526"/>
      <c r="F8" s="70"/>
      <c r="K8" s="86"/>
    </row>
    <row r="9" spans="1:11" ht="17.25" thickBot="1">
      <c r="A9" s="514" t="s">
        <v>199</v>
      </c>
      <c r="B9" s="515"/>
      <c r="C9" s="516"/>
      <c r="D9" s="517">
        <f>D7+D8</f>
        <v>19544791.170000002</v>
      </c>
      <c r="E9" s="518"/>
      <c r="F9" s="70"/>
      <c r="K9" s="86"/>
    </row>
    <row r="10" spans="1:11">
      <c r="A10" s="71"/>
      <c r="B10" s="72"/>
      <c r="C10" s="72"/>
      <c r="D10" s="70"/>
      <c r="E10" s="73"/>
      <c r="F10" s="70"/>
    </row>
    <row r="11" spans="1:11" ht="17.25" thickBot="1">
      <c r="A11" s="71"/>
      <c r="B11" s="72"/>
      <c r="C11" s="72"/>
      <c r="D11" s="70"/>
      <c r="E11" s="73"/>
      <c r="F11" s="70"/>
    </row>
    <row r="12" spans="1:11" ht="19.5" thickBot="1">
      <c r="A12" s="519" t="s">
        <v>99</v>
      </c>
      <c r="B12" s="520"/>
      <c r="C12" s="520"/>
      <c r="D12" s="520"/>
      <c r="E12" s="521"/>
      <c r="F12" s="74"/>
    </row>
    <row r="13" spans="1:11" s="63" customFormat="1" ht="24.75" customHeight="1" thickBot="1">
      <c r="A13" s="75" t="s">
        <v>100</v>
      </c>
      <c r="B13" s="76" t="s">
        <v>101</v>
      </c>
      <c r="C13" s="76" t="s">
        <v>102</v>
      </c>
      <c r="D13" s="76" t="s">
        <v>103</v>
      </c>
      <c r="E13" s="76" t="s">
        <v>104</v>
      </c>
    </row>
    <row r="14" spans="1:11" ht="33">
      <c r="A14" s="77" t="s">
        <v>105</v>
      </c>
      <c r="B14" s="78">
        <f>$D$9</f>
        <v>19544791.170000002</v>
      </c>
      <c r="C14" s="79">
        <v>0.08</v>
      </c>
      <c r="D14" s="152">
        <f>ROUND(B14*C14,2)</f>
        <v>1563583.29</v>
      </c>
      <c r="E14" s="152">
        <f>ROUND(B14+D14,2)</f>
        <v>21108374.460000001</v>
      </c>
      <c r="F14" s="80"/>
    </row>
    <row r="15" spans="1:11" ht="33.75" thickBot="1">
      <c r="A15" s="81" t="s">
        <v>106</v>
      </c>
      <c r="B15" s="82">
        <f>$D$9</f>
        <v>19544791.170000002</v>
      </c>
      <c r="C15" s="83">
        <v>0.1</v>
      </c>
      <c r="D15" s="153">
        <f>ROUND(B15*C15,0)</f>
        <v>1954479</v>
      </c>
      <c r="E15" s="153">
        <f>ROUND(B15+D15,2)</f>
        <v>21499270.170000002</v>
      </c>
      <c r="F15" s="80"/>
    </row>
    <row r="16" spans="1:11">
      <c r="A16" s="84"/>
      <c r="B16" s="80"/>
      <c r="C16" s="85"/>
      <c r="D16" s="80"/>
      <c r="E16" s="80"/>
      <c r="F16" s="80"/>
    </row>
    <row r="18" spans="1:11" ht="43.5" customHeight="1" thickBot="1">
      <c r="A18" s="522" t="s">
        <v>227</v>
      </c>
      <c r="B18" s="523"/>
      <c r="C18" s="523"/>
      <c r="D18" s="523"/>
      <c r="E18" s="524"/>
      <c r="F18" s="67"/>
    </row>
    <row r="19" spans="1:11" ht="17.25" thickBot="1">
      <c r="A19" s="511" t="s">
        <v>107</v>
      </c>
      <c r="B19" s="512"/>
      <c r="C19" s="513"/>
      <c r="D19" s="511">
        <v>20</v>
      </c>
      <c r="E19" s="513"/>
      <c r="F19" s="86"/>
    </row>
    <row r="20" spans="1:11" ht="17.25" thickBot="1">
      <c r="A20" s="511" t="s">
        <v>108</v>
      </c>
      <c r="B20" s="512"/>
      <c r="C20" s="513"/>
      <c r="D20" s="511">
        <v>22</v>
      </c>
      <c r="E20" s="513"/>
      <c r="F20" s="86"/>
    </row>
    <row r="21" spans="1:11" ht="17.25" thickBot="1">
      <c r="A21" s="511" t="s">
        <v>109</v>
      </c>
      <c r="B21" s="512"/>
      <c r="C21" s="513"/>
      <c r="D21" s="511">
        <v>24</v>
      </c>
      <c r="E21" s="513"/>
      <c r="F21" s="86"/>
    </row>
    <row r="22" spans="1:11" ht="17.25" thickBot="1">
      <c r="A22" s="511" t="s">
        <v>110</v>
      </c>
      <c r="B22" s="512"/>
      <c r="C22" s="513"/>
      <c r="D22" s="511">
        <v>26</v>
      </c>
      <c r="E22" s="513"/>
      <c r="F22" s="86"/>
    </row>
    <row r="23" spans="1:11" ht="17.25" thickBot="1">
      <c r="A23" s="511" t="s">
        <v>111</v>
      </c>
      <c r="B23" s="512"/>
      <c r="C23" s="513"/>
      <c r="D23" s="511">
        <v>2</v>
      </c>
      <c r="E23" s="513"/>
      <c r="F23" s="86"/>
    </row>
    <row r="24" spans="1:11" ht="17.25" thickBot="1">
      <c r="A24" s="511" t="s">
        <v>112</v>
      </c>
      <c r="B24" s="512"/>
      <c r="C24" s="513"/>
      <c r="D24" s="511">
        <v>8</v>
      </c>
      <c r="E24" s="513"/>
      <c r="F24" s="86"/>
    </row>
    <row r="25" spans="1:11" ht="17.25" thickBot="1">
      <c r="A25" s="511" t="s">
        <v>113</v>
      </c>
      <c r="B25" s="512"/>
      <c r="C25" s="513"/>
      <c r="D25" s="511">
        <v>10</v>
      </c>
      <c r="E25" s="513"/>
      <c r="F25" s="86"/>
    </row>
    <row r="26" spans="1:11">
      <c r="A26" s="86"/>
      <c r="B26" s="86"/>
      <c r="C26" s="86"/>
      <c r="D26" s="86"/>
      <c r="E26" s="86"/>
      <c r="F26" s="86"/>
    </row>
    <row r="28" spans="1:11" ht="53.25" customHeight="1" thickBot="1">
      <c r="A28" s="567" t="s">
        <v>114</v>
      </c>
      <c r="B28" s="568"/>
      <c r="C28" s="568"/>
      <c r="D28" s="568"/>
      <c r="E28" s="569"/>
      <c r="F28" s="27"/>
    </row>
    <row r="29" spans="1:11" s="62" customFormat="1" ht="43.5" customHeight="1" thickBot="1">
      <c r="A29" s="532" t="s">
        <v>115</v>
      </c>
      <c r="B29" s="533"/>
      <c r="C29" s="532" t="s">
        <v>116</v>
      </c>
      <c r="D29" s="534"/>
      <c r="E29" s="533"/>
      <c r="F29" s="87"/>
      <c r="G29" s="535"/>
      <c r="H29" s="535"/>
      <c r="I29" s="535"/>
      <c r="J29" s="535"/>
      <c r="K29" s="535"/>
    </row>
    <row r="30" spans="1:11" ht="17.25" customHeight="1">
      <c r="A30" s="571" t="s">
        <v>195</v>
      </c>
      <c r="B30" s="543"/>
      <c r="C30" s="541">
        <v>0.47589999999999999</v>
      </c>
      <c r="D30" s="542"/>
      <c r="E30" s="543"/>
      <c r="F30" s="86"/>
      <c r="G30" s="539"/>
      <c r="H30" s="539"/>
      <c r="I30" s="539"/>
      <c r="J30" s="539"/>
      <c r="K30" s="539"/>
    </row>
    <row r="31" spans="1:11" ht="17.25" customHeight="1" thickBot="1">
      <c r="A31" s="544"/>
      <c r="B31" s="546"/>
      <c r="C31" s="544"/>
      <c r="D31" s="545"/>
      <c r="E31" s="546"/>
      <c r="F31" s="86"/>
      <c r="G31" s="539"/>
      <c r="H31" s="539"/>
      <c r="I31" s="539"/>
      <c r="J31" s="539"/>
      <c r="K31" s="539"/>
    </row>
    <row r="32" spans="1:11" ht="17.25" customHeight="1" thickBot="1">
      <c r="A32" s="511" t="s">
        <v>196</v>
      </c>
      <c r="B32" s="513"/>
      <c r="C32" s="538">
        <v>0.52410000000000001</v>
      </c>
      <c r="D32" s="512"/>
      <c r="E32" s="513"/>
      <c r="F32" s="86"/>
      <c r="G32" s="539"/>
      <c r="H32" s="539"/>
      <c r="I32" s="539"/>
      <c r="J32" s="539"/>
      <c r="K32" s="539"/>
    </row>
    <row r="33" spans="1:14" ht="17.25" customHeight="1" thickBot="1">
      <c r="G33" s="540"/>
      <c r="H33" s="540"/>
      <c r="I33" s="540"/>
      <c r="J33" s="540"/>
      <c r="K33" s="540"/>
    </row>
    <row r="34" spans="1:14" ht="48.75" customHeight="1" thickBot="1">
      <c r="A34" s="626" t="s">
        <v>118</v>
      </c>
      <c r="B34" s="627"/>
      <c r="C34" s="627"/>
      <c r="D34" s="627"/>
      <c r="E34" s="628"/>
      <c r="F34" s="27"/>
    </row>
    <row r="35" spans="1:14" ht="60" customHeight="1" thickBot="1">
      <c r="A35" s="564" t="s">
        <v>119</v>
      </c>
      <c r="B35" s="565"/>
      <c r="C35" s="565"/>
      <c r="D35" s="565"/>
      <c r="E35" s="566"/>
      <c r="F35" s="26"/>
    </row>
    <row r="36" spans="1:14" ht="30.75" customHeight="1">
      <c r="A36" s="88"/>
      <c r="B36" s="26"/>
      <c r="C36" s="26"/>
      <c r="D36" s="26"/>
      <c r="E36" s="26"/>
      <c r="F36" s="26"/>
    </row>
    <row r="37" spans="1:14" ht="31.5" customHeight="1" thickBot="1">
      <c r="A37" s="88"/>
      <c r="B37" s="26"/>
      <c r="C37" s="26"/>
      <c r="D37" s="26"/>
      <c r="E37" s="26"/>
      <c r="F37" s="26"/>
    </row>
    <row r="38" spans="1:14" ht="26.25" customHeight="1" thickBot="1">
      <c r="A38" s="529" t="s">
        <v>137</v>
      </c>
      <c r="B38" s="530"/>
      <c r="C38" s="530"/>
      <c r="D38" s="530"/>
      <c r="E38" s="530"/>
      <c r="F38" s="530"/>
      <c r="G38" s="530"/>
      <c r="H38" s="531"/>
      <c r="I38" s="89"/>
      <c r="J38" s="89"/>
      <c r="K38" s="536" t="s">
        <v>121</v>
      </c>
      <c r="L38" s="537"/>
    </row>
    <row r="39" spans="1:14" s="64" customFormat="1" ht="77.25" customHeight="1" thickBot="1">
      <c r="A39" s="404" t="s">
        <v>122</v>
      </c>
      <c r="B39" s="405" t="s">
        <v>117</v>
      </c>
      <c r="C39" s="406" t="s">
        <v>123</v>
      </c>
      <c r="D39" s="407" t="s">
        <v>124</v>
      </c>
      <c r="E39" s="95" t="s">
        <v>125</v>
      </c>
      <c r="F39" s="527"/>
      <c r="G39" s="95" t="s">
        <v>126</v>
      </c>
      <c r="H39" s="95" t="s">
        <v>127</v>
      </c>
      <c r="I39" s="95" t="s">
        <v>128</v>
      </c>
      <c r="J39" s="95" t="s">
        <v>129</v>
      </c>
      <c r="K39" s="95" t="s">
        <v>130</v>
      </c>
      <c r="L39" s="95" t="s">
        <v>168</v>
      </c>
    </row>
    <row r="40" spans="1:14">
      <c r="A40" s="400" t="s">
        <v>131</v>
      </c>
      <c r="B40" s="400" t="s">
        <v>132</v>
      </c>
      <c r="C40" s="401">
        <v>30</v>
      </c>
      <c r="D40" s="402">
        <f>+B14</f>
        <v>19544791.170000002</v>
      </c>
      <c r="E40" s="403">
        <v>0.1</v>
      </c>
      <c r="F40" s="528"/>
      <c r="G40" s="402">
        <f>ROUND(D40*E40,2)</f>
        <v>1954479.12</v>
      </c>
      <c r="H40" s="402">
        <f>ROUND(D40+G40,2)</f>
        <v>21499270.289999999</v>
      </c>
      <c r="I40" s="402">
        <f>ROUND(H40*10%*19%,2)</f>
        <v>408486.14</v>
      </c>
      <c r="J40" s="402">
        <f>ROUND(H40+I40,2)</f>
        <v>21907756.43</v>
      </c>
      <c r="K40" s="408">
        <f>'ANEXO 1.1.VALOR 2027 (I SEMES)'!K40</f>
        <v>51</v>
      </c>
      <c r="L40" s="402">
        <f>ROUND(K40*J40,2)*11</f>
        <v>12290251357.230001</v>
      </c>
    </row>
    <row r="41" spans="1:14">
      <c r="A41" s="219" t="s">
        <v>133</v>
      </c>
      <c r="B41" s="219" t="s">
        <v>132</v>
      </c>
      <c r="C41" s="226">
        <v>30</v>
      </c>
      <c r="D41" s="156">
        <f>+B14</f>
        <v>19544791.170000002</v>
      </c>
      <c r="E41" s="369">
        <v>0.08</v>
      </c>
      <c r="F41" s="528"/>
      <c r="G41" s="156">
        <f t="shared" ref="G41:G46" si="0">ROUND(D41*E41,2)</f>
        <v>1563583.29</v>
      </c>
      <c r="H41" s="156">
        <f>ROUND(D41+G41,2)</f>
        <v>21108374.460000001</v>
      </c>
      <c r="I41" s="156">
        <f t="shared" ref="I41:I46" si="1">ROUND(H41*10%*19%,2)</f>
        <v>401059.11</v>
      </c>
      <c r="J41" s="156">
        <f t="shared" ref="J41:J46" si="2">ROUND(H41+I41,2)</f>
        <v>21509433.57</v>
      </c>
      <c r="K41" s="234">
        <f>'ANEXO 1.1.VALOR 2027 (I SEMES)'!K41</f>
        <v>1</v>
      </c>
      <c r="L41" s="156">
        <f t="shared" ref="L41:L46" si="3">ROUND(K41*J41,2)*11</f>
        <v>236603769.27000001</v>
      </c>
    </row>
    <row r="42" spans="1:14" ht="18.75" customHeight="1">
      <c r="A42" s="398" t="s">
        <v>222</v>
      </c>
      <c r="B42" s="219" t="s">
        <v>135</v>
      </c>
      <c r="C42" s="226">
        <v>20</v>
      </c>
      <c r="D42" s="156">
        <f>ROUND($D$9*$C$30/30*C42/13*12,2)</f>
        <v>5723917.6100000003</v>
      </c>
      <c r="E42" s="369">
        <v>0.1</v>
      </c>
      <c r="F42" s="528"/>
      <c r="G42" s="156">
        <f>ROUND(D42*E42,2)</f>
        <v>572391.76</v>
      </c>
      <c r="H42" s="156">
        <f>ROUND(D42+G42,2)</f>
        <v>6296309.3700000001</v>
      </c>
      <c r="I42" s="156">
        <f t="shared" si="1"/>
        <v>119629.88</v>
      </c>
      <c r="J42" s="156">
        <f t="shared" si="2"/>
        <v>6415939.25</v>
      </c>
      <c r="K42" s="234">
        <f>'ANEXO 1.1.VALOR 2027 (I SEMES)'!K42</f>
        <v>17</v>
      </c>
      <c r="L42" s="156">
        <f t="shared" si="3"/>
        <v>1199780639.75</v>
      </c>
    </row>
    <row r="43" spans="1:14" ht="23.25" customHeight="1">
      <c r="A43" s="219" t="s">
        <v>134</v>
      </c>
      <c r="B43" s="219" t="s">
        <v>135</v>
      </c>
      <c r="C43" s="226">
        <v>20</v>
      </c>
      <c r="D43" s="156">
        <f t="shared" ref="D43" si="4">ROUND($D$9*$C$30/30*C43/13*12,2)</f>
        <v>5723917.6100000003</v>
      </c>
      <c r="E43" s="369">
        <v>0.08</v>
      </c>
      <c r="F43" s="528"/>
      <c r="G43" s="156">
        <f t="shared" ref="G43:G45" si="5">ROUND(D43*E43,2)</f>
        <v>457913.41</v>
      </c>
      <c r="H43" s="156">
        <f t="shared" ref="H43:H45" si="6">ROUND(D43+G43,2)</f>
        <v>6181831.0199999996</v>
      </c>
      <c r="I43" s="156">
        <f t="shared" ref="I43:I45" si="7">ROUND(H43*10%*19%,2)</f>
        <v>117454.79</v>
      </c>
      <c r="J43" s="156">
        <f t="shared" ref="J43:J45" si="8">ROUND(H43+I43,2)</f>
        <v>6299285.8099999996</v>
      </c>
      <c r="K43" s="234">
        <f>'ANEXO 1.1.VALOR 2027 (I SEMES)'!K43</f>
        <v>10</v>
      </c>
      <c r="L43" s="156">
        <f t="shared" ref="L43:L45" si="9">ROUND(K43*J43,2)*11</f>
        <v>692921439.10000002</v>
      </c>
    </row>
    <row r="44" spans="1:14" ht="23.25" customHeight="1">
      <c r="A44" s="219" t="s">
        <v>222</v>
      </c>
      <c r="B44" s="380" t="s">
        <v>108</v>
      </c>
      <c r="C44" s="226">
        <v>22</v>
      </c>
      <c r="D44" s="156">
        <f>ROUND($D$9*$C$30/30*C44/13*12,0)</f>
        <v>6296309</v>
      </c>
      <c r="E44" s="369">
        <v>0.1</v>
      </c>
      <c r="F44" s="528"/>
      <c r="G44" s="156">
        <f t="shared" si="5"/>
        <v>629630.9</v>
      </c>
      <c r="H44" s="156">
        <f t="shared" si="6"/>
        <v>6925939.9000000004</v>
      </c>
      <c r="I44" s="156">
        <f t="shared" si="7"/>
        <v>131592.85999999999</v>
      </c>
      <c r="J44" s="156">
        <f t="shared" si="8"/>
        <v>7057532.7599999998</v>
      </c>
      <c r="K44" s="234">
        <f>'ANEXO 1.1.VALOR 2027 (I SEMES)'!K44</f>
        <v>6</v>
      </c>
      <c r="L44" s="156">
        <f t="shared" si="9"/>
        <v>465797162.16000003</v>
      </c>
    </row>
    <row r="45" spans="1:14" ht="23.25" customHeight="1">
      <c r="A45" s="495" t="s">
        <v>222</v>
      </c>
      <c r="B45" s="495" t="s">
        <v>223</v>
      </c>
      <c r="C45" s="496">
        <v>30</v>
      </c>
      <c r="D45" s="497">
        <f>ROUND($D$9*$C$30/30*C45/13*12,0)</f>
        <v>8585876</v>
      </c>
      <c r="E45" s="503">
        <v>0.1</v>
      </c>
      <c r="F45" s="528"/>
      <c r="G45" s="497">
        <f t="shared" si="5"/>
        <v>858587.6</v>
      </c>
      <c r="H45" s="497">
        <f t="shared" si="6"/>
        <v>9444463.5999999996</v>
      </c>
      <c r="I45" s="497">
        <f t="shared" si="7"/>
        <v>179444.81</v>
      </c>
      <c r="J45" s="497">
        <f t="shared" si="8"/>
        <v>9623908.4100000001</v>
      </c>
      <c r="K45" s="234">
        <f>'ANEXO 1.1.VALOR 2027 (I SEMES)'!K45</f>
        <v>2</v>
      </c>
      <c r="L45" s="497">
        <f t="shared" si="9"/>
        <v>211725985.02000001</v>
      </c>
    </row>
    <row r="46" spans="1:14" ht="20.25" customHeight="1" thickBot="1">
      <c r="A46" s="219" t="s">
        <v>224</v>
      </c>
      <c r="B46" s="219" t="s">
        <v>135</v>
      </c>
      <c r="C46" s="226">
        <v>20</v>
      </c>
      <c r="D46" s="223">
        <f>(6852466.5*1.044)*1.03</f>
        <v>7368594.2767800009</v>
      </c>
      <c r="E46" s="369">
        <v>0.1</v>
      </c>
      <c r="F46" s="528"/>
      <c r="G46" s="156">
        <f t="shared" si="0"/>
        <v>736859.43</v>
      </c>
      <c r="H46" s="156">
        <f>ROUND(D46+G46,2)</f>
        <v>8105453.71</v>
      </c>
      <c r="I46" s="156">
        <f t="shared" si="1"/>
        <v>154003.62</v>
      </c>
      <c r="J46" s="156">
        <f t="shared" si="2"/>
        <v>8259457.3300000001</v>
      </c>
      <c r="K46" s="386">
        <f>'ANEXO 1.1.VALOR 2027 (I SEMES)'!K46</f>
        <v>1</v>
      </c>
      <c r="L46" s="385">
        <f t="shared" si="3"/>
        <v>90854030.629999995</v>
      </c>
    </row>
    <row r="47" spans="1:14" ht="17.25" thickBot="1">
      <c r="K47" s="391">
        <f>SUM(K40:K46)</f>
        <v>88</v>
      </c>
      <c r="L47" s="258">
        <f>ROUND(SUM(L40:L46),2)</f>
        <v>15187934383.16</v>
      </c>
      <c r="M47" s="80">
        <v>15753253587</v>
      </c>
      <c r="N47" s="96">
        <f>SUM(M47)-L47</f>
        <v>565319203.84000015</v>
      </c>
    </row>
    <row r="48" spans="1:14" ht="17.25" thickBot="1">
      <c r="K48" s="390"/>
      <c r="L48" s="389"/>
      <c r="M48" s="80"/>
      <c r="N48" s="96"/>
    </row>
    <row r="49" spans="1:25" ht="19.5" thickBot="1">
      <c r="A49" s="529" t="s">
        <v>136</v>
      </c>
      <c r="B49" s="530"/>
      <c r="C49" s="530"/>
      <c r="D49" s="530"/>
      <c r="E49" s="530"/>
      <c r="F49" s="530"/>
      <c r="G49" s="530"/>
      <c r="H49" s="531"/>
      <c r="I49" s="89"/>
      <c r="J49" s="89"/>
      <c r="K49" s="536" t="s">
        <v>121</v>
      </c>
      <c r="L49" s="537"/>
      <c r="M49" s="80"/>
    </row>
    <row r="50" spans="1:25" s="12" customFormat="1" ht="58.5" customHeight="1" thickBot="1">
      <c r="A50" s="90" t="s">
        <v>122</v>
      </c>
      <c r="B50" s="91" t="s">
        <v>117</v>
      </c>
      <c r="C50" s="161" t="s">
        <v>123</v>
      </c>
      <c r="D50" s="93" t="s">
        <v>124</v>
      </c>
      <c r="E50" s="93" t="s">
        <v>125</v>
      </c>
      <c r="F50" s="631"/>
      <c r="G50" s="93" t="s">
        <v>126</v>
      </c>
      <c r="H50" s="93" t="s">
        <v>127</v>
      </c>
      <c r="I50" s="93" t="s">
        <v>128</v>
      </c>
      <c r="J50" s="93" t="s">
        <v>129</v>
      </c>
      <c r="K50" s="95" t="s">
        <v>130</v>
      </c>
      <c r="L50" s="159" t="s">
        <v>286</v>
      </c>
      <c r="M50" s="97"/>
      <c r="N50" s="97"/>
      <c r="O50" s="97"/>
      <c r="P50" s="97"/>
      <c r="Q50" s="97"/>
      <c r="R50" s="97"/>
      <c r="S50" s="97"/>
    </row>
    <row r="51" spans="1:25" s="12" customFormat="1" ht="17.25" thickBot="1">
      <c r="A51" s="361" t="s">
        <v>131</v>
      </c>
      <c r="B51" s="362" t="s">
        <v>132</v>
      </c>
      <c r="C51" s="363">
        <v>30</v>
      </c>
      <c r="D51" s="364">
        <f>B14</f>
        <v>19544791.170000002</v>
      </c>
      <c r="E51" s="365">
        <v>0.1</v>
      </c>
      <c r="F51" s="632"/>
      <c r="G51" s="364">
        <f>ROUND(D51*E51,2)</f>
        <v>1954479.12</v>
      </c>
      <c r="H51" s="366">
        <f>ROUND(D51+G51,2)</f>
        <v>21499270.289999999</v>
      </c>
      <c r="I51" s="366">
        <f>ROUND(H51*10%*19%,2)</f>
        <v>408486.14</v>
      </c>
      <c r="J51" s="366">
        <f>ROUND(H51+I51,2)</f>
        <v>21907756.43</v>
      </c>
      <c r="K51" s="367">
        <v>9</v>
      </c>
      <c r="L51" s="368">
        <f>ROUND(K51*J51,2)*11</f>
        <v>2168867886.5700002</v>
      </c>
      <c r="M51" s="80"/>
      <c r="N51" s="319"/>
      <c r="O51" s="97"/>
      <c r="P51" s="97"/>
      <c r="Q51" s="97"/>
      <c r="R51" s="97"/>
      <c r="S51" s="97"/>
    </row>
    <row r="52" spans="1:25" s="12" customFormat="1" ht="15.75" customHeight="1" thickBot="1">
      <c r="A52" s="370" t="s">
        <v>221</v>
      </c>
      <c r="B52" s="371" t="s">
        <v>108</v>
      </c>
      <c r="C52" s="373">
        <v>30</v>
      </c>
      <c r="D52" s="162">
        <f>(7505333.8*1.044)*1.03</f>
        <v>8070635.5418160008</v>
      </c>
      <c r="E52" s="254">
        <v>0.1</v>
      </c>
      <c r="F52" s="323"/>
      <c r="G52" s="162">
        <f>ROUND(D52*E52,2)</f>
        <v>807063.55</v>
      </c>
      <c r="H52" s="206">
        <f>ROUND(D52+G52,2)</f>
        <v>8877699.0899999999</v>
      </c>
      <c r="I52" s="206">
        <f>ROUND(H52*10%*19%,2)</f>
        <v>168676.28</v>
      </c>
      <c r="J52" s="206">
        <f>ROUND(H52+I52,2)</f>
        <v>9046375.3699999992</v>
      </c>
      <c r="K52" s="381">
        <v>1</v>
      </c>
      <c r="L52" s="372">
        <f>ROUND(K52*J52,2)*11</f>
        <v>99510129.069999993</v>
      </c>
      <c r="M52" s="80"/>
      <c r="N52" s="319"/>
      <c r="O52" s="97"/>
      <c r="P52" s="97"/>
      <c r="Q52" s="97"/>
      <c r="R52" s="97"/>
      <c r="S52" s="97"/>
    </row>
    <row r="53" spans="1:25" ht="17.25" thickBot="1">
      <c r="K53" s="392">
        <f>SUM(K51:K52)</f>
        <v>10</v>
      </c>
      <c r="L53" s="382">
        <f>SUM(L51:L52)</f>
        <v>2268378015.6400003</v>
      </c>
      <c r="M53" s="65">
        <v>2334009329</v>
      </c>
      <c r="N53" s="96">
        <f>SUM(M53)-L53</f>
        <v>65631313.359999657</v>
      </c>
      <c r="O53" s="101"/>
    </row>
    <row r="54" spans="1:25">
      <c r="K54" s="390"/>
      <c r="L54" s="389"/>
      <c r="M54" s="80"/>
      <c r="N54" s="96"/>
    </row>
    <row r="55" spans="1:25">
      <c r="M55" s="80"/>
      <c r="N55" s="96"/>
    </row>
    <row r="56" spans="1:25">
      <c r="L56" s="96"/>
      <c r="M56" s="80"/>
      <c r="N56" s="96"/>
    </row>
    <row r="57" spans="1:25" ht="17.25" customHeight="1">
      <c r="A57" s="72"/>
      <c r="B57" s="72"/>
      <c r="C57" s="199"/>
      <c r="D57" s="96"/>
      <c r="E57" s="96"/>
      <c r="F57" s="96"/>
      <c r="G57" s="96"/>
      <c r="I57" s="96"/>
      <c r="J57" s="96"/>
      <c r="K57" s="96"/>
      <c r="L57" s="96"/>
      <c r="M57" s="96"/>
      <c r="N57" s="96"/>
      <c r="O57" s="96"/>
      <c r="P57" s="96"/>
      <c r="Q57" s="96"/>
      <c r="R57" s="96"/>
      <c r="S57" s="96"/>
      <c r="T57" s="96"/>
      <c r="U57" s="96"/>
      <c r="V57" s="96"/>
      <c r="W57" s="96"/>
      <c r="X57" s="96"/>
      <c r="Y57" s="96"/>
    </row>
    <row r="58" spans="1:25">
      <c r="A58" s="200"/>
      <c r="E58" s="210"/>
    </row>
    <row r="59" spans="1:25">
      <c r="A59" s="356"/>
      <c r="B59" s="108" t="s">
        <v>216</v>
      </c>
      <c r="C59" s="358">
        <v>46302</v>
      </c>
      <c r="D59" s="356"/>
      <c r="E59"/>
      <c r="F59"/>
      <c r="K59" s="86"/>
      <c r="L59" s="100"/>
    </row>
    <row r="60" spans="1:25">
      <c r="A60" s="356"/>
      <c r="B60" s="108" t="s">
        <v>217</v>
      </c>
      <c r="C60" s="108">
        <v>45</v>
      </c>
      <c r="D60" s="356"/>
      <c r="E60"/>
      <c r="F60"/>
      <c r="K60" s="86"/>
    </row>
    <row r="61" spans="1:25">
      <c r="A61"/>
      <c r="B61"/>
      <c r="C61"/>
      <c r="D61"/>
      <c r="E61"/>
      <c r="F61"/>
      <c r="K61" s="86"/>
    </row>
    <row r="62" spans="1:25">
      <c r="A62"/>
      <c r="B62"/>
      <c r="C62"/>
      <c r="D62"/>
      <c r="E62"/>
      <c r="F62"/>
      <c r="K62" s="86"/>
    </row>
    <row r="63" spans="1:25">
      <c r="A63"/>
      <c r="B63"/>
      <c r="C63"/>
      <c r="D63"/>
      <c r="E63"/>
      <c r="F63"/>
      <c r="K63" s="86"/>
    </row>
    <row r="64" spans="1:25">
      <c r="A64"/>
      <c r="B64"/>
      <c r="C64"/>
      <c r="D64"/>
      <c r="E64"/>
      <c r="F64"/>
      <c r="K64" s="86"/>
    </row>
    <row r="65" spans="1:12">
      <c r="A65"/>
      <c r="B65"/>
      <c r="C65"/>
      <c r="D65"/>
      <c r="E65"/>
      <c r="F65"/>
      <c r="K65" s="86"/>
    </row>
    <row r="66" spans="1:12">
      <c r="A66"/>
      <c r="B66"/>
      <c r="C66"/>
      <c r="D66"/>
      <c r="E66"/>
      <c r="F66"/>
      <c r="K66" s="86"/>
    </row>
    <row r="67" spans="1:12">
      <c r="A67"/>
      <c r="B67"/>
      <c r="C67"/>
      <c r="D67"/>
      <c r="E67"/>
      <c r="F67"/>
      <c r="K67" s="86"/>
    </row>
    <row r="68" spans="1:12">
      <c r="A68"/>
      <c r="B68"/>
      <c r="C68"/>
      <c r="D68"/>
      <c r="E68"/>
      <c r="F68"/>
      <c r="K68" s="86"/>
    </row>
    <row r="69" spans="1:12">
      <c r="C69" s="86"/>
      <c r="L69" s="99"/>
    </row>
    <row r="70" spans="1:12">
      <c r="C70" s="86"/>
      <c r="L70" s="100"/>
    </row>
  </sheetData>
  <mergeCells count="48">
    <mergeCell ref="A1:E1"/>
    <mergeCell ref="A34:E34"/>
    <mergeCell ref="A35:E35"/>
    <mergeCell ref="A38:H38"/>
    <mergeCell ref="K38:L38"/>
    <mergeCell ref="A28:E28"/>
    <mergeCell ref="A29:B29"/>
    <mergeCell ref="C29:E29"/>
    <mergeCell ref="G29:K29"/>
    <mergeCell ref="A23:C23"/>
    <mergeCell ref="D23:E23"/>
    <mergeCell ref="A24:C24"/>
    <mergeCell ref="D24:E24"/>
    <mergeCell ref="A25:C25"/>
    <mergeCell ref="D25:E25"/>
    <mergeCell ref="A20:C20"/>
    <mergeCell ref="F39:F46"/>
    <mergeCell ref="A32:B32"/>
    <mergeCell ref="C32:E32"/>
    <mergeCell ref="G32:K32"/>
    <mergeCell ref="G33:K33"/>
    <mergeCell ref="D8:E8"/>
    <mergeCell ref="A9:C9"/>
    <mergeCell ref="D9:E9"/>
    <mergeCell ref="C30:E31"/>
    <mergeCell ref="G30:K31"/>
    <mergeCell ref="A30:B31"/>
    <mergeCell ref="D20:E20"/>
    <mergeCell ref="A21:C21"/>
    <mergeCell ref="D21:E21"/>
    <mergeCell ref="A22:C22"/>
    <mergeCell ref="D22:E22"/>
    <mergeCell ref="A49:H49"/>
    <mergeCell ref="K49:L49"/>
    <mergeCell ref="F50:F51"/>
    <mergeCell ref="B3:E3"/>
    <mergeCell ref="A4:E4"/>
    <mergeCell ref="A5:C5"/>
    <mergeCell ref="D5:E5"/>
    <mergeCell ref="A6:C6"/>
    <mergeCell ref="D6:E6"/>
    <mergeCell ref="A7:C7"/>
    <mergeCell ref="D7:E7"/>
    <mergeCell ref="A12:E12"/>
    <mergeCell ref="A18:E18"/>
    <mergeCell ref="A19:C19"/>
    <mergeCell ref="D19:E19"/>
    <mergeCell ref="A8:C8"/>
  </mergeCells>
  <pageMargins left="0.70866141732283472" right="0.70866141732283472" top="0.74803149606299213" bottom="0.74803149606299213" header="0.31496062992125984" footer="0.31496062992125984"/>
  <pageSetup paperSize="14" scale="50" orientation="landscape" horizontalDpi="4294967294"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C385"/>
  <sheetViews>
    <sheetView showGridLines="0" zoomScale="59" zoomScaleNormal="59" workbookViewId="0">
      <selection activeCell="A76" sqref="A76"/>
    </sheetView>
  </sheetViews>
  <sheetFormatPr baseColWidth="10" defaultColWidth="11" defaultRowHeight="15.75"/>
  <cols>
    <col min="2" max="2" width="74.5703125" style="178" customWidth="1"/>
    <col min="3" max="3" width="22.7109375" style="181" customWidth="1"/>
    <col min="4" max="4" width="13.85546875" customWidth="1"/>
    <col min="5" max="5" width="4.42578125" customWidth="1"/>
    <col min="6" max="6" width="20.85546875" customWidth="1"/>
    <col min="7" max="7" width="21.42578125" customWidth="1"/>
    <col min="8" max="8" width="23.42578125" customWidth="1"/>
    <col min="9" max="9" width="2.28515625" customWidth="1"/>
    <col min="10" max="10" width="24.140625" customWidth="1"/>
    <col min="11" max="11" width="24.42578125" customWidth="1"/>
    <col min="12" max="12" width="24.85546875" customWidth="1"/>
    <col min="13" max="13" width="2.28515625" customWidth="1"/>
    <col min="14" max="15" width="23.140625" customWidth="1"/>
    <col min="16" max="16" width="23.42578125" customWidth="1"/>
    <col min="17" max="17" width="7.7109375" customWidth="1"/>
    <col min="18" max="20" width="24.28515625" customWidth="1"/>
    <col min="21" max="21" width="1.42578125" customWidth="1"/>
    <col min="22" max="22" width="24.140625" customWidth="1"/>
    <col min="23" max="23" width="24.42578125" customWidth="1"/>
    <col min="24" max="24" width="23.140625" customWidth="1"/>
    <col min="25" max="25" width="2" customWidth="1"/>
    <col min="26" max="27" width="23.140625" customWidth="1"/>
    <col min="28" max="28" width="24.28515625" customWidth="1"/>
    <col min="29" max="29" width="3.5703125" customWidth="1"/>
    <col min="30" max="32" width="24.28515625" customWidth="1"/>
    <col min="33" max="33" width="1.42578125" customWidth="1"/>
    <col min="34" max="34" width="24.140625" customWidth="1"/>
    <col min="35" max="35" width="24.42578125" customWidth="1"/>
    <col min="36" max="36" width="23.140625" customWidth="1"/>
    <col min="37" max="37" width="2" customWidth="1"/>
    <col min="38" max="39" width="23.140625" customWidth="1"/>
    <col min="40" max="40" width="24" customWidth="1"/>
    <col min="41" max="42" width="3.5703125" customWidth="1"/>
    <col min="43" max="43" width="15.85546875" customWidth="1"/>
    <col min="44" max="44" width="14.85546875" customWidth="1"/>
    <col min="45" max="45" width="15.28515625" customWidth="1"/>
    <col min="46" max="46" width="18.28515625" customWidth="1"/>
    <col min="47" max="47" width="1.7109375" customWidth="1"/>
    <col min="48" max="48" width="16.28515625" customWidth="1"/>
    <col min="49" max="49" width="16.85546875" customWidth="1"/>
    <col min="50" max="50" width="15.7109375" customWidth="1"/>
    <col min="51" max="51" width="15.85546875" customWidth="1"/>
    <col min="52" max="52" width="1.7109375" customWidth="1"/>
    <col min="53" max="53" width="16.28515625" customWidth="1"/>
    <col min="54" max="54" width="14.85546875" customWidth="1"/>
    <col min="55" max="55" width="16.5703125" customWidth="1"/>
    <col min="56" max="56" width="18.42578125" customWidth="1"/>
    <col min="57" max="57" width="5.5703125" customWidth="1"/>
    <col min="58" max="58" width="21.85546875" customWidth="1"/>
    <col min="59" max="59" width="23.140625" customWidth="1"/>
    <col min="60" max="60" width="24.140625" customWidth="1"/>
    <col min="61" max="61" width="4.7109375" customWidth="1"/>
    <col min="62" max="62" width="24.140625" customWidth="1"/>
    <col min="63" max="63" width="24.42578125" customWidth="1"/>
    <col min="64" max="64" width="24.7109375" customWidth="1"/>
    <col min="65" max="65" width="4.7109375" customWidth="1"/>
    <col min="66" max="67" width="23.140625" customWidth="1"/>
    <col min="68" max="68" width="24" customWidth="1"/>
  </cols>
  <sheetData>
    <row r="1" spans="1:81" ht="16.5" thickBot="1"/>
    <row r="2" spans="1:81" ht="36.75" customHeight="1" thickBot="1">
      <c r="A2" s="636" t="s">
        <v>193</v>
      </c>
      <c r="B2" s="637"/>
      <c r="C2" s="637"/>
      <c r="D2" s="637"/>
      <c r="E2" s="637"/>
      <c r="F2" s="637"/>
      <c r="G2" s="637"/>
      <c r="H2" s="637"/>
      <c r="I2" s="637"/>
      <c r="J2" s="637"/>
      <c r="K2" s="637"/>
      <c r="L2" s="637"/>
      <c r="M2" s="637"/>
      <c r="N2" s="637"/>
      <c r="O2" s="637"/>
      <c r="P2" s="637"/>
      <c r="Q2" s="637"/>
      <c r="R2" s="637"/>
      <c r="S2" s="637"/>
      <c r="T2" s="637"/>
      <c r="U2" s="637"/>
      <c r="V2" s="637"/>
      <c r="W2" s="637"/>
      <c r="X2" s="637"/>
      <c r="Y2" s="637"/>
      <c r="Z2" s="637"/>
      <c r="AA2" s="637"/>
      <c r="AB2" s="637"/>
      <c r="AC2" s="637"/>
      <c r="AD2" s="637"/>
      <c r="AE2" s="637"/>
      <c r="AF2" s="637"/>
      <c r="AG2" s="637"/>
      <c r="AH2" s="637"/>
      <c r="AI2" s="637"/>
      <c r="AJ2" s="637"/>
      <c r="AK2" s="637"/>
      <c r="AL2" s="637"/>
      <c r="AM2" s="637"/>
      <c r="AN2" s="637"/>
      <c r="AO2" s="637"/>
      <c r="AP2" s="637"/>
      <c r="AQ2" s="637"/>
      <c r="AR2" s="637"/>
      <c r="AS2" s="637"/>
      <c r="AT2" s="637"/>
      <c r="AU2" s="637"/>
      <c r="AV2" s="637"/>
      <c r="AW2" s="637"/>
      <c r="AX2" s="637"/>
      <c r="AY2" s="637"/>
      <c r="AZ2" s="637"/>
      <c r="BA2" s="637"/>
      <c r="BB2" s="637"/>
      <c r="BC2" s="637"/>
      <c r="BD2" s="637"/>
      <c r="BE2" s="637"/>
      <c r="BF2" s="637"/>
      <c r="BG2" s="637"/>
      <c r="BH2" s="637"/>
      <c r="BI2" s="637"/>
      <c r="BJ2" s="637"/>
      <c r="BK2" s="637"/>
      <c r="BL2" s="637"/>
      <c r="BM2" s="637"/>
      <c r="BN2" s="637"/>
      <c r="BO2" s="637"/>
      <c r="BP2" s="638"/>
    </row>
    <row r="3" spans="1:81" ht="74.25" customHeight="1" thickBot="1">
      <c r="A3" s="639"/>
      <c r="B3" s="639"/>
      <c r="C3" s="640" t="s">
        <v>225</v>
      </c>
      <c r="D3" s="641"/>
      <c r="E3" s="641"/>
      <c r="F3" s="641"/>
      <c r="G3" s="641"/>
      <c r="H3" s="641"/>
      <c r="I3" s="641"/>
      <c r="J3" s="641"/>
      <c r="K3" s="641"/>
      <c r="L3" s="641"/>
      <c r="M3" s="641"/>
      <c r="N3" s="641"/>
      <c r="O3" s="641"/>
      <c r="P3" s="641"/>
      <c r="Q3" s="641"/>
      <c r="R3" s="641"/>
      <c r="S3" s="641"/>
      <c r="T3" s="641"/>
      <c r="U3" s="641"/>
      <c r="V3" s="641"/>
      <c r="W3" s="641"/>
      <c r="X3" s="641"/>
      <c r="Y3" s="641"/>
      <c r="Z3" s="641"/>
      <c r="AA3" s="641"/>
      <c r="AB3" s="641"/>
      <c r="AC3" s="641"/>
      <c r="AD3" s="641"/>
      <c r="AE3" s="641"/>
      <c r="AF3" s="641"/>
      <c r="AG3" s="641"/>
      <c r="AH3" s="641"/>
      <c r="AI3" s="641"/>
      <c r="AJ3" s="641"/>
      <c r="AK3" s="641"/>
      <c r="AL3" s="641"/>
      <c r="AM3" s="641"/>
      <c r="AN3" s="641"/>
      <c r="AO3" s="641"/>
      <c r="AP3" s="641"/>
      <c r="AQ3" s="641"/>
      <c r="AR3" s="641"/>
      <c r="AS3" s="641"/>
      <c r="AT3" s="641"/>
      <c r="AU3" s="641"/>
      <c r="AV3" s="641"/>
      <c r="AW3" s="641"/>
      <c r="AX3" s="641"/>
      <c r="AY3" s="641"/>
      <c r="AZ3" s="641"/>
      <c r="BA3" s="641"/>
      <c r="BB3" s="641"/>
      <c r="BC3" s="641"/>
      <c r="BD3" s="641"/>
      <c r="BE3" s="641"/>
      <c r="BF3" s="641"/>
      <c r="BG3" s="641"/>
      <c r="BH3" s="641"/>
      <c r="BI3" s="641"/>
      <c r="BJ3" s="641"/>
      <c r="BK3" s="641"/>
      <c r="BL3" s="641"/>
      <c r="BM3" s="641"/>
      <c r="BN3" s="641"/>
      <c r="BO3" s="641"/>
      <c r="BP3" s="642"/>
    </row>
    <row r="4" spans="1:81" ht="36.75" customHeight="1">
      <c r="A4" s="176"/>
      <c r="B4" s="179"/>
      <c r="C4" s="22"/>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164"/>
      <c r="AD4" s="164"/>
      <c r="AE4" s="164"/>
      <c r="AF4" s="164"/>
      <c r="AG4" s="164"/>
      <c r="AH4" s="164"/>
      <c r="AI4" s="164"/>
      <c r="AJ4" s="164"/>
      <c r="AK4" s="164"/>
      <c r="AL4" s="164"/>
      <c r="AM4" s="164"/>
      <c r="AN4" s="164"/>
      <c r="AO4" s="164"/>
      <c r="AP4" s="164"/>
      <c r="AQ4" s="164"/>
      <c r="AR4" s="164"/>
      <c r="AS4" s="164"/>
      <c r="AT4" s="164"/>
      <c r="AU4" s="164"/>
      <c r="AV4" s="164"/>
      <c r="AW4" s="164"/>
      <c r="AX4" s="164"/>
      <c r="AY4" s="164"/>
      <c r="AZ4" s="164"/>
      <c r="BA4" s="164"/>
      <c r="BB4" s="164"/>
      <c r="BC4" s="164"/>
      <c r="BD4" s="164"/>
      <c r="BE4" s="164"/>
      <c r="BF4" s="164"/>
      <c r="BG4" s="164"/>
      <c r="BH4" s="164"/>
      <c r="BI4" s="164"/>
      <c r="BJ4" s="164"/>
      <c r="BK4" s="164"/>
      <c r="BL4" s="164"/>
      <c r="BM4" s="164"/>
      <c r="BN4" s="164"/>
      <c r="BO4" s="164"/>
      <c r="BP4" s="164"/>
    </row>
    <row r="5" spans="1:81" ht="18">
      <c r="A5" s="10"/>
      <c r="B5" s="10"/>
      <c r="C5" s="22"/>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164"/>
      <c r="AD5" s="164"/>
      <c r="AE5" s="164"/>
      <c r="AF5" s="164"/>
      <c r="AG5" s="164"/>
      <c r="AH5" s="164"/>
      <c r="AI5" s="164"/>
      <c r="AJ5" s="164"/>
      <c r="AK5" s="164"/>
      <c r="AL5" s="164"/>
      <c r="AM5" s="164"/>
      <c r="AN5" s="164"/>
      <c r="AO5" s="164"/>
      <c r="AP5" s="164"/>
      <c r="AQ5" s="164"/>
      <c r="AR5" s="164"/>
      <c r="AS5" s="164"/>
      <c r="AT5" s="164"/>
      <c r="AU5" s="164"/>
      <c r="AV5" s="164"/>
      <c r="AW5" s="164"/>
      <c r="AX5" s="164"/>
      <c r="AY5" s="164"/>
      <c r="AZ5" s="164"/>
      <c r="BA5" s="164"/>
      <c r="BB5" s="164"/>
      <c r="BC5" s="164"/>
      <c r="BD5" s="164"/>
      <c r="BE5" s="164"/>
      <c r="BF5" s="164"/>
      <c r="BG5" s="164"/>
      <c r="BH5" s="164"/>
      <c r="BI5" s="164"/>
      <c r="BJ5" s="164"/>
      <c r="BK5" s="164"/>
      <c r="BL5" s="164"/>
      <c r="BM5" s="164"/>
      <c r="BN5" s="164"/>
      <c r="BO5" s="164"/>
      <c r="BP5" s="164"/>
    </row>
    <row r="6" spans="1:81" ht="33" customHeight="1" thickBot="1">
      <c r="A6" s="12"/>
      <c r="B6" s="12"/>
      <c r="C6" s="12"/>
      <c r="D6" s="12"/>
      <c r="E6" s="14"/>
      <c r="F6" s="643" t="s">
        <v>180</v>
      </c>
      <c r="G6" s="643"/>
      <c r="H6" s="643"/>
      <c r="I6" s="168"/>
      <c r="J6" s="168"/>
      <c r="K6" s="28"/>
      <c r="L6" s="28"/>
      <c r="M6" s="28"/>
      <c r="N6" s="28"/>
      <c r="O6" s="28"/>
      <c r="P6" s="28"/>
      <c r="Q6" s="28"/>
      <c r="R6" s="643" t="s">
        <v>275</v>
      </c>
      <c r="S6" s="643"/>
      <c r="T6" s="643"/>
      <c r="U6" s="28"/>
      <c r="V6" s="168"/>
      <c r="W6" s="28"/>
      <c r="X6" s="28"/>
      <c r="Y6" s="28"/>
      <c r="Z6" s="28"/>
      <c r="AA6" s="28"/>
      <c r="AB6" s="28"/>
      <c r="AC6" s="28"/>
      <c r="AD6" s="643" t="s">
        <v>268</v>
      </c>
      <c r="AE6" s="643"/>
      <c r="AF6" s="643"/>
      <c r="AG6" s="28"/>
      <c r="AH6" s="168"/>
      <c r="AI6" s="28"/>
      <c r="AJ6" s="28"/>
      <c r="AK6" s="28"/>
      <c r="AL6" s="28"/>
      <c r="AM6" s="28"/>
      <c r="AN6" s="28"/>
      <c r="AO6" s="28"/>
      <c r="AP6" s="28"/>
      <c r="AQ6" s="165"/>
      <c r="AR6" s="165"/>
      <c r="AS6" s="165"/>
      <c r="AT6" s="165"/>
      <c r="AV6" s="165"/>
      <c r="AW6" s="165"/>
      <c r="AX6" s="165"/>
      <c r="AY6" s="165"/>
      <c r="BA6" s="165"/>
      <c r="BB6" s="165"/>
      <c r="BC6" s="165"/>
      <c r="BD6" s="165"/>
      <c r="BF6" s="643"/>
      <c r="BG6" s="643"/>
      <c r="BH6" s="643"/>
      <c r="BI6" s="168"/>
      <c r="BJ6" s="168"/>
      <c r="BK6" s="28"/>
      <c r="BL6" s="28"/>
      <c r="BM6" s="28"/>
      <c r="BN6" s="28"/>
      <c r="BO6" s="28"/>
      <c r="BP6" s="28"/>
    </row>
    <row r="7" spans="1:81" ht="48" customHeight="1" thickBot="1">
      <c r="A7" s="259" t="s">
        <v>138</v>
      </c>
      <c r="B7" s="261" t="s">
        <v>139</v>
      </c>
      <c r="C7" s="259" t="s">
        <v>140</v>
      </c>
      <c r="D7" s="259" t="s">
        <v>141</v>
      </c>
      <c r="E7" s="14"/>
      <c r="F7" s="653" t="s">
        <v>181</v>
      </c>
      <c r="G7" s="654"/>
      <c r="H7" s="654"/>
      <c r="I7" s="654"/>
      <c r="J7" s="654"/>
      <c r="K7" s="654"/>
      <c r="L7" s="654"/>
      <c r="M7" s="654"/>
      <c r="N7" s="654"/>
      <c r="O7" s="654"/>
      <c r="P7" s="655"/>
      <c r="Q7" s="58"/>
      <c r="R7" s="653" t="s">
        <v>182</v>
      </c>
      <c r="S7" s="654"/>
      <c r="T7" s="654"/>
      <c r="U7" s="654"/>
      <c r="V7" s="654"/>
      <c r="W7" s="654"/>
      <c r="X7" s="654"/>
      <c r="Y7" s="654"/>
      <c r="Z7" s="654"/>
      <c r="AA7" s="654"/>
      <c r="AB7" s="655"/>
      <c r="AC7" s="58"/>
      <c r="AD7" s="653" t="s">
        <v>267</v>
      </c>
      <c r="AE7" s="654"/>
      <c r="AF7" s="654"/>
      <c r="AG7" s="654"/>
      <c r="AH7" s="654"/>
      <c r="AI7" s="654"/>
      <c r="AJ7" s="654"/>
      <c r="AK7" s="654"/>
      <c r="AL7" s="654"/>
      <c r="AM7" s="654"/>
      <c r="AN7" s="655"/>
      <c r="AO7" s="58"/>
      <c r="AP7" s="58"/>
      <c r="AQ7" s="650" t="s">
        <v>183</v>
      </c>
      <c r="AR7" s="651"/>
      <c r="AS7" s="651"/>
      <c r="AT7" s="652"/>
      <c r="AU7" s="171"/>
      <c r="AV7" s="650" t="s">
        <v>183</v>
      </c>
      <c r="AW7" s="651"/>
      <c r="AX7" s="651"/>
      <c r="AY7" s="652"/>
      <c r="AZ7" s="171"/>
      <c r="BA7" s="650" t="s">
        <v>183</v>
      </c>
      <c r="BB7" s="651"/>
      <c r="BC7" s="651"/>
      <c r="BD7" s="652"/>
      <c r="BE7" s="263"/>
      <c r="BF7" s="647" t="s">
        <v>184</v>
      </c>
      <c r="BG7" s="648"/>
      <c r="BH7" s="648"/>
      <c r="BI7" s="648"/>
      <c r="BJ7" s="648"/>
      <c r="BK7" s="648"/>
      <c r="BL7" s="648"/>
      <c r="BM7" s="648"/>
      <c r="BN7" s="648"/>
      <c r="BO7" s="648"/>
      <c r="BP7" s="649"/>
      <c r="BQ7" s="263"/>
      <c r="BR7" s="263"/>
      <c r="BS7" s="263"/>
      <c r="BT7" s="263"/>
      <c r="BU7" s="263"/>
      <c r="BV7" s="263"/>
      <c r="BW7" s="263"/>
      <c r="BX7" s="263"/>
      <c r="BY7" s="263"/>
      <c r="BZ7" s="263"/>
      <c r="CA7" s="263"/>
      <c r="CB7" s="263"/>
      <c r="CC7" s="263"/>
    </row>
    <row r="8" spans="1:81" ht="48" customHeight="1" thickBot="1">
      <c r="A8" s="260"/>
      <c r="B8" s="262"/>
      <c r="C8" s="260"/>
      <c r="D8" s="260"/>
      <c r="E8" s="14"/>
      <c r="F8" s="644" t="s">
        <v>147</v>
      </c>
      <c r="G8" s="645"/>
      <c r="H8" s="646"/>
      <c r="I8" s="58"/>
      <c r="J8" s="644" t="s">
        <v>162</v>
      </c>
      <c r="K8" s="645"/>
      <c r="L8" s="646"/>
      <c r="M8" s="58"/>
      <c r="N8" s="644" t="s">
        <v>163</v>
      </c>
      <c r="O8" s="645"/>
      <c r="P8" s="646"/>
      <c r="Q8" s="58"/>
      <c r="R8" s="644" t="s">
        <v>147</v>
      </c>
      <c r="S8" s="645"/>
      <c r="T8" s="646"/>
      <c r="U8" s="264"/>
      <c r="V8" s="644" t="s">
        <v>162</v>
      </c>
      <c r="W8" s="645"/>
      <c r="X8" s="646"/>
      <c r="Y8" s="58"/>
      <c r="Z8" s="633" t="s">
        <v>163</v>
      </c>
      <c r="AA8" s="634"/>
      <c r="AB8" s="635"/>
      <c r="AC8" s="58"/>
      <c r="AD8" s="644" t="s">
        <v>147</v>
      </c>
      <c r="AE8" s="645"/>
      <c r="AF8" s="646"/>
      <c r="AG8" s="264"/>
      <c r="AH8" s="644" t="s">
        <v>162</v>
      </c>
      <c r="AI8" s="645"/>
      <c r="AJ8" s="646"/>
      <c r="AK8" s="58"/>
      <c r="AL8" s="633" t="s">
        <v>163</v>
      </c>
      <c r="AM8" s="634"/>
      <c r="AN8" s="635"/>
      <c r="AO8" s="58"/>
      <c r="AP8" s="58"/>
      <c r="AQ8" s="676" t="s">
        <v>185</v>
      </c>
      <c r="AR8" s="677"/>
      <c r="AS8" s="677"/>
      <c r="AT8" s="678"/>
      <c r="AU8" s="171"/>
      <c r="AV8" s="676" t="s">
        <v>186</v>
      </c>
      <c r="AW8" s="677"/>
      <c r="AX8" s="677"/>
      <c r="AY8" s="678"/>
      <c r="AZ8" s="171"/>
      <c r="BA8" s="676" t="s">
        <v>187</v>
      </c>
      <c r="BB8" s="677"/>
      <c r="BC8" s="677"/>
      <c r="BD8" s="678"/>
      <c r="BE8" s="263"/>
      <c r="BF8" s="644" t="s">
        <v>147</v>
      </c>
      <c r="BG8" s="645"/>
      <c r="BH8" s="646"/>
      <c r="BI8" s="58"/>
      <c r="BJ8" s="644" t="s">
        <v>162</v>
      </c>
      <c r="BK8" s="645"/>
      <c r="BL8" s="646"/>
      <c r="BM8" s="58"/>
      <c r="BN8" s="644" t="s">
        <v>163</v>
      </c>
      <c r="BO8" s="645"/>
      <c r="BP8" s="646"/>
      <c r="BQ8" s="263"/>
      <c r="BR8" s="263"/>
      <c r="BS8" s="263"/>
      <c r="BT8" s="263"/>
      <c r="BU8" s="263"/>
      <c r="BV8" s="263"/>
      <c r="BW8" s="263"/>
      <c r="BX8" s="263"/>
      <c r="BY8" s="263"/>
      <c r="BZ8" s="263"/>
      <c r="CA8" s="263"/>
      <c r="CB8" s="263"/>
      <c r="CC8" s="263"/>
    </row>
    <row r="9" spans="1:81" ht="48" customHeight="1" thickBot="1">
      <c r="A9" s="260"/>
      <c r="B9" s="262"/>
      <c r="C9" s="260"/>
      <c r="D9" s="260"/>
      <c r="E9" s="14"/>
      <c r="F9" s="662" t="s">
        <v>148</v>
      </c>
      <c r="G9" s="663"/>
      <c r="H9" s="167">
        <v>1</v>
      </c>
      <c r="I9" s="171"/>
      <c r="J9" s="662" t="s">
        <v>148</v>
      </c>
      <c r="K9" s="663"/>
      <c r="L9" s="167">
        <v>12</v>
      </c>
      <c r="M9" s="171"/>
      <c r="N9" s="662" t="s">
        <v>148</v>
      </c>
      <c r="O9" s="663"/>
      <c r="P9" s="167">
        <v>11</v>
      </c>
      <c r="Q9" s="58"/>
      <c r="R9" s="662" t="s">
        <v>148</v>
      </c>
      <c r="S9" s="663"/>
      <c r="T9" s="167">
        <v>1</v>
      </c>
      <c r="U9" s="264"/>
      <c r="V9" s="662" t="s">
        <v>148</v>
      </c>
      <c r="W9" s="663"/>
      <c r="X9" s="167">
        <v>12</v>
      </c>
      <c r="Y9" s="171"/>
      <c r="Z9" s="662" t="s">
        <v>148</v>
      </c>
      <c r="AA9" s="663"/>
      <c r="AB9" s="167">
        <v>11</v>
      </c>
      <c r="AC9" s="171"/>
      <c r="AD9" s="662" t="s">
        <v>148</v>
      </c>
      <c r="AE9" s="663"/>
      <c r="AF9" s="167">
        <v>1</v>
      </c>
      <c r="AG9" s="264"/>
      <c r="AH9" s="662" t="s">
        <v>148</v>
      </c>
      <c r="AI9" s="663"/>
      <c r="AJ9" s="167">
        <v>12</v>
      </c>
      <c r="AK9" s="171"/>
      <c r="AL9" s="662" t="s">
        <v>148</v>
      </c>
      <c r="AM9" s="663"/>
      <c r="AN9" s="167">
        <v>11</v>
      </c>
      <c r="AO9" s="171"/>
      <c r="AP9" s="171"/>
      <c r="AQ9" s="679"/>
      <c r="AR9" s="680"/>
      <c r="AS9" s="680"/>
      <c r="AT9" s="681"/>
      <c r="AU9" s="171"/>
      <c r="AV9" s="679"/>
      <c r="AW9" s="680"/>
      <c r="AX9" s="680"/>
      <c r="AY9" s="681"/>
      <c r="AZ9" s="171"/>
      <c r="BA9" s="679"/>
      <c r="BB9" s="680"/>
      <c r="BC9" s="680"/>
      <c r="BD9" s="681"/>
      <c r="BE9" s="263"/>
      <c r="BF9" s="662" t="s">
        <v>148</v>
      </c>
      <c r="BG9" s="663"/>
      <c r="BH9" s="167">
        <v>1</v>
      </c>
      <c r="BI9" s="171"/>
      <c r="BJ9" s="662" t="s">
        <v>148</v>
      </c>
      <c r="BK9" s="663"/>
      <c r="BL9" s="167">
        <v>12</v>
      </c>
      <c r="BM9" s="171"/>
      <c r="BN9" s="662" t="s">
        <v>148</v>
      </c>
      <c r="BO9" s="663"/>
      <c r="BP9" s="167">
        <v>11</v>
      </c>
      <c r="BQ9" s="263"/>
      <c r="BR9" s="263"/>
      <c r="BS9" s="263"/>
      <c r="BT9" s="263"/>
      <c r="BU9" s="263"/>
      <c r="BV9" s="263"/>
      <c r="BW9" s="263"/>
      <c r="BX9" s="263"/>
      <c r="BY9" s="263"/>
      <c r="BZ9" s="263"/>
      <c r="CA9" s="263"/>
      <c r="CB9" s="263"/>
      <c r="CC9" s="263"/>
    </row>
    <row r="10" spans="1:81" ht="82.15" customHeight="1" thickBot="1">
      <c r="A10" s="260"/>
      <c r="B10" s="262"/>
      <c r="C10" s="260"/>
      <c r="D10" s="260"/>
      <c r="E10" s="46"/>
      <c r="F10" s="170" t="s">
        <v>149</v>
      </c>
      <c r="G10" s="170" t="s">
        <v>150</v>
      </c>
      <c r="H10" s="170" t="s">
        <v>169</v>
      </c>
      <c r="I10" s="172"/>
      <c r="J10" s="170" t="s">
        <v>149</v>
      </c>
      <c r="K10" s="170" t="s">
        <v>150</v>
      </c>
      <c r="L10" s="170" t="s">
        <v>170</v>
      </c>
      <c r="M10" s="172"/>
      <c r="N10" s="170" t="s">
        <v>149</v>
      </c>
      <c r="O10" s="170" t="s">
        <v>150</v>
      </c>
      <c r="P10" s="170" t="s">
        <v>171</v>
      </c>
      <c r="Q10" s="265"/>
      <c r="R10" s="170" t="s">
        <v>149</v>
      </c>
      <c r="S10" s="170" t="s">
        <v>150</v>
      </c>
      <c r="T10" s="170" t="s">
        <v>169</v>
      </c>
      <c r="U10" s="266"/>
      <c r="V10" s="170" t="s">
        <v>149</v>
      </c>
      <c r="W10" s="170" t="s">
        <v>150</v>
      </c>
      <c r="X10" s="170" t="s">
        <v>170</v>
      </c>
      <c r="Y10" s="172"/>
      <c r="Z10" s="170" t="s">
        <v>149</v>
      </c>
      <c r="AA10" s="170" t="s">
        <v>150</v>
      </c>
      <c r="AB10" s="170" t="s">
        <v>171</v>
      </c>
      <c r="AC10" s="172"/>
      <c r="AD10" s="170" t="s">
        <v>149</v>
      </c>
      <c r="AE10" s="170" t="s">
        <v>150</v>
      </c>
      <c r="AF10" s="170" t="s">
        <v>169</v>
      </c>
      <c r="AG10" s="266"/>
      <c r="AH10" s="170" t="s">
        <v>149</v>
      </c>
      <c r="AI10" s="170" t="s">
        <v>150</v>
      </c>
      <c r="AJ10" s="170" t="s">
        <v>170</v>
      </c>
      <c r="AK10" s="172"/>
      <c r="AL10" s="170" t="s">
        <v>149</v>
      </c>
      <c r="AM10" s="170" t="s">
        <v>150</v>
      </c>
      <c r="AN10" s="170" t="s">
        <v>171</v>
      </c>
      <c r="AO10" s="172"/>
      <c r="AP10" s="172"/>
      <c r="AQ10" s="267" t="s">
        <v>188</v>
      </c>
      <c r="AR10" s="267" t="s">
        <v>189</v>
      </c>
      <c r="AS10" s="267" t="s">
        <v>190</v>
      </c>
      <c r="AT10" s="267" t="s">
        <v>191</v>
      </c>
      <c r="AU10" s="13"/>
      <c r="AV10" s="267" t="s">
        <v>188</v>
      </c>
      <c r="AW10" s="267" t="s">
        <v>189</v>
      </c>
      <c r="AX10" s="267" t="s">
        <v>190</v>
      </c>
      <c r="AY10" s="267" t="s">
        <v>191</v>
      </c>
      <c r="AZ10" s="13"/>
      <c r="BA10" s="267" t="s">
        <v>188</v>
      </c>
      <c r="BB10" s="267" t="s">
        <v>189</v>
      </c>
      <c r="BC10" s="267" t="s">
        <v>190</v>
      </c>
      <c r="BD10" s="267" t="s">
        <v>191</v>
      </c>
      <c r="BE10" s="13"/>
      <c r="BF10" s="315" t="s">
        <v>149</v>
      </c>
      <c r="BG10" s="170" t="s">
        <v>150</v>
      </c>
      <c r="BH10" s="170" t="s">
        <v>169</v>
      </c>
      <c r="BI10" s="172"/>
      <c r="BJ10" s="170" t="s">
        <v>149</v>
      </c>
      <c r="BK10" s="170" t="s">
        <v>150</v>
      </c>
      <c r="BL10" s="170" t="s">
        <v>170</v>
      </c>
      <c r="BM10" s="172"/>
      <c r="BN10" s="170" t="s">
        <v>149</v>
      </c>
      <c r="BO10" s="170" t="s">
        <v>150</v>
      </c>
      <c r="BP10" s="170" t="s">
        <v>171</v>
      </c>
      <c r="BQ10" s="13"/>
      <c r="BR10" s="13"/>
      <c r="BS10" s="13"/>
      <c r="BT10" s="13"/>
      <c r="BU10" s="13"/>
      <c r="BV10" s="13"/>
      <c r="BW10" s="13"/>
      <c r="BX10" s="13"/>
      <c r="BY10" s="13"/>
      <c r="BZ10" s="13"/>
      <c r="CA10" s="13"/>
      <c r="CB10" s="13"/>
      <c r="CC10" s="13"/>
    </row>
    <row r="11" spans="1:81" ht="33" customHeight="1" thickBot="1">
      <c r="A11" s="667" t="s">
        <v>265</v>
      </c>
      <c r="B11" s="668"/>
      <c r="C11" s="668"/>
      <c r="D11" s="669"/>
      <c r="E11" s="14"/>
      <c r="F11" s="60"/>
      <c r="G11" s="61"/>
      <c r="H11" s="61"/>
      <c r="I11" s="169"/>
      <c r="J11" s="169"/>
      <c r="K11" s="59"/>
      <c r="L11" s="59"/>
      <c r="M11" s="59"/>
      <c r="N11" s="59"/>
      <c r="O11" s="59"/>
      <c r="P11" s="59"/>
      <c r="Q11" s="59"/>
      <c r="R11" s="268"/>
      <c r="S11" s="169"/>
      <c r="T11" s="169"/>
      <c r="U11" s="269"/>
      <c r="V11" s="169"/>
      <c r="W11" s="59"/>
      <c r="X11" s="59"/>
      <c r="Y11" s="59"/>
      <c r="Z11" s="59"/>
      <c r="AA11" s="59"/>
      <c r="AB11" s="59"/>
      <c r="AC11" s="59"/>
      <c r="AD11" s="268"/>
      <c r="AE11" s="169"/>
      <c r="AF11" s="169"/>
      <c r="AG11" s="269"/>
      <c r="AH11" s="169"/>
      <c r="AI11" s="59"/>
      <c r="AJ11" s="59"/>
      <c r="AK11" s="59"/>
      <c r="AL11" s="59"/>
      <c r="AM11" s="59"/>
      <c r="AN11" s="59"/>
      <c r="AO11" s="59"/>
      <c r="AP11" s="59"/>
      <c r="AQ11" s="270"/>
      <c r="AR11" s="270"/>
      <c r="AS11" s="270"/>
      <c r="AT11" s="270"/>
      <c r="AV11" s="270"/>
      <c r="AW11" s="270"/>
      <c r="AX11" s="270"/>
      <c r="AY11" s="270"/>
      <c r="BA11" s="270"/>
      <c r="BB11" s="270"/>
      <c r="BC11" s="270"/>
      <c r="BD11" s="270"/>
      <c r="BF11" s="60"/>
      <c r="BG11" s="61"/>
      <c r="BH11" s="61"/>
      <c r="BI11" s="169"/>
      <c r="BJ11" s="169"/>
      <c r="BK11" s="59"/>
      <c r="BL11" s="59"/>
      <c r="BM11" s="59"/>
      <c r="BN11" s="59"/>
      <c r="BO11" s="59"/>
      <c r="BP11" s="59"/>
    </row>
    <row r="12" spans="1:81" ht="60.6" customHeight="1" thickBot="1">
      <c r="A12" s="47">
        <v>1</v>
      </c>
      <c r="B12" s="416" t="s">
        <v>228</v>
      </c>
      <c r="C12" s="287" t="s">
        <v>229</v>
      </c>
      <c r="D12" s="250">
        <v>49</v>
      </c>
      <c r="E12" s="281"/>
      <c r="F12" s="288">
        <v>166250</v>
      </c>
      <c r="G12" s="290">
        <f>ROUND(F12*$D12,2)</f>
        <v>8146250</v>
      </c>
      <c r="H12" s="289">
        <f>ROUND(G12*$H$9,2)</f>
        <v>8146250</v>
      </c>
      <c r="I12" s="50"/>
      <c r="J12" s="288">
        <v>168254.98</v>
      </c>
      <c r="K12" s="290">
        <f>ROUND(J12*$D12,2)</f>
        <v>8244494.0199999996</v>
      </c>
      <c r="L12" s="289">
        <f>ROUND(K12*$L$9,2)</f>
        <v>98933928.239999995</v>
      </c>
      <c r="M12" s="50"/>
      <c r="N12" s="288">
        <v>170380.85</v>
      </c>
      <c r="O12" s="290">
        <f>ROUND(N12*$D12,2)</f>
        <v>8348661.6500000004</v>
      </c>
      <c r="P12" s="289">
        <f>ROUND(O12*$P$9,2)</f>
        <v>91835278.150000006</v>
      </c>
      <c r="Q12" s="50"/>
      <c r="R12" s="288">
        <v>202500</v>
      </c>
      <c r="S12" s="290">
        <f>ROUND(R12*$D12,2)</f>
        <v>9922500</v>
      </c>
      <c r="T12" s="289">
        <f>ROUND(S12*$T$9,2)</f>
        <v>9922500</v>
      </c>
      <c r="U12" s="20"/>
      <c r="V12" s="291">
        <v>202500</v>
      </c>
      <c r="W12" s="290">
        <f>ROUND(V12*$D12,2)</f>
        <v>9922500</v>
      </c>
      <c r="X12" s="292">
        <f>ROUND(W12*$X$9,2)</f>
        <v>119070000</v>
      </c>
      <c r="Y12" s="50"/>
      <c r="Z12" s="288">
        <v>202500</v>
      </c>
      <c r="AA12" s="290">
        <f>ROUND(Z12*$D12,2)</f>
        <v>9922500</v>
      </c>
      <c r="AB12" s="289">
        <f>ROUND(AA12*$AB$9,2)</f>
        <v>109147500</v>
      </c>
      <c r="AC12" s="50"/>
      <c r="AD12" s="288">
        <v>104365</v>
      </c>
      <c r="AE12" s="290">
        <f>ROUND(AD12*$D12,2)</f>
        <v>5113885</v>
      </c>
      <c r="AF12" s="289">
        <f>ROUND(AE12*$AF$9,2)</f>
        <v>5113885</v>
      </c>
      <c r="AG12" s="20"/>
      <c r="AH12" s="291">
        <v>104761</v>
      </c>
      <c r="AI12" s="290">
        <f>ROUND(AH12*$D12,2)</f>
        <v>5133289</v>
      </c>
      <c r="AJ12" s="292">
        <f>ROUND(AI12*$AJ$9,2)</f>
        <v>61599468</v>
      </c>
      <c r="AK12" s="50"/>
      <c r="AL12" s="288">
        <v>105103</v>
      </c>
      <c r="AM12" s="290">
        <f>ROUND(AL12*$D12,2)</f>
        <v>5150047</v>
      </c>
      <c r="AN12" s="289">
        <f>ROUND(AM12*$AN$9,2)</f>
        <v>56650517</v>
      </c>
      <c r="AO12" s="50"/>
      <c r="AP12" s="50"/>
      <c r="AQ12" s="432">
        <f>ROUND(MIN(F12,R12,AD12),2)</f>
        <v>104365</v>
      </c>
      <c r="AR12" s="433">
        <f>ROUND(MAX(F12,R12,AD12),2)</f>
        <v>202500</v>
      </c>
      <c r="AS12" s="433">
        <f>ROUND(AVERAGE(F12,R12,AD12),2)</f>
        <v>157705</v>
      </c>
      <c r="AT12" s="434">
        <f>ROUND(AVERAGE(AQ12,AS12),2)</f>
        <v>131035</v>
      </c>
      <c r="AV12" s="432">
        <f>ROUND(MIN(J12,V12,AH12),2)</f>
        <v>104761</v>
      </c>
      <c r="AW12" s="433">
        <f>ROUND(MAX(J12,V12,AH12),2)</f>
        <v>202500</v>
      </c>
      <c r="AX12" s="433">
        <f>ROUND(AVERAGE(J12,V12,AH12),2)</f>
        <v>158505.32999999999</v>
      </c>
      <c r="AY12" s="434">
        <f>ROUND(AVERAGE(AV12,AX12),2)</f>
        <v>131633.17000000001</v>
      </c>
      <c r="BA12" s="429">
        <f>ROUND(MIN(N12,Z12,AL12),2)</f>
        <v>105103</v>
      </c>
      <c r="BB12" s="430">
        <f>ROUND(MAX(N12,Z12,AL12),2)</f>
        <v>202500</v>
      </c>
      <c r="BC12" s="430">
        <f>ROUND(AVERAGE(N12,Z12,AL12),2)</f>
        <v>159327.95000000001</v>
      </c>
      <c r="BD12" s="431">
        <f>ROUND(AVERAGE(BA12,BC12),2)</f>
        <v>132215.48000000001</v>
      </c>
      <c r="BF12" s="288">
        <f>AT12</f>
        <v>131035</v>
      </c>
      <c r="BG12" s="290">
        <f>ROUND(BF12*$D12,2)</f>
        <v>6420715</v>
      </c>
      <c r="BH12" s="289">
        <f>ROUND(BG12*$BH$9,2)</f>
        <v>6420715</v>
      </c>
      <c r="BI12" s="50"/>
      <c r="BJ12" s="288">
        <f>AY12</f>
        <v>131633.17000000001</v>
      </c>
      <c r="BK12" s="290">
        <f>ROUND(BJ12*$D12,2)</f>
        <v>6450025.3300000001</v>
      </c>
      <c r="BL12" s="289">
        <f>ROUND(BK12*$BL$9,2)</f>
        <v>77400303.959999993</v>
      </c>
      <c r="BM12" s="50"/>
      <c r="BN12" s="288">
        <f>BD12</f>
        <v>132215.48000000001</v>
      </c>
      <c r="BO12" s="290">
        <f>ROUND(BN12*$D12,2)</f>
        <v>6478558.5199999996</v>
      </c>
      <c r="BP12" s="289">
        <f>ROUND(BO12*$BP$9,2)</f>
        <v>71264143.719999999</v>
      </c>
    </row>
    <row r="13" spans="1:81" ht="136.15" customHeight="1" thickBot="1">
      <c r="A13" s="47">
        <v>2</v>
      </c>
      <c r="B13" s="180" t="s">
        <v>230</v>
      </c>
      <c r="C13" s="15" t="s">
        <v>229</v>
      </c>
      <c r="D13" s="249">
        <v>352</v>
      </c>
      <c r="E13" s="281"/>
      <c r="F13" s="422">
        <v>74812.5</v>
      </c>
      <c r="G13" s="283">
        <f t="shared" ref="G13:G26" si="0">ROUND(F13*$D13,2)</f>
        <v>26334000</v>
      </c>
      <c r="H13" s="284">
        <f t="shared" ref="H13:H26" si="1">ROUND(G13*$H$9,2)</f>
        <v>26334000</v>
      </c>
      <c r="I13" s="37"/>
      <c r="J13" s="422">
        <v>75714.740000000005</v>
      </c>
      <c r="K13" s="283">
        <f>ROUND(J13*$D13,2)</f>
        <v>26651588.48</v>
      </c>
      <c r="L13" s="284">
        <f>ROUND(K13*$L$9,2)</f>
        <v>319819061.75999999</v>
      </c>
      <c r="M13" s="37"/>
      <c r="N13" s="422">
        <v>76671.38</v>
      </c>
      <c r="O13" s="283">
        <f t="shared" ref="O13:O15" si="2">ROUND(N13*$D13,2)</f>
        <v>26988325.760000002</v>
      </c>
      <c r="P13" s="284">
        <f t="shared" ref="P13:P15" si="3">ROUND(O13*$P$9,2)</f>
        <v>296871583.36000001</v>
      </c>
      <c r="Q13" s="37"/>
      <c r="R13" s="422">
        <v>49500</v>
      </c>
      <c r="S13" s="283">
        <f t="shared" ref="S13:S26" si="4">ROUND(R13*$D13,2)</f>
        <v>17424000</v>
      </c>
      <c r="T13" s="284">
        <f t="shared" ref="T13:T26" si="5">ROUND(S13*$T$9,2)</f>
        <v>17424000</v>
      </c>
      <c r="U13" s="423"/>
      <c r="V13" s="422">
        <v>49500</v>
      </c>
      <c r="W13" s="283">
        <f t="shared" ref="W13:W26" si="6">ROUND(V13*$D13,2)</f>
        <v>17424000</v>
      </c>
      <c r="X13" s="285">
        <f t="shared" ref="X13:X26" si="7">ROUND(W13*$X$9,2)</f>
        <v>209088000</v>
      </c>
      <c r="Y13" s="37"/>
      <c r="Z13" s="422">
        <v>49500</v>
      </c>
      <c r="AA13" s="283">
        <f t="shared" ref="AA13:AA26" si="8">ROUND(Z13*$D13,2)</f>
        <v>17424000</v>
      </c>
      <c r="AB13" s="284">
        <f t="shared" ref="AB13:AB26" si="9">ROUND(AA13*$AB$9,2)</f>
        <v>191664000</v>
      </c>
      <c r="AC13" s="37"/>
      <c r="AD13" s="422">
        <v>42130</v>
      </c>
      <c r="AE13" s="283">
        <f t="shared" ref="AE13:AE26" si="10">ROUND(AD13*$D13,2)</f>
        <v>14829760</v>
      </c>
      <c r="AF13" s="284">
        <f t="shared" ref="AF13:AF26" si="11">ROUND(AE13*$AF$9,2)</f>
        <v>14829760</v>
      </c>
      <c r="AG13" s="423"/>
      <c r="AH13" s="422">
        <v>42228</v>
      </c>
      <c r="AI13" s="283">
        <f t="shared" ref="AI13:AI26" si="12">ROUND(AH13*$D13,2)</f>
        <v>14864256</v>
      </c>
      <c r="AJ13" s="285">
        <f t="shared" ref="AJ13:AJ26" si="13">ROUND(AI13*$AJ$9,2)</f>
        <v>178371072</v>
      </c>
      <c r="AK13" s="37"/>
      <c r="AL13" s="422">
        <v>42313</v>
      </c>
      <c r="AM13" s="283">
        <f t="shared" ref="AM13:AM26" si="14">ROUND(AL13*$D13,2)</f>
        <v>14894176</v>
      </c>
      <c r="AN13" s="284">
        <f t="shared" ref="AN13:AN26" si="15">ROUND(AM13*$AN$9,2)</f>
        <v>163835936</v>
      </c>
      <c r="AO13" s="37"/>
      <c r="AP13" s="37"/>
      <c r="AQ13" s="436">
        <f t="shared" ref="AQ13:AQ26" si="16">ROUND(MIN(F13,R13,AD13),2)</f>
        <v>42130</v>
      </c>
      <c r="AR13" s="435">
        <f t="shared" ref="AR13:AR26" si="17">ROUND(MAX(F13,R13,AD13),2)</f>
        <v>74812.5</v>
      </c>
      <c r="AS13" s="435">
        <f t="shared" ref="AS13:AS26" si="18">ROUND(AVERAGE(F13,R13,AD13),2)</f>
        <v>55480.83</v>
      </c>
      <c r="AT13" s="437">
        <f t="shared" ref="AT13:AT26" si="19">ROUND(AVERAGE(AQ13,AS13),2)</f>
        <v>48805.42</v>
      </c>
      <c r="AU13" s="103"/>
      <c r="AV13" s="436">
        <f t="shared" ref="AV13:AV26" si="20">ROUND(MIN(J13,V13,AH13),2)</f>
        <v>42228</v>
      </c>
      <c r="AW13" s="435">
        <f t="shared" ref="AW13:AW26" si="21">ROUND(MAX(J13,V13,AH13),2)</f>
        <v>75714.740000000005</v>
      </c>
      <c r="AX13" s="435">
        <f t="shared" ref="AX13:AX26" si="22">ROUND(AVERAGE(J13,V13,AH13),2)</f>
        <v>55814.25</v>
      </c>
      <c r="AY13" s="437">
        <f t="shared" ref="AY13:AY26" si="23">ROUND(AVERAGE(AV13,AX13),2)</f>
        <v>49021.13</v>
      </c>
      <c r="AZ13" s="103"/>
      <c r="BA13" s="436">
        <f t="shared" ref="BA13:BA26" si="24">ROUND(MIN(N13,Z13,AL13),2)</f>
        <v>42313</v>
      </c>
      <c r="BB13" s="435">
        <f t="shared" ref="BB13:BB26" si="25">ROUND(MAX(N13,Z13,AL13),2)</f>
        <v>76671.38</v>
      </c>
      <c r="BC13" s="435">
        <f t="shared" ref="BC13:BC26" si="26">ROUND(AVERAGE(N13,Z13,AL13),2)</f>
        <v>56161.46</v>
      </c>
      <c r="BD13" s="437">
        <f t="shared" ref="BD13:BD25" si="27">ROUND(AVERAGE(BA13,BC13),2)</f>
        <v>49237.23</v>
      </c>
      <c r="BE13" s="103"/>
      <c r="BF13" s="282">
        <f t="shared" ref="BF13:BF26" si="28">AT13</f>
        <v>48805.42</v>
      </c>
      <c r="BG13" s="283">
        <f t="shared" ref="BG13:BG26" si="29">ROUND(BF13*$D13,2)</f>
        <v>17179507.84</v>
      </c>
      <c r="BH13" s="284">
        <f t="shared" ref="BH13:BH26" si="30">ROUND(BG13*$BH$9,2)</f>
        <v>17179507.84</v>
      </c>
      <c r="BI13" s="37"/>
      <c r="BJ13" s="282">
        <f t="shared" ref="BJ13:BJ26" si="31">AY13</f>
        <v>49021.13</v>
      </c>
      <c r="BK13" s="283">
        <f t="shared" ref="BK13:BK26" si="32">ROUND(BJ13*$D13,2)</f>
        <v>17255437.760000002</v>
      </c>
      <c r="BL13" s="284">
        <f t="shared" ref="BL13:BL26" si="33">ROUND(BK13*$BL$9,2)</f>
        <v>207065253.12</v>
      </c>
      <c r="BM13" s="37"/>
      <c r="BN13" s="282">
        <f t="shared" ref="BN13:BN26" si="34">BD13</f>
        <v>49237.23</v>
      </c>
      <c r="BO13" s="283">
        <f t="shared" ref="BO13:BO26" si="35">ROUND(BN13*$D13,2)</f>
        <v>17331504.960000001</v>
      </c>
      <c r="BP13" s="284">
        <f t="shared" ref="BP13:BP26" si="36">ROUND(BO13*$BP$9,2)</f>
        <v>190646554.56</v>
      </c>
    </row>
    <row r="14" spans="1:81" ht="120" customHeight="1" thickBot="1">
      <c r="A14" s="47">
        <v>3</v>
      </c>
      <c r="B14" s="180" t="s">
        <v>231</v>
      </c>
      <c r="C14" s="15" t="s">
        <v>229</v>
      </c>
      <c r="D14" s="250">
        <v>111</v>
      </c>
      <c r="E14" s="281"/>
      <c r="F14" s="422">
        <v>74812.5</v>
      </c>
      <c r="G14" s="283">
        <f t="shared" si="0"/>
        <v>8304187.5</v>
      </c>
      <c r="H14" s="284">
        <f t="shared" si="1"/>
        <v>8304187.5</v>
      </c>
      <c r="I14" s="37"/>
      <c r="J14" s="422">
        <v>75714.740000000005</v>
      </c>
      <c r="K14" s="283">
        <f t="shared" ref="K14:K26" si="37">ROUND(J14*$D14,2)</f>
        <v>8404336.1400000006</v>
      </c>
      <c r="L14" s="284">
        <f t="shared" ref="L14:L26" si="38">ROUND(K14*$L$9,2)</f>
        <v>100852033.68000001</v>
      </c>
      <c r="M14" s="37"/>
      <c r="N14" s="422">
        <v>76671.38</v>
      </c>
      <c r="O14" s="283">
        <f t="shared" si="2"/>
        <v>8510523.1799999997</v>
      </c>
      <c r="P14" s="284">
        <f t="shared" si="3"/>
        <v>93615754.980000004</v>
      </c>
      <c r="Q14" s="37"/>
      <c r="R14" s="422">
        <v>146250</v>
      </c>
      <c r="S14" s="283">
        <f t="shared" si="4"/>
        <v>16233750</v>
      </c>
      <c r="T14" s="284">
        <f t="shared" si="5"/>
        <v>16233750</v>
      </c>
      <c r="U14" s="423"/>
      <c r="V14" s="422">
        <v>146250</v>
      </c>
      <c r="W14" s="283">
        <f t="shared" si="6"/>
        <v>16233750</v>
      </c>
      <c r="X14" s="285">
        <f t="shared" si="7"/>
        <v>194805000</v>
      </c>
      <c r="Y14" s="37"/>
      <c r="Z14" s="422">
        <v>146250</v>
      </c>
      <c r="AA14" s="283">
        <f t="shared" si="8"/>
        <v>16233750</v>
      </c>
      <c r="AB14" s="284">
        <f t="shared" si="9"/>
        <v>178571250</v>
      </c>
      <c r="AC14" s="37"/>
      <c r="AD14" s="422">
        <v>47466</v>
      </c>
      <c r="AE14" s="283">
        <f t="shared" si="10"/>
        <v>5268726</v>
      </c>
      <c r="AF14" s="284">
        <f t="shared" si="11"/>
        <v>5268726</v>
      </c>
      <c r="AG14" s="423"/>
      <c r="AH14" s="422">
        <v>47575</v>
      </c>
      <c r="AI14" s="283">
        <f t="shared" si="12"/>
        <v>5280825</v>
      </c>
      <c r="AJ14" s="285">
        <f t="shared" si="13"/>
        <v>63369900</v>
      </c>
      <c r="AK14" s="37"/>
      <c r="AL14" s="422">
        <v>47670</v>
      </c>
      <c r="AM14" s="283">
        <f t="shared" si="14"/>
        <v>5291370</v>
      </c>
      <c r="AN14" s="284">
        <f t="shared" si="15"/>
        <v>58205070</v>
      </c>
      <c r="AO14" s="37"/>
      <c r="AP14" s="37"/>
      <c r="AQ14" s="436">
        <f t="shared" si="16"/>
        <v>47466</v>
      </c>
      <c r="AR14" s="435">
        <f t="shared" si="17"/>
        <v>146250</v>
      </c>
      <c r="AS14" s="435">
        <f t="shared" si="18"/>
        <v>89509.5</v>
      </c>
      <c r="AT14" s="437">
        <f t="shared" si="19"/>
        <v>68487.75</v>
      </c>
      <c r="AU14" s="103"/>
      <c r="AV14" s="436">
        <f t="shared" si="20"/>
        <v>47575</v>
      </c>
      <c r="AW14" s="435">
        <f t="shared" si="21"/>
        <v>146250</v>
      </c>
      <c r="AX14" s="435">
        <f t="shared" si="22"/>
        <v>89846.58</v>
      </c>
      <c r="AY14" s="437">
        <f t="shared" si="23"/>
        <v>68710.789999999994</v>
      </c>
      <c r="AZ14" s="103"/>
      <c r="BA14" s="436">
        <f t="shared" si="24"/>
        <v>47670</v>
      </c>
      <c r="BB14" s="435">
        <f t="shared" si="25"/>
        <v>146250</v>
      </c>
      <c r="BC14" s="435">
        <f t="shared" si="26"/>
        <v>90197.13</v>
      </c>
      <c r="BD14" s="437">
        <f t="shared" si="27"/>
        <v>68933.570000000007</v>
      </c>
      <c r="BE14" s="103"/>
      <c r="BF14" s="282">
        <f t="shared" si="28"/>
        <v>68487.75</v>
      </c>
      <c r="BG14" s="283">
        <f t="shared" si="29"/>
        <v>7602140.25</v>
      </c>
      <c r="BH14" s="284">
        <f t="shared" si="30"/>
        <v>7602140.25</v>
      </c>
      <c r="BI14" s="37"/>
      <c r="BJ14" s="282">
        <f t="shared" si="31"/>
        <v>68710.789999999994</v>
      </c>
      <c r="BK14" s="283">
        <f t="shared" si="32"/>
        <v>7626897.6900000004</v>
      </c>
      <c r="BL14" s="284">
        <f t="shared" si="33"/>
        <v>91522772.280000001</v>
      </c>
      <c r="BM14" s="37"/>
      <c r="BN14" s="282">
        <f t="shared" si="34"/>
        <v>68933.570000000007</v>
      </c>
      <c r="BO14" s="283">
        <f t="shared" si="35"/>
        <v>7651626.2699999996</v>
      </c>
      <c r="BP14" s="284">
        <f t="shared" si="36"/>
        <v>84167888.969999999</v>
      </c>
    </row>
    <row r="15" spans="1:81" ht="115.15" customHeight="1" thickBot="1">
      <c r="A15" s="47">
        <v>4</v>
      </c>
      <c r="B15" s="180" t="s">
        <v>232</v>
      </c>
      <c r="C15" s="15" t="s">
        <v>229</v>
      </c>
      <c r="D15" s="297">
        <v>6</v>
      </c>
      <c r="E15" s="281"/>
      <c r="F15" s="422">
        <v>288166.67</v>
      </c>
      <c r="G15" s="283">
        <f t="shared" si="0"/>
        <v>1729000.02</v>
      </c>
      <c r="H15" s="284">
        <f t="shared" si="1"/>
        <v>1729000.02</v>
      </c>
      <c r="I15" s="37"/>
      <c r="J15" s="422">
        <v>291641.96000000002</v>
      </c>
      <c r="K15" s="283">
        <f t="shared" si="37"/>
        <v>1749851.76</v>
      </c>
      <c r="L15" s="284">
        <f t="shared" si="38"/>
        <v>20998221.120000001</v>
      </c>
      <c r="M15" s="37"/>
      <c r="N15" s="422">
        <v>295326.81</v>
      </c>
      <c r="O15" s="283">
        <f t="shared" si="2"/>
        <v>1771960.86</v>
      </c>
      <c r="P15" s="284">
        <f t="shared" si="3"/>
        <v>19491569.460000001</v>
      </c>
      <c r="Q15" s="37"/>
      <c r="R15" s="422">
        <v>360000</v>
      </c>
      <c r="S15" s="283">
        <f t="shared" si="4"/>
        <v>2160000</v>
      </c>
      <c r="T15" s="284">
        <f t="shared" si="5"/>
        <v>2160000</v>
      </c>
      <c r="U15" s="423"/>
      <c r="V15" s="422">
        <v>360000</v>
      </c>
      <c r="W15" s="283">
        <f t="shared" si="6"/>
        <v>2160000</v>
      </c>
      <c r="X15" s="285">
        <f t="shared" si="7"/>
        <v>25920000</v>
      </c>
      <c r="Y15" s="37"/>
      <c r="Z15" s="422">
        <v>360000</v>
      </c>
      <c r="AA15" s="283">
        <f t="shared" si="8"/>
        <v>2160000</v>
      </c>
      <c r="AB15" s="284">
        <f t="shared" si="9"/>
        <v>23760000</v>
      </c>
      <c r="AC15" s="37"/>
      <c r="AD15" s="422">
        <v>153440</v>
      </c>
      <c r="AE15" s="283">
        <f t="shared" si="10"/>
        <v>920640</v>
      </c>
      <c r="AF15" s="284">
        <f t="shared" si="11"/>
        <v>920640</v>
      </c>
      <c r="AG15" s="423"/>
      <c r="AH15" s="422">
        <v>154194</v>
      </c>
      <c r="AI15" s="283">
        <f t="shared" si="12"/>
        <v>925164</v>
      </c>
      <c r="AJ15" s="285">
        <f t="shared" si="13"/>
        <v>11101968</v>
      </c>
      <c r="AK15" s="37"/>
      <c r="AL15" s="422">
        <v>154846</v>
      </c>
      <c r="AM15" s="283">
        <f t="shared" si="14"/>
        <v>929076</v>
      </c>
      <c r="AN15" s="284">
        <f t="shared" si="15"/>
        <v>10219836</v>
      </c>
      <c r="AO15" s="37"/>
      <c r="AP15" s="37"/>
      <c r="AQ15" s="436">
        <f t="shared" si="16"/>
        <v>153440</v>
      </c>
      <c r="AR15" s="435">
        <f t="shared" si="17"/>
        <v>360000</v>
      </c>
      <c r="AS15" s="435">
        <f t="shared" si="18"/>
        <v>267202.21999999997</v>
      </c>
      <c r="AT15" s="437">
        <f t="shared" si="19"/>
        <v>210321.11</v>
      </c>
      <c r="AU15" s="103"/>
      <c r="AV15" s="436">
        <f t="shared" si="20"/>
        <v>154194</v>
      </c>
      <c r="AW15" s="435">
        <f t="shared" si="21"/>
        <v>360000</v>
      </c>
      <c r="AX15" s="435">
        <f t="shared" si="22"/>
        <v>268611.99</v>
      </c>
      <c r="AY15" s="437">
        <f t="shared" si="23"/>
        <v>211403</v>
      </c>
      <c r="AZ15" s="103"/>
      <c r="BA15" s="436">
        <f t="shared" si="24"/>
        <v>154846</v>
      </c>
      <c r="BB15" s="435">
        <f t="shared" si="25"/>
        <v>360000</v>
      </c>
      <c r="BC15" s="435">
        <f t="shared" si="26"/>
        <v>270057.59999999998</v>
      </c>
      <c r="BD15" s="437">
        <f t="shared" si="27"/>
        <v>212451.8</v>
      </c>
      <c r="BE15" s="103"/>
      <c r="BF15" s="282">
        <f t="shared" si="28"/>
        <v>210321.11</v>
      </c>
      <c r="BG15" s="283">
        <f t="shared" si="29"/>
        <v>1261926.6599999999</v>
      </c>
      <c r="BH15" s="284">
        <f t="shared" si="30"/>
        <v>1261926.6599999999</v>
      </c>
      <c r="BI15" s="37"/>
      <c r="BJ15" s="282">
        <f t="shared" si="31"/>
        <v>211403</v>
      </c>
      <c r="BK15" s="283">
        <f t="shared" si="32"/>
        <v>1268418</v>
      </c>
      <c r="BL15" s="284">
        <f t="shared" si="33"/>
        <v>15221016</v>
      </c>
      <c r="BM15" s="37"/>
      <c r="BN15" s="282">
        <f t="shared" si="34"/>
        <v>212451.8</v>
      </c>
      <c r="BO15" s="283">
        <f t="shared" si="35"/>
        <v>1274710.8</v>
      </c>
      <c r="BP15" s="284">
        <f t="shared" si="36"/>
        <v>14021818.800000001</v>
      </c>
    </row>
    <row r="16" spans="1:81" ht="104.45" customHeight="1" thickBot="1">
      <c r="A16" s="47">
        <v>5</v>
      </c>
      <c r="B16" s="180" t="s">
        <v>233</v>
      </c>
      <c r="C16" s="15" t="s">
        <v>229</v>
      </c>
      <c r="D16" s="297">
        <v>2</v>
      </c>
      <c r="E16" s="281"/>
      <c r="F16" s="422">
        <v>138541.67000000001</v>
      </c>
      <c r="G16" s="283">
        <f t="shared" si="0"/>
        <v>277083.34000000003</v>
      </c>
      <c r="H16" s="284">
        <f t="shared" si="1"/>
        <v>277083.34000000003</v>
      </c>
      <c r="I16" s="37"/>
      <c r="J16" s="422">
        <v>140212.48000000001</v>
      </c>
      <c r="K16" s="283">
        <f t="shared" si="37"/>
        <v>280424.96000000002</v>
      </c>
      <c r="L16" s="284">
        <f t="shared" si="38"/>
        <v>3365099.52</v>
      </c>
      <c r="M16" s="37"/>
      <c r="N16" s="422">
        <v>141984.04</v>
      </c>
      <c r="O16" s="283">
        <f t="shared" ref="O16:O26" si="39">ROUND(N16*$D16,2)</f>
        <v>283968.08</v>
      </c>
      <c r="P16" s="284">
        <f t="shared" ref="P16:P26" si="40">ROUND(O16*$P$9,2)</f>
        <v>3123648.88</v>
      </c>
      <c r="Q16" s="37"/>
      <c r="R16" s="422">
        <v>180000</v>
      </c>
      <c r="S16" s="283">
        <f t="shared" si="4"/>
        <v>360000</v>
      </c>
      <c r="T16" s="284">
        <f t="shared" si="5"/>
        <v>360000</v>
      </c>
      <c r="U16" s="423"/>
      <c r="V16" s="422">
        <v>180000</v>
      </c>
      <c r="W16" s="283">
        <f t="shared" si="6"/>
        <v>360000</v>
      </c>
      <c r="X16" s="285">
        <f t="shared" si="7"/>
        <v>4320000</v>
      </c>
      <c r="Y16" s="37"/>
      <c r="Z16" s="422">
        <v>180000</v>
      </c>
      <c r="AA16" s="283">
        <f t="shared" si="8"/>
        <v>360000</v>
      </c>
      <c r="AB16" s="284">
        <f t="shared" si="9"/>
        <v>3960000</v>
      </c>
      <c r="AC16" s="37"/>
      <c r="AD16" s="422">
        <v>57403</v>
      </c>
      <c r="AE16" s="283">
        <f t="shared" si="10"/>
        <v>114806</v>
      </c>
      <c r="AF16" s="284">
        <f t="shared" si="11"/>
        <v>114806</v>
      </c>
      <c r="AG16" s="423"/>
      <c r="AH16" s="422">
        <v>57620</v>
      </c>
      <c r="AI16" s="283">
        <f t="shared" si="12"/>
        <v>115240</v>
      </c>
      <c r="AJ16" s="285">
        <f t="shared" si="13"/>
        <v>1382880</v>
      </c>
      <c r="AK16" s="37"/>
      <c r="AL16" s="422">
        <v>57807</v>
      </c>
      <c r="AM16" s="283">
        <f t="shared" si="14"/>
        <v>115614</v>
      </c>
      <c r="AN16" s="284">
        <f t="shared" si="15"/>
        <v>1271754</v>
      </c>
      <c r="AO16" s="37"/>
      <c r="AP16" s="37"/>
      <c r="AQ16" s="436">
        <f t="shared" si="16"/>
        <v>57403</v>
      </c>
      <c r="AR16" s="435">
        <f t="shared" si="17"/>
        <v>180000</v>
      </c>
      <c r="AS16" s="435">
        <f t="shared" si="18"/>
        <v>125314.89</v>
      </c>
      <c r="AT16" s="437">
        <f t="shared" si="19"/>
        <v>91358.95</v>
      </c>
      <c r="AU16" s="103"/>
      <c r="AV16" s="436">
        <f t="shared" si="20"/>
        <v>57620</v>
      </c>
      <c r="AW16" s="435">
        <f t="shared" si="21"/>
        <v>180000</v>
      </c>
      <c r="AX16" s="435">
        <f t="shared" si="22"/>
        <v>125944.16</v>
      </c>
      <c r="AY16" s="437">
        <f t="shared" si="23"/>
        <v>91782.080000000002</v>
      </c>
      <c r="AZ16" s="103"/>
      <c r="BA16" s="436">
        <f t="shared" si="24"/>
        <v>57807</v>
      </c>
      <c r="BB16" s="435">
        <f t="shared" si="25"/>
        <v>180000</v>
      </c>
      <c r="BC16" s="435">
        <f t="shared" si="26"/>
        <v>126597.01</v>
      </c>
      <c r="BD16" s="437">
        <f t="shared" si="27"/>
        <v>92202.01</v>
      </c>
      <c r="BE16" s="103"/>
      <c r="BF16" s="282">
        <f t="shared" si="28"/>
        <v>91358.95</v>
      </c>
      <c r="BG16" s="283">
        <f t="shared" si="29"/>
        <v>182717.9</v>
      </c>
      <c r="BH16" s="284">
        <f t="shared" si="30"/>
        <v>182717.9</v>
      </c>
      <c r="BI16" s="37"/>
      <c r="BJ16" s="282">
        <f t="shared" si="31"/>
        <v>91782.080000000002</v>
      </c>
      <c r="BK16" s="283">
        <f t="shared" si="32"/>
        <v>183564.16</v>
      </c>
      <c r="BL16" s="284">
        <f t="shared" si="33"/>
        <v>2202769.92</v>
      </c>
      <c r="BM16" s="37"/>
      <c r="BN16" s="282">
        <f t="shared" si="34"/>
        <v>92202.01</v>
      </c>
      <c r="BO16" s="283">
        <f t="shared" si="35"/>
        <v>184404.02</v>
      </c>
      <c r="BP16" s="284">
        <f t="shared" si="36"/>
        <v>2028444.22</v>
      </c>
    </row>
    <row r="17" spans="1:68" ht="144.6" customHeight="1" thickBot="1">
      <c r="A17" s="47">
        <v>6</v>
      </c>
      <c r="B17" s="180" t="s">
        <v>234</v>
      </c>
      <c r="C17" s="15" t="s">
        <v>229</v>
      </c>
      <c r="D17" s="249">
        <v>48</v>
      </c>
      <c r="E17" s="281"/>
      <c r="F17" s="282">
        <v>243833.33</v>
      </c>
      <c r="G17" s="283">
        <f t="shared" si="0"/>
        <v>11703999.84</v>
      </c>
      <c r="H17" s="284">
        <f t="shared" si="1"/>
        <v>11703999.84</v>
      </c>
      <c r="I17" s="50"/>
      <c r="J17" s="282">
        <v>246773.96</v>
      </c>
      <c r="K17" s="283">
        <f t="shared" si="37"/>
        <v>11845150.08</v>
      </c>
      <c r="L17" s="284">
        <f t="shared" si="38"/>
        <v>142141800.96000001</v>
      </c>
      <c r="M17" s="50"/>
      <c r="N17" s="282">
        <v>249891.91</v>
      </c>
      <c r="O17" s="283">
        <f t="shared" si="39"/>
        <v>11994811.68</v>
      </c>
      <c r="P17" s="284">
        <f t="shared" si="40"/>
        <v>131942928.48</v>
      </c>
      <c r="Q17" s="50"/>
      <c r="R17" s="282">
        <v>371250</v>
      </c>
      <c r="S17" s="283">
        <f t="shared" si="4"/>
        <v>17820000</v>
      </c>
      <c r="T17" s="284">
        <f t="shared" si="5"/>
        <v>17820000</v>
      </c>
      <c r="U17" s="20"/>
      <c r="V17" s="282">
        <v>371250</v>
      </c>
      <c r="W17" s="283">
        <f t="shared" si="6"/>
        <v>17820000</v>
      </c>
      <c r="X17" s="285">
        <f t="shared" si="7"/>
        <v>213840000</v>
      </c>
      <c r="Y17" s="50"/>
      <c r="Z17" s="282">
        <v>371250</v>
      </c>
      <c r="AA17" s="283">
        <f t="shared" si="8"/>
        <v>17820000</v>
      </c>
      <c r="AB17" s="284">
        <f t="shared" si="9"/>
        <v>196020000</v>
      </c>
      <c r="AC17" s="50"/>
      <c r="AD17" s="282">
        <v>140387</v>
      </c>
      <c r="AE17" s="283">
        <f t="shared" si="10"/>
        <v>6738576</v>
      </c>
      <c r="AF17" s="284">
        <f t="shared" si="11"/>
        <v>6738576</v>
      </c>
      <c r="AG17" s="20"/>
      <c r="AH17" s="282">
        <v>141096</v>
      </c>
      <c r="AI17" s="283">
        <f t="shared" si="12"/>
        <v>6772608</v>
      </c>
      <c r="AJ17" s="285">
        <f t="shared" si="13"/>
        <v>81271296</v>
      </c>
      <c r="AK17" s="50"/>
      <c r="AL17" s="282">
        <v>141707</v>
      </c>
      <c r="AM17" s="283">
        <f t="shared" si="14"/>
        <v>6801936</v>
      </c>
      <c r="AN17" s="284">
        <f t="shared" si="15"/>
        <v>74821296</v>
      </c>
      <c r="AO17" s="50"/>
      <c r="AP17" s="50"/>
      <c r="AQ17" s="436">
        <f t="shared" si="16"/>
        <v>140387</v>
      </c>
      <c r="AR17" s="435">
        <f t="shared" si="17"/>
        <v>371250</v>
      </c>
      <c r="AS17" s="435">
        <f t="shared" si="18"/>
        <v>251823.44</v>
      </c>
      <c r="AT17" s="437">
        <f t="shared" si="19"/>
        <v>196105.22</v>
      </c>
      <c r="AV17" s="436">
        <f t="shared" si="20"/>
        <v>141096</v>
      </c>
      <c r="AW17" s="435">
        <f t="shared" si="21"/>
        <v>371250</v>
      </c>
      <c r="AX17" s="435">
        <f t="shared" si="22"/>
        <v>253039.99</v>
      </c>
      <c r="AY17" s="437">
        <f t="shared" si="23"/>
        <v>197068</v>
      </c>
      <c r="BA17" s="436">
        <f t="shared" si="24"/>
        <v>141707</v>
      </c>
      <c r="BB17" s="435">
        <f t="shared" si="25"/>
        <v>371250</v>
      </c>
      <c r="BC17" s="435">
        <f t="shared" si="26"/>
        <v>254282.97</v>
      </c>
      <c r="BD17" s="437">
        <f t="shared" si="27"/>
        <v>197994.99</v>
      </c>
      <c r="BF17" s="282">
        <f t="shared" si="28"/>
        <v>196105.22</v>
      </c>
      <c r="BG17" s="283">
        <f t="shared" si="29"/>
        <v>9413050.5600000005</v>
      </c>
      <c r="BH17" s="284">
        <f t="shared" si="30"/>
        <v>9413050.5600000005</v>
      </c>
      <c r="BI17" s="50"/>
      <c r="BJ17" s="282">
        <f t="shared" si="31"/>
        <v>197068</v>
      </c>
      <c r="BK17" s="283">
        <f t="shared" si="32"/>
        <v>9459264</v>
      </c>
      <c r="BL17" s="284">
        <f t="shared" si="33"/>
        <v>113511168</v>
      </c>
      <c r="BM17" s="50"/>
      <c r="BN17" s="282">
        <f t="shared" si="34"/>
        <v>197994.99</v>
      </c>
      <c r="BO17" s="283">
        <f t="shared" si="35"/>
        <v>9503759.5199999996</v>
      </c>
      <c r="BP17" s="284">
        <f t="shared" si="36"/>
        <v>104541354.72</v>
      </c>
    </row>
    <row r="18" spans="1:68" ht="229.9" customHeight="1" thickBot="1">
      <c r="A18" s="47">
        <v>7</v>
      </c>
      <c r="B18" s="180" t="s">
        <v>235</v>
      </c>
      <c r="C18" s="15" t="s">
        <v>229</v>
      </c>
      <c r="D18" s="298">
        <v>28</v>
      </c>
      <c r="E18" s="281"/>
      <c r="F18" s="422">
        <v>554166.67000000004</v>
      </c>
      <c r="G18" s="283">
        <f t="shared" si="0"/>
        <v>15516666.76</v>
      </c>
      <c r="H18" s="284">
        <f t="shared" si="1"/>
        <v>15516666.76</v>
      </c>
      <c r="I18" s="37"/>
      <c r="J18" s="422">
        <v>560849.92000000004</v>
      </c>
      <c r="K18" s="283">
        <f t="shared" si="37"/>
        <v>15703797.76</v>
      </c>
      <c r="L18" s="284">
        <f t="shared" si="38"/>
        <v>188445573.12</v>
      </c>
      <c r="M18" s="37"/>
      <c r="N18" s="422">
        <v>567936.17000000004</v>
      </c>
      <c r="O18" s="283">
        <f t="shared" si="39"/>
        <v>15902212.76</v>
      </c>
      <c r="P18" s="284">
        <f t="shared" si="40"/>
        <v>174924340.36000001</v>
      </c>
      <c r="Q18" s="37"/>
      <c r="R18" s="422">
        <v>191250</v>
      </c>
      <c r="S18" s="283">
        <f t="shared" si="4"/>
        <v>5355000</v>
      </c>
      <c r="T18" s="284">
        <f t="shared" si="5"/>
        <v>5355000</v>
      </c>
      <c r="U18" s="423"/>
      <c r="V18" s="422">
        <v>191250</v>
      </c>
      <c r="W18" s="283">
        <f t="shared" si="6"/>
        <v>5355000</v>
      </c>
      <c r="X18" s="285">
        <f t="shared" si="7"/>
        <v>64260000</v>
      </c>
      <c r="Y18" s="37"/>
      <c r="Z18" s="422">
        <v>191250</v>
      </c>
      <c r="AA18" s="283">
        <f t="shared" si="8"/>
        <v>5355000</v>
      </c>
      <c r="AB18" s="284">
        <f t="shared" si="9"/>
        <v>58905000</v>
      </c>
      <c r="AC18" s="37"/>
      <c r="AD18" s="422">
        <v>302035</v>
      </c>
      <c r="AE18" s="283">
        <f t="shared" si="10"/>
        <v>8456980</v>
      </c>
      <c r="AF18" s="284">
        <f t="shared" si="11"/>
        <v>8456980</v>
      </c>
      <c r="AG18" s="423"/>
      <c r="AH18" s="422">
        <v>303712</v>
      </c>
      <c r="AI18" s="283">
        <f t="shared" si="12"/>
        <v>8503936</v>
      </c>
      <c r="AJ18" s="285">
        <f t="shared" si="13"/>
        <v>102047232</v>
      </c>
      <c r="AK18" s="37"/>
      <c r="AL18" s="422">
        <v>305160</v>
      </c>
      <c r="AM18" s="283">
        <f t="shared" si="14"/>
        <v>8544480</v>
      </c>
      <c r="AN18" s="284">
        <f t="shared" si="15"/>
        <v>93989280</v>
      </c>
      <c r="AO18" s="37"/>
      <c r="AP18" s="37"/>
      <c r="AQ18" s="436">
        <f t="shared" si="16"/>
        <v>191250</v>
      </c>
      <c r="AR18" s="435">
        <f t="shared" si="17"/>
        <v>554166.67000000004</v>
      </c>
      <c r="AS18" s="435">
        <f t="shared" si="18"/>
        <v>349150.56</v>
      </c>
      <c r="AT18" s="437">
        <f t="shared" si="19"/>
        <v>270200.28000000003</v>
      </c>
      <c r="AU18" s="103"/>
      <c r="AV18" s="436">
        <f t="shared" si="20"/>
        <v>191250</v>
      </c>
      <c r="AW18" s="435">
        <f t="shared" si="21"/>
        <v>560849.92000000004</v>
      </c>
      <c r="AX18" s="435">
        <f t="shared" si="22"/>
        <v>351937.31</v>
      </c>
      <c r="AY18" s="437">
        <f t="shared" si="23"/>
        <v>271593.65999999997</v>
      </c>
      <c r="AZ18" s="103"/>
      <c r="BA18" s="436">
        <f t="shared" si="24"/>
        <v>191250</v>
      </c>
      <c r="BB18" s="435">
        <f t="shared" si="25"/>
        <v>567936.17000000004</v>
      </c>
      <c r="BC18" s="435">
        <f t="shared" si="26"/>
        <v>354782.06</v>
      </c>
      <c r="BD18" s="437">
        <f t="shared" si="27"/>
        <v>273016.03000000003</v>
      </c>
      <c r="BE18" s="103"/>
      <c r="BF18" s="282">
        <f t="shared" si="28"/>
        <v>270200.28000000003</v>
      </c>
      <c r="BG18" s="283">
        <f t="shared" si="29"/>
        <v>7565607.8399999999</v>
      </c>
      <c r="BH18" s="284">
        <f t="shared" si="30"/>
        <v>7565607.8399999999</v>
      </c>
      <c r="BI18" s="37"/>
      <c r="BJ18" s="282">
        <f t="shared" si="31"/>
        <v>271593.65999999997</v>
      </c>
      <c r="BK18" s="283">
        <f t="shared" si="32"/>
        <v>7604622.4800000004</v>
      </c>
      <c r="BL18" s="284">
        <f t="shared" si="33"/>
        <v>91255469.760000005</v>
      </c>
      <c r="BM18" s="37"/>
      <c r="BN18" s="282">
        <f t="shared" si="34"/>
        <v>273016.03000000003</v>
      </c>
      <c r="BO18" s="283">
        <f t="shared" si="35"/>
        <v>7644448.8399999999</v>
      </c>
      <c r="BP18" s="284">
        <f t="shared" si="36"/>
        <v>84088937.239999995</v>
      </c>
    </row>
    <row r="19" spans="1:68" ht="128.44999999999999" customHeight="1" thickBot="1">
      <c r="A19" s="47">
        <v>8</v>
      </c>
      <c r="B19" s="180" t="s">
        <v>236</v>
      </c>
      <c r="C19" s="15" t="s">
        <v>229</v>
      </c>
      <c r="D19" s="250">
        <v>27</v>
      </c>
      <c r="E19" s="281"/>
      <c r="F19" s="282">
        <v>665000</v>
      </c>
      <c r="G19" s="283">
        <f t="shared" si="0"/>
        <v>17955000</v>
      </c>
      <c r="H19" s="284">
        <f t="shared" si="1"/>
        <v>17955000</v>
      </c>
      <c r="I19" s="50"/>
      <c r="J19" s="282">
        <v>673019.9</v>
      </c>
      <c r="K19" s="283">
        <f t="shared" si="37"/>
        <v>18171537.300000001</v>
      </c>
      <c r="L19" s="284">
        <f t="shared" si="38"/>
        <v>218058447.59999999</v>
      </c>
      <c r="M19" s="50"/>
      <c r="N19" s="282">
        <v>681523.4</v>
      </c>
      <c r="O19" s="283">
        <f t="shared" si="39"/>
        <v>18401131.800000001</v>
      </c>
      <c r="P19" s="284">
        <f t="shared" si="40"/>
        <v>202412449.80000001</v>
      </c>
      <c r="Q19" s="50"/>
      <c r="R19" s="282">
        <v>877500</v>
      </c>
      <c r="S19" s="283">
        <f t="shared" si="4"/>
        <v>23692500</v>
      </c>
      <c r="T19" s="284">
        <f t="shared" si="5"/>
        <v>23692500</v>
      </c>
      <c r="U19" s="20"/>
      <c r="V19" s="282">
        <v>877500</v>
      </c>
      <c r="W19" s="283">
        <f t="shared" si="6"/>
        <v>23692500</v>
      </c>
      <c r="X19" s="285">
        <f t="shared" si="7"/>
        <v>284310000</v>
      </c>
      <c r="Y19" s="50"/>
      <c r="Z19" s="282">
        <v>877500</v>
      </c>
      <c r="AA19" s="283">
        <f t="shared" si="8"/>
        <v>23692500</v>
      </c>
      <c r="AB19" s="284">
        <f t="shared" si="9"/>
        <v>260617500</v>
      </c>
      <c r="AC19" s="50"/>
      <c r="AD19" s="282">
        <v>483761</v>
      </c>
      <c r="AE19" s="283">
        <f t="shared" si="10"/>
        <v>13061547</v>
      </c>
      <c r="AF19" s="284">
        <f t="shared" si="11"/>
        <v>13061547</v>
      </c>
      <c r="AG19" s="20"/>
      <c r="AH19" s="282">
        <v>487357</v>
      </c>
      <c r="AI19" s="283">
        <f t="shared" si="12"/>
        <v>13158639</v>
      </c>
      <c r="AJ19" s="285">
        <f t="shared" si="13"/>
        <v>157903668</v>
      </c>
      <c r="AK19" s="50"/>
      <c r="AL19" s="282">
        <v>490461</v>
      </c>
      <c r="AM19" s="283">
        <f t="shared" si="14"/>
        <v>13242447</v>
      </c>
      <c r="AN19" s="284">
        <f t="shared" si="15"/>
        <v>145666917</v>
      </c>
      <c r="AO19" s="50"/>
      <c r="AP19" s="50"/>
      <c r="AQ19" s="436">
        <f t="shared" si="16"/>
        <v>483761</v>
      </c>
      <c r="AR19" s="435">
        <f t="shared" si="17"/>
        <v>877500</v>
      </c>
      <c r="AS19" s="435">
        <f t="shared" si="18"/>
        <v>675420.33</v>
      </c>
      <c r="AT19" s="437">
        <f t="shared" si="19"/>
        <v>579590.67000000004</v>
      </c>
      <c r="AV19" s="436">
        <f t="shared" si="20"/>
        <v>487357</v>
      </c>
      <c r="AW19" s="435">
        <f t="shared" si="21"/>
        <v>877500</v>
      </c>
      <c r="AX19" s="435">
        <f t="shared" si="22"/>
        <v>679292.3</v>
      </c>
      <c r="AY19" s="437">
        <f t="shared" si="23"/>
        <v>583324.65</v>
      </c>
      <c r="BA19" s="436">
        <f t="shared" si="24"/>
        <v>490461</v>
      </c>
      <c r="BB19" s="435">
        <f t="shared" si="25"/>
        <v>877500</v>
      </c>
      <c r="BC19" s="435">
        <f t="shared" si="26"/>
        <v>683161.47</v>
      </c>
      <c r="BD19" s="437">
        <f t="shared" si="27"/>
        <v>586811.24</v>
      </c>
      <c r="BF19" s="282">
        <f t="shared" si="28"/>
        <v>579590.67000000004</v>
      </c>
      <c r="BG19" s="283">
        <f t="shared" si="29"/>
        <v>15648948.09</v>
      </c>
      <c r="BH19" s="284">
        <f t="shared" si="30"/>
        <v>15648948.09</v>
      </c>
      <c r="BI19" s="50"/>
      <c r="BJ19" s="282">
        <f t="shared" si="31"/>
        <v>583324.65</v>
      </c>
      <c r="BK19" s="283">
        <f t="shared" si="32"/>
        <v>15749765.550000001</v>
      </c>
      <c r="BL19" s="284">
        <f t="shared" si="33"/>
        <v>188997186.59999999</v>
      </c>
      <c r="BM19" s="50"/>
      <c r="BN19" s="282">
        <f t="shared" si="34"/>
        <v>586811.24</v>
      </c>
      <c r="BO19" s="283">
        <f t="shared" si="35"/>
        <v>15843903.48</v>
      </c>
      <c r="BP19" s="284">
        <f t="shared" si="36"/>
        <v>174282938.28</v>
      </c>
    </row>
    <row r="20" spans="1:68" ht="109.15" customHeight="1" thickBot="1">
      <c r="A20" s="47">
        <v>9</v>
      </c>
      <c r="B20" s="180" t="s">
        <v>237</v>
      </c>
      <c r="C20" s="15" t="s">
        <v>229</v>
      </c>
      <c r="D20" s="250">
        <v>49</v>
      </c>
      <c r="E20" s="281"/>
      <c r="F20" s="282">
        <v>249375</v>
      </c>
      <c r="G20" s="283">
        <f t="shared" si="0"/>
        <v>12219375</v>
      </c>
      <c r="H20" s="284">
        <f t="shared" si="1"/>
        <v>12219375</v>
      </c>
      <c r="I20" s="50"/>
      <c r="J20" s="282">
        <v>252382.46</v>
      </c>
      <c r="K20" s="283">
        <f t="shared" si="37"/>
        <v>12366740.539999999</v>
      </c>
      <c r="L20" s="284">
        <f t="shared" si="38"/>
        <v>148400886.47999999</v>
      </c>
      <c r="M20" s="50"/>
      <c r="N20" s="282">
        <v>255571.27</v>
      </c>
      <c r="O20" s="283">
        <f t="shared" si="39"/>
        <v>12522992.23</v>
      </c>
      <c r="P20" s="284">
        <f t="shared" si="40"/>
        <v>137752914.53</v>
      </c>
      <c r="Q20" s="50"/>
      <c r="R20" s="282">
        <v>191250</v>
      </c>
      <c r="S20" s="283">
        <f t="shared" si="4"/>
        <v>9371250</v>
      </c>
      <c r="T20" s="284">
        <f t="shared" si="5"/>
        <v>9371250</v>
      </c>
      <c r="U20" s="20"/>
      <c r="V20" s="282">
        <v>191250</v>
      </c>
      <c r="W20" s="283">
        <f t="shared" si="6"/>
        <v>9371250</v>
      </c>
      <c r="X20" s="285">
        <f t="shared" si="7"/>
        <v>112455000</v>
      </c>
      <c r="Y20" s="50"/>
      <c r="Z20" s="282">
        <v>191250</v>
      </c>
      <c r="AA20" s="283">
        <f t="shared" si="8"/>
        <v>9371250</v>
      </c>
      <c r="AB20" s="284">
        <f t="shared" si="9"/>
        <v>103083750</v>
      </c>
      <c r="AC20" s="50"/>
      <c r="AD20" s="282">
        <v>157730</v>
      </c>
      <c r="AE20" s="283">
        <f t="shared" si="10"/>
        <v>7728770</v>
      </c>
      <c r="AF20" s="284">
        <f t="shared" si="11"/>
        <v>7728770</v>
      </c>
      <c r="AG20" s="20"/>
      <c r="AH20" s="282">
        <v>158337</v>
      </c>
      <c r="AI20" s="283">
        <f t="shared" si="12"/>
        <v>7758513</v>
      </c>
      <c r="AJ20" s="285">
        <f t="shared" si="13"/>
        <v>93102156</v>
      </c>
      <c r="AK20" s="50"/>
      <c r="AL20" s="282">
        <v>158861</v>
      </c>
      <c r="AM20" s="283">
        <f t="shared" si="14"/>
        <v>7784189</v>
      </c>
      <c r="AN20" s="284">
        <f t="shared" si="15"/>
        <v>85626079</v>
      </c>
      <c r="AO20" s="50"/>
      <c r="AP20" s="50"/>
      <c r="AQ20" s="436">
        <f t="shared" si="16"/>
        <v>157730</v>
      </c>
      <c r="AR20" s="435">
        <f t="shared" si="17"/>
        <v>249375</v>
      </c>
      <c r="AS20" s="435">
        <f t="shared" si="18"/>
        <v>199451.67</v>
      </c>
      <c r="AT20" s="437">
        <f t="shared" si="19"/>
        <v>178590.84</v>
      </c>
      <c r="AV20" s="436">
        <f t="shared" si="20"/>
        <v>158337</v>
      </c>
      <c r="AW20" s="435">
        <f t="shared" si="21"/>
        <v>252382.46</v>
      </c>
      <c r="AX20" s="435">
        <f t="shared" si="22"/>
        <v>200656.49</v>
      </c>
      <c r="AY20" s="437">
        <f t="shared" si="23"/>
        <v>179496.75</v>
      </c>
      <c r="BA20" s="436">
        <f t="shared" si="24"/>
        <v>158861</v>
      </c>
      <c r="BB20" s="435">
        <f t="shared" si="25"/>
        <v>255571.27</v>
      </c>
      <c r="BC20" s="435">
        <f t="shared" si="26"/>
        <v>201894.09</v>
      </c>
      <c r="BD20" s="437">
        <f t="shared" si="27"/>
        <v>180377.55</v>
      </c>
      <c r="BF20" s="282">
        <f t="shared" si="28"/>
        <v>178590.84</v>
      </c>
      <c r="BG20" s="283">
        <f t="shared" si="29"/>
        <v>8750951.1600000001</v>
      </c>
      <c r="BH20" s="284">
        <f t="shared" si="30"/>
        <v>8750951.1600000001</v>
      </c>
      <c r="BI20" s="50"/>
      <c r="BJ20" s="282">
        <f t="shared" si="31"/>
        <v>179496.75</v>
      </c>
      <c r="BK20" s="283">
        <f t="shared" si="32"/>
        <v>8795340.75</v>
      </c>
      <c r="BL20" s="284">
        <f t="shared" si="33"/>
        <v>105544089</v>
      </c>
      <c r="BM20" s="50"/>
      <c r="BN20" s="282">
        <f t="shared" si="34"/>
        <v>180377.55</v>
      </c>
      <c r="BO20" s="283">
        <f t="shared" si="35"/>
        <v>8838499.9499999993</v>
      </c>
      <c r="BP20" s="284">
        <f t="shared" si="36"/>
        <v>97223499.450000003</v>
      </c>
    </row>
    <row r="21" spans="1:68" ht="172.15" customHeight="1" thickBot="1">
      <c r="A21" s="47">
        <v>10</v>
      </c>
      <c r="B21" s="180" t="s">
        <v>238</v>
      </c>
      <c r="C21" s="15" t="s">
        <v>229</v>
      </c>
      <c r="D21" s="250">
        <v>39</v>
      </c>
      <c r="E21" s="281"/>
      <c r="F21" s="282">
        <v>665000</v>
      </c>
      <c r="G21" s="283">
        <f t="shared" si="0"/>
        <v>25935000</v>
      </c>
      <c r="H21" s="284">
        <f t="shared" si="1"/>
        <v>25935000</v>
      </c>
      <c r="I21" s="50"/>
      <c r="J21" s="282">
        <v>673019.9</v>
      </c>
      <c r="K21" s="283">
        <f t="shared" si="37"/>
        <v>26247776.100000001</v>
      </c>
      <c r="L21" s="284">
        <f t="shared" si="38"/>
        <v>314973313.19999999</v>
      </c>
      <c r="M21" s="50"/>
      <c r="N21" s="282">
        <v>681523.4</v>
      </c>
      <c r="O21" s="283">
        <f t="shared" si="39"/>
        <v>26579412.600000001</v>
      </c>
      <c r="P21" s="284">
        <f t="shared" si="40"/>
        <v>292373538.60000002</v>
      </c>
      <c r="Q21" s="50"/>
      <c r="R21" s="282">
        <v>258750</v>
      </c>
      <c r="S21" s="283">
        <f t="shared" si="4"/>
        <v>10091250</v>
      </c>
      <c r="T21" s="284">
        <f t="shared" si="5"/>
        <v>10091250</v>
      </c>
      <c r="U21" s="20"/>
      <c r="V21" s="282">
        <v>258750</v>
      </c>
      <c r="W21" s="283">
        <f t="shared" si="6"/>
        <v>10091250</v>
      </c>
      <c r="X21" s="285">
        <f t="shared" si="7"/>
        <v>121095000</v>
      </c>
      <c r="Y21" s="50"/>
      <c r="Z21" s="282">
        <v>258750</v>
      </c>
      <c r="AA21" s="283">
        <f t="shared" si="8"/>
        <v>10091250</v>
      </c>
      <c r="AB21" s="284">
        <f t="shared" si="9"/>
        <v>111003750</v>
      </c>
      <c r="AC21" s="50"/>
      <c r="AD21" s="282">
        <v>471777</v>
      </c>
      <c r="AE21" s="283">
        <f t="shared" si="10"/>
        <v>18399303</v>
      </c>
      <c r="AF21" s="284">
        <f t="shared" si="11"/>
        <v>18399303</v>
      </c>
      <c r="AG21" s="20"/>
      <c r="AH21" s="282">
        <v>474265</v>
      </c>
      <c r="AI21" s="283">
        <f t="shared" si="12"/>
        <v>18496335</v>
      </c>
      <c r="AJ21" s="285">
        <f t="shared" si="13"/>
        <v>221956020</v>
      </c>
      <c r="AK21" s="50"/>
      <c r="AL21" s="282">
        <v>476412</v>
      </c>
      <c r="AM21" s="283">
        <f t="shared" si="14"/>
        <v>18580068</v>
      </c>
      <c r="AN21" s="284">
        <f t="shared" si="15"/>
        <v>204380748</v>
      </c>
      <c r="AO21" s="50"/>
      <c r="AP21" s="50"/>
      <c r="AQ21" s="436">
        <f t="shared" si="16"/>
        <v>258750</v>
      </c>
      <c r="AR21" s="435">
        <f t="shared" si="17"/>
        <v>665000</v>
      </c>
      <c r="AS21" s="435">
        <f t="shared" si="18"/>
        <v>465175.67</v>
      </c>
      <c r="AT21" s="437">
        <f t="shared" si="19"/>
        <v>361962.84</v>
      </c>
      <c r="AV21" s="436">
        <f t="shared" si="20"/>
        <v>258750</v>
      </c>
      <c r="AW21" s="435">
        <f t="shared" si="21"/>
        <v>673019.9</v>
      </c>
      <c r="AX21" s="435">
        <f t="shared" si="22"/>
        <v>468678.3</v>
      </c>
      <c r="AY21" s="437">
        <f t="shared" si="23"/>
        <v>363714.15</v>
      </c>
      <c r="BA21" s="436">
        <f t="shared" si="24"/>
        <v>258750</v>
      </c>
      <c r="BB21" s="435">
        <f t="shared" si="25"/>
        <v>681523.4</v>
      </c>
      <c r="BC21" s="435">
        <f t="shared" si="26"/>
        <v>472228.47</v>
      </c>
      <c r="BD21" s="437">
        <f t="shared" si="27"/>
        <v>365489.24</v>
      </c>
      <c r="BF21" s="282">
        <f t="shared" si="28"/>
        <v>361962.84</v>
      </c>
      <c r="BG21" s="283">
        <f t="shared" si="29"/>
        <v>14116550.76</v>
      </c>
      <c r="BH21" s="284">
        <f t="shared" si="30"/>
        <v>14116550.76</v>
      </c>
      <c r="BI21" s="50"/>
      <c r="BJ21" s="282">
        <f t="shared" si="31"/>
        <v>363714.15</v>
      </c>
      <c r="BK21" s="283">
        <f t="shared" si="32"/>
        <v>14184851.85</v>
      </c>
      <c r="BL21" s="284">
        <f t="shared" si="33"/>
        <v>170218222.19999999</v>
      </c>
      <c r="BM21" s="50"/>
      <c r="BN21" s="282">
        <f t="shared" si="34"/>
        <v>365489.24</v>
      </c>
      <c r="BO21" s="283">
        <f t="shared" si="35"/>
        <v>14254080.359999999</v>
      </c>
      <c r="BP21" s="284">
        <f t="shared" si="36"/>
        <v>156794883.96000001</v>
      </c>
    </row>
    <row r="22" spans="1:68" ht="130.15" customHeight="1" thickBot="1">
      <c r="A22" s="47">
        <v>11</v>
      </c>
      <c r="B22" s="180" t="s">
        <v>239</v>
      </c>
      <c r="C22" s="15" t="s">
        <v>229</v>
      </c>
      <c r="D22" s="417">
        <v>28</v>
      </c>
      <c r="E22" s="281"/>
      <c r="F22" s="422">
        <v>110833.33</v>
      </c>
      <c r="G22" s="283">
        <f t="shared" si="0"/>
        <v>3103333.24</v>
      </c>
      <c r="H22" s="284">
        <f t="shared" si="1"/>
        <v>3103333.24</v>
      </c>
      <c r="I22" s="37"/>
      <c r="J22" s="422">
        <v>112169.98</v>
      </c>
      <c r="K22" s="283">
        <f t="shared" si="37"/>
        <v>3140759.44</v>
      </c>
      <c r="L22" s="284">
        <f t="shared" si="38"/>
        <v>37689113.280000001</v>
      </c>
      <c r="M22" s="37"/>
      <c r="N22" s="422">
        <v>113587.23</v>
      </c>
      <c r="O22" s="283">
        <f t="shared" si="39"/>
        <v>3180442.44</v>
      </c>
      <c r="P22" s="284">
        <f t="shared" si="40"/>
        <v>34984866.840000004</v>
      </c>
      <c r="Q22" s="37"/>
      <c r="R22" s="422">
        <v>146250</v>
      </c>
      <c r="S22" s="283">
        <f t="shared" si="4"/>
        <v>4095000</v>
      </c>
      <c r="T22" s="284">
        <f t="shared" si="5"/>
        <v>4095000</v>
      </c>
      <c r="U22" s="423"/>
      <c r="V22" s="422">
        <v>146250</v>
      </c>
      <c r="W22" s="283">
        <f t="shared" si="6"/>
        <v>4095000</v>
      </c>
      <c r="X22" s="285">
        <f t="shared" si="7"/>
        <v>49140000</v>
      </c>
      <c r="Y22" s="37"/>
      <c r="Z22" s="422">
        <v>146250</v>
      </c>
      <c r="AA22" s="283">
        <f t="shared" si="8"/>
        <v>4095000</v>
      </c>
      <c r="AB22" s="284">
        <f t="shared" si="9"/>
        <v>45045000</v>
      </c>
      <c r="AC22" s="37"/>
      <c r="AD22" s="422">
        <v>76888</v>
      </c>
      <c r="AE22" s="283">
        <f t="shared" si="10"/>
        <v>2152864</v>
      </c>
      <c r="AF22" s="284">
        <f t="shared" si="11"/>
        <v>2152864</v>
      </c>
      <c r="AG22" s="423"/>
      <c r="AH22" s="422">
        <v>77066</v>
      </c>
      <c r="AI22" s="283">
        <f t="shared" si="12"/>
        <v>2157848</v>
      </c>
      <c r="AJ22" s="285">
        <f t="shared" si="13"/>
        <v>25894176</v>
      </c>
      <c r="AK22" s="37"/>
      <c r="AL22" s="422">
        <v>77219</v>
      </c>
      <c r="AM22" s="283">
        <f t="shared" si="14"/>
        <v>2162132</v>
      </c>
      <c r="AN22" s="284">
        <f t="shared" si="15"/>
        <v>23783452</v>
      </c>
      <c r="AO22" s="50"/>
      <c r="AP22" s="50"/>
      <c r="AQ22" s="436">
        <f t="shared" si="16"/>
        <v>76888</v>
      </c>
      <c r="AR22" s="435">
        <f t="shared" si="17"/>
        <v>146250</v>
      </c>
      <c r="AS22" s="435">
        <f t="shared" si="18"/>
        <v>111323.78</v>
      </c>
      <c r="AT22" s="437">
        <f t="shared" si="19"/>
        <v>94105.89</v>
      </c>
      <c r="AU22" s="103"/>
      <c r="AV22" s="436">
        <f t="shared" si="20"/>
        <v>77066</v>
      </c>
      <c r="AW22" s="435">
        <f t="shared" si="21"/>
        <v>146250</v>
      </c>
      <c r="AX22" s="435">
        <f t="shared" si="22"/>
        <v>111828.66</v>
      </c>
      <c r="AY22" s="437">
        <f t="shared" si="23"/>
        <v>94447.33</v>
      </c>
      <c r="AZ22" s="103"/>
      <c r="BA22" s="436">
        <f t="shared" si="24"/>
        <v>77219</v>
      </c>
      <c r="BB22" s="435">
        <f t="shared" si="25"/>
        <v>146250</v>
      </c>
      <c r="BC22" s="435">
        <f t="shared" si="26"/>
        <v>112352.08</v>
      </c>
      <c r="BD22" s="437">
        <f t="shared" si="27"/>
        <v>94785.54</v>
      </c>
      <c r="BE22" s="103"/>
      <c r="BF22" s="282">
        <f t="shared" si="28"/>
        <v>94105.89</v>
      </c>
      <c r="BG22" s="283">
        <f t="shared" si="29"/>
        <v>2634964.92</v>
      </c>
      <c r="BH22" s="284">
        <f t="shared" si="30"/>
        <v>2634964.92</v>
      </c>
      <c r="BI22" s="37"/>
      <c r="BJ22" s="282">
        <f t="shared" si="31"/>
        <v>94447.33</v>
      </c>
      <c r="BK22" s="283">
        <f t="shared" si="32"/>
        <v>2644525.2400000002</v>
      </c>
      <c r="BL22" s="284">
        <f t="shared" si="33"/>
        <v>31734302.879999999</v>
      </c>
      <c r="BM22" s="37"/>
      <c r="BN22" s="282">
        <f t="shared" si="34"/>
        <v>94785.54</v>
      </c>
      <c r="BO22" s="283">
        <f t="shared" si="35"/>
        <v>2653995.12</v>
      </c>
      <c r="BP22" s="284">
        <f t="shared" si="36"/>
        <v>29193946.32</v>
      </c>
    </row>
    <row r="23" spans="1:68" ht="89.45" customHeight="1" thickBot="1">
      <c r="A23" s="47">
        <v>12</v>
      </c>
      <c r="B23" s="418" t="s">
        <v>240</v>
      </c>
      <c r="C23" s="15" t="s">
        <v>229</v>
      </c>
      <c r="D23" s="249">
        <v>88</v>
      </c>
      <c r="E23" s="281"/>
      <c r="F23" s="422">
        <v>216125</v>
      </c>
      <c r="G23" s="283">
        <f t="shared" si="0"/>
        <v>19019000</v>
      </c>
      <c r="H23" s="284">
        <f t="shared" si="1"/>
        <v>19019000</v>
      </c>
      <c r="I23" s="37"/>
      <c r="J23" s="422">
        <v>218731.47</v>
      </c>
      <c r="K23" s="283">
        <f t="shared" si="37"/>
        <v>19248369.359999999</v>
      </c>
      <c r="L23" s="284">
        <f t="shared" si="38"/>
        <v>230980432.31999999</v>
      </c>
      <c r="M23" s="37"/>
      <c r="N23" s="422">
        <v>221495.1</v>
      </c>
      <c r="O23" s="283">
        <f t="shared" si="39"/>
        <v>19491568.800000001</v>
      </c>
      <c r="P23" s="284">
        <f t="shared" si="40"/>
        <v>214407256.80000001</v>
      </c>
      <c r="Q23" s="37"/>
      <c r="R23" s="422">
        <v>146250</v>
      </c>
      <c r="S23" s="283">
        <f t="shared" si="4"/>
        <v>12870000</v>
      </c>
      <c r="T23" s="284">
        <f t="shared" si="5"/>
        <v>12870000</v>
      </c>
      <c r="U23" s="423"/>
      <c r="V23" s="422">
        <v>146250</v>
      </c>
      <c r="W23" s="283">
        <f t="shared" si="6"/>
        <v>12870000</v>
      </c>
      <c r="X23" s="285">
        <f t="shared" si="7"/>
        <v>154440000</v>
      </c>
      <c r="Y23" s="37"/>
      <c r="Z23" s="422">
        <v>146250</v>
      </c>
      <c r="AA23" s="283">
        <f t="shared" si="8"/>
        <v>12870000</v>
      </c>
      <c r="AB23" s="284">
        <f t="shared" si="9"/>
        <v>141570000</v>
      </c>
      <c r="AC23" s="37"/>
      <c r="AD23" s="422">
        <v>55656</v>
      </c>
      <c r="AE23" s="283">
        <f t="shared" si="10"/>
        <v>4897728</v>
      </c>
      <c r="AF23" s="284">
        <f t="shared" si="11"/>
        <v>4897728</v>
      </c>
      <c r="AG23" s="423"/>
      <c r="AH23" s="422">
        <v>56074</v>
      </c>
      <c r="AI23" s="283">
        <f t="shared" si="12"/>
        <v>4934512</v>
      </c>
      <c r="AJ23" s="285">
        <f t="shared" si="13"/>
        <v>59214144</v>
      </c>
      <c r="AK23" s="37"/>
      <c r="AL23" s="422">
        <v>56435</v>
      </c>
      <c r="AM23" s="283">
        <f t="shared" si="14"/>
        <v>4966280</v>
      </c>
      <c r="AN23" s="284">
        <f t="shared" si="15"/>
        <v>54629080</v>
      </c>
      <c r="AO23" s="50"/>
      <c r="AP23" s="50"/>
      <c r="AQ23" s="436">
        <f t="shared" si="16"/>
        <v>55656</v>
      </c>
      <c r="AR23" s="435">
        <f t="shared" si="17"/>
        <v>216125</v>
      </c>
      <c r="AS23" s="435">
        <f t="shared" si="18"/>
        <v>139343.67000000001</v>
      </c>
      <c r="AT23" s="437">
        <f t="shared" si="19"/>
        <v>97499.839999999997</v>
      </c>
      <c r="AU23" s="103"/>
      <c r="AV23" s="436">
        <f t="shared" si="20"/>
        <v>56074</v>
      </c>
      <c r="AW23" s="435">
        <f t="shared" si="21"/>
        <v>218731.47</v>
      </c>
      <c r="AX23" s="435">
        <f t="shared" si="22"/>
        <v>140351.82</v>
      </c>
      <c r="AY23" s="437">
        <f t="shared" si="23"/>
        <v>98212.91</v>
      </c>
      <c r="AZ23" s="103"/>
      <c r="BA23" s="436">
        <f t="shared" si="24"/>
        <v>56435</v>
      </c>
      <c r="BB23" s="435">
        <f t="shared" si="25"/>
        <v>221495.1</v>
      </c>
      <c r="BC23" s="435">
        <f t="shared" si="26"/>
        <v>141393.37</v>
      </c>
      <c r="BD23" s="437">
        <f t="shared" si="27"/>
        <v>98914.19</v>
      </c>
      <c r="BE23" s="103"/>
      <c r="BF23" s="282">
        <f t="shared" si="28"/>
        <v>97499.839999999997</v>
      </c>
      <c r="BG23" s="283">
        <f t="shared" si="29"/>
        <v>8579985.9199999999</v>
      </c>
      <c r="BH23" s="284">
        <f t="shared" si="30"/>
        <v>8579985.9199999999</v>
      </c>
      <c r="BI23" s="37"/>
      <c r="BJ23" s="282">
        <f t="shared" si="31"/>
        <v>98212.91</v>
      </c>
      <c r="BK23" s="283">
        <f t="shared" si="32"/>
        <v>8642736.0800000001</v>
      </c>
      <c r="BL23" s="284">
        <f t="shared" si="33"/>
        <v>103712832.95999999</v>
      </c>
      <c r="BM23" s="37"/>
      <c r="BN23" s="282">
        <f t="shared" si="34"/>
        <v>98914.19</v>
      </c>
      <c r="BO23" s="283">
        <f t="shared" si="35"/>
        <v>8704448.7200000007</v>
      </c>
      <c r="BP23" s="284">
        <f t="shared" si="36"/>
        <v>95748935.920000002</v>
      </c>
    </row>
    <row r="24" spans="1:68" ht="112.5" customHeight="1" thickBot="1">
      <c r="A24" s="47">
        <v>13</v>
      </c>
      <c r="B24" s="180" t="s">
        <v>241</v>
      </c>
      <c r="C24" s="15" t="s">
        <v>229</v>
      </c>
      <c r="D24" s="250">
        <v>24</v>
      </c>
      <c r="E24" s="281"/>
      <c r="F24" s="422">
        <v>249375</v>
      </c>
      <c r="G24" s="283">
        <f t="shared" si="0"/>
        <v>5985000</v>
      </c>
      <c r="H24" s="284">
        <f t="shared" si="1"/>
        <v>5985000</v>
      </c>
      <c r="I24" s="37"/>
      <c r="J24" s="422">
        <v>252382.46</v>
      </c>
      <c r="K24" s="283">
        <f t="shared" si="37"/>
        <v>6057179.04</v>
      </c>
      <c r="L24" s="284">
        <f t="shared" si="38"/>
        <v>72686148.480000004</v>
      </c>
      <c r="M24" s="37"/>
      <c r="N24" s="422">
        <v>255571.27</v>
      </c>
      <c r="O24" s="283">
        <f t="shared" si="39"/>
        <v>6133710.4800000004</v>
      </c>
      <c r="P24" s="284">
        <f t="shared" si="40"/>
        <v>67470815.280000001</v>
      </c>
      <c r="Q24" s="37"/>
      <c r="R24" s="422">
        <v>360000</v>
      </c>
      <c r="S24" s="283">
        <f t="shared" si="4"/>
        <v>8640000</v>
      </c>
      <c r="T24" s="284">
        <f t="shared" si="5"/>
        <v>8640000</v>
      </c>
      <c r="U24" s="423"/>
      <c r="V24" s="422">
        <v>360000</v>
      </c>
      <c r="W24" s="283">
        <f t="shared" si="6"/>
        <v>8640000</v>
      </c>
      <c r="X24" s="285">
        <f t="shared" si="7"/>
        <v>103680000</v>
      </c>
      <c r="Y24" s="37"/>
      <c r="Z24" s="422">
        <v>360000</v>
      </c>
      <c r="AA24" s="283">
        <f t="shared" si="8"/>
        <v>8640000</v>
      </c>
      <c r="AB24" s="284">
        <f t="shared" si="9"/>
        <v>95040000</v>
      </c>
      <c r="AC24" s="37"/>
      <c r="AD24" s="422">
        <v>200612</v>
      </c>
      <c r="AE24" s="283">
        <f t="shared" si="10"/>
        <v>4814688</v>
      </c>
      <c r="AF24" s="284">
        <f t="shared" si="11"/>
        <v>4814688</v>
      </c>
      <c r="AG24" s="423"/>
      <c r="AH24" s="422">
        <v>202938</v>
      </c>
      <c r="AI24" s="283">
        <f t="shared" si="12"/>
        <v>4870512</v>
      </c>
      <c r="AJ24" s="285">
        <f t="shared" si="13"/>
        <v>58446144</v>
      </c>
      <c r="AK24" s="37"/>
      <c r="AL24" s="422">
        <v>204945</v>
      </c>
      <c r="AM24" s="283">
        <f t="shared" si="14"/>
        <v>4918680</v>
      </c>
      <c r="AN24" s="284">
        <f t="shared" si="15"/>
        <v>54105480</v>
      </c>
      <c r="AO24" s="50"/>
      <c r="AP24" s="50"/>
      <c r="AQ24" s="436">
        <f t="shared" si="16"/>
        <v>200612</v>
      </c>
      <c r="AR24" s="435">
        <f t="shared" si="17"/>
        <v>360000</v>
      </c>
      <c r="AS24" s="435">
        <f t="shared" si="18"/>
        <v>269995.67</v>
      </c>
      <c r="AT24" s="437">
        <f t="shared" si="19"/>
        <v>235303.84</v>
      </c>
      <c r="AU24" s="103"/>
      <c r="AV24" s="436">
        <f t="shared" si="20"/>
        <v>202938</v>
      </c>
      <c r="AW24" s="435">
        <f t="shared" si="21"/>
        <v>360000</v>
      </c>
      <c r="AX24" s="435">
        <f t="shared" si="22"/>
        <v>271773.49</v>
      </c>
      <c r="AY24" s="437">
        <f t="shared" si="23"/>
        <v>237355.75</v>
      </c>
      <c r="AZ24" s="103"/>
      <c r="BA24" s="436">
        <f t="shared" si="24"/>
        <v>204945</v>
      </c>
      <c r="BB24" s="435">
        <f t="shared" si="25"/>
        <v>360000</v>
      </c>
      <c r="BC24" s="435">
        <f t="shared" si="26"/>
        <v>273505.42</v>
      </c>
      <c r="BD24" s="437">
        <f t="shared" si="27"/>
        <v>239225.21</v>
      </c>
      <c r="BE24" s="103"/>
      <c r="BF24" s="282">
        <f t="shared" si="28"/>
        <v>235303.84</v>
      </c>
      <c r="BG24" s="283">
        <f t="shared" si="29"/>
        <v>5647292.1600000001</v>
      </c>
      <c r="BH24" s="284">
        <f t="shared" si="30"/>
        <v>5647292.1600000001</v>
      </c>
      <c r="BI24" s="37"/>
      <c r="BJ24" s="282">
        <f t="shared" si="31"/>
        <v>237355.75</v>
      </c>
      <c r="BK24" s="283">
        <f t="shared" si="32"/>
        <v>5696538</v>
      </c>
      <c r="BL24" s="284">
        <f t="shared" si="33"/>
        <v>68358456</v>
      </c>
      <c r="BM24" s="37"/>
      <c r="BN24" s="282">
        <f t="shared" si="34"/>
        <v>239225.21</v>
      </c>
      <c r="BO24" s="283">
        <f t="shared" si="35"/>
        <v>5741405.04</v>
      </c>
      <c r="BP24" s="284">
        <f t="shared" si="36"/>
        <v>63155455.439999998</v>
      </c>
    </row>
    <row r="25" spans="1:68" ht="194.45" customHeight="1" thickBot="1">
      <c r="A25" s="47">
        <v>14</v>
      </c>
      <c r="B25" s="180" t="s">
        <v>242</v>
      </c>
      <c r="C25" s="15" t="s">
        <v>229</v>
      </c>
      <c r="D25" s="250">
        <v>1</v>
      </c>
      <c r="E25" s="281"/>
      <c r="F25" s="422">
        <v>277083.33</v>
      </c>
      <c r="G25" s="283">
        <f t="shared" si="0"/>
        <v>277083.33</v>
      </c>
      <c r="H25" s="284">
        <f t="shared" si="1"/>
        <v>277083.33</v>
      </c>
      <c r="I25" s="37"/>
      <c r="J25" s="422">
        <v>280424.96000000002</v>
      </c>
      <c r="K25" s="283">
        <f t="shared" si="37"/>
        <v>280424.96000000002</v>
      </c>
      <c r="L25" s="284">
        <f t="shared" si="38"/>
        <v>3365099.52</v>
      </c>
      <c r="M25" s="37"/>
      <c r="N25" s="422">
        <v>283968.08</v>
      </c>
      <c r="O25" s="283">
        <f t="shared" si="39"/>
        <v>283968.08</v>
      </c>
      <c r="P25" s="284">
        <f t="shared" si="40"/>
        <v>3123648.88</v>
      </c>
      <c r="Q25" s="37"/>
      <c r="R25" s="422">
        <v>652500</v>
      </c>
      <c r="S25" s="283">
        <f t="shared" si="4"/>
        <v>652500</v>
      </c>
      <c r="T25" s="284">
        <f t="shared" si="5"/>
        <v>652500</v>
      </c>
      <c r="U25" s="423"/>
      <c r="V25" s="422">
        <v>652500</v>
      </c>
      <c r="W25" s="283">
        <f t="shared" si="6"/>
        <v>652500</v>
      </c>
      <c r="X25" s="285">
        <f t="shared" si="7"/>
        <v>7830000</v>
      </c>
      <c r="Y25" s="37"/>
      <c r="Z25" s="422">
        <v>652500</v>
      </c>
      <c r="AA25" s="283">
        <f t="shared" si="8"/>
        <v>652500</v>
      </c>
      <c r="AB25" s="284">
        <f t="shared" si="9"/>
        <v>7177500</v>
      </c>
      <c r="AC25" s="37"/>
      <c r="AD25" s="422">
        <v>300184</v>
      </c>
      <c r="AE25" s="283">
        <f t="shared" si="10"/>
        <v>300184</v>
      </c>
      <c r="AF25" s="284">
        <f t="shared" si="11"/>
        <v>300184</v>
      </c>
      <c r="AG25" s="423"/>
      <c r="AH25" s="422">
        <v>301682</v>
      </c>
      <c r="AI25" s="283">
        <f t="shared" si="12"/>
        <v>301682</v>
      </c>
      <c r="AJ25" s="285">
        <f t="shared" si="13"/>
        <v>3620184</v>
      </c>
      <c r="AK25" s="37"/>
      <c r="AL25" s="422">
        <v>302975</v>
      </c>
      <c r="AM25" s="283">
        <f t="shared" si="14"/>
        <v>302975</v>
      </c>
      <c r="AN25" s="284">
        <f t="shared" si="15"/>
        <v>3332725</v>
      </c>
      <c r="AO25" s="50"/>
      <c r="AP25" s="50"/>
      <c r="AQ25" s="436">
        <f t="shared" si="16"/>
        <v>277083.33</v>
      </c>
      <c r="AR25" s="435">
        <f t="shared" si="17"/>
        <v>652500</v>
      </c>
      <c r="AS25" s="435">
        <f t="shared" si="18"/>
        <v>409922.44</v>
      </c>
      <c r="AT25" s="437">
        <f t="shared" si="19"/>
        <v>343502.89</v>
      </c>
      <c r="AU25" s="103"/>
      <c r="AV25" s="436">
        <f t="shared" si="20"/>
        <v>280424.96000000002</v>
      </c>
      <c r="AW25" s="435">
        <f t="shared" si="21"/>
        <v>652500</v>
      </c>
      <c r="AX25" s="435">
        <f t="shared" si="22"/>
        <v>411535.65</v>
      </c>
      <c r="AY25" s="437">
        <f t="shared" si="23"/>
        <v>345980.31</v>
      </c>
      <c r="AZ25" s="103"/>
      <c r="BA25" s="436">
        <f t="shared" si="24"/>
        <v>283968.08</v>
      </c>
      <c r="BB25" s="435">
        <f t="shared" si="25"/>
        <v>652500</v>
      </c>
      <c r="BC25" s="435">
        <f t="shared" si="26"/>
        <v>413147.69</v>
      </c>
      <c r="BD25" s="437">
        <f t="shared" si="27"/>
        <v>348557.89</v>
      </c>
      <c r="BE25" s="103"/>
      <c r="BF25" s="282">
        <f t="shared" si="28"/>
        <v>343502.89</v>
      </c>
      <c r="BG25" s="283">
        <f t="shared" si="29"/>
        <v>343502.89</v>
      </c>
      <c r="BH25" s="284">
        <f t="shared" si="30"/>
        <v>343502.89</v>
      </c>
      <c r="BI25" s="37"/>
      <c r="BJ25" s="282">
        <f t="shared" si="31"/>
        <v>345980.31</v>
      </c>
      <c r="BK25" s="283">
        <f t="shared" si="32"/>
        <v>345980.31</v>
      </c>
      <c r="BL25" s="284">
        <f t="shared" si="33"/>
        <v>4151763.72</v>
      </c>
      <c r="BM25" s="37"/>
      <c r="BN25" s="282">
        <f t="shared" si="34"/>
        <v>348557.89</v>
      </c>
      <c r="BO25" s="283">
        <f t="shared" si="35"/>
        <v>348557.89</v>
      </c>
      <c r="BP25" s="284">
        <f t="shared" si="36"/>
        <v>3834136.79</v>
      </c>
    </row>
    <row r="26" spans="1:68" ht="111" customHeight="1" thickBot="1">
      <c r="A26" s="47">
        <v>15</v>
      </c>
      <c r="B26" s="180" t="s">
        <v>243</v>
      </c>
      <c r="C26" s="15" t="s">
        <v>229</v>
      </c>
      <c r="D26" s="249">
        <v>4</v>
      </c>
      <c r="E26" s="281"/>
      <c r="F26" s="294">
        <v>432250</v>
      </c>
      <c r="G26" s="295">
        <f t="shared" si="0"/>
        <v>1729000</v>
      </c>
      <c r="H26" s="296">
        <f t="shared" si="1"/>
        <v>1729000</v>
      </c>
      <c r="I26" s="50"/>
      <c r="J26" s="294">
        <v>437462.93</v>
      </c>
      <c r="K26" s="295">
        <f t="shared" si="37"/>
        <v>1749851.72</v>
      </c>
      <c r="L26" s="296">
        <f t="shared" si="38"/>
        <v>20998220.640000001</v>
      </c>
      <c r="M26" s="50"/>
      <c r="N26" s="294">
        <v>442990.21</v>
      </c>
      <c r="O26" s="295">
        <f t="shared" si="39"/>
        <v>1771960.84</v>
      </c>
      <c r="P26" s="296">
        <f t="shared" si="40"/>
        <v>19491569.239999998</v>
      </c>
      <c r="Q26" s="50"/>
      <c r="R26" s="294">
        <v>731250</v>
      </c>
      <c r="S26" s="295">
        <f t="shared" si="4"/>
        <v>2925000</v>
      </c>
      <c r="T26" s="296">
        <f t="shared" si="5"/>
        <v>2925000</v>
      </c>
      <c r="U26" s="20"/>
      <c r="V26" s="294">
        <v>731250</v>
      </c>
      <c r="W26" s="295">
        <f t="shared" si="6"/>
        <v>2925000</v>
      </c>
      <c r="X26" s="299">
        <f t="shared" si="7"/>
        <v>35100000</v>
      </c>
      <c r="Y26" s="50"/>
      <c r="Z26" s="294">
        <v>731250</v>
      </c>
      <c r="AA26" s="295">
        <f t="shared" si="8"/>
        <v>2925000</v>
      </c>
      <c r="AB26" s="296">
        <f t="shared" si="9"/>
        <v>32175000</v>
      </c>
      <c r="AC26" s="50"/>
      <c r="AD26" s="294">
        <v>193006</v>
      </c>
      <c r="AE26" s="295">
        <f t="shared" si="10"/>
        <v>772024</v>
      </c>
      <c r="AF26" s="296">
        <f t="shared" si="11"/>
        <v>772024</v>
      </c>
      <c r="AG26" s="20"/>
      <c r="AH26" s="294">
        <v>193932</v>
      </c>
      <c r="AI26" s="295">
        <f t="shared" si="12"/>
        <v>775728</v>
      </c>
      <c r="AJ26" s="299">
        <f t="shared" si="13"/>
        <v>9308736</v>
      </c>
      <c r="AK26" s="50"/>
      <c r="AL26" s="294">
        <v>194732</v>
      </c>
      <c r="AM26" s="295">
        <f t="shared" si="14"/>
        <v>778928</v>
      </c>
      <c r="AN26" s="296">
        <f t="shared" si="15"/>
        <v>8568208</v>
      </c>
      <c r="AO26" s="50"/>
      <c r="AP26" s="50"/>
      <c r="AQ26" s="438">
        <f t="shared" si="16"/>
        <v>193006</v>
      </c>
      <c r="AR26" s="439">
        <f t="shared" si="17"/>
        <v>731250</v>
      </c>
      <c r="AS26" s="439">
        <f t="shared" si="18"/>
        <v>452168.67</v>
      </c>
      <c r="AT26" s="440">
        <f t="shared" si="19"/>
        <v>322587.34000000003</v>
      </c>
      <c r="AV26" s="438">
        <f t="shared" si="20"/>
        <v>193932</v>
      </c>
      <c r="AW26" s="439">
        <f t="shared" si="21"/>
        <v>731250</v>
      </c>
      <c r="AX26" s="439">
        <f t="shared" si="22"/>
        <v>454214.98</v>
      </c>
      <c r="AY26" s="440">
        <f t="shared" si="23"/>
        <v>324073.49</v>
      </c>
      <c r="BA26" s="438">
        <f t="shared" si="24"/>
        <v>194732</v>
      </c>
      <c r="BB26" s="439">
        <f t="shared" si="25"/>
        <v>731250</v>
      </c>
      <c r="BC26" s="439">
        <f t="shared" si="26"/>
        <v>456324.07</v>
      </c>
      <c r="BD26" s="440">
        <f>ROUND(AVERAGE(BA26,BC26),2)</f>
        <v>325528.03999999998</v>
      </c>
      <c r="BF26" s="294">
        <f t="shared" si="28"/>
        <v>322587.34000000003</v>
      </c>
      <c r="BG26" s="295">
        <f t="shared" si="29"/>
        <v>1290349.3600000001</v>
      </c>
      <c r="BH26" s="296">
        <f t="shared" si="30"/>
        <v>1290349.3600000001</v>
      </c>
      <c r="BI26" s="50"/>
      <c r="BJ26" s="294">
        <f t="shared" si="31"/>
        <v>324073.49</v>
      </c>
      <c r="BK26" s="295">
        <f t="shared" si="32"/>
        <v>1296293.96</v>
      </c>
      <c r="BL26" s="296">
        <f t="shared" si="33"/>
        <v>15555527.52</v>
      </c>
      <c r="BM26" s="50"/>
      <c r="BN26" s="294">
        <f t="shared" si="34"/>
        <v>325528.03999999998</v>
      </c>
      <c r="BO26" s="295">
        <f t="shared" si="35"/>
        <v>1302112.1599999999</v>
      </c>
      <c r="BP26" s="296">
        <f t="shared" si="36"/>
        <v>14323233.76</v>
      </c>
    </row>
    <row r="27" spans="1:68" ht="27" customHeight="1" thickBot="1">
      <c r="A27" s="670" t="s">
        <v>244</v>
      </c>
      <c r="B27" s="671"/>
      <c r="C27" s="672"/>
      <c r="D27" s="249">
        <f>SUM(D12:D26)</f>
        <v>856</v>
      </c>
      <c r="E27" s="14"/>
      <c r="F27" s="166"/>
      <c r="G27" s="50"/>
      <c r="H27" s="213">
        <f>ROUND(SUM(H12:H26),2)</f>
        <v>158233979.03</v>
      </c>
      <c r="I27" s="50"/>
      <c r="J27" s="50"/>
      <c r="K27" s="37"/>
      <c r="L27" s="213">
        <f>ROUND(SUM(L12:L26),2)</f>
        <v>1921707379.9200001</v>
      </c>
      <c r="M27" s="50"/>
      <c r="N27" s="37"/>
      <c r="O27" s="37"/>
      <c r="P27" s="213">
        <f>ROUND(SUM(P12:P26),2)</f>
        <v>1783822163.6400001</v>
      </c>
      <c r="Q27" s="37"/>
      <c r="R27" s="37"/>
      <c r="S27" s="37"/>
      <c r="T27" s="213">
        <f>ROUND(SUM(T12:T26),2)</f>
        <v>141612750</v>
      </c>
      <c r="U27" s="269"/>
      <c r="V27" s="50"/>
      <c r="W27" s="37"/>
      <c r="X27" s="271">
        <f>ROUND(SUM(X12:X26),2)</f>
        <v>1699353000</v>
      </c>
      <c r="Y27" s="50"/>
      <c r="Z27" s="37"/>
      <c r="AA27" s="37"/>
      <c r="AB27" s="272">
        <f>ROUND(SUM(AB12:AB26),2)</f>
        <v>1557740250</v>
      </c>
      <c r="AC27" s="273"/>
      <c r="AD27" s="37"/>
      <c r="AE27" s="37"/>
      <c r="AF27" s="213">
        <f>ROUND(SUM(AF12:AF26),2)</f>
        <v>93570481</v>
      </c>
      <c r="AG27" s="269"/>
      <c r="AH27" s="50"/>
      <c r="AI27" s="37"/>
      <c r="AJ27" s="271">
        <f>ROUND(SUM(AJ12:AJ26),2)</f>
        <v>1128589044</v>
      </c>
      <c r="AK27" s="50"/>
      <c r="AL27" s="37"/>
      <c r="AM27" s="37"/>
      <c r="AN27" s="272">
        <f>ROUND(SUM(AN12:AN26),2)</f>
        <v>1039086378</v>
      </c>
      <c r="AO27" s="273"/>
      <c r="AP27" s="273"/>
      <c r="AQ27" s="274"/>
      <c r="AR27" s="274"/>
      <c r="AS27" s="274"/>
      <c r="AT27" s="274"/>
      <c r="AV27" s="270"/>
      <c r="AW27" s="270"/>
      <c r="AX27" s="270"/>
      <c r="AY27" s="270"/>
      <c r="BA27" s="274"/>
      <c r="BB27" s="274"/>
      <c r="BC27" s="274"/>
      <c r="BD27" s="274"/>
      <c r="BF27" s="316"/>
      <c r="BG27" s="50"/>
      <c r="BH27" s="213">
        <f>ROUND(SUM(BH12:BH26),2)</f>
        <v>106638211.31</v>
      </c>
      <c r="BI27" s="50"/>
      <c r="BJ27" s="50"/>
      <c r="BK27" s="37"/>
      <c r="BL27" s="213">
        <f>ROUND(SUM(BL12:BL26),2)</f>
        <v>1286451133.9200001</v>
      </c>
      <c r="BM27" s="50"/>
      <c r="BN27" s="37"/>
      <c r="BO27" s="37"/>
      <c r="BP27" s="213">
        <f>ROUND(SUM(BP12:BP26),2)</f>
        <v>1185316172.1500001</v>
      </c>
    </row>
    <row r="28" spans="1:68" ht="43.5" customHeight="1" thickBot="1">
      <c r="A28" s="673" t="s">
        <v>245</v>
      </c>
      <c r="B28" s="674"/>
      <c r="C28" s="674"/>
      <c r="D28" s="675"/>
      <c r="E28" s="14"/>
      <c r="F28" s="9"/>
      <c r="G28" s="25"/>
      <c r="H28" s="25"/>
      <c r="I28" s="25"/>
      <c r="J28" s="25"/>
      <c r="K28" s="25"/>
      <c r="L28" s="25"/>
      <c r="M28" s="25"/>
      <c r="N28" s="25"/>
      <c r="O28" s="25"/>
      <c r="P28" s="25"/>
      <c r="Q28" s="25"/>
      <c r="R28" s="25"/>
      <c r="S28" s="25"/>
      <c r="T28" s="25"/>
      <c r="U28" s="20"/>
      <c r="V28" s="25"/>
      <c r="W28" s="25"/>
      <c r="X28" s="25"/>
      <c r="Y28" s="25"/>
      <c r="Z28" s="25"/>
      <c r="AA28" s="25"/>
      <c r="AB28" s="25"/>
      <c r="AC28" s="25"/>
      <c r="AD28" s="25"/>
      <c r="AE28" s="25"/>
      <c r="AF28" s="25"/>
      <c r="AG28" s="20"/>
      <c r="AH28" s="25"/>
      <c r="AI28" s="25"/>
      <c r="AJ28" s="25"/>
      <c r="AK28" s="25"/>
      <c r="AL28" s="25"/>
      <c r="AM28" s="25"/>
      <c r="AN28" s="25"/>
      <c r="AO28" s="25"/>
      <c r="AP28" s="25"/>
      <c r="AQ28" s="274"/>
      <c r="AR28" s="274"/>
      <c r="AS28" s="274"/>
      <c r="AT28" s="274"/>
      <c r="AV28" s="270"/>
      <c r="AW28" s="270"/>
      <c r="AX28" s="270"/>
      <c r="AY28" s="270"/>
      <c r="BA28" s="274"/>
      <c r="BB28" s="274"/>
      <c r="BC28" s="274"/>
      <c r="BD28" s="274"/>
      <c r="BF28" s="317"/>
      <c r="BG28" s="25"/>
      <c r="BH28" s="310"/>
      <c r="BI28" s="25"/>
      <c r="BJ28" s="25"/>
      <c r="BK28" s="25"/>
      <c r="BL28" s="9"/>
      <c r="BM28" s="25"/>
      <c r="BN28" s="25"/>
      <c r="BO28" s="25"/>
      <c r="BP28" s="9"/>
    </row>
    <row r="29" spans="1:68" ht="68.45" customHeight="1" thickBot="1">
      <c r="A29" s="48">
        <v>1</v>
      </c>
      <c r="B29" s="419" t="s">
        <v>246</v>
      </c>
      <c r="C29" s="287" t="s">
        <v>229</v>
      </c>
      <c r="D29" s="250">
        <v>17</v>
      </c>
      <c r="E29" s="281"/>
      <c r="F29" s="288">
        <v>166250</v>
      </c>
      <c r="G29" s="290">
        <f>ROUND(F29*D29,2)</f>
        <v>2826250</v>
      </c>
      <c r="H29" s="289">
        <f t="shared" ref="H29" si="41">ROUND(G29*$H$9,2)</f>
        <v>2826250</v>
      </c>
      <c r="I29" s="50"/>
      <c r="J29" s="288">
        <v>168254.98</v>
      </c>
      <c r="K29" s="290">
        <f>ROUND(J29*D29,2)</f>
        <v>2860334.66</v>
      </c>
      <c r="L29" s="289">
        <f>ROUND(K29*$L$9,2)</f>
        <v>34324015.920000002</v>
      </c>
      <c r="M29" s="50"/>
      <c r="N29" s="288">
        <v>170380.85</v>
      </c>
      <c r="O29" s="290">
        <f>ROUND(N29*$D29,2)</f>
        <v>2896474.45</v>
      </c>
      <c r="P29" s="289">
        <f>ROUND(O29*$P$9,2)</f>
        <v>31861218.949999999</v>
      </c>
      <c r="Q29" s="50"/>
      <c r="R29" s="293">
        <v>202500</v>
      </c>
      <c r="S29" s="290">
        <f>ROUND(R29*$D29,2)</f>
        <v>3442500</v>
      </c>
      <c r="T29" s="292">
        <f t="shared" ref="T29" si="42">ROUND(S29*$T$9,2)</f>
        <v>3442500</v>
      </c>
      <c r="U29" s="20"/>
      <c r="V29" s="288">
        <v>202500</v>
      </c>
      <c r="W29" s="290">
        <f t="shared" ref="W29" si="43">ROUND(V29*$D29,2)</f>
        <v>3442500</v>
      </c>
      <c r="X29" s="292">
        <f t="shared" ref="X29" si="44">ROUND(W29*$X$9,2)</f>
        <v>41310000</v>
      </c>
      <c r="Y29" s="50"/>
      <c r="Z29" s="288">
        <v>202500</v>
      </c>
      <c r="AA29" s="290">
        <f t="shared" ref="AA29" si="45">ROUND(Z29*$D29,2)</f>
        <v>3442500</v>
      </c>
      <c r="AB29" s="292">
        <f t="shared" ref="AB29" si="46">ROUND(AA29*$AB$9,2)</f>
        <v>37867500</v>
      </c>
      <c r="AC29" s="50"/>
      <c r="AD29" s="293">
        <v>107096</v>
      </c>
      <c r="AE29" s="290">
        <f t="shared" ref="AE29" si="47">ROUND(AD29*$D29,2)</f>
        <v>1820632</v>
      </c>
      <c r="AF29" s="292">
        <f t="shared" ref="AF29" si="48">ROUND(AE29*$T$9,2)</f>
        <v>1820632</v>
      </c>
      <c r="AG29" s="20"/>
      <c r="AH29" s="288">
        <v>107508</v>
      </c>
      <c r="AI29" s="290">
        <f t="shared" ref="AI29" si="49">ROUND(AH29*$D29,2)</f>
        <v>1827636</v>
      </c>
      <c r="AJ29" s="292">
        <f t="shared" ref="AJ29" si="50">ROUND(AI29*$X$9,2)</f>
        <v>21931632</v>
      </c>
      <c r="AK29" s="50"/>
      <c r="AL29" s="288">
        <v>107863</v>
      </c>
      <c r="AM29" s="290">
        <f>ROUND(AL29*$D29,2)</f>
        <v>1833671</v>
      </c>
      <c r="AN29" s="292">
        <f>ROUND(AM29*$AB$9,2)</f>
        <v>20170381</v>
      </c>
      <c r="AO29" s="50"/>
      <c r="AP29" s="50"/>
      <c r="AQ29" s="429">
        <f t="shared" ref="AQ29:AQ44" si="51">ROUND(MIN(F29,R29,AD29),2)</f>
        <v>107096</v>
      </c>
      <c r="AR29" s="430">
        <f t="shared" ref="AR29:AR44" si="52">ROUND(MAX(F29,R29,AD29),2)</f>
        <v>202500</v>
      </c>
      <c r="AS29" s="430">
        <f t="shared" ref="AS29:AS44" si="53">ROUND(AVERAGE(F29,R29,AD29),2)</f>
        <v>158615.32999999999</v>
      </c>
      <c r="AT29" s="431">
        <f t="shared" ref="AT29:AT44" si="54">ROUND(AVERAGE(AQ29,AS29),2)</f>
        <v>132855.67000000001</v>
      </c>
      <c r="AV29" s="429">
        <f t="shared" ref="AV29:AV44" si="55">ROUND(MIN(J29,V29,AH29),2)</f>
        <v>107508</v>
      </c>
      <c r="AW29" s="430">
        <f t="shared" ref="AW29:AW44" si="56">ROUND(MAX(J29,V29,AH29),2)</f>
        <v>202500</v>
      </c>
      <c r="AX29" s="430">
        <f t="shared" ref="AX29:AX44" si="57">ROUND(AVERAGE(J29,V29,AH29),2)</f>
        <v>159420.99</v>
      </c>
      <c r="AY29" s="431">
        <f t="shared" ref="AY29:AY44" si="58">ROUND(AVERAGE(AV29,AX29),2)</f>
        <v>133464.5</v>
      </c>
      <c r="BA29" s="429">
        <f t="shared" ref="BA29:BA44" si="59">ROUND(MIN(N29,Z29,AL29),2)</f>
        <v>107863</v>
      </c>
      <c r="BB29" s="430">
        <f t="shared" ref="BB29:BB44" si="60">ROUND(MAX(N29,Z29,AL29),2)</f>
        <v>202500</v>
      </c>
      <c r="BC29" s="430">
        <f t="shared" ref="BC29:BC44" si="61">ROUND(AVERAGE(N29,Z29,AL29),2)</f>
        <v>160247.95000000001</v>
      </c>
      <c r="BD29" s="431">
        <f t="shared" ref="BD29:BD44" si="62">ROUND(AVERAGE(BA29,BC29),2)</f>
        <v>134055.48000000001</v>
      </c>
      <c r="BF29" s="288">
        <f t="shared" ref="BF29:BF44" si="63">AT29</f>
        <v>132855.67000000001</v>
      </c>
      <c r="BG29" s="290">
        <f t="shared" ref="BG29:BG44" si="64">ROUND(BF29*$D29,2)</f>
        <v>2258546.39</v>
      </c>
      <c r="BH29" s="289">
        <f t="shared" ref="BH29:BH44" si="65">ROUND(BG29*$BH$9,2)</f>
        <v>2258546.39</v>
      </c>
      <c r="BI29" s="50"/>
      <c r="BJ29" s="288">
        <f t="shared" ref="BJ29:BJ44" si="66">AY29</f>
        <v>133464.5</v>
      </c>
      <c r="BK29" s="290">
        <f t="shared" ref="BK29:BK44" si="67">ROUND(BJ29*$D29,2)</f>
        <v>2268896.5</v>
      </c>
      <c r="BL29" s="289">
        <f t="shared" ref="BL29:BL44" si="68">ROUND(BK29*$BL$9,2)</f>
        <v>27226758</v>
      </c>
      <c r="BM29" s="50"/>
      <c r="BN29" s="288">
        <f t="shared" ref="BN29:BN44" si="69">BD29</f>
        <v>134055.48000000001</v>
      </c>
      <c r="BO29" s="290">
        <f t="shared" ref="BO29:BO44" si="70">ROUND(BN29*$D29,2)</f>
        <v>2278943.16</v>
      </c>
      <c r="BP29" s="289">
        <f t="shared" ref="BP29:BP44" si="71">ROUND(BO29*$BP$9,2)</f>
        <v>25068374.760000002</v>
      </c>
    </row>
    <row r="30" spans="1:68" ht="134.44999999999999" customHeight="1" thickBot="1">
      <c r="A30" s="47">
        <v>2</v>
      </c>
      <c r="B30" s="180" t="s">
        <v>230</v>
      </c>
      <c r="C30" s="15" t="s">
        <v>229</v>
      </c>
      <c r="D30" s="249">
        <v>34</v>
      </c>
      <c r="E30" s="14"/>
      <c r="F30" s="422">
        <v>74812.5</v>
      </c>
      <c r="G30" s="283">
        <f t="shared" ref="G30:G44" si="72">ROUND(F30*D30,2)</f>
        <v>2543625</v>
      </c>
      <c r="H30" s="284">
        <f t="shared" ref="H30:H44" si="73">ROUND(G30*$H$9,2)</f>
        <v>2543625</v>
      </c>
      <c r="I30" s="37"/>
      <c r="J30" s="422">
        <v>75714.740000000005</v>
      </c>
      <c r="K30" s="283">
        <f t="shared" ref="K30:K44" si="74">ROUND(J30*D30,2)</f>
        <v>2574301.16</v>
      </c>
      <c r="L30" s="284">
        <f t="shared" ref="L30:L44" si="75">ROUND(K30*$L$9,2)</f>
        <v>30891613.920000002</v>
      </c>
      <c r="M30" s="37"/>
      <c r="N30" s="422">
        <v>76671.38</v>
      </c>
      <c r="O30" s="283">
        <f t="shared" ref="O30:O43" si="76">ROUND(N30*$D30,2)</f>
        <v>2606826.92</v>
      </c>
      <c r="P30" s="284">
        <f t="shared" ref="P30:P44" si="77">ROUND(O30*$P$9,2)</f>
        <v>28675096.120000001</v>
      </c>
      <c r="Q30" s="37"/>
      <c r="R30" s="424">
        <v>49500</v>
      </c>
      <c r="S30" s="283">
        <f t="shared" ref="S30:S44" si="78">ROUND(R30*$D30,2)</f>
        <v>1683000</v>
      </c>
      <c r="T30" s="285">
        <f t="shared" ref="T30:T44" si="79">ROUND(S30*$T$9,2)</f>
        <v>1683000</v>
      </c>
      <c r="U30" s="423"/>
      <c r="V30" s="422">
        <v>49500</v>
      </c>
      <c r="W30" s="283">
        <f t="shared" ref="W30:W44" si="80">ROUND(V30*$D30,2)</f>
        <v>1683000</v>
      </c>
      <c r="X30" s="285">
        <f t="shared" ref="X30:X44" si="81">ROUND(W30*$X$9,2)</f>
        <v>20196000</v>
      </c>
      <c r="Y30" s="37"/>
      <c r="Z30" s="422">
        <v>49500</v>
      </c>
      <c r="AA30" s="283">
        <f t="shared" ref="AA30:AA44" si="82">ROUND(Z30*$D30,2)</f>
        <v>1683000</v>
      </c>
      <c r="AB30" s="285">
        <f t="shared" ref="AB30:AB44" si="83">ROUND(AA30*$AB$9,2)</f>
        <v>18513000</v>
      </c>
      <c r="AC30" s="37"/>
      <c r="AD30" s="424">
        <v>43972</v>
      </c>
      <c r="AE30" s="283">
        <f t="shared" ref="AE30:AE44" si="84">ROUND(AD30*$D30,2)</f>
        <v>1495048</v>
      </c>
      <c r="AF30" s="285">
        <f t="shared" ref="AF30:AF44" si="85">ROUND(AE30*$T$9,2)</f>
        <v>1495048</v>
      </c>
      <c r="AG30" s="423"/>
      <c r="AH30" s="422">
        <v>44074</v>
      </c>
      <c r="AI30" s="283">
        <f t="shared" ref="AI30:AI44" si="86">ROUND(AH30*$D30,2)</f>
        <v>1498516</v>
      </c>
      <c r="AJ30" s="285">
        <f t="shared" ref="AJ30:AJ44" si="87">ROUND(AI30*$X$9,2)</f>
        <v>17982192</v>
      </c>
      <c r="AK30" s="37"/>
      <c r="AL30" s="422">
        <v>44162</v>
      </c>
      <c r="AM30" s="283">
        <f t="shared" ref="AM30:AM44" si="88">ROUND(AL30*$D30,2)</f>
        <v>1501508</v>
      </c>
      <c r="AN30" s="285">
        <f t="shared" ref="AN30:AN44" si="89">ROUND(AM30*$AB$9,2)</f>
        <v>16516588</v>
      </c>
      <c r="AO30" s="37"/>
      <c r="AP30" s="37"/>
      <c r="AQ30" s="436">
        <f t="shared" si="51"/>
        <v>43972</v>
      </c>
      <c r="AR30" s="435">
        <f t="shared" si="52"/>
        <v>74812.5</v>
      </c>
      <c r="AS30" s="435">
        <f t="shared" si="53"/>
        <v>56094.83</v>
      </c>
      <c r="AT30" s="437">
        <f t="shared" si="54"/>
        <v>50033.42</v>
      </c>
      <c r="AU30" s="103"/>
      <c r="AV30" s="436">
        <f t="shared" si="55"/>
        <v>44074</v>
      </c>
      <c r="AW30" s="435">
        <f t="shared" si="56"/>
        <v>75714.740000000005</v>
      </c>
      <c r="AX30" s="435">
        <f t="shared" si="57"/>
        <v>56429.58</v>
      </c>
      <c r="AY30" s="437">
        <f t="shared" si="58"/>
        <v>50251.79</v>
      </c>
      <c r="AZ30" s="103"/>
      <c r="BA30" s="436">
        <f t="shared" si="59"/>
        <v>44162</v>
      </c>
      <c r="BB30" s="435">
        <f t="shared" si="60"/>
        <v>76671.38</v>
      </c>
      <c r="BC30" s="435">
        <f t="shared" si="61"/>
        <v>56777.79</v>
      </c>
      <c r="BD30" s="437">
        <f t="shared" si="62"/>
        <v>50469.9</v>
      </c>
      <c r="BE30" s="103"/>
      <c r="BF30" s="282">
        <f t="shared" si="63"/>
        <v>50033.42</v>
      </c>
      <c r="BG30" s="283">
        <f t="shared" si="64"/>
        <v>1701136.28</v>
      </c>
      <c r="BH30" s="284">
        <f t="shared" si="65"/>
        <v>1701136.28</v>
      </c>
      <c r="BI30" s="37"/>
      <c r="BJ30" s="282">
        <f t="shared" si="66"/>
        <v>50251.79</v>
      </c>
      <c r="BK30" s="283">
        <f t="shared" si="67"/>
        <v>1708560.86</v>
      </c>
      <c r="BL30" s="284">
        <f t="shared" si="68"/>
        <v>20502730.32</v>
      </c>
      <c r="BM30" s="37"/>
      <c r="BN30" s="282">
        <f t="shared" si="69"/>
        <v>50469.9</v>
      </c>
      <c r="BO30" s="283">
        <f t="shared" si="70"/>
        <v>1715976.6</v>
      </c>
      <c r="BP30" s="284">
        <f t="shared" si="71"/>
        <v>18875742.600000001</v>
      </c>
    </row>
    <row r="31" spans="1:68" ht="133.9" customHeight="1" thickBot="1">
      <c r="A31" s="47">
        <v>3</v>
      </c>
      <c r="B31" s="180" t="s">
        <v>231</v>
      </c>
      <c r="C31" s="15" t="s">
        <v>229</v>
      </c>
      <c r="D31" s="250">
        <v>96</v>
      </c>
      <c r="E31" s="14"/>
      <c r="F31" s="422">
        <v>74812.5</v>
      </c>
      <c r="G31" s="283">
        <f t="shared" si="72"/>
        <v>7182000</v>
      </c>
      <c r="H31" s="284">
        <f t="shared" si="73"/>
        <v>7182000</v>
      </c>
      <c r="I31" s="37"/>
      <c r="J31" s="422">
        <v>75714.740000000005</v>
      </c>
      <c r="K31" s="283">
        <f t="shared" si="74"/>
        <v>7268615.04</v>
      </c>
      <c r="L31" s="284">
        <f t="shared" si="75"/>
        <v>87223380.480000004</v>
      </c>
      <c r="M31" s="37"/>
      <c r="N31" s="422">
        <v>76671.38</v>
      </c>
      <c r="O31" s="283">
        <f t="shared" si="76"/>
        <v>7360452.4800000004</v>
      </c>
      <c r="P31" s="284">
        <f t="shared" si="77"/>
        <v>80964977.280000001</v>
      </c>
      <c r="Q31" s="37"/>
      <c r="R31" s="424">
        <v>146250</v>
      </c>
      <c r="S31" s="283">
        <f t="shared" si="78"/>
        <v>14040000</v>
      </c>
      <c r="T31" s="285">
        <f t="shared" si="79"/>
        <v>14040000</v>
      </c>
      <c r="U31" s="423"/>
      <c r="V31" s="422">
        <v>146250</v>
      </c>
      <c r="W31" s="283">
        <f t="shared" si="80"/>
        <v>14040000</v>
      </c>
      <c r="X31" s="285">
        <f t="shared" si="81"/>
        <v>168480000</v>
      </c>
      <c r="Y31" s="37"/>
      <c r="Z31" s="422">
        <v>146250</v>
      </c>
      <c r="AA31" s="283">
        <f t="shared" si="82"/>
        <v>14040000</v>
      </c>
      <c r="AB31" s="285">
        <f t="shared" si="83"/>
        <v>154440000</v>
      </c>
      <c r="AC31" s="37"/>
      <c r="AD31" s="424">
        <v>49547</v>
      </c>
      <c r="AE31" s="283">
        <f t="shared" si="84"/>
        <v>4756512</v>
      </c>
      <c r="AF31" s="285">
        <f t="shared" si="85"/>
        <v>4756512</v>
      </c>
      <c r="AG31" s="423"/>
      <c r="AH31" s="422">
        <v>49661</v>
      </c>
      <c r="AI31" s="283">
        <f t="shared" si="86"/>
        <v>4767456</v>
      </c>
      <c r="AJ31" s="285">
        <f t="shared" si="87"/>
        <v>57209472</v>
      </c>
      <c r="AK31" s="37"/>
      <c r="AL31" s="422">
        <v>49760</v>
      </c>
      <c r="AM31" s="283">
        <f t="shared" si="88"/>
        <v>4776960</v>
      </c>
      <c r="AN31" s="285">
        <f t="shared" si="89"/>
        <v>52546560</v>
      </c>
      <c r="AO31" s="37"/>
      <c r="AP31" s="37"/>
      <c r="AQ31" s="436">
        <f t="shared" si="51"/>
        <v>49547</v>
      </c>
      <c r="AR31" s="435">
        <f t="shared" si="52"/>
        <v>146250</v>
      </c>
      <c r="AS31" s="435">
        <f t="shared" si="53"/>
        <v>90203.17</v>
      </c>
      <c r="AT31" s="437">
        <f t="shared" si="54"/>
        <v>69875.09</v>
      </c>
      <c r="AU31" s="103"/>
      <c r="AV31" s="436">
        <f t="shared" si="55"/>
        <v>49661</v>
      </c>
      <c r="AW31" s="435">
        <f t="shared" si="56"/>
        <v>146250</v>
      </c>
      <c r="AX31" s="435">
        <f t="shared" si="57"/>
        <v>90541.91</v>
      </c>
      <c r="AY31" s="437">
        <f t="shared" si="58"/>
        <v>70101.460000000006</v>
      </c>
      <c r="AZ31" s="103"/>
      <c r="BA31" s="436">
        <f t="shared" si="59"/>
        <v>49760</v>
      </c>
      <c r="BB31" s="435">
        <f t="shared" si="60"/>
        <v>146250</v>
      </c>
      <c r="BC31" s="435">
        <f t="shared" si="61"/>
        <v>90893.79</v>
      </c>
      <c r="BD31" s="437">
        <f t="shared" si="62"/>
        <v>70326.899999999994</v>
      </c>
      <c r="BE31" s="103"/>
      <c r="BF31" s="282">
        <f t="shared" si="63"/>
        <v>69875.09</v>
      </c>
      <c r="BG31" s="283">
        <f t="shared" si="64"/>
        <v>6708008.6399999997</v>
      </c>
      <c r="BH31" s="284">
        <f t="shared" si="65"/>
        <v>6708008.6399999997</v>
      </c>
      <c r="BI31" s="37"/>
      <c r="BJ31" s="282">
        <f t="shared" si="66"/>
        <v>70101.460000000006</v>
      </c>
      <c r="BK31" s="283">
        <f t="shared" si="67"/>
        <v>6729740.1600000001</v>
      </c>
      <c r="BL31" s="284">
        <f t="shared" si="68"/>
        <v>80756881.920000002</v>
      </c>
      <c r="BM31" s="37"/>
      <c r="BN31" s="282">
        <f t="shared" si="69"/>
        <v>70326.899999999994</v>
      </c>
      <c r="BO31" s="283">
        <f t="shared" si="70"/>
        <v>6751382.4000000004</v>
      </c>
      <c r="BP31" s="284">
        <f t="shared" si="71"/>
        <v>74265206.400000006</v>
      </c>
    </row>
    <row r="32" spans="1:68" ht="133.15" customHeight="1" thickBot="1">
      <c r="A32" s="48">
        <v>4</v>
      </c>
      <c r="B32" s="180" t="s">
        <v>232</v>
      </c>
      <c r="C32" s="15" t="s">
        <v>229</v>
      </c>
      <c r="D32" s="297">
        <v>14</v>
      </c>
      <c r="E32" s="14"/>
      <c r="F32" s="422">
        <v>288166.67</v>
      </c>
      <c r="G32" s="283">
        <f t="shared" si="72"/>
        <v>4034333.38</v>
      </c>
      <c r="H32" s="284">
        <f t="shared" si="73"/>
        <v>4034333.38</v>
      </c>
      <c r="I32" s="37"/>
      <c r="J32" s="422">
        <v>291641.96000000002</v>
      </c>
      <c r="K32" s="283">
        <f t="shared" si="74"/>
        <v>4082987.44</v>
      </c>
      <c r="L32" s="284">
        <f t="shared" si="75"/>
        <v>48995849.280000001</v>
      </c>
      <c r="M32" s="37"/>
      <c r="N32" s="422">
        <v>295326.81</v>
      </c>
      <c r="O32" s="283">
        <f t="shared" si="76"/>
        <v>4134575.34</v>
      </c>
      <c r="P32" s="284">
        <f t="shared" si="77"/>
        <v>45480328.740000002</v>
      </c>
      <c r="Q32" s="37"/>
      <c r="R32" s="424">
        <v>360000</v>
      </c>
      <c r="S32" s="283">
        <f t="shared" si="78"/>
        <v>5040000</v>
      </c>
      <c r="T32" s="285">
        <f t="shared" si="79"/>
        <v>5040000</v>
      </c>
      <c r="U32" s="423"/>
      <c r="V32" s="422">
        <v>360000</v>
      </c>
      <c r="W32" s="283">
        <f t="shared" si="80"/>
        <v>5040000</v>
      </c>
      <c r="X32" s="285">
        <f t="shared" si="81"/>
        <v>60480000</v>
      </c>
      <c r="Y32" s="37"/>
      <c r="Z32" s="422">
        <v>360000</v>
      </c>
      <c r="AA32" s="283">
        <f t="shared" si="82"/>
        <v>5040000</v>
      </c>
      <c r="AB32" s="285">
        <f t="shared" si="83"/>
        <v>55440000</v>
      </c>
      <c r="AC32" s="37"/>
      <c r="AD32" s="424">
        <v>158773</v>
      </c>
      <c r="AE32" s="283">
        <f t="shared" si="84"/>
        <v>2222822</v>
      </c>
      <c r="AF32" s="285">
        <f t="shared" si="85"/>
        <v>2222822</v>
      </c>
      <c r="AG32" s="423"/>
      <c r="AH32" s="422">
        <v>159563</v>
      </c>
      <c r="AI32" s="283">
        <f t="shared" si="86"/>
        <v>2233882</v>
      </c>
      <c r="AJ32" s="285">
        <f t="shared" si="87"/>
        <v>26806584</v>
      </c>
      <c r="AK32" s="37"/>
      <c r="AL32" s="422">
        <v>160246</v>
      </c>
      <c r="AM32" s="283">
        <f t="shared" si="88"/>
        <v>2243444</v>
      </c>
      <c r="AN32" s="285">
        <f t="shared" si="89"/>
        <v>24677884</v>
      </c>
      <c r="AO32" s="37"/>
      <c r="AP32" s="37"/>
      <c r="AQ32" s="436">
        <f t="shared" si="51"/>
        <v>158773</v>
      </c>
      <c r="AR32" s="435">
        <f t="shared" si="52"/>
        <v>360000</v>
      </c>
      <c r="AS32" s="435">
        <f t="shared" si="53"/>
        <v>268979.89</v>
      </c>
      <c r="AT32" s="437">
        <f t="shared" si="54"/>
        <v>213876.45</v>
      </c>
      <c r="AU32" s="103"/>
      <c r="AV32" s="436">
        <f t="shared" si="55"/>
        <v>159563</v>
      </c>
      <c r="AW32" s="435">
        <f t="shared" si="56"/>
        <v>360000</v>
      </c>
      <c r="AX32" s="435">
        <f t="shared" si="57"/>
        <v>270401.65000000002</v>
      </c>
      <c r="AY32" s="437">
        <f t="shared" si="58"/>
        <v>214982.33</v>
      </c>
      <c r="AZ32" s="103"/>
      <c r="BA32" s="436">
        <f t="shared" si="59"/>
        <v>160246</v>
      </c>
      <c r="BB32" s="435">
        <f t="shared" si="60"/>
        <v>360000</v>
      </c>
      <c r="BC32" s="435">
        <f t="shared" si="61"/>
        <v>271857.59999999998</v>
      </c>
      <c r="BD32" s="437">
        <f t="shared" si="62"/>
        <v>216051.8</v>
      </c>
      <c r="BE32" s="103"/>
      <c r="BF32" s="282">
        <f t="shared" si="63"/>
        <v>213876.45</v>
      </c>
      <c r="BG32" s="283">
        <f t="shared" si="64"/>
        <v>2994270.3</v>
      </c>
      <c r="BH32" s="284">
        <f t="shared" si="65"/>
        <v>2994270.3</v>
      </c>
      <c r="BI32" s="37"/>
      <c r="BJ32" s="282">
        <f t="shared" si="66"/>
        <v>214982.33</v>
      </c>
      <c r="BK32" s="283">
        <f t="shared" si="67"/>
        <v>3009752.62</v>
      </c>
      <c r="BL32" s="284">
        <f t="shared" si="68"/>
        <v>36117031.439999998</v>
      </c>
      <c r="BM32" s="37"/>
      <c r="BN32" s="282">
        <f t="shared" si="69"/>
        <v>216051.8</v>
      </c>
      <c r="BO32" s="283">
        <f t="shared" si="70"/>
        <v>3024725.2</v>
      </c>
      <c r="BP32" s="284">
        <f t="shared" si="71"/>
        <v>33271977.199999999</v>
      </c>
    </row>
    <row r="33" spans="1:68" ht="80.45" customHeight="1" thickBot="1">
      <c r="A33" s="47">
        <v>5</v>
      </c>
      <c r="B33" s="180" t="s">
        <v>233</v>
      </c>
      <c r="C33" s="15" t="s">
        <v>229</v>
      </c>
      <c r="D33" s="297">
        <v>10</v>
      </c>
      <c r="E33" s="14"/>
      <c r="F33" s="422">
        <v>138541.67000000001</v>
      </c>
      <c r="G33" s="283">
        <f t="shared" si="72"/>
        <v>1385416.7</v>
      </c>
      <c r="H33" s="284">
        <f t="shared" si="73"/>
        <v>1385416.7</v>
      </c>
      <c r="I33" s="37"/>
      <c r="J33" s="422">
        <v>140212.48000000001</v>
      </c>
      <c r="K33" s="283">
        <f t="shared" si="74"/>
        <v>1402124.8</v>
      </c>
      <c r="L33" s="284">
        <f t="shared" si="75"/>
        <v>16825497.600000001</v>
      </c>
      <c r="M33" s="37"/>
      <c r="N33" s="422">
        <v>141984.04</v>
      </c>
      <c r="O33" s="283">
        <f t="shared" si="76"/>
        <v>1419840.4</v>
      </c>
      <c r="P33" s="284">
        <f t="shared" si="77"/>
        <v>15618244.4</v>
      </c>
      <c r="Q33" s="37"/>
      <c r="R33" s="424">
        <v>180000</v>
      </c>
      <c r="S33" s="283">
        <f t="shared" si="78"/>
        <v>1800000</v>
      </c>
      <c r="T33" s="285">
        <f t="shared" si="79"/>
        <v>1800000</v>
      </c>
      <c r="U33" s="423"/>
      <c r="V33" s="422">
        <v>180000</v>
      </c>
      <c r="W33" s="283">
        <f t="shared" si="80"/>
        <v>1800000</v>
      </c>
      <c r="X33" s="285">
        <f t="shared" si="81"/>
        <v>21600000</v>
      </c>
      <c r="Y33" s="37"/>
      <c r="Z33" s="422">
        <v>180000</v>
      </c>
      <c r="AA33" s="283">
        <f t="shared" si="82"/>
        <v>1800000</v>
      </c>
      <c r="AB33" s="285">
        <f t="shared" si="83"/>
        <v>19800000</v>
      </c>
      <c r="AC33" s="37"/>
      <c r="AD33" s="424">
        <v>58991</v>
      </c>
      <c r="AE33" s="283">
        <f t="shared" si="84"/>
        <v>589910</v>
      </c>
      <c r="AF33" s="285">
        <f t="shared" si="85"/>
        <v>589910</v>
      </c>
      <c r="AG33" s="423"/>
      <c r="AH33" s="422">
        <v>59216</v>
      </c>
      <c r="AI33" s="283">
        <f t="shared" si="86"/>
        <v>592160</v>
      </c>
      <c r="AJ33" s="285">
        <f t="shared" si="87"/>
        <v>7105920</v>
      </c>
      <c r="AK33" s="37"/>
      <c r="AL33" s="422">
        <v>59411</v>
      </c>
      <c r="AM33" s="283">
        <f t="shared" si="88"/>
        <v>594110</v>
      </c>
      <c r="AN33" s="285">
        <f t="shared" si="89"/>
        <v>6535210</v>
      </c>
      <c r="AO33" s="37"/>
      <c r="AP33" s="37"/>
      <c r="AQ33" s="436">
        <f t="shared" si="51"/>
        <v>58991</v>
      </c>
      <c r="AR33" s="435">
        <f t="shared" si="52"/>
        <v>180000</v>
      </c>
      <c r="AS33" s="435">
        <f t="shared" si="53"/>
        <v>125844.22</v>
      </c>
      <c r="AT33" s="437">
        <f t="shared" si="54"/>
        <v>92417.61</v>
      </c>
      <c r="AU33" s="103"/>
      <c r="AV33" s="436">
        <f t="shared" si="55"/>
        <v>59216</v>
      </c>
      <c r="AW33" s="435">
        <f t="shared" si="56"/>
        <v>180000</v>
      </c>
      <c r="AX33" s="435">
        <f t="shared" si="57"/>
        <v>126476.16</v>
      </c>
      <c r="AY33" s="437">
        <f t="shared" si="58"/>
        <v>92846.080000000002</v>
      </c>
      <c r="AZ33" s="103"/>
      <c r="BA33" s="436">
        <f t="shared" si="59"/>
        <v>59411</v>
      </c>
      <c r="BB33" s="435">
        <f t="shared" si="60"/>
        <v>180000</v>
      </c>
      <c r="BC33" s="435">
        <f t="shared" si="61"/>
        <v>127131.68</v>
      </c>
      <c r="BD33" s="437">
        <f t="shared" si="62"/>
        <v>93271.34</v>
      </c>
      <c r="BE33" s="103"/>
      <c r="BF33" s="282">
        <f t="shared" si="63"/>
        <v>92417.61</v>
      </c>
      <c r="BG33" s="283">
        <f t="shared" si="64"/>
        <v>924176.1</v>
      </c>
      <c r="BH33" s="284">
        <f t="shared" si="65"/>
        <v>924176.1</v>
      </c>
      <c r="BI33" s="37"/>
      <c r="BJ33" s="282">
        <f t="shared" si="66"/>
        <v>92846.080000000002</v>
      </c>
      <c r="BK33" s="283">
        <f t="shared" si="67"/>
        <v>928460.80000000005</v>
      </c>
      <c r="BL33" s="284">
        <f t="shared" si="68"/>
        <v>11141529.6</v>
      </c>
      <c r="BM33" s="37"/>
      <c r="BN33" s="282">
        <f t="shared" si="69"/>
        <v>93271.34</v>
      </c>
      <c r="BO33" s="283">
        <f t="shared" si="70"/>
        <v>932713.4</v>
      </c>
      <c r="BP33" s="284">
        <f t="shared" si="71"/>
        <v>10259847.4</v>
      </c>
    </row>
    <row r="34" spans="1:68" ht="148.9" customHeight="1" thickBot="1">
      <c r="A34" s="48">
        <v>6</v>
      </c>
      <c r="B34" s="180" t="s">
        <v>234</v>
      </c>
      <c r="C34" s="15" t="s">
        <v>229</v>
      </c>
      <c r="D34" s="249">
        <v>17</v>
      </c>
      <c r="E34" s="281"/>
      <c r="F34" s="282">
        <v>243833.33</v>
      </c>
      <c r="G34" s="283">
        <f t="shared" si="72"/>
        <v>4145166.61</v>
      </c>
      <c r="H34" s="284">
        <f t="shared" si="73"/>
        <v>4145166.61</v>
      </c>
      <c r="I34" s="50"/>
      <c r="J34" s="282">
        <v>246773.96</v>
      </c>
      <c r="K34" s="283">
        <f t="shared" si="74"/>
        <v>4195157.32</v>
      </c>
      <c r="L34" s="284">
        <f t="shared" si="75"/>
        <v>50341887.840000004</v>
      </c>
      <c r="M34" s="50"/>
      <c r="N34" s="282">
        <v>249891.91</v>
      </c>
      <c r="O34" s="283">
        <f t="shared" si="76"/>
        <v>4248162.47</v>
      </c>
      <c r="P34" s="284">
        <f t="shared" si="77"/>
        <v>46729787.170000002</v>
      </c>
      <c r="Q34" s="50"/>
      <c r="R34" s="286">
        <v>371250</v>
      </c>
      <c r="S34" s="283">
        <f t="shared" si="78"/>
        <v>6311250</v>
      </c>
      <c r="T34" s="285">
        <f t="shared" si="79"/>
        <v>6311250</v>
      </c>
      <c r="U34" s="20"/>
      <c r="V34" s="282">
        <v>371250</v>
      </c>
      <c r="W34" s="283">
        <f t="shared" si="80"/>
        <v>6311250</v>
      </c>
      <c r="X34" s="285">
        <f t="shared" si="81"/>
        <v>75735000</v>
      </c>
      <c r="Y34" s="50"/>
      <c r="Z34" s="282">
        <v>371250</v>
      </c>
      <c r="AA34" s="283">
        <f t="shared" si="82"/>
        <v>6311250</v>
      </c>
      <c r="AB34" s="285">
        <f t="shared" si="83"/>
        <v>69423750</v>
      </c>
      <c r="AC34" s="50"/>
      <c r="AD34" s="286">
        <v>144438</v>
      </c>
      <c r="AE34" s="283">
        <f t="shared" si="84"/>
        <v>2455446</v>
      </c>
      <c r="AF34" s="285">
        <f t="shared" si="85"/>
        <v>2455446</v>
      </c>
      <c r="AG34" s="20"/>
      <c r="AH34" s="282">
        <v>145179</v>
      </c>
      <c r="AI34" s="283">
        <f t="shared" si="86"/>
        <v>2468043</v>
      </c>
      <c r="AJ34" s="285">
        <f t="shared" si="87"/>
        <v>29616516</v>
      </c>
      <c r="AK34" s="50"/>
      <c r="AL34" s="282">
        <v>145819</v>
      </c>
      <c r="AM34" s="283">
        <f t="shared" si="88"/>
        <v>2478923</v>
      </c>
      <c r="AN34" s="285">
        <f t="shared" si="89"/>
        <v>27268153</v>
      </c>
      <c r="AO34" s="50"/>
      <c r="AP34" s="50"/>
      <c r="AQ34" s="436">
        <f t="shared" si="51"/>
        <v>144438</v>
      </c>
      <c r="AR34" s="435">
        <f t="shared" si="52"/>
        <v>371250</v>
      </c>
      <c r="AS34" s="435">
        <f t="shared" si="53"/>
        <v>253173.78</v>
      </c>
      <c r="AT34" s="437">
        <f t="shared" si="54"/>
        <v>198805.89</v>
      </c>
      <c r="AV34" s="436">
        <f t="shared" si="55"/>
        <v>145179</v>
      </c>
      <c r="AW34" s="435">
        <f t="shared" si="56"/>
        <v>371250</v>
      </c>
      <c r="AX34" s="435">
        <f t="shared" si="57"/>
        <v>254400.99</v>
      </c>
      <c r="AY34" s="437">
        <f t="shared" si="58"/>
        <v>199790</v>
      </c>
      <c r="BA34" s="436">
        <f t="shared" si="59"/>
        <v>145819</v>
      </c>
      <c r="BB34" s="435">
        <f t="shared" si="60"/>
        <v>371250</v>
      </c>
      <c r="BC34" s="435">
        <f t="shared" si="61"/>
        <v>255653.64</v>
      </c>
      <c r="BD34" s="437">
        <f t="shared" si="62"/>
        <v>200736.32</v>
      </c>
      <c r="BF34" s="282">
        <f t="shared" si="63"/>
        <v>198805.89</v>
      </c>
      <c r="BG34" s="283">
        <f t="shared" si="64"/>
        <v>3379700.13</v>
      </c>
      <c r="BH34" s="284">
        <f t="shared" si="65"/>
        <v>3379700.13</v>
      </c>
      <c r="BI34" s="50"/>
      <c r="BJ34" s="282">
        <f t="shared" si="66"/>
        <v>199790</v>
      </c>
      <c r="BK34" s="283">
        <f t="shared" si="67"/>
        <v>3396430</v>
      </c>
      <c r="BL34" s="284">
        <f t="shared" si="68"/>
        <v>40757160</v>
      </c>
      <c r="BM34" s="50"/>
      <c r="BN34" s="282">
        <f t="shared" si="69"/>
        <v>200736.32</v>
      </c>
      <c r="BO34" s="283">
        <f t="shared" si="70"/>
        <v>3412517.44</v>
      </c>
      <c r="BP34" s="284">
        <f t="shared" si="71"/>
        <v>37537691.840000004</v>
      </c>
    </row>
    <row r="35" spans="1:68" ht="243" customHeight="1" thickBot="1">
      <c r="A35" s="47">
        <v>7</v>
      </c>
      <c r="B35" s="420" t="s">
        <v>247</v>
      </c>
      <c r="C35" s="15" t="s">
        <v>229</v>
      </c>
      <c r="D35" s="250">
        <v>14</v>
      </c>
      <c r="E35" s="281"/>
      <c r="F35" s="282">
        <v>554166.67000000004</v>
      </c>
      <c r="G35" s="283">
        <f t="shared" si="72"/>
        <v>7758333.3799999999</v>
      </c>
      <c r="H35" s="284">
        <f t="shared" si="73"/>
        <v>7758333.3799999999</v>
      </c>
      <c r="I35" s="50"/>
      <c r="J35" s="282">
        <v>560849.92000000004</v>
      </c>
      <c r="K35" s="283">
        <f t="shared" si="74"/>
        <v>7851898.8799999999</v>
      </c>
      <c r="L35" s="284">
        <f t="shared" si="75"/>
        <v>94222786.560000002</v>
      </c>
      <c r="M35" s="50"/>
      <c r="N35" s="282">
        <v>567936.17000000004</v>
      </c>
      <c r="O35" s="283">
        <f t="shared" si="76"/>
        <v>7951106.3799999999</v>
      </c>
      <c r="P35" s="284">
        <f t="shared" si="77"/>
        <v>87462170.180000007</v>
      </c>
      <c r="Q35" s="50"/>
      <c r="R35" s="286">
        <v>191250</v>
      </c>
      <c r="S35" s="283">
        <f t="shared" si="78"/>
        <v>2677500</v>
      </c>
      <c r="T35" s="285">
        <f t="shared" si="79"/>
        <v>2677500</v>
      </c>
      <c r="U35" s="20"/>
      <c r="V35" s="282">
        <v>191250</v>
      </c>
      <c r="W35" s="283">
        <f t="shared" si="80"/>
        <v>2677500</v>
      </c>
      <c r="X35" s="285">
        <f t="shared" si="81"/>
        <v>32130000</v>
      </c>
      <c r="Y35" s="50"/>
      <c r="Z35" s="282">
        <v>191250</v>
      </c>
      <c r="AA35" s="283">
        <f t="shared" si="82"/>
        <v>2677500</v>
      </c>
      <c r="AB35" s="285">
        <f t="shared" si="83"/>
        <v>29452500</v>
      </c>
      <c r="AC35" s="50"/>
      <c r="AD35" s="286">
        <v>311920</v>
      </c>
      <c r="AE35" s="283">
        <f t="shared" si="84"/>
        <v>4366880</v>
      </c>
      <c r="AF35" s="285">
        <f t="shared" si="85"/>
        <v>4366880</v>
      </c>
      <c r="AG35" s="20"/>
      <c r="AH35" s="282">
        <v>313680</v>
      </c>
      <c r="AI35" s="283">
        <f t="shared" si="86"/>
        <v>4391520</v>
      </c>
      <c r="AJ35" s="285">
        <f t="shared" si="87"/>
        <v>52698240</v>
      </c>
      <c r="AK35" s="50"/>
      <c r="AL35" s="282">
        <v>315200</v>
      </c>
      <c r="AM35" s="283">
        <f t="shared" si="88"/>
        <v>4412800</v>
      </c>
      <c r="AN35" s="285">
        <f t="shared" si="89"/>
        <v>48540800</v>
      </c>
      <c r="AO35" s="50"/>
      <c r="AP35" s="50"/>
      <c r="AQ35" s="436">
        <f t="shared" si="51"/>
        <v>191250</v>
      </c>
      <c r="AR35" s="435">
        <f t="shared" si="52"/>
        <v>554166.67000000004</v>
      </c>
      <c r="AS35" s="435">
        <f t="shared" si="53"/>
        <v>352445.56</v>
      </c>
      <c r="AT35" s="437">
        <f t="shared" si="54"/>
        <v>271847.78000000003</v>
      </c>
      <c r="AV35" s="436">
        <f t="shared" si="55"/>
        <v>191250</v>
      </c>
      <c r="AW35" s="435">
        <f t="shared" si="56"/>
        <v>560849.92000000004</v>
      </c>
      <c r="AX35" s="435">
        <f t="shared" si="57"/>
        <v>355259.97</v>
      </c>
      <c r="AY35" s="437">
        <f t="shared" si="58"/>
        <v>273254.99</v>
      </c>
      <c r="BA35" s="436">
        <f t="shared" si="59"/>
        <v>191250</v>
      </c>
      <c r="BB35" s="435">
        <f t="shared" si="60"/>
        <v>567936.17000000004</v>
      </c>
      <c r="BC35" s="435">
        <f t="shared" si="61"/>
        <v>358128.72</v>
      </c>
      <c r="BD35" s="437">
        <f t="shared" si="62"/>
        <v>274689.36</v>
      </c>
      <c r="BF35" s="282">
        <f t="shared" si="63"/>
        <v>271847.78000000003</v>
      </c>
      <c r="BG35" s="283">
        <f t="shared" si="64"/>
        <v>3805868.92</v>
      </c>
      <c r="BH35" s="284">
        <f t="shared" si="65"/>
        <v>3805868.92</v>
      </c>
      <c r="BI35" s="50"/>
      <c r="BJ35" s="282">
        <f t="shared" si="66"/>
        <v>273254.99</v>
      </c>
      <c r="BK35" s="283">
        <f t="shared" si="67"/>
        <v>3825569.86</v>
      </c>
      <c r="BL35" s="284">
        <f t="shared" si="68"/>
        <v>45906838.32</v>
      </c>
      <c r="BM35" s="50"/>
      <c r="BN35" s="282">
        <f t="shared" si="69"/>
        <v>274689.36</v>
      </c>
      <c r="BO35" s="283">
        <f t="shared" si="70"/>
        <v>3845651.04</v>
      </c>
      <c r="BP35" s="284">
        <f t="shared" si="71"/>
        <v>42302161.439999998</v>
      </c>
    </row>
    <row r="36" spans="1:68" ht="132" customHeight="1" thickBot="1">
      <c r="A36" s="48">
        <v>8</v>
      </c>
      <c r="B36" s="420" t="s">
        <v>248</v>
      </c>
      <c r="C36" s="15" t="s">
        <v>229</v>
      </c>
      <c r="D36" s="249">
        <v>17</v>
      </c>
      <c r="E36" s="281"/>
      <c r="F36" s="282">
        <v>665000</v>
      </c>
      <c r="G36" s="283">
        <f t="shared" si="72"/>
        <v>11305000</v>
      </c>
      <c r="H36" s="284">
        <f t="shared" si="73"/>
        <v>11305000</v>
      </c>
      <c r="I36" s="50"/>
      <c r="J36" s="282">
        <v>673019.9</v>
      </c>
      <c r="K36" s="283">
        <f t="shared" si="74"/>
        <v>11441338.300000001</v>
      </c>
      <c r="L36" s="284">
        <f t="shared" si="75"/>
        <v>137296059.59999999</v>
      </c>
      <c r="M36" s="50"/>
      <c r="N36" s="282">
        <v>681523.4</v>
      </c>
      <c r="O36" s="283">
        <f t="shared" si="76"/>
        <v>11585897.800000001</v>
      </c>
      <c r="P36" s="284">
        <f t="shared" si="77"/>
        <v>127444875.8</v>
      </c>
      <c r="Q36" s="50"/>
      <c r="R36" s="286">
        <v>877500</v>
      </c>
      <c r="S36" s="283">
        <f t="shared" si="78"/>
        <v>14917500</v>
      </c>
      <c r="T36" s="285">
        <f t="shared" si="79"/>
        <v>14917500</v>
      </c>
      <c r="U36" s="20"/>
      <c r="V36" s="282">
        <v>877500</v>
      </c>
      <c r="W36" s="283">
        <f t="shared" si="80"/>
        <v>14917500</v>
      </c>
      <c r="X36" s="285">
        <f t="shared" si="81"/>
        <v>179010000</v>
      </c>
      <c r="Y36" s="50"/>
      <c r="Z36" s="282">
        <v>877500</v>
      </c>
      <c r="AA36" s="283">
        <f t="shared" si="82"/>
        <v>14917500</v>
      </c>
      <c r="AB36" s="285">
        <f t="shared" si="83"/>
        <v>164092500</v>
      </c>
      <c r="AC36" s="50"/>
      <c r="AD36" s="286">
        <v>496986</v>
      </c>
      <c r="AE36" s="283">
        <f t="shared" si="84"/>
        <v>8448762</v>
      </c>
      <c r="AF36" s="285">
        <f t="shared" si="85"/>
        <v>8448762</v>
      </c>
      <c r="AG36" s="20"/>
      <c r="AH36" s="282">
        <v>500764</v>
      </c>
      <c r="AI36" s="283">
        <f t="shared" si="86"/>
        <v>8512988</v>
      </c>
      <c r="AJ36" s="285">
        <f t="shared" si="87"/>
        <v>102155856</v>
      </c>
      <c r="AK36" s="50"/>
      <c r="AL36" s="282">
        <v>504025</v>
      </c>
      <c r="AM36" s="283">
        <f t="shared" si="88"/>
        <v>8568425</v>
      </c>
      <c r="AN36" s="285">
        <f t="shared" si="89"/>
        <v>94252675</v>
      </c>
      <c r="AO36" s="50"/>
      <c r="AP36" s="50"/>
      <c r="AQ36" s="436">
        <f t="shared" si="51"/>
        <v>496986</v>
      </c>
      <c r="AR36" s="435">
        <f t="shared" si="52"/>
        <v>877500</v>
      </c>
      <c r="AS36" s="435">
        <f t="shared" si="53"/>
        <v>679828.67</v>
      </c>
      <c r="AT36" s="437">
        <f t="shared" si="54"/>
        <v>588407.34</v>
      </c>
      <c r="AV36" s="436">
        <f t="shared" si="55"/>
        <v>500764</v>
      </c>
      <c r="AW36" s="435">
        <f t="shared" si="56"/>
        <v>877500</v>
      </c>
      <c r="AX36" s="435">
        <f t="shared" si="57"/>
        <v>683761.3</v>
      </c>
      <c r="AY36" s="437">
        <f t="shared" si="58"/>
        <v>592262.65</v>
      </c>
      <c r="BA36" s="436">
        <f t="shared" si="59"/>
        <v>504025</v>
      </c>
      <c r="BB36" s="435">
        <f t="shared" si="60"/>
        <v>877500</v>
      </c>
      <c r="BC36" s="435">
        <f t="shared" si="61"/>
        <v>687682.8</v>
      </c>
      <c r="BD36" s="437">
        <f t="shared" si="62"/>
        <v>595853.9</v>
      </c>
      <c r="BF36" s="282">
        <f t="shared" si="63"/>
        <v>588407.34</v>
      </c>
      <c r="BG36" s="283">
        <f t="shared" si="64"/>
        <v>10002924.779999999</v>
      </c>
      <c r="BH36" s="284">
        <f t="shared" si="65"/>
        <v>10002924.779999999</v>
      </c>
      <c r="BI36" s="50"/>
      <c r="BJ36" s="282">
        <f t="shared" si="66"/>
        <v>592262.65</v>
      </c>
      <c r="BK36" s="283">
        <f t="shared" si="67"/>
        <v>10068465.050000001</v>
      </c>
      <c r="BL36" s="284">
        <f t="shared" si="68"/>
        <v>120821580.59999999</v>
      </c>
      <c r="BM36" s="50"/>
      <c r="BN36" s="282">
        <f t="shared" si="69"/>
        <v>595853.9</v>
      </c>
      <c r="BO36" s="283">
        <f t="shared" si="70"/>
        <v>10129516.300000001</v>
      </c>
      <c r="BP36" s="284">
        <f t="shared" si="71"/>
        <v>111424679.3</v>
      </c>
    </row>
    <row r="37" spans="1:68" ht="104.45" customHeight="1" thickBot="1">
      <c r="A37" s="47">
        <v>9</v>
      </c>
      <c r="B37" s="17" t="s">
        <v>237</v>
      </c>
      <c r="C37" s="15" t="s">
        <v>229</v>
      </c>
      <c r="D37" s="249">
        <v>18</v>
      </c>
      <c r="E37" s="281"/>
      <c r="F37" s="282">
        <v>249375</v>
      </c>
      <c r="G37" s="283">
        <f t="shared" si="72"/>
        <v>4488750</v>
      </c>
      <c r="H37" s="284">
        <f t="shared" si="73"/>
        <v>4488750</v>
      </c>
      <c r="I37" s="50"/>
      <c r="J37" s="282">
        <v>252382.46</v>
      </c>
      <c r="K37" s="283">
        <f t="shared" si="74"/>
        <v>4542884.28</v>
      </c>
      <c r="L37" s="284">
        <f t="shared" si="75"/>
        <v>54514611.359999999</v>
      </c>
      <c r="M37" s="50"/>
      <c r="N37" s="282">
        <v>255571.27</v>
      </c>
      <c r="O37" s="283">
        <f t="shared" si="76"/>
        <v>4600282.8600000003</v>
      </c>
      <c r="P37" s="284">
        <f t="shared" si="77"/>
        <v>50603111.460000001</v>
      </c>
      <c r="Q37" s="50"/>
      <c r="R37" s="286">
        <v>191250</v>
      </c>
      <c r="S37" s="283">
        <f t="shared" si="78"/>
        <v>3442500</v>
      </c>
      <c r="T37" s="285">
        <f t="shared" si="79"/>
        <v>3442500</v>
      </c>
      <c r="U37" s="20"/>
      <c r="V37" s="282">
        <v>191250</v>
      </c>
      <c r="W37" s="283">
        <f t="shared" si="80"/>
        <v>3442500</v>
      </c>
      <c r="X37" s="285">
        <f t="shared" si="81"/>
        <v>41310000</v>
      </c>
      <c r="Y37" s="50"/>
      <c r="Z37" s="282">
        <v>191250</v>
      </c>
      <c r="AA37" s="283">
        <f t="shared" si="82"/>
        <v>3442500</v>
      </c>
      <c r="AB37" s="285">
        <f t="shared" si="83"/>
        <v>37867500</v>
      </c>
      <c r="AC37" s="50"/>
      <c r="AD37" s="286">
        <v>162001</v>
      </c>
      <c r="AE37" s="283">
        <f t="shared" si="84"/>
        <v>2916018</v>
      </c>
      <c r="AF37" s="285">
        <f t="shared" si="85"/>
        <v>2916018</v>
      </c>
      <c r="AG37" s="20"/>
      <c r="AH37" s="282">
        <v>162632</v>
      </c>
      <c r="AI37" s="283">
        <f t="shared" si="86"/>
        <v>2927376</v>
      </c>
      <c r="AJ37" s="285">
        <f t="shared" si="87"/>
        <v>35128512</v>
      </c>
      <c r="AK37" s="50"/>
      <c r="AL37" s="282">
        <v>163177</v>
      </c>
      <c r="AM37" s="283">
        <f t="shared" si="88"/>
        <v>2937186</v>
      </c>
      <c r="AN37" s="285">
        <f t="shared" si="89"/>
        <v>32309046</v>
      </c>
      <c r="AO37" s="50"/>
      <c r="AP37" s="50"/>
      <c r="AQ37" s="436">
        <f t="shared" si="51"/>
        <v>162001</v>
      </c>
      <c r="AR37" s="435">
        <f t="shared" si="52"/>
        <v>249375</v>
      </c>
      <c r="AS37" s="435">
        <f t="shared" si="53"/>
        <v>200875.33</v>
      </c>
      <c r="AT37" s="437">
        <f t="shared" si="54"/>
        <v>181438.17</v>
      </c>
      <c r="AV37" s="436">
        <f t="shared" si="55"/>
        <v>162632</v>
      </c>
      <c r="AW37" s="435">
        <f t="shared" si="56"/>
        <v>252382.46</v>
      </c>
      <c r="AX37" s="435">
        <f t="shared" si="57"/>
        <v>202088.15</v>
      </c>
      <c r="AY37" s="437">
        <f t="shared" si="58"/>
        <v>182360.08</v>
      </c>
      <c r="BA37" s="436">
        <f t="shared" si="59"/>
        <v>163177</v>
      </c>
      <c r="BB37" s="435">
        <f t="shared" si="60"/>
        <v>255571.27</v>
      </c>
      <c r="BC37" s="435">
        <f t="shared" si="61"/>
        <v>203332.76</v>
      </c>
      <c r="BD37" s="437">
        <f t="shared" si="62"/>
        <v>183254.88</v>
      </c>
      <c r="BF37" s="282">
        <f t="shared" si="63"/>
        <v>181438.17</v>
      </c>
      <c r="BG37" s="283">
        <f t="shared" si="64"/>
        <v>3265887.06</v>
      </c>
      <c r="BH37" s="284">
        <f t="shared" si="65"/>
        <v>3265887.06</v>
      </c>
      <c r="BI37" s="50"/>
      <c r="BJ37" s="282">
        <f t="shared" si="66"/>
        <v>182360.08</v>
      </c>
      <c r="BK37" s="283">
        <f t="shared" si="67"/>
        <v>3282481.44</v>
      </c>
      <c r="BL37" s="284">
        <f t="shared" si="68"/>
        <v>39389777.280000001</v>
      </c>
      <c r="BM37" s="50"/>
      <c r="BN37" s="282">
        <f t="shared" si="69"/>
        <v>183254.88</v>
      </c>
      <c r="BO37" s="283">
        <f t="shared" si="70"/>
        <v>3298587.84</v>
      </c>
      <c r="BP37" s="284">
        <f t="shared" si="71"/>
        <v>36284466.240000002</v>
      </c>
    </row>
    <row r="38" spans="1:68" ht="167.45" customHeight="1" thickBot="1">
      <c r="A38" s="48">
        <v>10</v>
      </c>
      <c r="B38" s="180" t="s">
        <v>238</v>
      </c>
      <c r="C38" s="15" t="s">
        <v>229</v>
      </c>
      <c r="D38" s="250">
        <v>14</v>
      </c>
      <c r="E38" s="14"/>
      <c r="F38" s="422">
        <v>665000</v>
      </c>
      <c r="G38" s="283">
        <f t="shared" si="72"/>
        <v>9310000</v>
      </c>
      <c r="H38" s="284">
        <f t="shared" si="73"/>
        <v>9310000</v>
      </c>
      <c r="I38" s="37"/>
      <c r="J38" s="422">
        <v>673019.9</v>
      </c>
      <c r="K38" s="283">
        <f t="shared" si="74"/>
        <v>9422278.5999999996</v>
      </c>
      <c r="L38" s="284">
        <f t="shared" si="75"/>
        <v>113067343.2</v>
      </c>
      <c r="M38" s="37"/>
      <c r="N38" s="422">
        <v>681523.4</v>
      </c>
      <c r="O38" s="283">
        <f t="shared" si="76"/>
        <v>9541327.5999999996</v>
      </c>
      <c r="P38" s="284">
        <f t="shared" si="77"/>
        <v>104954603.59999999</v>
      </c>
      <c r="Q38" s="37"/>
      <c r="R38" s="424">
        <v>146250</v>
      </c>
      <c r="S38" s="283">
        <f t="shared" si="78"/>
        <v>2047500</v>
      </c>
      <c r="T38" s="285">
        <f t="shared" si="79"/>
        <v>2047500</v>
      </c>
      <c r="U38" s="423"/>
      <c r="V38" s="422">
        <v>146250</v>
      </c>
      <c r="W38" s="283">
        <f t="shared" si="80"/>
        <v>2047500</v>
      </c>
      <c r="X38" s="285">
        <f t="shared" si="81"/>
        <v>24570000</v>
      </c>
      <c r="Y38" s="37"/>
      <c r="Z38" s="422">
        <v>146250</v>
      </c>
      <c r="AA38" s="283">
        <f t="shared" si="82"/>
        <v>2047500</v>
      </c>
      <c r="AB38" s="285">
        <f t="shared" si="83"/>
        <v>22522500</v>
      </c>
      <c r="AC38" s="37"/>
      <c r="AD38" s="424">
        <v>484108</v>
      </c>
      <c r="AE38" s="283">
        <f t="shared" si="84"/>
        <v>6777512</v>
      </c>
      <c r="AF38" s="285">
        <f t="shared" si="85"/>
        <v>6777512</v>
      </c>
      <c r="AG38" s="423"/>
      <c r="AH38" s="422">
        <v>486711</v>
      </c>
      <c r="AI38" s="283">
        <f t="shared" si="86"/>
        <v>6813954</v>
      </c>
      <c r="AJ38" s="285">
        <f t="shared" si="87"/>
        <v>81767448</v>
      </c>
      <c r="AK38" s="37"/>
      <c r="AL38" s="422">
        <v>488957</v>
      </c>
      <c r="AM38" s="283">
        <f t="shared" si="88"/>
        <v>6845398</v>
      </c>
      <c r="AN38" s="285">
        <f t="shared" si="89"/>
        <v>75299378</v>
      </c>
      <c r="AO38" s="37"/>
      <c r="AP38" s="37"/>
      <c r="AQ38" s="436">
        <f t="shared" si="51"/>
        <v>146250</v>
      </c>
      <c r="AR38" s="435">
        <f t="shared" si="52"/>
        <v>665000</v>
      </c>
      <c r="AS38" s="435">
        <f t="shared" si="53"/>
        <v>431786</v>
      </c>
      <c r="AT38" s="437">
        <f t="shared" si="54"/>
        <v>289018</v>
      </c>
      <c r="AU38" s="103"/>
      <c r="AV38" s="436">
        <f t="shared" si="55"/>
        <v>146250</v>
      </c>
      <c r="AW38" s="435">
        <f t="shared" si="56"/>
        <v>673019.9</v>
      </c>
      <c r="AX38" s="435">
        <f t="shared" si="57"/>
        <v>435326.97</v>
      </c>
      <c r="AY38" s="437">
        <f t="shared" si="58"/>
        <v>290788.49</v>
      </c>
      <c r="AZ38" s="103"/>
      <c r="BA38" s="436">
        <f t="shared" si="59"/>
        <v>146250</v>
      </c>
      <c r="BB38" s="435">
        <f t="shared" si="60"/>
        <v>681523.4</v>
      </c>
      <c r="BC38" s="435">
        <f t="shared" si="61"/>
        <v>438910.13</v>
      </c>
      <c r="BD38" s="437">
        <f t="shared" si="62"/>
        <v>292580.07</v>
      </c>
      <c r="BE38" s="103"/>
      <c r="BF38" s="282">
        <f t="shared" si="63"/>
        <v>289018</v>
      </c>
      <c r="BG38" s="283">
        <f t="shared" si="64"/>
        <v>4046252</v>
      </c>
      <c r="BH38" s="284">
        <f t="shared" si="65"/>
        <v>4046252</v>
      </c>
      <c r="BI38" s="37"/>
      <c r="BJ38" s="282">
        <f t="shared" si="66"/>
        <v>290788.49</v>
      </c>
      <c r="BK38" s="283">
        <f t="shared" si="67"/>
        <v>4071038.86</v>
      </c>
      <c r="BL38" s="284">
        <f t="shared" si="68"/>
        <v>48852466.32</v>
      </c>
      <c r="BM38" s="37"/>
      <c r="BN38" s="282">
        <f t="shared" si="69"/>
        <v>292580.07</v>
      </c>
      <c r="BO38" s="283">
        <f t="shared" si="70"/>
        <v>4096120.98</v>
      </c>
      <c r="BP38" s="284">
        <f t="shared" si="71"/>
        <v>45057330.780000001</v>
      </c>
    </row>
    <row r="39" spans="1:68" ht="79.5" thickBot="1">
      <c r="A39" s="47">
        <v>11</v>
      </c>
      <c r="B39" s="180" t="s">
        <v>239</v>
      </c>
      <c r="C39" s="15" t="s">
        <v>229</v>
      </c>
      <c r="D39" s="250">
        <v>12</v>
      </c>
      <c r="E39" s="14"/>
      <c r="F39" s="422">
        <v>110833.33</v>
      </c>
      <c r="G39" s="283">
        <f t="shared" si="72"/>
        <v>1329999.96</v>
      </c>
      <c r="H39" s="284">
        <f t="shared" si="73"/>
        <v>1329999.96</v>
      </c>
      <c r="I39" s="37"/>
      <c r="J39" s="422">
        <v>112169.98</v>
      </c>
      <c r="K39" s="283">
        <f t="shared" si="74"/>
        <v>1346039.76</v>
      </c>
      <c r="L39" s="284">
        <f t="shared" si="75"/>
        <v>16152477.119999999</v>
      </c>
      <c r="M39" s="37"/>
      <c r="N39" s="422">
        <v>113587.23</v>
      </c>
      <c r="O39" s="283">
        <f t="shared" si="76"/>
        <v>1363046.76</v>
      </c>
      <c r="P39" s="284">
        <f t="shared" si="77"/>
        <v>14993514.359999999</v>
      </c>
      <c r="Q39" s="37"/>
      <c r="R39" s="424">
        <v>146250</v>
      </c>
      <c r="S39" s="283">
        <f t="shared" si="78"/>
        <v>1755000</v>
      </c>
      <c r="T39" s="285">
        <f t="shared" si="79"/>
        <v>1755000</v>
      </c>
      <c r="U39" s="423"/>
      <c r="V39" s="422">
        <v>146250</v>
      </c>
      <c r="W39" s="283">
        <f t="shared" si="80"/>
        <v>1755000</v>
      </c>
      <c r="X39" s="285">
        <f t="shared" si="81"/>
        <v>21060000</v>
      </c>
      <c r="Y39" s="37"/>
      <c r="Z39" s="422">
        <v>146250</v>
      </c>
      <c r="AA39" s="283">
        <f t="shared" si="82"/>
        <v>1755000</v>
      </c>
      <c r="AB39" s="285">
        <f t="shared" si="83"/>
        <v>19305000</v>
      </c>
      <c r="AC39" s="37"/>
      <c r="AD39" s="424">
        <v>79115</v>
      </c>
      <c r="AE39" s="283">
        <f t="shared" si="84"/>
        <v>949380</v>
      </c>
      <c r="AF39" s="285">
        <f t="shared" si="85"/>
        <v>949380</v>
      </c>
      <c r="AG39" s="423"/>
      <c r="AH39" s="422">
        <v>79297</v>
      </c>
      <c r="AI39" s="283">
        <f t="shared" si="86"/>
        <v>951564</v>
      </c>
      <c r="AJ39" s="285">
        <f t="shared" si="87"/>
        <v>11418768</v>
      </c>
      <c r="AK39" s="37"/>
      <c r="AL39" s="422">
        <v>79453</v>
      </c>
      <c r="AM39" s="283">
        <f t="shared" si="88"/>
        <v>953436</v>
      </c>
      <c r="AN39" s="285">
        <f t="shared" si="89"/>
        <v>10487796</v>
      </c>
      <c r="AO39" s="37"/>
      <c r="AP39" s="37"/>
      <c r="AQ39" s="436">
        <f t="shared" si="51"/>
        <v>79115</v>
      </c>
      <c r="AR39" s="435">
        <f t="shared" si="52"/>
        <v>146250</v>
      </c>
      <c r="AS39" s="435">
        <f t="shared" si="53"/>
        <v>112066.11</v>
      </c>
      <c r="AT39" s="437">
        <f t="shared" si="54"/>
        <v>95590.56</v>
      </c>
      <c r="AU39" s="103"/>
      <c r="AV39" s="436">
        <f t="shared" si="55"/>
        <v>79297</v>
      </c>
      <c r="AW39" s="435">
        <f t="shared" si="56"/>
        <v>146250</v>
      </c>
      <c r="AX39" s="435">
        <f t="shared" si="57"/>
        <v>112572.33</v>
      </c>
      <c r="AY39" s="437">
        <f t="shared" si="58"/>
        <v>95934.67</v>
      </c>
      <c r="AZ39" s="103"/>
      <c r="BA39" s="436">
        <f t="shared" si="59"/>
        <v>79453</v>
      </c>
      <c r="BB39" s="435">
        <f t="shared" si="60"/>
        <v>146250</v>
      </c>
      <c r="BC39" s="435">
        <f t="shared" si="61"/>
        <v>113096.74</v>
      </c>
      <c r="BD39" s="437">
        <f t="shared" si="62"/>
        <v>96274.87</v>
      </c>
      <c r="BE39" s="103"/>
      <c r="BF39" s="282">
        <f t="shared" si="63"/>
        <v>95590.56</v>
      </c>
      <c r="BG39" s="283">
        <f t="shared" si="64"/>
        <v>1147086.72</v>
      </c>
      <c r="BH39" s="284">
        <f t="shared" si="65"/>
        <v>1147086.72</v>
      </c>
      <c r="BI39" s="37"/>
      <c r="BJ39" s="282">
        <f t="shared" si="66"/>
        <v>95934.67</v>
      </c>
      <c r="BK39" s="283">
        <f t="shared" si="67"/>
        <v>1151216.04</v>
      </c>
      <c r="BL39" s="284">
        <f t="shared" si="68"/>
        <v>13814592.48</v>
      </c>
      <c r="BM39" s="37"/>
      <c r="BN39" s="282">
        <f t="shared" si="69"/>
        <v>96274.87</v>
      </c>
      <c r="BO39" s="283">
        <f t="shared" si="70"/>
        <v>1155298.44</v>
      </c>
      <c r="BP39" s="284">
        <f t="shared" si="71"/>
        <v>12708282.84</v>
      </c>
    </row>
    <row r="40" spans="1:68" ht="97.5" customHeight="1" thickBot="1">
      <c r="A40" s="48">
        <v>12</v>
      </c>
      <c r="B40" s="418" t="s">
        <v>240</v>
      </c>
      <c r="C40" s="15" t="s">
        <v>229</v>
      </c>
      <c r="D40" s="249">
        <v>40</v>
      </c>
      <c r="E40" s="281"/>
      <c r="F40" s="422">
        <v>216125</v>
      </c>
      <c r="G40" s="283">
        <f t="shared" si="72"/>
        <v>8645000</v>
      </c>
      <c r="H40" s="284">
        <f t="shared" si="73"/>
        <v>8645000</v>
      </c>
      <c r="I40" s="37"/>
      <c r="J40" s="422">
        <v>218731.47</v>
      </c>
      <c r="K40" s="283">
        <f t="shared" si="74"/>
        <v>8749258.8000000007</v>
      </c>
      <c r="L40" s="284">
        <f t="shared" si="75"/>
        <v>104991105.59999999</v>
      </c>
      <c r="M40" s="37"/>
      <c r="N40" s="422">
        <v>221495.1</v>
      </c>
      <c r="O40" s="283">
        <f t="shared" si="76"/>
        <v>8859804</v>
      </c>
      <c r="P40" s="284">
        <f t="shared" si="77"/>
        <v>97457844</v>
      </c>
      <c r="Q40" s="37"/>
      <c r="R40" s="427">
        <v>146250</v>
      </c>
      <c r="S40" s="283">
        <f t="shared" si="78"/>
        <v>5850000</v>
      </c>
      <c r="T40" s="285">
        <f t="shared" si="79"/>
        <v>5850000</v>
      </c>
      <c r="U40" s="423"/>
      <c r="V40" s="422">
        <v>146250</v>
      </c>
      <c r="W40" s="283">
        <f t="shared" si="80"/>
        <v>5850000</v>
      </c>
      <c r="X40" s="285">
        <f t="shared" si="81"/>
        <v>70200000</v>
      </c>
      <c r="Y40" s="37"/>
      <c r="Z40" s="422">
        <v>146250</v>
      </c>
      <c r="AA40" s="283">
        <f t="shared" si="82"/>
        <v>5850000</v>
      </c>
      <c r="AB40" s="285">
        <f t="shared" si="83"/>
        <v>64350000</v>
      </c>
      <c r="AC40" s="37"/>
      <c r="AD40" s="427">
        <v>57087</v>
      </c>
      <c r="AE40" s="283">
        <f t="shared" si="84"/>
        <v>2283480</v>
      </c>
      <c r="AF40" s="285">
        <f t="shared" si="85"/>
        <v>2283480</v>
      </c>
      <c r="AG40" s="423"/>
      <c r="AH40" s="422">
        <v>57527</v>
      </c>
      <c r="AI40" s="283">
        <f t="shared" si="86"/>
        <v>2301080</v>
      </c>
      <c r="AJ40" s="285">
        <f t="shared" si="87"/>
        <v>27612960</v>
      </c>
      <c r="AK40" s="37"/>
      <c r="AL40" s="422">
        <v>57906</v>
      </c>
      <c r="AM40" s="283">
        <f t="shared" si="88"/>
        <v>2316240</v>
      </c>
      <c r="AN40" s="285">
        <f t="shared" si="89"/>
        <v>25478640</v>
      </c>
      <c r="AO40" s="37"/>
      <c r="AP40" s="37"/>
      <c r="AQ40" s="436">
        <f t="shared" si="51"/>
        <v>57087</v>
      </c>
      <c r="AR40" s="435">
        <f t="shared" si="52"/>
        <v>216125</v>
      </c>
      <c r="AS40" s="435">
        <f t="shared" si="53"/>
        <v>139820.67000000001</v>
      </c>
      <c r="AT40" s="437">
        <f t="shared" si="54"/>
        <v>98453.84</v>
      </c>
      <c r="AU40" s="103"/>
      <c r="AV40" s="436">
        <f t="shared" si="55"/>
        <v>57527</v>
      </c>
      <c r="AW40" s="435">
        <f t="shared" si="56"/>
        <v>218731.47</v>
      </c>
      <c r="AX40" s="435">
        <f t="shared" si="57"/>
        <v>140836.16</v>
      </c>
      <c r="AY40" s="437">
        <f t="shared" si="58"/>
        <v>99181.58</v>
      </c>
      <c r="AZ40" s="103"/>
      <c r="BA40" s="436">
        <f t="shared" si="59"/>
        <v>57906</v>
      </c>
      <c r="BB40" s="435">
        <f t="shared" si="60"/>
        <v>221495.1</v>
      </c>
      <c r="BC40" s="435">
        <f t="shared" si="61"/>
        <v>141883.70000000001</v>
      </c>
      <c r="BD40" s="437">
        <f t="shared" si="62"/>
        <v>99894.85</v>
      </c>
      <c r="BE40" s="103"/>
      <c r="BF40" s="282">
        <f t="shared" si="63"/>
        <v>98453.84</v>
      </c>
      <c r="BG40" s="283">
        <f t="shared" si="64"/>
        <v>3938153.6</v>
      </c>
      <c r="BH40" s="284">
        <f t="shared" si="65"/>
        <v>3938153.6</v>
      </c>
      <c r="BI40" s="37"/>
      <c r="BJ40" s="282">
        <f t="shared" si="66"/>
        <v>99181.58</v>
      </c>
      <c r="BK40" s="283">
        <f t="shared" si="67"/>
        <v>3967263.2</v>
      </c>
      <c r="BL40" s="284">
        <f t="shared" si="68"/>
        <v>47607158.399999999</v>
      </c>
      <c r="BM40" s="37"/>
      <c r="BN40" s="282">
        <f t="shared" si="69"/>
        <v>99894.85</v>
      </c>
      <c r="BO40" s="283">
        <f t="shared" si="70"/>
        <v>3995794</v>
      </c>
      <c r="BP40" s="284">
        <f t="shared" si="71"/>
        <v>43953734</v>
      </c>
    </row>
    <row r="41" spans="1:68" ht="95.25" thickBot="1">
      <c r="A41" s="47">
        <v>13</v>
      </c>
      <c r="B41" s="180" t="s">
        <v>241</v>
      </c>
      <c r="C41" s="15" t="s">
        <v>229</v>
      </c>
      <c r="D41" s="250">
        <v>8</v>
      </c>
      <c r="E41" s="281"/>
      <c r="F41" s="422">
        <v>249375</v>
      </c>
      <c r="G41" s="283">
        <f t="shared" si="72"/>
        <v>1995000</v>
      </c>
      <c r="H41" s="284">
        <f t="shared" si="73"/>
        <v>1995000</v>
      </c>
      <c r="I41" s="37"/>
      <c r="J41" s="422">
        <v>252382.46</v>
      </c>
      <c r="K41" s="283">
        <f t="shared" si="74"/>
        <v>2019059.68</v>
      </c>
      <c r="L41" s="284">
        <f t="shared" si="75"/>
        <v>24228716.16</v>
      </c>
      <c r="M41" s="37"/>
      <c r="N41" s="422">
        <v>255571.27</v>
      </c>
      <c r="O41" s="283">
        <f t="shared" si="76"/>
        <v>2044570.16</v>
      </c>
      <c r="P41" s="284">
        <f t="shared" si="77"/>
        <v>22490271.760000002</v>
      </c>
      <c r="Q41" s="37"/>
      <c r="R41" s="427">
        <v>360000</v>
      </c>
      <c r="S41" s="283">
        <f t="shared" si="78"/>
        <v>2880000</v>
      </c>
      <c r="T41" s="285">
        <f t="shared" si="79"/>
        <v>2880000</v>
      </c>
      <c r="U41" s="423"/>
      <c r="V41" s="422">
        <v>360000</v>
      </c>
      <c r="W41" s="283">
        <f t="shared" si="80"/>
        <v>2880000</v>
      </c>
      <c r="X41" s="285">
        <f t="shared" si="81"/>
        <v>34560000</v>
      </c>
      <c r="Y41" s="37"/>
      <c r="Z41" s="422">
        <v>360000</v>
      </c>
      <c r="AA41" s="283">
        <f t="shared" si="82"/>
        <v>2880000</v>
      </c>
      <c r="AB41" s="285">
        <f t="shared" si="83"/>
        <v>31680000</v>
      </c>
      <c r="AC41" s="37"/>
      <c r="AD41" s="427">
        <v>206561</v>
      </c>
      <c r="AE41" s="283">
        <f t="shared" si="84"/>
        <v>1652488</v>
      </c>
      <c r="AF41" s="285">
        <f t="shared" si="85"/>
        <v>1652488</v>
      </c>
      <c r="AG41" s="423"/>
      <c r="AH41" s="422">
        <v>208919</v>
      </c>
      <c r="AI41" s="283">
        <f t="shared" si="86"/>
        <v>1671352</v>
      </c>
      <c r="AJ41" s="285">
        <f t="shared" si="87"/>
        <v>20056224</v>
      </c>
      <c r="AK41" s="37"/>
      <c r="AL41" s="422">
        <v>210954</v>
      </c>
      <c r="AM41" s="283">
        <f t="shared" si="88"/>
        <v>1687632</v>
      </c>
      <c r="AN41" s="285">
        <f t="shared" si="89"/>
        <v>18563952</v>
      </c>
      <c r="AO41" s="37"/>
      <c r="AP41" s="37"/>
      <c r="AQ41" s="436">
        <f t="shared" si="51"/>
        <v>206561</v>
      </c>
      <c r="AR41" s="435">
        <f t="shared" si="52"/>
        <v>360000</v>
      </c>
      <c r="AS41" s="435">
        <f t="shared" si="53"/>
        <v>271978.67</v>
      </c>
      <c r="AT41" s="437">
        <f t="shared" si="54"/>
        <v>239269.84</v>
      </c>
      <c r="AU41" s="103"/>
      <c r="AV41" s="436">
        <f t="shared" si="55"/>
        <v>208919</v>
      </c>
      <c r="AW41" s="435">
        <f t="shared" si="56"/>
        <v>360000</v>
      </c>
      <c r="AX41" s="435">
        <f t="shared" si="57"/>
        <v>273767.15000000002</v>
      </c>
      <c r="AY41" s="437">
        <f t="shared" si="58"/>
        <v>241343.08</v>
      </c>
      <c r="AZ41" s="103"/>
      <c r="BA41" s="436">
        <f t="shared" si="59"/>
        <v>210954</v>
      </c>
      <c r="BB41" s="435">
        <f t="shared" si="60"/>
        <v>360000</v>
      </c>
      <c r="BC41" s="435">
        <f t="shared" si="61"/>
        <v>275508.42</v>
      </c>
      <c r="BD41" s="437">
        <f t="shared" si="62"/>
        <v>243231.21</v>
      </c>
      <c r="BE41" s="103"/>
      <c r="BF41" s="282">
        <f t="shared" si="63"/>
        <v>239269.84</v>
      </c>
      <c r="BG41" s="283">
        <f t="shared" si="64"/>
        <v>1914158.72</v>
      </c>
      <c r="BH41" s="284">
        <f t="shared" si="65"/>
        <v>1914158.72</v>
      </c>
      <c r="BI41" s="37"/>
      <c r="BJ41" s="282">
        <f t="shared" si="66"/>
        <v>241343.08</v>
      </c>
      <c r="BK41" s="283">
        <f t="shared" si="67"/>
        <v>1930744.64</v>
      </c>
      <c r="BL41" s="284">
        <f t="shared" si="68"/>
        <v>23168935.68</v>
      </c>
      <c r="BM41" s="37"/>
      <c r="BN41" s="282">
        <f t="shared" si="69"/>
        <v>243231.21</v>
      </c>
      <c r="BO41" s="283">
        <f t="shared" si="70"/>
        <v>1945849.68</v>
      </c>
      <c r="BP41" s="284">
        <f t="shared" si="71"/>
        <v>21404346.48</v>
      </c>
    </row>
    <row r="42" spans="1:68" ht="169.5" customHeight="1" thickBot="1">
      <c r="A42" s="48">
        <v>14</v>
      </c>
      <c r="B42" s="180" t="s">
        <v>242</v>
      </c>
      <c r="C42" s="15" t="s">
        <v>229</v>
      </c>
      <c r="D42" s="250">
        <v>1</v>
      </c>
      <c r="E42" s="14"/>
      <c r="F42" s="422">
        <v>277083.33</v>
      </c>
      <c r="G42" s="283">
        <f t="shared" si="72"/>
        <v>277083.33</v>
      </c>
      <c r="H42" s="284">
        <f t="shared" si="73"/>
        <v>277083.33</v>
      </c>
      <c r="I42" s="37"/>
      <c r="J42" s="422">
        <v>280424.96000000002</v>
      </c>
      <c r="K42" s="283">
        <f t="shared" si="74"/>
        <v>280424.96000000002</v>
      </c>
      <c r="L42" s="284">
        <f t="shared" si="75"/>
        <v>3365099.52</v>
      </c>
      <c r="M42" s="37"/>
      <c r="N42" s="422">
        <v>283968.08</v>
      </c>
      <c r="O42" s="283">
        <f t="shared" si="76"/>
        <v>283968.08</v>
      </c>
      <c r="P42" s="284">
        <f t="shared" si="77"/>
        <v>3123648.88</v>
      </c>
      <c r="Q42" s="37"/>
      <c r="R42" s="424">
        <v>652500</v>
      </c>
      <c r="S42" s="283">
        <f t="shared" si="78"/>
        <v>652500</v>
      </c>
      <c r="T42" s="285">
        <f t="shared" si="79"/>
        <v>652500</v>
      </c>
      <c r="U42" s="423"/>
      <c r="V42" s="422">
        <v>652500</v>
      </c>
      <c r="W42" s="283">
        <f t="shared" si="80"/>
        <v>652500</v>
      </c>
      <c r="X42" s="285">
        <f t="shared" si="81"/>
        <v>7830000</v>
      </c>
      <c r="Y42" s="37"/>
      <c r="Z42" s="422">
        <v>652500</v>
      </c>
      <c r="AA42" s="283">
        <f t="shared" si="82"/>
        <v>652500</v>
      </c>
      <c r="AB42" s="285">
        <f t="shared" si="83"/>
        <v>7177500</v>
      </c>
      <c r="AC42" s="37"/>
      <c r="AD42" s="424">
        <v>308143</v>
      </c>
      <c r="AE42" s="283">
        <f t="shared" si="84"/>
        <v>308143</v>
      </c>
      <c r="AF42" s="285">
        <f t="shared" si="85"/>
        <v>308143</v>
      </c>
      <c r="AG42" s="423"/>
      <c r="AH42" s="422">
        <v>309707</v>
      </c>
      <c r="AI42" s="283">
        <f t="shared" si="86"/>
        <v>309707</v>
      </c>
      <c r="AJ42" s="285">
        <f t="shared" si="87"/>
        <v>3716484</v>
      </c>
      <c r="AK42" s="37"/>
      <c r="AL42" s="422">
        <v>311057</v>
      </c>
      <c r="AM42" s="283">
        <f t="shared" si="88"/>
        <v>311057</v>
      </c>
      <c r="AN42" s="285">
        <f t="shared" si="89"/>
        <v>3421627</v>
      </c>
      <c r="AO42" s="37"/>
      <c r="AP42" s="37"/>
      <c r="AQ42" s="436">
        <f t="shared" si="51"/>
        <v>277083.33</v>
      </c>
      <c r="AR42" s="435">
        <f t="shared" si="52"/>
        <v>652500</v>
      </c>
      <c r="AS42" s="435">
        <f t="shared" si="53"/>
        <v>412575.44</v>
      </c>
      <c r="AT42" s="437">
        <f t="shared" si="54"/>
        <v>344829.39</v>
      </c>
      <c r="AU42" s="103"/>
      <c r="AV42" s="436">
        <f t="shared" si="55"/>
        <v>280424.96000000002</v>
      </c>
      <c r="AW42" s="435">
        <f t="shared" si="56"/>
        <v>652500</v>
      </c>
      <c r="AX42" s="435">
        <f t="shared" si="57"/>
        <v>414210.65</v>
      </c>
      <c r="AY42" s="437">
        <f t="shared" si="58"/>
        <v>347317.81</v>
      </c>
      <c r="AZ42" s="103"/>
      <c r="BA42" s="436">
        <f t="shared" si="59"/>
        <v>283968.08</v>
      </c>
      <c r="BB42" s="435">
        <f t="shared" si="60"/>
        <v>652500</v>
      </c>
      <c r="BC42" s="435">
        <f t="shared" si="61"/>
        <v>415841.69</v>
      </c>
      <c r="BD42" s="437">
        <f t="shared" si="62"/>
        <v>349904.89</v>
      </c>
      <c r="BE42" s="103"/>
      <c r="BF42" s="282">
        <f t="shared" si="63"/>
        <v>344829.39</v>
      </c>
      <c r="BG42" s="283">
        <f t="shared" si="64"/>
        <v>344829.39</v>
      </c>
      <c r="BH42" s="284">
        <f t="shared" si="65"/>
        <v>344829.39</v>
      </c>
      <c r="BI42" s="37"/>
      <c r="BJ42" s="282">
        <f t="shared" si="66"/>
        <v>347317.81</v>
      </c>
      <c r="BK42" s="283">
        <f t="shared" si="67"/>
        <v>347317.81</v>
      </c>
      <c r="BL42" s="284">
        <f t="shared" si="68"/>
        <v>4167813.72</v>
      </c>
      <c r="BM42" s="37"/>
      <c r="BN42" s="282">
        <f t="shared" si="69"/>
        <v>349904.89</v>
      </c>
      <c r="BO42" s="283">
        <f t="shared" si="70"/>
        <v>349904.89</v>
      </c>
      <c r="BP42" s="284">
        <f t="shared" si="71"/>
        <v>3848953.79</v>
      </c>
    </row>
    <row r="43" spans="1:68" ht="144.75" customHeight="1" thickBot="1">
      <c r="A43" s="47">
        <v>15</v>
      </c>
      <c r="B43" s="180" t="s">
        <v>243</v>
      </c>
      <c r="C43" s="15" t="s">
        <v>229</v>
      </c>
      <c r="D43" s="249">
        <v>2</v>
      </c>
      <c r="E43" s="281"/>
      <c r="F43" s="422">
        <v>432250</v>
      </c>
      <c r="G43" s="283">
        <f t="shared" si="72"/>
        <v>864500</v>
      </c>
      <c r="H43" s="284">
        <f t="shared" si="73"/>
        <v>864500</v>
      </c>
      <c r="I43" s="37"/>
      <c r="J43" s="422">
        <v>437462.93</v>
      </c>
      <c r="K43" s="283">
        <f t="shared" si="74"/>
        <v>874925.86</v>
      </c>
      <c r="L43" s="284">
        <f t="shared" si="75"/>
        <v>10499110.32</v>
      </c>
      <c r="M43" s="37"/>
      <c r="N43" s="422">
        <v>442990.21</v>
      </c>
      <c r="O43" s="283">
        <f t="shared" si="76"/>
        <v>885980.42</v>
      </c>
      <c r="P43" s="284">
        <f t="shared" si="77"/>
        <v>9745784.6199999992</v>
      </c>
      <c r="Q43" s="37"/>
      <c r="R43" s="427">
        <v>731250</v>
      </c>
      <c r="S43" s="283">
        <f t="shared" si="78"/>
        <v>1462500</v>
      </c>
      <c r="T43" s="285">
        <f t="shared" si="79"/>
        <v>1462500</v>
      </c>
      <c r="U43" s="423"/>
      <c r="V43" s="422">
        <v>731250</v>
      </c>
      <c r="W43" s="283">
        <f t="shared" si="80"/>
        <v>1462500</v>
      </c>
      <c r="X43" s="285">
        <f t="shared" si="81"/>
        <v>17550000</v>
      </c>
      <c r="Y43" s="37"/>
      <c r="Z43" s="422">
        <v>731250</v>
      </c>
      <c r="AA43" s="283">
        <f t="shared" si="82"/>
        <v>1462500</v>
      </c>
      <c r="AB43" s="285">
        <f t="shared" si="83"/>
        <v>16087500</v>
      </c>
      <c r="AC43" s="37"/>
      <c r="AD43" s="427">
        <v>199329</v>
      </c>
      <c r="AE43" s="283">
        <f t="shared" si="84"/>
        <v>398658</v>
      </c>
      <c r="AF43" s="285">
        <f t="shared" si="85"/>
        <v>398658</v>
      </c>
      <c r="AG43" s="423"/>
      <c r="AH43" s="422">
        <v>200298</v>
      </c>
      <c r="AI43" s="283">
        <f t="shared" si="86"/>
        <v>400596</v>
      </c>
      <c r="AJ43" s="285">
        <f t="shared" si="87"/>
        <v>4807152</v>
      </c>
      <c r="AK43" s="37"/>
      <c r="AL43" s="422">
        <v>201134</v>
      </c>
      <c r="AM43" s="283">
        <f t="shared" si="88"/>
        <v>402268</v>
      </c>
      <c r="AN43" s="285">
        <f t="shared" si="89"/>
        <v>4424948</v>
      </c>
      <c r="AO43" s="37"/>
      <c r="AP43" s="37"/>
      <c r="AQ43" s="436">
        <f t="shared" si="51"/>
        <v>199329</v>
      </c>
      <c r="AR43" s="435">
        <f t="shared" si="52"/>
        <v>731250</v>
      </c>
      <c r="AS43" s="435">
        <f t="shared" si="53"/>
        <v>454276.33</v>
      </c>
      <c r="AT43" s="437">
        <f t="shared" si="54"/>
        <v>326802.67</v>
      </c>
      <c r="AU43" s="103"/>
      <c r="AV43" s="436">
        <f t="shared" si="55"/>
        <v>200298</v>
      </c>
      <c r="AW43" s="435">
        <f t="shared" si="56"/>
        <v>731250</v>
      </c>
      <c r="AX43" s="435">
        <f t="shared" si="57"/>
        <v>456336.98</v>
      </c>
      <c r="AY43" s="437">
        <f t="shared" si="58"/>
        <v>328317.49</v>
      </c>
      <c r="AZ43" s="103"/>
      <c r="BA43" s="436">
        <f t="shared" si="59"/>
        <v>201134</v>
      </c>
      <c r="BB43" s="435">
        <f t="shared" si="60"/>
        <v>731250</v>
      </c>
      <c r="BC43" s="435">
        <f t="shared" si="61"/>
        <v>458458.07</v>
      </c>
      <c r="BD43" s="437">
        <f t="shared" si="62"/>
        <v>329796.03999999998</v>
      </c>
      <c r="BE43" s="103"/>
      <c r="BF43" s="282">
        <f t="shared" si="63"/>
        <v>326802.67</v>
      </c>
      <c r="BG43" s="283">
        <f t="shared" si="64"/>
        <v>653605.34</v>
      </c>
      <c r="BH43" s="284">
        <f t="shared" si="65"/>
        <v>653605.34</v>
      </c>
      <c r="BI43" s="37"/>
      <c r="BJ43" s="282">
        <f t="shared" si="66"/>
        <v>328317.49</v>
      </c>
      <c r="BK43" s="283">
        <f t="shared" si="67"/>
        <v>656634.98</v>
      </c>
      <c r="BL43" s="284">
        <f t="shared" si="68"/>
        <v>7879619.7599999998</v>
      </c>
      <c r="BM43" s="37"/>
      <c r="BN43" s="282">
        <f t="shared" si="69"/>
        <v>329796.03999999998</v>
      </c>
      <c r="BO43" s="283">
        <f t="shared" si="70"/>
        <v>659592.07999999996</v>
      </c>
      <c r="BP43" s="284">
        <f t="shared" si="71"/>
        <v>7255512.8799999999</v>
      </c>
    </row>
    <row r="44" spans="1:68" ht="208.5" customHeight="1" thickBot="1">
      <c r="A44" s="47">
        <v>16</v>
      </c>
      <c r="B44" s="17" t="s">
        <v>249</v>
      </c>
      <c r="C44" s="15" t="s">
        <v>229</v>
      </c>
      <c r="D44" s="298">
        <v>1</v>
      </c>
      <c r="E44" s="14"/>
      <c r="F44" s="441">
        <v>9697916.6699999999</v>
      </c>
      <c r="G44" s="295">
        <f t="shared" si="72"/>
        <v>9697916.6699999999</v>
      </c>
      <c r="H44" s="296">
        <f t="shared" si="73"/>
        <v>9697916.6699999999</v>
      </c>
      <c r="I44" s="37"/>
      <c r="J44" s="441">
        <v>9814873.5399999991</v>
      </c>
      <c r="K44" s="295">
        <f t="shared" si="74"/>
        <v>9814873.5399999991</v>
      </c>
      <c r="L44" s="296">
        <f t="shared" si="75"/>
        <v>117778482.48</v>
      </c>
      <c r="M44" s="37"/>
      <c r="N44" s="441">
        <v>9938882.9199999999</v>
      </c>
      <c r="O44" s="295">
        <f>ROUND(N44*$D44,2)</f>
        <v>9938882.9199999999</v>
      </c>
      <c r="P44" s="296">
        <f t="shared" si="77"/>
        <v>109327712.12</v>
      </c>
      <c r="Q44" s="37"/>
      <c r="R44" s="447">
        <v>9000000</v>
      </c>
      <c r="S44" s="295">
        <f t="shared" si="78"/>
        <v>9000000</v>
      </c>
      <c r="T44" s="299">
        <f t="shared" si="79"/>
        <v>9000000</v>
      </c>
      <c r="U44" s="423"/>
      <c r="V44" s="441">
        <v>9000000</v>
      </c>
      <c r="W44" s="295">
        <f t="shared" si="80"/>
        <v>9000000</v>
      </c>
      <c r="X44" s="299">
        <f t="shared" si="81"/>
        <v>108000000</v>
      </c>
      <c r="Y44" s="37"/>
      <c r="Z44" s="441">
        <v>9000000</v>
      </c>
      <c r="AA44" s="295">
        <f t="shared" si="82"/>
        <v>9000000</v>
      </c>
      <c r="AB44" s="299">
        <f t="shared" si="83"/>
        <v>99000000</v>
      </c>
      <c r="AC44" s="37"/>
      <c r="AD44" s="447">
        <v>3993060</v>
      </c>
      <c r="AE44" s="295">
        <f t="shared" si="84"/>
        <v>3993060</v>
      </c>
      <c r="AF44" s="299">
        <f t="shared" si="85"/>
        <v>3993060</v>
      </c>
      <c r="AG44" s="423"/>
      <c r="AH44" s="441">
        <v>4025771</v>
      </c>
      <c r="AI44" s="295">
        <f t="shared" si="86"/>
        <v>4025771</v>
      </c>
      <c r="AJ44" s="299">
        <f t="shared" si="87"/>
        <v>48309252</v>
      </c>
      <c r="AK44" s="37"/>
      <c r="AL44" s="441">
        <v>4054006</v>
      </c>
      <c r="AM44" s="295">
        <f t="shared" si="88"/>
        <v>4054006</v>
      </c>
      <c r="AN44" s="299">
        <f t="shared" si="89"/>
        <v>44594066</v>
      </c>
      <c r="AO44" s="37"/>
      <c r="AP44" s="37"/>
      <c r="AQ44" s="438">
        <f t="shared" si="51"/>
        <v>3993060</v>
      </c>
      <c r="AR44" s="439">
        <f t="shared" si="52"/>
        <v>9697916.6699999999</v>
      </c>
      <c r="AS44" s="439">
        <f t="shared" si="53"/>
        <v>7563658.8899999997</v>
      </c>
      <c r="AT44" s="440">
        <f t="shared" si="54"/>
        <v>5778359.4500000002</v>
      </c>
      <c r="AU44" s="103"/>
      <c r="AV44" s="438">
        <f t="shared" si="55"/>
        <v>4025771</v>
      </c>
      <c r="AW44" s="439">
        <f t="shared" si="56"/>
        <v>9814873.5399999991</v>
      </c>
      <c r="AX44" s="439">
        <f t="shared" si="57"/>
        <v>7613548.1799999997</v>
      </c>
      <c r="AY44" s="440">
        <f t="shared" si="58"/>
        <v>5819659.5899999999</v>
      </c>
      <c r="AZ44" s="103"/>
      <c r="BA44" s="438">
        <f t="shared" si="59"/>
        <v>4054006</v>
      </c>
      <c r="BB44" s="439">
        <f t="shared" si="60"/>
        <v>9938882.9199999999</v>
      </c>
      <c r="BC44" s="439">
        <f t="shared" si="61"/>
        <v>7664296.3099999996</v>
      </c>
      <c r="BD44" s="440">
        <f t="shared" si="62"/>
        <v>5859151.1600000001</v>
      </c>
      <c r="BE44" s="103"/>
      <c r="BF44" s="294">
        <f t="shared" si="63"/>
        <v>5778359.4500000002</v>
      </c>
      <c r="BG44" s="295">
        <f t="shared" si="64"/>
        <v>5778359.4500000002</v>
      </c>
      <c r="BH44" s="296">
        <f t="shared" si="65"/>
        <v>5778359.4500000002</v>
      </c>
      <c r="BI44" s="37"/>
      <c r="BJ44" s="294">
        <f t="shared" si="66"/>
        <v>5819659.5899999999</v>
      </c>
      <c r="BK44" s="295">
        <f t="shared" si="67"/>
        <v>5819659.5899999999</v>
      </c>
      <c r="BL44" s="296">
        <f t="shared" si="68"/>
        <v>69835915.079999998</v>
      </c>
      <c r="BM44" s="37"/>
      <c r="BN44" s="294">
        <f t="shared" si="69"/>
        <v>5859151.1600000001</v>
      </c>
      <c r="BO44" s="295">
        <f t="shared" si="70"/>
        <v>5859151.1600000001</v>
      </c>
      <c r="BP44" s="296">
        <f t="shared" si="71"/>
        <v>64450662.759999998</v>
      </c>
    </row>
    <row r="45" spans="1:68" ht="27" customHeight="1" thickBot="1">
      <c r="A45" s="664" t="s">
        <v>250</v>
      </c>
      <c r="B45" s="665"/>
      <c r="C45" s="666"/>
      <c r="D45" s="18">
        <f>SUM(D29:D44)</f>
        <v>315</v>
      </c>
      <c r="E45" s="14"/>
      <c r="F45" s="37"/>
      <c r="G45" s="37"/>
      <c r="H45" s="444">
        <f>ROUND(SUM(H29:H44),2)</f>
        <v>77788375.030000001</v>
      </c>
      <c r="I45" s="37"/>
      <c r="J45" s="37"/>
      <c r="K45" s="37"/>
      <c r="L45" s="444">
        <f>ROUND(SUM(L29:L44),2)</f>
        <v>944718036.96000004</v>
      </c>
      <c r="M45" s="37"/>
      <c r="N45" s="37"/>
      <c r="O45" s="37"/>
      <c r="P45" s="444">
        <f>ROUND(SUM(P29:P44),2)</f>
        <v>876933189.44000006</v>
      </c>
      <c r="Q45" s="37"/>
      <c r="R45" s="37"/>
      <c r="S45" s="37"/>
      <c r="T45" s="446">
        <f>ROUND(SUM(T29:T44),2)</f>
        <v>77001750</v>
      </c>
      <c r="U45" s="426"/>
      <c r="V45" s="37"/>
      <c r="W45" s="37"/>
      <c r="X45" s="446">
        <f>ROUND(SUM(X29:X44),2)</f>
        <v>924021000</v>
      </c>
      <c r="Y45" s="37"/>
      <c r="Z45" s="37"/>
      <c r="AA45" s="37"/>
      <c r="AB45" s="446">
        <f>ROUND(SUM(AB29:AB44),2)</f>
        <v>847019250</v>
      </c>
      <c r="AC45" s="37"/>
      <c r="AD45" s="37"/>
      <c r="AE45" s="37"/>
      <c r="AF45" s="446">
        <f>ROUND(SUM(AF29:AF44),2)</f>
        <v>45434751</v>
      </c>
      <c r="AG45" s="426"/>
      <c r="AH45" s="37"/>
      <c r="AI45" s="37"/>
      <c r="AJ45" s="446">
        <f>ROUND(SUM(AJ29:AJ44),2)</f>
        <v>548323212</v>
      </c>
      <c r="AK45" s="37"/>
      <c r="AL45" s="37"/>
      <c r="AM45" s="37"/>
      <c r="AN45" s="446">
        <f>ROUND(SUM(AN29:AN44),2)</f>
        <v>505087704</v>
      </c>
      <c r="AO45" s="37"/>
      <c r="AP45" s="37"/>
      <c r="AQ45" s="103"/>
      <c r="AR45" s="103"/>
      <c r="AS45" s="103"/>
      <c r="AT45" s="103"/>
      <c r="AU45" s="103"/>
      <c r="AV45" s="103"/>
      <c r="AW45" s="103"/>
      <c r="AX45" s="103"/>
      <c r="AY45" s="103"/>
      <c r="AZ45" s="103"/>
      <c r="BA45" s="103"/>
      <c r="BB45" s="103"/>
      <c r="BC45" s="103"/>
      <c r="BD45" s="103"/>
      <c r="BE45" s="103"/>
      <c r="BF45" s="37"/>
      <c r="BG45" s="37"/>
      <c r="BH45" s="444">
        <f>ROUND(SUM(BH29:BH44),2)</f>
        <v>52862963.82</v>
      </c>
      <c r="BI45" s="37"/>
      <c r="BJ45" s="37"/>
      <c r="BK45" s="37"/>
      <c r="BL45" s="444">
        <f>ROUND(SUM(BL29:BL44),2)</f>
        <v>637946788.91999996</v>
      </c>
      <c r="BM45" s="37"/>
      <c r="BN45" s="37"/>
      <c r="BO45" s="37"/>
      <c r="BP45" s="444">
        <f>ROUND(SUM(BP29:BP44),2)</f>
        <v>587968970.71000004</v>
      </c>
    </row>
    <row r="46" spans="1:68" ht="27" customHeight="1" thickBot="1">
      <c r="A46" s="664" t="s">
        <v>266</v>
      </c>
      <c r="B46" s="665"/>
      <c r="C46" s="666"/>
      <c r="D46" s="425"/>
      <c r="E46" s="14"/>
      <c r="F46" s="37"/>
      <c r="G46" s="37"/>
      <c r="H46" s="209"/>
      <c r="I46" s="37"/>
      <c r="J46" s="37"/>
      <c r="K46" s="37"/>
      <c r="L46" s="209"/>
      <c r="M46" s="37"/>
      <c r="N46" s="37"/>
      <c r="O46" s="37"/>
      <c r="P46" s="209"/>
      <c r="Q46" s="37"/>
      <c r="R46" s="37"/>
      <c r="S46" s="37"/>
      <c r="T46" s="37"/>
      <c r="U46" s="423"/>
      <c r="V46" s="37"/>
      <c r="W46" s="37"/>
      <c r="X46" s="37"/>
      <c r="Y46" s="37"/>
      <c r="Z46" s="37"/>
      <c r="AA46" s="37"/>
      <c r="AB46" s="37"/>
      <c r="AC46" s="37"/>
      <c r="AD46" s="37"/>
      <c r="AE46" s="37"/>
      <c r="AF46" s="37"/>
      <c r="AG46" s="423"/>
      <c r="AH46" s="37"/>
      <c r="AI46" s="37"/>
      <c r="AJ46" s="37"/>
      <c r="AK46" s="37"/>
      <c r="AL46" s="37"/>
      <c r="AM46" s="37"/>
      <c r="AN46" s="37"/>
      <c r="AO46" s="37"/>
      <c r="AP46" s="37"/>
      <c r="AQ46" s="103"/>
      <c r="AR46" s="103"/>
      <c r="AS46" s="103"/>
      <c r="AT46" s="103"/>
      <c r="AU46" s="103"/>
      <c r="AV46" s="103"/>
      <c r="AW46" s="103"/>
      <c r="AX46" s="103"/>
      <c r="AY46" s="103"/>
      <c r="AZ46" s="103"/>
      <c r="BA46" s="103"/>
      <c r="BB46" s="103"/>
      <c r="BC46" s="103"/>
      <c r="BD46" s="103"/>
      <c r="BE46" s="103"/>
      <c r="BF46" s="37"/>
      <c r="BG46" s="37"/>
      <c r="BH46" s="209"/>
      <c r="BI46" s="37"/>
      <c r="BJ46" s="37"/>
      <c r="BK46" s="37"/>
      <c r="BL46" s="209"/>
      <c r="BM46" s="37"/>
      <c r="BN46" s="37"/>
      <c r="BO46" s="37"/>
      <c r="BP46" s="209"/>
    </row>
    <row r="47" spans="1:68" s="12" customFormat="1" ht="70.150000000000006" customHeight="1" thickBot="1">
      <c r="A47" s="309">
        <v>1</v>
      </c>
      <c r="B47" s="419" t="s">
        <v>251</v>
      </c>
      <c r="C47" s="287" t="s">
        <v>229</v>
      </c>
      <c r="D47" s="250">
        <v>16</v>
      </c>
      <c r="E47" s="14"/>
      <c r="F47" s="442"/>
      <c r="G47" s="290">
        <f>ROUND(F47*D47,2)</f>
        <v>0</v>
      </c>
      <c r="H47" s="289">
        <f>ROUND(G47*$H$9,2)</f>
        <v>0</v>
      </c>
      <c r="I47" s="428"/>
      <c r="J47" s="442">
        <v>168254.98</v>
      </c>
      <c r="K47" s="290">
        <f t="shared" ref="K47:K61" si="90">ROUND(J47*D47,2)</f>
        <v>2692079.68</v>
      </c>
      <c r="L47" s="289">
        <f t="shared" ref="L47:L61" si="91">ROUND(K47*$L$9,2)</f>
        <v>32304956.16</v>
      </c>
      <c r="M47" s="20"/>
      <c r="N47" s="442">
        <v>170380.85</v>
      </c>
      <c r="O47" s="290">
        <f t="shared" ref="O47:O61" si="92">ROUND(N47*$D47,2)</f>
        <v>2726093.6</v>
      </c>
      <c r="P47" s="289">
        <f t="shared" ref="P47:P61" si="93">ROUND(O47*$P$9,2)</f>
        <v>29987029.600000001</v>
      </c>
      <c r="R47" s="467">
        <v>202500</v>
      </c>
      <c r="S47" s="290">
        <f t="shared" ref="S47:S61" si="94">ROUND(R47*$D47,2)</f>
        <v>3240000</v>
      </c>
      <c r="T47" s="292">
        <f t="shared" ref="T47:T61" si="95">ROUND(S47*$T$9,2)</f>
        <v>3240000</v>
      </c>
      <c r="U47" s="448"/>
      <c r="V47" s="464">
        <v>202500</v>
      </c>
      <c r="W47" s="290">
        <f t="shared" ref="W47:W61" si="96">ROUND(V47*$D47,2)</f>
        <v>3240000</v>
      </c>
      <c r="X47" s="292">
        <f t="shared" ref="X47:X61" si="97">ROUND(W47*$X$9,2)</f>
        <v>38880000</v>
      </c>
      <c r="Z47" s="464">
        <v>202500</v>
      </c>
      <c r="AA47" s="290">
        <f t="shared" ref="AA47:AA61" si="98">ROUND(Z47*$D47,2)</f>
        <v>3240000</v>
      </c>
      <c r="AB47" s="292">
        <f t="shared" ref="AB47:AB61" si="99">ROUND(AA47*$AB$9,2)</f>
        <v>35640000</v>
      </c>
      <c r="AD47" s="470">
        <v>111746</v>
      </c>
      <c r="AE47" s="290">
        <f t="shared" ref="AE47:AE61" si="100">ROUND(AD47*$D47,2)</f>
        <v>1787936</v>
      </c>
      <c r="AF47" s="292">
        <f t="shared" ref="AF47:AF61" si="101">ROUND(AE47*$T$9,2)</f>
        <v>1787936</v>
      </c>
      <c r="AH47" s="470">
        <v>112190</v>
      </c>
      <c r="AI47" s="290">
        <f t="shared" ref="AI47:AI61" si="102">ROUND(AH47*$D47,2)</f>
        <v>1795040</v>
      </c>
      <c r="AJ47" s="292">
        <f t="shared" ref="AJ47:AJ61" si="103">ROUND(AI47*$X$9,2)</f>
        <v>21540480</v>
      </c>
      <c r="AL47" s="470">
        <v>112573</v>
      </c>
      <c r="AM47" s="290">
        <f t="shared" ref="AM47:AM61" si="104">ROUND(AL47*$D47,2)</f>
        <v>1801168</v>
      </c>
      <c r="AN47" s="292">
        <f t="shared" ref="AN47:AN61" si="105">ROUND(AM47*$AB$9,2)</f>
        <v>19812848</v>
      </c>
      <c r="AQ47" s="429">
        <f t="shared" ref="AQ47:AQ61" si="106">ROUND(MIN(F47,R47,AD47),2)</f>
        <v>111746</v>
      </c>
      <c r="AR47" s="430">
        <f t="shared" ref="AR47:AR61" si="107">ROUND(MAX(F47,R47,AD47),2)</f>
        <v>202500</v>
      </c>
      <c r="AS47" s="430">
        <f t="shared" ref="AS47:AS61" si="108">ROUND(AVERAGE(F47,R47,AD47),2)</f>
        <v>157123</v>
      </c>
      <c r="AT47" s="431">
        <f t="shared" ref="AT47:AT61" si="109">ROUND(AVERAGE(AQ47,AS47),2)</f>
        <v>134434.5</v>
      </c>
      <c r="AV47" s="429">
        <f t="shared" ref="AV47:AV61" si="110">ROUND(MIN(J47,V47,AH47),2)</f>
        <v>112190</v>
      </c>
      <c r="AW47" s="430">
        <f t="shared" ref="AW47:AW61" si="111">ROUND(MAX(J47,V47,AH47),2)</f>
        <v>202500</v>
      </c>
      <c r="AX47" s="430">
        <f t="shared" ref="AX47:AX61" si="112">ROUND(AVERAGE(J47,V47,AH47),2)</f>
        <v>160981.66</v>
      </c>
      <c r="AY47" s="431">
        <f t="shared" ref="AY47:AY61" si="113">ROUND(AVERAGE(AV47,AX47),2)</f>
        <v>136585.82999999999</v>
      </c>
      <c r="BA47" s="429">
        <f t="shared" ref="BA47:BA61" si="114">ROUND(MIN(N47,Z47,AL47),2)</f>
        <v>112573</v>
      </c>
      <c r="BB47" s="430">
        <f t="shared" ref="BB47:BB61" si="115">ROUND(MAX(N47,Z47,AL47),2)</f>
        <v>202500</v>
      </c>
      <c r="BC47" s="430">
        <f t="shared" ref="BC47:BC61" si="116">ROUND(AVERAGE(N47,Z47,AL47),2)</f>
        <v>161817.95000000001</v>
      </c>
      <c r="BD47" s="431">
        <f t="shared" ref="BD47:BD61" si="117">ROUND(AVERAGE(BA47,BC47),2)</f>
        <v>137195.48000000001</v>
      </c>
      <c r="BF47" s="288">
        <f t="shared" ref="BF47:BF61" si="118">AT47</f>
        <v>134434.5</v>
      </c>
      <c r="BG47" s="290">
        <f t="shared" ref="BG47:BG61" si="119">ROUND(BF47*$D47,2)</f>
        <v>2150952</v>
      </c>
      <c r="BH47" s="289">
        <f t="shared" ref="BH47:BH61" si="120">ROUND(BG47*$BH$9,2)</f>
        <v>2150952</v>
      </c>
      <c r="BI47" s="37"/>
      <c r="BJ47" s="288">
        <f t="shared" ref="BJ47:BJ61" si="121">AY47</f>
        <v>136585.82999999999</v>
      </c>
      <c r="BK47" s="290">
        <f t="shared" ref="BK47:BK61" si="122">ROUND(BJ47*$D47,2)</f>
        <v>2185373.2799999998</v>
      </c>
      <c r="BL47" s="289">
        <f t="shared" ref="BL47:BL61" si="123">ROUND(BK47*$BL$9,2)</f>
        <v>26224479.359999999</v>
      </c>
      <c r="BM47" s="37"/>
      <c r="BN47" s="288">
        <f t="shared" ref="BN47:BN61" si="124">BD47</f>
        <v>137195.48000000001</v>
      </c>
      <c r="BO47" s="290">
        <f t="shared" ref="BO47:BO61" si="125">ROUND(BN47*$D47,2)</f>
        <v>2195127.6800000002</v>
      </c>
      <c r="BP47" s="289">
        <f t="shared" ref="BP47:BP61" si="126">ROUND(BO47*$BP$9,2)</f>
        <v>24146404.48</v>
      </c>
    </row>
    <row r="48" spans="1:68" s="12" customFormat="1" ht="150.6" customHeight="1" thickBot="1">
      <c r="A48" s="309">
        <v>2</v>
      </c>
      <c r="B48" s="421" t="s">
        <v>252</v>
      </c>
      <c r="C48" s="15" t="s">
        <v>229</v>
      </c>
      <c r="D48" s="250">
        <v>66</v>
      </c>
      <c r="E48" s="14"/>
      <c r="F48" s="427"/>
      <c r="G48" s="283">
        <f t="shared" ref="G48:G61" si="127">ROUND(F48*D48,2)</f>
        <v>0</v>
      </c>
      <c r="H48" s="284">
        <f t="shared" ref="H48:H61" si="128">ROUND(G48*$H$9,2)</f>
        <v>0</v>
      </c>
      <c r="I48" s="20"/>
      <c r="J48" s="427">
        <v>75714.740000000005</v>
      </c>
      <c r="K48" s="283">
        <f t="shared" si="90"/>
        <v>4997172.84</v>
      </c>
      <c r="L48" s="284">
        <f t="shared" si="91"/>
        <v>59966074.079999998</v>
      </c>
      <c r="M48" s="20"/>
      <c r="N48" s="427">
        <v>76671.38</v>
      </c>
      <c r="O48" s="283">
        <f t="shared" si="92"/>
        <v>5060311.08</v>
      </c>
      <c r="P48" s="284">
        <f t="shared" si="93"/>
        <v>55663421.880000003</v>
      </c>
      <c r="R48" s="468">
        <v>49500</v>
      </c>
      <c r="S48" s="283">
        <f t="shared" si="94"/>
        <v>3267000</v>
      </c>
      <c r="T48" s="285">
        <f t="shared" si="95"/>
        <v>3267000</v>
      </c>
      <c r="U48" s="449"/>
      <c r="V48" s="465">
        <v>49500</v>
      </c>
      <c r="W48" s="283">
        <f t="shared" si="96"/>
        <v>3267000</v>
      </c>
      <c r="X48" s="285">
        <f t="shared" si="97"/>
        <v>39204000</v>
      </c>
      <c r="Z48" s="465">
        <v>49500</v>
      </c>
      <c r="AA48" s="283">
        <f t="shared" si="98"/>
        <v>3267000</v>
      </c>
      <c r="AB48" s="285">
        <f t="shared" si="99"/>
        <v>35937000</v>
      </c>
      <c r="AD48" s="471">
        <v>47498</v>
      </c>
      <c r="AE48" s="283">
        <f t="shared" si="100"/>
        <v>3134868</v>
      </c>
      <c r="AF48" s="285">
        <f t="shared" si="101"/>
        <v>3134868</v>
      </c>
      <c r="AH48" s="471">
        <v>47609</v>
      </c>
      <c r="AI48" s="283">
        <f t="shared" si="102"/>
        <v>3142194</v>
      </c>
      <c r="AJ48" s="285">
        <f t="shared" si="103"/>
        <v>37706328</v>
      </c>
      <c r="AL48" s="471">
        <v>47705</v>
      </c>
      <c r="AM48" s="283">
        <f t="shared" si="104"/>
        <v>3148530</v>
      </c>
      <c r="AN48" s="285">
        <f t="shared" si="105"/>
        <v>34633830</v>
      </c>
      <c r="AQ48" s="436">
        <f t="shared" si="106"/>
        <v>47498</v>
      </c>
      <c r="AR48" s="435">
        <f t="shared" si="107"/>
        <v>49500</v>
      </c>
      <c r="AS48" s="435">
        <f t="shared" si="108"/>
        <v>48499</v>
      </c>
      <c r="AT48" s="437">
        <f t="shared" si="109"/>
        <v>47998.5</v>
      </c>
      <c r="AV48" s="436">
        <f t="shared" si="110"/>
        <v>47609</v>
      </c>
      <c r="AW48" s="435">
        <f t="shared" si="111"/>
        <v>75714.740000000005</v>
      </c>
      <c r="AX48" s="435">
        <f t="shared" si="112"/>
        <v>57607.91</v>
      </c>
      <c r="AY48" s="437">
        <f t="shared" si="113"/>
        <v>52608.46</v>
      </c>
      <c r="BA48" s="436">
        <f t="shared" si="114"/>
        <v>47705</v>
      </c>
      <c r="BB48" s="435">
        <f t="shared" si="115"/>
        <v>76671.38</v>
      </c>
      <c r="BC48" s="435">
        <f t="shared" si="116"/>
        <v>57958.79</v>
      </c>
      <c r="BD48" s="437">
        <f t="shared" si="117"/>
        <v>52831.9</v>
      </c>
      <c r="BF48" s="282">
        <f t="shared" si="118"/>
        <v>47998.5</v>
      </c>
      <c r="BG48" s="283">
        <f t="shared" si="119"/>
        <v>3167901</v>
      </c>
      <c r="BH48" s="284">
        <f t="shared" si="120"/>
        <v>3167901</v>
      </c>
      <c r="BI48" s="37"/>
      <c r="BJ48" s="282">
        <f t="shared" si="121"/>
        <v>52608.46</v>
      </c>
      <c r="BK48" s="283">
        <f t="shared" si="122"/>
        <v>3472158.36</v>
      </c>
      <c r="BL48" s="284">
        <f t="shared" si="123"/>
        <v>41665900.32</v>
      </c>
      <c r="BM48" s="37"/>
      <c r="BN48" s="282">
        <f t="shared" si="124"/>
        <v>52831.9</v>
      </c>
      <c r="BO48" s="283">
        <f t="shared" si="125"/>
        <v>3486905.4</v>
      </c>
      <c r="BP48" s="284">
        <f t="shared" si="126"/>
        <v>38355959.399999999</v>
      </c>
    </row>
    <row r="49" spans="1:77" s="12" customFormat="1" ht="112.15" customHeight="1" thickBot="1">
      <c r="A49" s="309">
        <v>3</v>
      </c>
      <c r="B49" s="16" t="s">
        <v>253</v>
      </c>
      <c r="C49" s="15" t="s">
        <v>229</v>
      </c>
      <c r="D49" s="250">
        <v>72</v>
      </c>
      <c r="E49" s="14"/>
      <c r="F49" s="427"/>
      <c r="G49" s="283">
        <f t="shared" si="127"/>
        <v>0</v>
      </c>
      <c r="H49" s="284">
        <f t="shared" si="128"/>
        <v>0</v>
      </c>
      <c r="I49" s="20"/>
      <c r="J49" s="427">
        <v>75714.740000000005</v>
      </c>
      <c r="K49" s="283">
        <f t="shared" si="90"/>
        <v>5451461.2800000003</v>
      </c>
      <c r="L49" s="284">
        <f t="shared" si="91"/>
        <v>65417535.359999999</v>
      </c>
      <c r="M49" s="20"/>
      <c r="N49" s="427">
        <v>76671.38</v>
      </c>
      <c r="O49" s="283">
        <f t="shared" si="92"/>
        <v>5520339.3600000003</v>
      </c>
      <c r="P49" s="284">
        <f t="shared" si="93"/>
        <v>60723732.960000001</v>
      </c>
      <c r="R49" s="468">
        <v>146250</v>
      </c>
      <c r="S49" s="283">
        <f t="shared" si="94"/>
        <v>10530000</v>
      </c>
      <c r="T49" s="285">
        <f t="shared" si="95"/>
        <v>10530000</v>
      </c>
      <c r="U49" s="449"/>
      <c r="V49" s="465">
        <v>146250</v>
      </c>
      <c r="W49" s="283">
        <f t="shared" si="96"/>
        <v>10530000</v>
      </c>
      <c r="X49" s="285">
        <f t="shared" si="97"/>
        <v>126360000</v>
      </c>
      <c r="Z49" s="465">
        <v>146250</v>
      </c>
      <c r="AA49" s="283">
        <f t="shared" si="98"/>
        <v>10530000</v>
      </c>
      <c r="AB49" s="285">
        <f t="shared" si="99"/>
        <v>115830000</v>
      </c>
      <c r="AD49" s="471">
        <v>53534</v>
      </c>
      <c r="AE49" s="283">
        <f t="shared" si="100"/>
        <v>3854448</v>
      </c>
      <c r="AF49" s="285">
        <f t="shared" si="101"/>
        <v>3854448</v>
      </c>
      <c r="AH49" s="471">
        <v>53658</v>
      </c>
      <c r="AI49" s="283">
        <f t="shared" si="102"/>
        <v>3863376</v>
      </c>
      <c r="AJ49" s="285">
        <f t="shared" si="103"/>
        <v>46360512</v>
      </c>
      <c r="AL49" s="471">
        <v>53765</v>
      </c>
      <c r="AM49" s="283">
        <f t="shared" si="104"/>
        <v>3871080</v>
      </c>
      <c r="AN49" s="285">
        <f t="shared" si="105"/>
        <v>42581880</v>
      </c>
      <c r="AQ49" s="436">
        <f t="shared" si="106"/>
        <v>53534</v>
      </c>
      <c r="AR49" s="435">
        <f t="shared" si="107"/>
        <v>146250</v>
      </c>
      <c r="AS49" s="435">
        <f t="shared" si="108"/>
        <v>99892</v>
      </c>
      <c r="AT49" s="437">
        <f t="shared" si="109"/>
        <v>76713</v>
      </c>
      <c r="AV49" s="436">
        <f t="shared" si="110"/>
        <v>53658</v>
      </c>
      <c r="AW49" s="435">
        <f t="shared" si="111"/>
        <v>146250</v>
      </c>
      <c r="AX49" s="435">
        <f t="shared" si="112"/>
        <v>91874.25</v>
      </c>
      <c r="AY49" s="437">
        <f t="shared" si="113"/>
        <v>72766.13</v>
      </c>
      <c r="BA49" s="436">
        <f t="shared" si="114"/>
        <v>53765</v>
      </c>
      <c r="BB49" s="435">
        <f t="shared" si="115"/>
        <v>146250</v>
      </c>
      <c r="BC49" s="435">
        <f t="shared" si="116"/>
        <v>92228.79</v>
      </c>
      <c r="BD49" s="437">
        <f t="shared" si="117"/>
        <v>72996.899999999994</v>
      </c>
      <c r="BF49" s="282">
        <f t="shared" si="118"/>
        <v>76713</v>
      </c>
      <c r="BG49" s="283">
        <f t="shared" si="119"/>
        <v>5523336</v>
      </c>
      <c r="BH49" s="284">
        <f t="shared" si="120"/>
        <v>5523336</v>
      </c>
      <c r="BI49" s="37"/>
      <c r="BJ49" s="282">
        <f t="shared" si="121"/>
        <v>72766.13</v>
      </c>
      <c r="BK49" s="283">
        <f t="shared" si="122"/>
        <v>5239161.3600000003</v>
      </c>
      <c r="BL49" s="284">
        <f t="shared" si="123"/>
        <v>62869936.32</v>
      </c>
      <c r="BM49" s="37"/>
      <c r="BN49" s="282">
        <f t="shared" si="124"/>
        <v>72996.899999999994</v>
      </c>
      <c r="BO49" s="283">
        <f t="shared" si="125"/>
        <v>5255776.8</v>
      </c>
      <c r="BP49" s="284">
        <f t="shared" si="126"/>
        <v>57813544.799999997</v>
      </c>
    </row>
    <row r="50" spans="1:77" s="12" customFormat="1" ht="273" customHeight="1" thickBot="1">
      <c r="A50" s="309">
        <v>4</v>
      </c>
      <c r="B50" s="420" t="s">
        <v>254</v>
      </c>
      <c r="C50" s="15" t="s">
        <v>229</v>
      </c>
      <c r="D50" s="249">
        <v>8</v>
      </c>
      <c r="E50" s="14"/>
      <c r="F50" s="427"/>
      <c r="G50" s="283">
        <f t="shared" si="127"/>
        <v>0</v>
      </c>
      <c r="H50" s="284">
        <f t="shared" si="128"/>
        <v>0</v>
      </c>
      <c r="I50" s="20"/>
      <c r="J50" s="427">
        <v>291641.96000000002</v>
      </c>
      <c r="K50" s="283">
        <f t="shared" si="90"/>
        <v>2333135.6800000002</v>
      </c>
      <c r="L50" s="284">
        <f t="shared" si="91"/>
        <v>27997628.16</v>
      </c>
      <c r="M50" s="20"/>
      <c r="N50" s="427">
        <v>295326.81</v>
      </c>
      <c r="O50" s="283">
        <f t="shared" si="92"/>
        <v>2362614.48</v>
      </c>
      <c r="P50" s="284">
        <f t="shared" si="93"/>
        <v>25988759.280000001</v>
      </c>
      <c r="R50" s="468">
        <v>360000</v>
      </c>
      <c r="S50" s="283">
        <f t="shared" si="94"/>
        <v>2880000</v>
      </c>
      <c r="T50" s="285">
        <f t="shared" si="95"/>
        <v>2880000</v>
      </c>
      <c r="U50" s="449"/>
      <c r="V50" s="465">
        <v>360000</v>
      </c>
      <c r="W50" s="283">
        <f t="shared" si="96"/>
        <v>2880000</v>
      </c>
      <c r="X50" s="285">
        <f t="shared" si="97"/>
        <v>34560000</v>
      </c>
      <c r="Z50" s="465">
        <v>360000</v>
      </c>
      <c r="AA50" s="283">
        <f t="shared" si="98"/>
        <v>2880000</v>
      </c>
      <c r="AB50" s="285">
        <f t="shared" si="99"/>
        <v>31680000</v>
      </c>
      <c r="AD50" s="471">
        <v>356958</v>
      </c>
      <c r="AE50" s="283">
        <f t="shared" si="100"/>
        <v>2855664</v>
      </c>
      <c r="AF50" s="285">
        <f t="shared" si="101"/>
        <v>2855664</v>
      </c>
      <c r="AH50" s="471">
        <v>359205</v>
      </c>
      <c r="AI50" s="283">
        <f t="shared" si="102"/>
        <v>2873640</v>
      </c>
      <c r="AJ50" s="285">
        <f t="shared" si="103"/>
        <v>34483680</v>
      </c>
      <c r="AL50" s="471">
        <v>361145</v>
      </c>
      <c r="AM50" s="283">
        <f t="shared" si="104"/>
        <v>2889160</v>
      </c>
      <c r="AN50" s="285">
        <f t="shared" si="105"/>
        <v>31780760</v>
      </c>
      <c r="AQ50" s="436">
        <f t="shared" si="106"/>
        <v>356958</v>
      </c>
      <c r="AR50" s="435">
        <f t="shared" si="107"/>
        <v>360000</v>
      </c>
      <c r="AS50" s="435">
        <f t="shared" si="108"/>
        <v>358479</v>
      </c>
      <c r="AT50" s="437">
        <f t="shared" si="109"/>
        <v>357718.5</v>
      </c>
      <c r="AV50" s="436">
        <f t="shared" si="110"/>
        <v>291641.96000000002</v>
      </c>
      <c r="AW50" s="435">
        <f t="shared" si="111"/>
        <v>360000</v>
      </c>
      <c r="AX50" s="435">
        <f t="shared" si="112"/>
        <v>336948.99</v>
      </c>
      <c r="AY50" s="437">
        <f t="shared" si="113"/>
        <v>314295.48</v>
      </c>
      <c r="BA50" s="436">
        <f t="shared" si="114"/>
        <v>295326.81</v>
      </c>
      <c r="BB50" s="435">
        <f t="shared" si="115"/>
        <v>361145</v>
      </c>
      <c r="BC50" s="435">
        <f t="shared" si="116"/>
        <v>338823.94</v>
      </c>
      <c r="BD50" s="437">
        <f t="shared" si="117"/>
        <v>317075.38</v>
      </c>
      <c r="BF50" s="282">
        <f t="shared" si="118"/>
        <v>357718.5</v>
      </c>
      <c r="BG50" s="283">
        <f t="shared" si="119"/>
        <v>2861748</v>
      </c>
      <c r="BH50" s="284">
        <f t="shared" si="120"/>
        <v>2861748</v>
      </c>
      <c r="BI50" s="37"/>
      <c r="BJ50" s="282">
        <f t="shared" si="121"/>
        <v>314295.48</v>
      </c>
      <c r="BK50" s="283">
        <f t="shared" si="122"/>
        <v>2514363.84</v>
      </c>
      <c r="BL50" s="284">
        <f t="shared" si="123"/>
        <v>30172366.079999998</v>
      </c>
      <c r="BM50" s="37"/>
      <c r="BN50" s="282">
        <f t="shared" si="124"/>
        <v>317075.38</v>
      </c>
      <c r="BO50" s="283">
        <f t="shared" si="125"/>
        <v>2536603.04</v>
      </c>
      <c r="BP50" s="284">
        <f t="shared" si="126"/>
        <v>27902633.440000001</v>
      </c>
    </row>
    <row r="51" spans="1:77" s="12" customFormat="1" ht="60.6" customHeight="1" thickBot="1">
      <c r="A51" s="309">
        <v>5</v>
      </c>
      <c r="B51" s="420" t="s">
        <v>255</v>
      </c>
      <c r="C51" s="15" t="s">
        <v>229</v>
      </c>
      <c r="D51" s="249">
        <v>6</v>
      </c>
      <c r="E51" s="14"/>
      <c r="F51" s="427"/>
      <c r="G51" s="283">
        <f t="shared" si="127"/>
        <v>0</v>
      </c>
      <c r="H51" s="284">
        <f t="shared" si="128"/>
        <v>0</v>
      </c>
      <c r="I51" s="20"/>
      <c r="J51" s="427">
        <v>140212.48000000001</v>
      </c>
      <c r="K51" s="283">
        <f t="shared" si="90"/>
        <v>841274.88</v>
      </c>
      <c r="L51" s="284">
        <f t="shared" si="91"/>
        <v>10095298.560000001</v>
      </c>
      <c r="M51" s="20"/>
      <c r="N51" s="427">
        <v>141984.04</v>
      </c>
      <c r="O51" s="283">
        <f t="shared" si="92"/>
        <v>851904.24</v>
      </c>
      <c r="P51" s="284">
        <f t="shared" si="93"/>
        <v>9370946.6400000006</v>
      </c>
      <c r="R51" s="468">
        <v>180000</v>
      </c>
      <c r="S51" s="283">
        <f t="shared" si="94"/>
        <v>1080000</v>
      </c>
      <c r="T51" s="285">
        <f t="shared" si="95"/>
        <v>1080000</v>
      </c>
      <c r="U51" s="449"/>
      <c r="V51" s="465">
        <v>180000</v>
      </c>
      <c r="W51" s="283">
        <f t="shared" si="96"/>
        <v>1080000</v>
      </c>
      <c r="X51" s="285">
        <f t="shared" si="97"/>
        <v>12960000</v>
      </c>
      <c r="Z51" s="465">
        <v>180000</v>
      </c>
      <c r="AA51" s="283">
        <f t="shared" si="98"/>
        <v>1080000</v>
      </c>
      <c r="AB51" s="285">
        <f t="shared" si="99"/>
        <v>11880000</v>
      </c>
      <c r="AD51" s="471">
        <v>61742</v>
      </c>
      <c r="AE51" s="283">
        <f t="shared" si="100"/>
        <v>370452</v>
      </c>
      <c r="AF51" s="285">
        <f t="shared" si="101"/>
        <v>370452</v>
      </c>
      <c r="AH51" s="471">
        <v>61985</v>
      </c>
      <c r="AI51" s="283">
        <f t="shared" si="102"/>
        <v>371910</v>
      </c>
      <c r="AJ51" s="285">
        <f t="shared" si="103"/>
        <v>4462920</v>
      </c>
      <c r="AL51" s="471">
        <v>62194</v>
      </c>
      <c r="AM51" s="283">
        <f t="shared" si="104"/>
        <v>373164</v>
      </c>
      <c r="AN51" s="285">
        <f t="shared" si="105"/>
        <v>4104804</v>
      </c>
      <c r="AQ51" s="436">
        <f t="shared" si="106"/>
        <v>61742</v>
      </c>
      <c r="AR51" s="435">
        <f t="shared" si="107"/>
        <v>180000</v>
      </c>
      <c r="AS51" s="435">
        <f t="shared" si="108"/>
        <v>120871</v>
      </c>
      <c r="AT51" s="437">
        <f t="shared" si="109"/>
        <v>91306.5</v>
      </c>
      <c r="AV51" s="436">
        <f t="shared" si="110"/>
        <v>61985</v>
      </c>
      <c r="AW51" s="435">
        <f t="shared" si="111"/>
        <v>180000</v>
      </c>
      <c r="AX51" s="435">
        <f t="shared" si="112"/>
        <v>127399.16</v>
      </c>
      <c r="AY51" s="437">
        <f t="shared" si="113"/>
        <v>94692.08</v>
      </c>
      <c r="BA51" s="436">
        <f t="shared" si="114"/>
        <v>62194</v>
      </c>
      <c r="BB51" s="435">
        <f t="shared" si="115"/>
        <v>180000</v>
      </c>
      <c r="BC51" s="435">
        <f t="shared" si="116"/>
        <v>128059.35</v>
      </c>
      <c r="BD51" s="437">
        <f t="shared" si="117"/>
        <v>95126.68</v>
      </c>
      <c r="BF51" s="282">
        <f t="shared" si="118"/>
        <v>91306.5</v>
      </c>
      <c r="BG51" s="283">
        <f t="shared" si="119"/>
        <v>547839</v>
      </c>
      <c r="BH51" s="284">
        <f t="shared" si="120"/>
        <v>547839</v>
      </c>
      <c r="BI51" s="37"/>
      <c r="BJ51" s="282">
        <f t="shared" si="121"/>
        <v>94692.08</v>
      </c>
      <c r="BK51" s="283">
        <f t="shared" si="122"/>
        <v>568152.48</v>
      </c>
      <c r="BL51" s="284">
        <f t="shared" si="123"/>
        <v>6817829.7599999998</v>
      </c>
      <c r="BM51" s="37"/>
      <c r="BN51" s="282">
        <f t="shared" si="124"/>
        <v>95126.68</v>
      </c>
      <c r="BO51" s="283">
        <f t="shared" si="125"/>
        <v>570760.07999999996</v>
      </c>
      <c r="BP51" s="284">
        <f t="shared" si="126"/>
        <v>6278360.8799999999</v>
      </c>
    </row>
    <row r="52" spans="1:77" s="12" customFormat="1" ht="162.6" customHeight="1" thickBot="1">
      <c r="A52" s="309">
        <v>6</v>
      </c>
      <c r="B52" s="17" t="s">
        <v>256</v>
      </c>
      <c r="C52" s="15" t="s">
        <v>229</v>
      </c>
      <c r="D52" s="250">
        <v>13</v>
      </c>
      <c r="E52" s="14"/>
      <c r="F52" s="427"/>
      <c r="G52" s="283">
        <f t="shared" si="127"/>
        <v>0</v>
      </c>
      <c r="H52" s="284">
        <f t="shared" si="128"/>
        <v>0</v>
      </c>
      <c r="I52" s="20"/>
      <c r="J52" s="427">
        <v>246773.96</v>
      </c>
      <c r="K52" s="283">
        <f t="shared" si="90"/>
        <v>3208061.48</v>
      </c>
      <c r="L52" s="284">
        <f t="shared" si="91"/>
        <v>38496737.759999998</v>
      </c>
      <c r="M52" s="20"/>
      <c r="N52" s="427">
        <v>249891.91</v>
      </c>
      <c r="O52" s="283">
        <f t="shared" si="92"/>
        <v>3248594.83</v>
      </c>
      <c r="P52" s="284">
        <f t="shared" si="93"/>
        <v>35734543.130000003</v>
      </c>
      <c r="R52" s="468">
        <v>371250</v>
      </c>
      <c r="S52" s="283">
        <f t="shared" si="94"/>
        <v>4826250</v>
      </c>
      <c r="T52" s="285">
        <f t="shared" si="95"/>
        <v>4826250</v>
      </c>
      <c r="U52" s="449"/>
      <c r="V52" s="465">
        <v>371250</v>
      </c>
      <c r="W52" s="283">
        <f t="shared" si="96"/>
        <v>4826250</v>
      </c>
      <c r="X52" s="285">
        <f t="shared" si="97"/>
        <v>57915000</v>
      </c>
      <c r="Z52" s="465">
        <v>371250</v>
      </c>
      <c r="AA52" s="283">
        <f t="shared" si="98"/>
        <v>4826250</v>
      </c>
      <c r="AB52" s="285">
        <f t="shared" si="99"/>
        <v>53088750</v>
      </c>
      <c r="AD52" s="471">
        <v>151537</v>
      </c>
      <c r="AE52" s="283">
        <f t="shared" si="100"/>
        <v>1969981</v>
      </c>
      <c r="AF52" s="285">
        <f t="shared" si="101"/>
        <v>1969981</v>
      </c>
      <c r="AH52" s="471">
        <v>152343</v>
      </c>
      <c r="AI52" s="283">
        <f t="shared" si="102"/>
        <v>1980459</v>
      </c>
      <c r="AJ52" s="285">
        <f t="shared" si="103"/>
        <v>23765508</v>
      </c>
      <c r="AL52" s="471">
        <v>153039</v>
      </c>
      <c r="AM52" s="283">
        <f t="shared" si="104"/>
        <v>1989507</v>
      </c>
      <c r="AN52" s="285">
        <f t="shared" si="105"/>
        <v>21884577</v>
      </c>
      <c r="AQ52" s="436">
        <f t="shared" si="106"/>
        <v>151537</v>
      </c>
      <c r="AR52" s="435">
        <f t="shared" si="107"/>
        <v>371250</v>
      </c>
      <c r="AS52" s="435">
        <f t="shared" si="108"/>
        <v>261393.5</v>
      </c>
      <c r="AT52" s="437">
        <f t="shared" si="109"/>
        <v>206465.25</v>
      </c>
      <c r="AV52" s="436">
        <f t="shared" si="110"/>
        <v>152343</v>
      </c>
      <c r="AW52" s="435">
        <f t="shared" si="111"/>
        <v>371250</v>
      </c>
      <c r="AX52" s="435">
        <f t="shared" si="112"/>
        <v>256788.99</v>
      </c>
      <c r="AY52" s="437">
        <f t="shared" si="113"/>
        <v>204566</v>
      </c>
      <c r="BA52" s="436">
        <f t="shared" si="114"/>
        <v>153039</v>
      </c>
      <c r="BB52" s="435">
        <f t="shared" si="115"/>
        <v>371250</v>
      </c>
      <c r="BC52" s="435">
        <f t="shared" si="116"/>
        <v>258060.3</v>
      </c>
      <c r="BD52" s="437">
        <f t="shared" si="117"/>
        <v>205549.65</v>
      </c>
      <c r="BF52" s="282">
        <f t="shared" si="118"/>
        <v>206465.25</v>
      </c>
      <c r="BG52" s="283">
        <f t="shared" si="119"/>
        <v>2684048.25</v>
      </c>
      <c r="BH52" s="284">
        <f t="shared" si="120"/>
        <v>2684048.25</v>
      </c>
      <c r="BI52" s="37"/>
      <c r="BJ52" s="282">
        <f t="shared" si="121"/>
        <v>204566</v>
      </c>
      <c r="BK52" s="283">
        <f t="shared" si="122"/>
        <v>2659358</v>
      </c>
      <c r="BL52" s="284">
        <f t="shared" si="123"/>
        <v>31912296</v>
      </c>
      <c r="BM52" s="37"/>
      <c r="BN52" s="282">
        <f t="shared" si="124"/>
        <v>205549.65</v>
      </c>
      <c r="BO52" s="283">
        <f t="shared" si="125"/>
        <v>2672145.4500000002</v>
      </c>
      <c r="BP52" s="284">
        <f t="shared" si="126"/>
        <v>29393599.949999999</v>
      </c>
    </row>
    <row r="53" spans="1:77" s="12" customFormat="1" ht="237.6" customHeight="1" thickBot="1">
      <c r="A53" s="309">
        <v>7</v>
      </c>
      <c r="B53" s="420" t="s">
        <v>247</v>
      </c>
      <c r="C53" s="15" t="s">
        <v>229</v>
      </c>
      <c r="D53" s="250">
        <v>15</v>
      </c>
      <c r="E53" s="14"/>
      <c r="F53" s="427"/>
      <c r="G53" s="283">
        <f t="shared" si="127"/>
        <v>0</v>
      </c>
      <c r="H53" s="284">
        <f t="shared" si="128"/>
        <v>0</v>
      </c>
      <c r="I53" s="20"/>
      <c r="J53" s="427">
        <v>560849.92000000004</v>
      </c>
      <c r="K53" s="283">
        <f t="shared" si="90"/>
        <v>8412748.8000000007</v>
      </c>
      <c r="L53" s="284">
        <f t="shared" si="91"/>
        <v>100952985.59999999</v>
      </c>
      <c r="M53" s="20"/>
      <c r="N53" s="427">
        <v>567936.17000000004</v>
      </c>
      <c r="O53" s="283">
        <f t="shared" si="92"/>
        <v>8519042.5500000007</v>
      </c>
      <c r="P53" s="284">
        <f t="shared" si="93"/>
        <v>93709468.049999997</v>
      </c>
      <c r="R53" s="468">
        <v>191250</v>
      </c>
      <c r="S53" s="283">
        <f t="shared" si="94"/>
        <v>2868750</v>
      </c>
      <c r="T53" s="285">
        <f t="shared" si="95"/>
        <v>2868750</v>
      </c>
      <c r="U53" s="449"/>
      <c r="V53" s="465">
        <v>191250</v>
      </c>
      <c r="W53" s="283">
        <f t="shared" si="96"/>
        <v>2868750</v>
      </c>
      <c r="X53" s="285">
        <f t="shared" si="97"/>
        <v>34425000</v>
      </c>
      <c r="Z53" s="465">
        <v>191250</v>
      </c>
      <c r="AA53" s="283">
        <f t="shared" si="98"/>
        <v>2868750</v>
      </c>
      <c r="AB53" s="285">
        <f t="shared" si="99"/>
        <v>31556250</v>
      </c>
      <c r="AD53" s="471">
        <v>329796</v>
      </c>
      <c r="AE53" s="283">
        <f t="shared" si="100"/>
        <v>4946940</v>
      </c>
      <c r="AF53" s="285">
        <f t="shared" si="101"/>
        <v>4946940</v>
      </c>
      <c r="AH53" s="471">
        <v>331722</v>
      </c>
      <c r="AI53" s="283">
        <f t="shared" si="102"/>
        <v>4975830</v>
      </c>
      <c r="AJ53" s="285">
        <f t="shared" si="103"/>
        <v>59709960</v>
      </c>
      <c r="AL53" s="471">
        <v>333385</v>
      </c>
      <c r="AM53" s="283">
        <f t="shared" si="104"/>
        <v>5000775</v>
      </c>
      <c r="AN53" s="285">
        <f t="shared" si="105"/>
        <v>55008525</v>
      </c>
      <c r="AQ53" s="436">
        <f t="shared" si="106"/>
        <v>191250</v>
      </c>
      <c r="AR53" s="435">
        <f t="shared" si="107"/>
        <v>329796</v>
      </c>
      <c r="AS53" s="435">
        <f t="shared" si="108"/>
        <v>260523</v>
      </c>
      <c r="AT53" s="437">
        <f t="shared" si="109"/>
        <v>225886.5</v>
      </c>
      <c r="AV53" s="436">
        <f t="shared" si="110"/>
        <v>191250</v>
      </c>
      <c r="AW53" s="435">
        <f t="shared" si="111"/>
        <v>560849.92000000004</v>
      </c>
      <c r="AX53" s="435">
        <f t="shared" si="112"/>
        <v>361273.97</v>
      </c>
      <c r="AY53" s="437">
        <f t="shared" si="113"/>
        <v>276261.99</v>
      </c>
      <c r="BA53" s="436">
        <f t="shared" si="114"/>
        <v>191250</v>
      </c>
      <c r="BB53" s="435">
        <f t="shared" si="115"/>
        <v>567936.17000000004</v>
      </c>
      <c r="BC53" s="435">
        <f t="shared" si="116"/>
        <v>364190.39</v>
      </c>
      <c r="BD53" s="437">
        <f t="shared" si="117"/>
        <v>277720.2</v>
      </c>
      <c r="BF53" s="282">
        <f t="shared" si="118"/>
        <v>225886.5</v>
      </c>
      <c r="BG53" s="283">
        <f t="shared" si="119"/>
        <v>3388297.5</v>
      </c>
      <c r="BH53" s="284">
        <f t="shared" si="120"/>
        <v>3388297.5</v>
      </c>
      <c r="BI53" s="37"/>
      <c r="BJ53" s="282">
        <f t="shared" si="121"/>
        <v>276261.99</v>
      </c>
      <c r="BK53" s="283">
        <f t="shared" si="122"/>
        <v>4143929.85</v>
      </c>
      <c r="BL53" s="284">
        <f t="shared" si="123"/>
        <v>49727158.200000003</v>
      </c>
      <c r="BM53" s="37"/>
      <c r="BN53" s="282">
        <f t="shared" si="124"/>
        <v>277720.2</v>
      </c>
      <c r="BO53" s="283">
        <f t="shared" si="125"/>
        <v>4165803</v>
      </c>
      <c r="BP53" s="284">
        <f t="shared" si="126"/>
        <v>45823833</v>
      </c>
    </row>
    <row r="54" spans="1:77" s="12" customFormat="1" ht="132" customHeight="1" thickBot="1">
      <c r="A54" s="309">
        <v>8</v>
      </c>
      <c r="B54" s="420" t="s">
        <v>248</v>
      </c>
      <c r="C54" s="15" t="s">
        <v>229</v>
      </c>
      <c r="D54" s="249">
        <v>8</v>
      </c>
      <c r="E54" s="14"/>
      <c r="F54" s="427"/>
      <c r="G54" s="283">
        <f t="shared" si="127"/>
        <v>0</v>
      </c>
      <c r="H54" s="284">
        <f t="shared" si="128"/>
        <v>0</v>
      </c>
      <c r="I54" s="20"/>
      <c r="J54" s="427">
        <v>673019.9</v>
      </c>
      <c r="K54" s="283">
        <f t="shared" si="90"/>
        <v>5384159.2000000002</v>
      </c>
      <c r="L54" s="284">
        <f t="shared" si="91"/>
        <v>64609910.399999999</v>
      </c>
      <c r="M54" s="20"/>
      <c r="N54" s="427">
        <v>681523.4</v>
      </c>
      <c r="O54" s="283">
        <f t="shared" si="92"/>
        <v>5452187.2000000002</v>
      </c>
      <c r="P54" s="284">
        <f t="shared" si="93"/>
        <v>59974059.200000003</v>
      </c>
      <c r="R54" s="468">
        <v>877500</v>
      </c>
      <c r="S54" s="283">
        <f t="shared" si="94"/>
        <v>7020000</v>
      </c>
      <c r="T54" s="285">
        <f t="shared" si="95"/>
        <v>7020000</v>
      </c>
      <c r="U54" s="449"/>
      <c r="V54" s="465">
        <v>877500</v>
      </c>
      <c r="W54" s="283">
        <f t="shared" si="96"/>
        <v>7020000</v>
      </c>
      <c r="X54" s="285">
        <f t="shared" si="97"/>
        <v>84240000</v>
      </c>
      <c r="Z54" s="465">
        <v>877500</v>
      </c>
      <c r="AA54" s="283">
        <f t="shared" si="98"/>
        <v>7020000</v>
      </c>
      <c r="AB54" s="285">
        <f t="shared" si="99"/>
        <v>77220000</v>
      </c>
      <c r="AD54" s="471">
        <v>519805</v>
      </c>
      <c r="AE54" s="283">
        <f t="shared" si="100"/>
        <v>4158440</v>
      </c>
      <c r="AF54" s="285">
        <f t="shared" si="101"/>
        <v>4158440</v>
      </c>
      <c r="AH54" s="471">
        <v>523946</v>
      </c>
      <c r="AI54" s="283">
        <f t="shared" si="102"/>
        <v>4191568</v>
      </c>
      <c r="AJ54" s="285">
        <f t="shared" si="103"/>
        <v>50298816</v>
      </c>
      <c r="AL54" s="471">
        <v>527521</v>
      </c>
      <c r="AM54" s="283">
        <f t="shared" si="104"/>
        <v>4220168</v>
      </c>
      <c r="AN54" s="285">
        <f t="shared" si="105"/>
        <v>46421848</v>
      </c>
      <c r="AQ54" s="436">
        <f t="shared" si="106"/>
        <v>519805</v>
      </c>
      <c r="AR54" s="435">
        <f t="shared" si="107"/>
        <v>877500</v>
      </c>
      <c r="AS54" s="435">
        <f t="shared" si="108"/>
        <v>698652.5</v>
      </c>
      <c r="AT54" s="437">
        <f t="shared" si="109"/>
        <v>609228.75</v>
      </c>
      <c r="AV54" s="436">
        <f t="shared" si="110"/>
        <v>523946</v>
      </c>
      <c r="AW54" s="435">
        <f t="shared" si="111"/>
        <v>877500</v>
      </c>
      <c r="AX54" s="435">
        <f t="shared" si="112"/>
        <v>691488.63</v>
      </c>
      <c r="AY54" s="437">
        <f t="shared" si="113"/>
        <v>607717.31999999995</v>
      </c>
      <c r="BA54" s="436">
        <f t="shared" si="114"/>
        <v>527521</v>
      </c>
      <c r="BB54" s="435">
        <f t="shared" si="115"/>
        <v>877500</v>
      </c>
      <c r="BC54" s="435">
        <f t="shared" si="116"/>
        <v>695514.8</v>
      </c>
      <c r="BD54" s="437">
        <f t="shared" si="117"/>
        <v>611517.9</v>
      </c>
      <c r="BF54" s="282">
        <f t="shared" si="118"/>
        <v>609228.75</v>
      </c>
      <c r="BG54" s="283">
        <f t="shared" si="119"/>
        <v>4873830</v>
      </c>
      <c r="BH54" s="284">
        <f t="shared" si="120"/>
        <v>4873830</v>
      </c>
      <c r="BI54" s="37"/>
      <c r="BJ54" s="282">
        <f t="shared" si="121"/>
        <v>607717.31999999995</v>
      </c>
      <c r="BK54" s="283">
        <f t="shared" si="122"/>
        <v>4861738.5599999996</v>
      </c>
      <c r="BL54" s="284">
        <f t="shared" si="123"/>
        <v>58340862.719999999</v>
      </c>
      <c r="BM54" s="37"/>
      <c r="BN54" s="282">
        <f t="shared" si="124"/>
        <v>611517.9</v>
      </c>
      <c r="BO54" s="283">
        <f t="shared" si="125"/>
        <v>4892143.2</v>
      </c>
      <c r="BP54" s="284">
        <f t="shared" si="126"/>
        <v>53813575.200000003</v>
      </c>
    </row>
    <row r="55" spans="1:77" s="12" customFormat="1" ht="115.9" customHeight="1" thickBot="1">
      <c r="A55" s="309">
        <v>9</v>
      </c>
      <c r="B55" s="17" t="s">
        <v>257</v>
      </c>
      <c r="C55" s="15" t="s">
        <v>229</v>
      </c>
      <c r="D55" s="249">
        <v>13</v>
      </c>
      <c r="E55" s="14"/>
      <c r="F55" s="427"/>
      <c r="G55" s="283">
        <f t="shared" si="127"/>
        <v>0</v>
      </c>
      <c r="H55" s="284">
        <f t="shared" si="128"/>
        <v>0</v>
      </c>
      <c r="I55" s="20"/>
      <c r="J55" s="427">
        <v>252382.46</v>
      </c>
      <c r="K55" s="283">
        <f t="shared" si="90"/>
        <v>3280971.98</v>
      </c>
      <c r="L55" s="284">
        <f t="shared" si="91"/>
        <v>39371663.759999998</v>
      </c>
      <c r="M55" s="20"/>
      <c r="N55" s="427">
        <v>255571.27</v>
      </c>
      <c r="O55" s="283">
        <f t="shared" si="92"/>
        <v>3322426.51</v>
      </c>
      <c r="P55" s="284">
        <f t="shared" si="93"/>
        <v>36546691.609999999</v>
      </c>
      <c r="R55" s="468">
        <v>191250</v>
      </c>
      <c r="S55" s="283">
        <f t="shared" si="94"/>
        <v>2486250</v>
      </c>
      <c r="T55" s="285">
        <f t="shared" si="95"/>
        <v>2486250</v>
      </c>
      <c r="U55" s="449"/>
      <c r="V55" s="465">
        <v>191250</v>
      </c>
      <c r="W55" s="283">
        <f t="shared" si="96"/>
        <v>2486250</v>
      </c>
      <c r="X55" s="285">
        <f t="shared" si="97"/>
        <v>29835000</v>
      </c>
      <c r="Z55" s="465">
        <v>191250</v>
      </c>
      <c r="AA55" s="283">
        <f t="shared" si="98"/>
        <v>2486250</v>
      </c>
      <c r="AB55" s="285">
        <f t="shared" si="99"/>
        <v>27348750</v>
      </c>
      <c r="AD55" s="471">
        <v>169352</v>
      </c>
      <c r="AE55" s="283">
        <f t="shared" si="100"/>
        <v>2201576</v>
      </c>
      <c r="AF55" s="285">
        <f t="shared" si="101"/>
        <v>2201576</v>
      </c>
      <c r="AH55" s="471">
        <v>170032</v>
      </c>
      <c r="AI55" s="283">
        <f t="shared" si="102"/>
        <v>2210416</v>
      </c>
      <c r="AJ55" s="285">
        <f t="shared" si="103"/>
        <v>26524992</v>
      </c>
      <c r="AL55" s="471">
        <v>170618</v>
      </c>
      <c r="AM55" s="283">
        <f t="shared" si="104"/>
        <v>2218034</v>
      </c>
      <c r="AN55" s="285">
        <f t="shared" si="105"/>
        <v>24398374</v>
      </c>
      <c r="AQ55" s="436">
        <f t="shared" si="106"/>
        <v>169352</v>
      </c>
      <c r="AR55" s="435">
        <f t="shared" si="107"/>
        <v>191250</v>
      </c>
      <c r="AS55" s="435">
        <f t="shared" si="108"/>
        <v>180301</v>
      </c>
      <c r="AT55" s="437">
        <f t="shared" si="109"/>
        <v>174826.5</v>
      </c>
      <c r="AV55" s="436">
        <f t="shared" si="110"/>
        <v>170032</v>
      </c>
      <c r="AW55" s="435">
        <f t="shared" si="111"/>
        <v>252382.46</v>
      </c>
      <c r="AX55" s="435">
        <f t="shared" si="112"/>
        <v>204554.82</v>
      </c>
      <c r="AY55" s="437">
        <f t="shared" si="113"/>
        <v>187293.41</v>
      </c>
      <c r="BA55" s="436">
        <f t="shared" si="114"/>
        <v>170618</v>
      </c>
      <c r="BB55" s="435">
        <f t="shared" si="115"/>
        <v>255571.27</v>
      </c>
      <c r="BC55" s="435">
        <f t="shared" si="116"/>
        <v>205813.09</v>
      </c>
      <c r="BD55" s="437">
        <f t="shared" si="117"/>
        <v>188215.55</v>
      </c>
      <c r="BF55" s="282">
        <f t="shared" si="118"/>
        <v>174826.5</v>
      </c>
      <c r="BG55" s="283">
        <f t="shared" si="119"/>
        <v>2272744.5</v>
      </c>
      <c r="BH55" s="284">
        <f t="shared" si="120"/>
        <v>2272744.5</v>
      </c>
      <c r="BI55" s="37"/>
      <c r="BJ55" s="282">
        <f t="shared" si="121"/>
        <v>187293.41</v>
      </c>
      <c r="BK55" s="283">
        <f t="shared" si="122"/>
        <v>2434814.33</v>
      </c>
      <c r="BL55" s="284">
        <f t="shared" si="123"/>
        <v>29217771.960000001</v>
      </c>
      <c r="BM55" s="37"/>
      <c r="BN55" s="282">
        <f t="shared" si="124"/>
        <v>188215.55</v>
      </c>
      <c r="BO55" s="283">
        <f t="shared" si="125"/>
        <v>2446802.15</v>
      </c>
      <c r="BP55" s="284">
        <f t="shared" si="126"/>
        <v>26914823.649999999</v>
      </c>
    </row>
    <row r="56" spans="1:77" s="12" customFormat="1" ht="171" customHeight="1" thickBot="1">
      <c r="A56" s="309">
        <v>10</v>
      </c>
      <c r="B56" s="420" t="s">
        <v>258</v>
      </c>
      <c r="C56" s="15" t="s">
        <v>229</v>
      </c>
      <c r="D56" s="417">
        <v>13</v>
      </c>
      <c r="E56" s="281"/>
      <c r="F56" s="286"/>
      <c r="G56" s="283">
        <f t="shared" si="127"/>
        <v>0</v>
      </c>
      <c r="H56" s="284">
        <f t="shared" si="128"/>
        <v>0</v>
      </c>
      <c r="I56" s="20"/>
      <c r="J56" s="286">
        <v>673019.9</v>
      </c>
      <c r="K56" s="283">
        <f t="shared" si="90"/>
        <v>8749258.6999999993</v>
      </c>
      <c r="L56" s="284">
        <f t="shared" si="91"/>
        <v>104991104.40000001</v>
      </c>
      <c r="M56" s="20"/>
      <c r="N56" s="286">
        <v>681523.4</v>
      </c>
      <c r="O56" s="283">
        <f t="shared" si="92"/>
        <v>8859804.1999999993</v>
      </c>
      <c r="P56" s="284">
        <f t="shared" si="93"/>
        <v>97457846.200000003</v>
      </c>
      <c r="R56" s="468">
        <v>146250</v>
      </c>
      <c r="S56" s="283">
        <f t="shared" si="94"/>
        <v>1901250</v>
      </c>
      <c r="T56" s="285">
        <f t="shared" si="95"/>
        <v>1901250</v>
      </c>
      <c r="U56" s="449"/>
      <c r="V56" s="465">
        <v>146250</v>
      </c>
      <c r="W56" s="283">
        <f t="shared" si="96"/>
        <v>1901250</v>
      </c>
      <c r="X56" s="285">
        <f t="shared" si="97"/>
        <v>22815000</v>
      </c>
      <c r="Z56" s="465">
        <v>146250</v>
      </c>
      <c r="AA56" s="283">
        <f t="shared" si="98"/>
        <v>1901250</v>
      </c>
      <c r="AB56" s="285">
        <f t="shared" si="99"/>
        <v>20913750</v>
      </c>
      <c r="AD56" s="471">
        <v>505099</v>
      </c>
      <c r="AE56" s="283">
        <f t="shared" si="100"/>
        <v>6566287</v>
      </c>
      <c r="AF56" s="285">
        <f t="shared" si="101"/>
        <v>6566287</v>
      </c>
      <c r="AH56" s="471">
        <v>507931</v>
      </c>
      <c r="AI56" s="283">
        <f t="shared" si="102"/>
        <v>6603103</v>
      </c>
      <c r="AJ56" s="285">
        <f t="shared" si="103"/>
        <v>79237236</v>
      </c>
      <c r="AL56" s="471">
        <v>510376</v>
      </c>
      <c r="AM56" s="283">
        <f t="shared" si="104"/>
        <v>6634888</v>
      </c>
      <c r="AN56" s="285">
        <f t="shared" si="105"/>
        <v>72983768</v>
      </c>
      <c r="AQ56" s="436">
        <f t="shared" si="106"/>
        <v>146250</v>
      </c>
      <c r="AR56" s="435">
        <f t="shared" si="107"/>
        <v>505099</v>
      </c>
      <c r="AS56" s="435">
        <f t="shared" si="108"/>
        <v>325674.5</v>
      </c>
      <c r="AT56" s="437">
        <f t="shared" si="109"/>
        <v>235962.25</v>
      </c>
      <c r="AV56" s="436">
        <f t="shared" si="110"/>
        <v>146250</v>
      </c>
      <c r="AW56" s="435">
        <f t="shared" si="111"/>
        <v>673019.9</v>
      </c>
      <c r="AX56" s="435">
        <f t="shared" si="112"/>
        <v>442400.3</v>
      </c>
      <c r="AY56" s="437">
        <f t="shared" si="113"/>
        <v>294325.15000000002</v>
      </c>
      <c r="BA56" s="436">
        <f t="shared" si="114"/>
        <v>146250</v>
      </c>
      <c r="BB56" s="435">
        <f t="shared" si="115"/>
        <v>681523.4</v>
      </c>
      <c r="BC56" s="435">
        <f t="shared" si="116"/>
        <v>446049.8</v>
      </c>
      <c r="BD56" s="437">
        <f t="shared" si="117"/>
        <v>296149.90000000002</v>
      </c>
      <c r="BF56" s="282">
        <f t="shared" si="118"/>
        <v>235962.25</v>
      </c>
      <c r="BG56" s="283">
        <f t="shared" si="119"/>
        <v>3067509.25</v>
      </c>
      <c r="BH56" s="284">
        <f t="shared" si="120"/>
        <v>3067509.25</v>
      </c>
      <c r="BI56" s="37"/>
      <c r="BJ56" s="282">
        <f t="shared" si="121"/>
        <v>294325.15000000002</v>
      </c>
      <c r="BK56" s="283">
        <f t="shared" si="122"/>
        <v>3826226.95</v>
      </c>
      <c r="BL56" s="284">
        <f t="shared" si="123"/>
        <v>45914723.399999999</v>
      </c>
      <c r="BM56" s="37"/>
      <c r="BN56" s="282">
        <f t="shared" si="124"/>
        <v>296149.90000000002</v>
      </c>
      <c r="BO56" s="283">
        <f t="shared" si="125"/>
        <v>3849948.7</v>
      </c>
      <c r="BP56" s="284">
        <f t="shared" si="126"/>
        <v>42349435.700000003</v>
      </c>
    </row>
    <row r="57" spans="1:77" s="12" customFormat="1" ht="122.45" customHeight="1" thickBot="1">
      <c r="A57" s="309">
        <v>11</v>
      </c>
      <c r="B57" s="17" t="s">
        <v>239</v>
      </c>
      <c r="C57" s="15" t="s">
        <v>229</v>
      </c>
      <c r="D57" s="249">
        <v>13</v>
      </c>
      <c r="E57" s="14"/>
      <c r="F57" s="427"/>
      <c r="G57" s="283">
        <f t="shared" si="127"/>
        <v>0</v>
      </c>
      <c r="H57" s="284">
        <f t="shared" si="128"/>
        <v>0</v>
      </c>
      <c r="I57" s="20"/>
      <c r="J57" s="427">
        <v>112169.98</v>
      </c>
      <c r="K57" s="283">
        <f t="shared" si="90"/>
        <v>1458209.74</v>
      </c>
      <c r="L57" s="284">
        <f t="shared" si="91"/>
        <v>17498516.879999999</v>
      </c>
      <c r="M57" s="20"/>
      <c r="N57" s="427">
        <v>113587.23</v>
      </c>
      <c r="O57" s="283">
        <f t="shared" si="92"/>
        <v>1476633.99</v>
      </c>
      <c r="P57" s="284">
        <f t="shared" si="93"/>
        <v>16242973.890000001</v>
      </c>
      <c r="R57" s="468">
        <v>146250</v>
      </c>
      <c r="S57" s="283">
        <f t="shared" si="94"/>
        <v>1901250</v>
      </c>
      <c r="T57" s="285">
        <f t="shared" si="95"/>
        <v>1901250</v>
      </c>
      <c r="U57" s="449"/>
      <c r="V57" s="465">
        <v>146250</v>
      </c>
      <c r="W57" s="283">
        <f t="shared" si="96"/>
        <v>1901250</v>
      </c>
      <c r="X57" s="285">
        <f t="shared" si="97"/>
        <v>22815000</v>
      </c>
      <c r="Z57" s="465">
        <v>146250</v>
      </c>
      <c r="AA57" s="283">
        <f t="shared" si="98"/>
        <v>1901250</v>
      </c>
      <c r="AB57" s="285">
        <f t="shared" si="99"/>
        <v>20913750</v>
      </c>
      <c r="AD57" s="471">
        <v>83026</v>
      </c>
      <c r="AE57" s="283">
        <f t="shared" si="100"/>
        <v>1079338</v>
      </c>
      <c r="AF57" s="285">
        <f t="shared" si="101"/>
        <v>1079338</v>
      </c>
      <c r="AH57" s="471">
        <v>83216</v>
      </c>
      <c r="AI57" s="283">
        <f t="shared" si="102"/>
        <v>1081808</v>
      </c>
      <c r="AJ57" s="285">
        <f t="shared" si="103"/>
        <v>12981696</v>
      </c>
      <c r="AL57" s="471">
        <v>83380</v>
      </c>
      <c r="AM57" s="283">
        <f t="shared" si="104"/>
        <v>1083940</v>
      </c>
      <c r="AN57" s="285">
        <f t="shared" si="105"/>
        <v>11923340</v>
      </c>
      <c r="AQ57" s="436">
        <f t="shared" si="106"/>
        <v>83026</v>
      </c>
      <c r="AR57" s="435">
        <f t="shared" si="107"/>
        <v>146250</v>
      </c>
      <c r="AS57" s="435">
        <f t="shared" si="108"/>
        <v>114638</v>
      </c>
      <c r="AT57" s="437">
        <f t="shared" si="109"/>
        <v>98832</v>
      </c>
      <c r="AV57" s="436">
        <f t="shared" si="110"/>
        <v>83216</v>
      </c>
      <c r="AW57" s="435">
        <f t="shared" si="111"/>
        <v>146250</v>
      </c>
      <c r="AX57" s="435">
        <f t="shared" si="112"/>
        <v>113878.66</v>
      </c>
      <c r="AY57" s="437">
        <f t="shared" si="113"/>
        <v>98547.33</v>
      </c>
      <c r="BA57" s="436">
        <f t="shared" si="114"/>
        <v>83380</v>
      </c>
      <c r="BB57" s="435">
        <f t="shared" si="115"/>
        <v>146250</v>
      </c>
      <c r="BC57" s="435">
        <f t="shared" si="116"/>
        <v>114405.74</v>
      </c>
      <c r="BD57" s="437">
        <f t="shared" si="117"/>
        <v>98892.87</v>
      </c>
      <c r="BF57" s="282">
        <f t="shared" si="118"/>
        <v>98832</v>
      </c>
      <c r="BG57" s="283">
        <f t="shared" si="119"/>
        <v>1284816</v>
      </c>
      <c r="BH57" s="284">
        <f t="shared" si="120"/>
        <v>1284816</v>
      </c>
      <c r="BI57" s="37"/>
      <c r="BJ57" s="282">
        <f t="shared" si="121"/>
        <v>98547.33</v>
      </c>
      <c r="BK57" s="283">
        <f t="shared" si="122"/>
        <v>1281115.29</v>
      </c>
      <c r="BL57" s="284">
        <f t="shared" si="123"/>
        <v>15373383.48</v>
      </c>
      <c r="BM57" s="37"/>
      <c r="BN57" s="282">
        <f t="shared" si="124"/>
        <v>98892.87</v>
      </c>
      <c r="BO57" s="283">
        <f t="shared" si="125"/>
        <v>1285607.31</v>
      </c>
      <c r="BP57" s="284">
        <f t="shared" si="126"/>
        <v>14141680.41</v>
      </c>
    </row>
    <row r="58" spans="1:77" s="12" customFormat="1" ht="43.5" customHeight="1" thickBot="1">
      <c r="A58" s="309">
        <v>12</v>
      </c>
      <c r="B58" s="17" t="s">
        <v>259</v>
      </c>
      <c r="C58" s="15" t="s">
        <v>229</v>
      </c>
      <c r="D58" s="250">
        <v>60</v>
      </c>
      <c r="E58" s="14"/>
      <c r="F58" s="427"/>
      <c r="G58" s="283">
        <f t="shared" si="127"/>
        <v>0</v>
      </c>
      <c r="H58" s="284">
        <f t="shared" si="128"/>
        <v>0</v>
      </c>
      <c r="I58" s="20"/>
      <c r="J58" s="427">
        <v>218731.47</v>
      </c>
      <c r="K58" s="283">
        <f t="shared" si="90"/>
        <v>13123888.199999999</v>
      </c>
      <c r="L58" s="284">
        <f t="shared" si="91"/>
        <v>157486658.40000001</v>
      </c>
      <c r="M58" s="20"/>
      <c r="N58" s="427">
        <v>221495.1</v>
      </c>
      <c r="O58" s="283">
        <f t="shared" si="92"/>
        <v>13289706</v>
      </c>
      <c r="P58" s="284">
        <f t="shared" si="93"/>
        <v>146186766</v>
      </c>
      <c r="R58" s="468">
        <v>146250</v>
      </c>
      <c r="S58" s="283">
        <f t="shared" si="94"/>
        <v>8775000</v>
      </c>
      <c r="T58" s="285">
        <f t="shared" si="95"/>
        <v>8775000</v>
      </c>
      <c r="U58" s="449"/>
      <c r="V58" s="465">
        <v>146250</v>
      </c>
      <c r="W58" s="283">
        <f t="shared" si="96"/>
        <v>8775000</v>
      </c>
      <c r="X58" s="285">
        <f t="shared" si="97"/>
        <v>105300000</v>
      </c>
      <c r="Z58" s="465">
        <v>146250</v>
      </c>
      <c r="AA58" s="283">
        <f t="shared" si="98"/>
        <v>8775000</v>
      </c>
      <c r="AB58" s="285">
        <f t="shared" si="99"/>
        <v>96525000</v>
      </c>
      <c r="AD58" s="471">
        <v>59511</v>
      </c>
      <c r="AE58" s="283">
        <f t="shared" si="100"/>
        <v>3570660</v>
      </c>
      <c r="AF58" s="285">
        <f t="shared" si="101"/>
        <v>3570660</v>
      </c>
      <c r="AH58" s="471">
        <v>59993</v>
      </c>
      <c r="AI58" s="283">
        <f t="shared" si="102"/>
        <v>3599580</v>
      </c>
      <c r="AJ58" s="285">
        <f t="shared" si="103"/>
        <v>43194960</v>
      </c>
      <c r="AL58" s="471">
        <v>60408</v>
      </c>
      <c r="AM58" s="283">
        <f t="shared" si="104"/>
        <v>3624480</v>
      </c>
      <c r="AN58" s="285">
        <f t="shared" si="105"/>
        <v>39869280</v>
      </c>
      <c r="AQ58" s="436">
        <f t="shared" si="106"/>
        <v>59511</v>
      </c>
      <c r="AR58" s="435">
        <f t="shared" si="107"/>
        <v>146250</v>
      </c>
      <c r="AS58" s="435">
        <f t="shared" si="108"/>
        <v>102880.5</v>
      </c>
      <c r="AT58" s="437">
        <f t="shared" si="109"/>
        <v>81195.75</v>
      </c>
      <c r="AV58" s="436">
        <f t="shared" si="110"/>
        <v>59993</v>
      </c>
      <c r="AW58" s="435">
        <f t="shared" si="111"/>
        <v>218731.47</v>
      </c>
      <c r="AX58" s="435">
        <f t="shared" si="112"/>
        <v>141658.16</v>
      </c>
      <c r="AY58" s="437">
        <f t="shared" si="113"/>
        <v>100825.58</v>
      </c>
      <c r="BA58" s="436">
        <f t="shared" si="114"/>
        <v>60408</v>
      </c>
      <c r="BB58" s="435">
        <f t="shared" si="115"/>
        <v>221495.1</v>
      </c>
      <c r="BC58" s="435">
        <f t="shared" si="116"/>
        <v>142717.70000000001</v>
      </c>
      <c r="BD58" s="437">
        <f t="shared" si="117"/>
        <v>101562.85</v>
      </c>
      <c r="BF58" s="282">
        <f t="shared" si="118"/>
        <v>81195.75</v>
      </c>
      <c r="BG58" s="283">
        <f t="shared" si="119"/>
        <v>4871745</v>
      </c>
      <c r="BH58" s="284">
        <f t="shared" si="120"/>
        <v>4871745</v>
      </c>
      <c r="BI58" s="37"/>
      <c r="BJ58" s="282">
        <f t="shared" si="121"/>
        <v>100825.58</v>
      </c>
      <c r="BK58" s="283">
        <f t="shared" si="122"/>
        <v>6049534.7999999998</v>
      </c>
      <c r="BL58" s="284">
        <f t="shared" si="123"/>
        <v>72594417.599999994</v>
      </c>
      <c r="BM58" s="37"/>
      <c r="BN58" s="282">
        <f t="shared" si="124"/>
        <v>101562.85</v>
      </c>
      <c r="BO58" s="283">
        <f t="shared" si="125"/>
        <v>6093771</v>
      </c>
      <c r="BP58" s="284">
        <f t="shared" si="126"/>
        <v>67031481</v>
      </c>
    </row>
    <row r="59" spans="1:77" s="12" customFormat="1" ht="108" customHeight="1" thickBot="1">
      <c r="A59" s="309">
        <v>13</v>
      </c>
      <c r="B59" s="420" t="s">
        <v>260</v>
      </c>
      <c r="C59" s="15" t="s">
        <v>229</v>
      </c>
      <c r="D59" s="250">
        <v>10</v>
      </c>
      <c r="E59" s="14"/>
      <c r="F59" s="427"/>
      <c r="G59" s="283">
        <f t="shared" si="127"/>
        <v>0</v>
      </c>
      <c r="H59" s="284">
        <f t="shared" si="128"/>
        <v>0</v>
      </c>
      <c r="I59" s="20"/>
      <c r="J59" s="427">
        <v>252382.46</v>
      </c>
      <c r="K59" s="283">
        <f t="shared" si="90"/>
        <v>2523824.6</v>
      </c>
      <c r="L59" s="284">
        <f t="shared" si="91"/>
        <v>30285895.199999999</v>
      </c>
      <c r="M59" s="20"/>
      <c r="N59" s="427">
        <v>255571.27</v>
      </c>
      <c r="O59" s="283">
        <f t="shared" si="92"/>
        <v>2555712.7000000002</v>
      </c>
      <c r="P59" s="284">
        <f t="shared" si="93"/>
        <v>28112839.699999999</v>
      </c>
      <c r="R59" s="468">
        <v>360000</v>
      </c>
      <c r="S59" s="283">
        <f t="shared" si="94"/>
        <v>3600000</v>
      </c>
      <c r="T59" s="285">
        <f t="shared" si="95"/>
        <v>3600000</v>
      </c>
      <c r="U59" s="449"/>
      <c r="V59" s="465">
        <v>360000</v>
      </c>
      <c r="W59" s="283">
        <f t="shared" si="96"/>
        <v>3600000</v>
      </c>
      <c r="X59" s="285">
        <f t="shared" si="97"/>
        <v>43200000</v>
      </c>
      <c r="Z59" s="465">
        <v>360000</v>
      </c>
      <c r="AA59" s="283">
        <f t="shared" si="98"/>
        <v>3600000</v>
      </c>
      <c r="AB59" s="285">
        <f t="shared" si="99"/>
        <v>39600000</v>
      </c>
      <c r="AD59" s="471">
        <v>217469</v>
      </c>
      <c r="AE59" s="283">
        <f t="shared" si="100"/>
        <v>2174690</v>
      </c>
      <c r="AF59" s="285">
        <f t="shared" si="101"/>
        <v>2174690</v>
      </c>
      <c r="AH59" s="471">
        <v>219891</v>
      </c>
      <c r="AI59" s="283">
        <f t="shared" si="102"/>
        <v>2198910</v>
      </c>
      <c r="AJ59" s="285">
        <f t="shared" si="103"/>
        <v>26386920</v>
      </c>
      <c r="AL59" s="471">
        <v>221982</v>
      </c>
      <c r="AM59" s="283">
        <f t="shared" si="104"/>
        <v>2219820</v>
      </c>
      <c r="AN59" s="285">
        <f t="shared" si="105"/>
        <v>24418020</v>
      </c>
      <c r="AQ59" s="436">
        <f t="shared" si="106"/>
        <v>217469</v>
      </c>
      <c r="AR59" s="435">
        <f t="shared" si="107"/>
        <v>360000</v>
      </c>
      <c r="AS59" s="435">
        <f t="shared" si="108"/>
        <v>288734.5</v>
      </c>
      <c r="AT59" s="437">
        <f t="shared" si="109"/>
        <v>253101.75</v>
      </c>
      <c r="AV59" s="436">
        <f t="shared" si="110"/>
        <v>219891</v>
      </c>
      <c r="AW59" s="435">
        <f t="shared" si="111"/>
        <v>360000</v>
      </c>
      <c r="AX59" s="435">
        <f t="shared" si="112"/>
        <v>277424.49</v>
      </c>
      <c r="AY59" s="437">
        <f t="shared" si="113"/>
        <v>248657.75</v>
      </c>
      <c r="BA59" s="436">
        <f t="shared" si="114"/>
        <v>221982</v>
      </c>
      <c r="BB59" s="435">
        <f t="shared" si="115"/>
        <v>360000</v>
      </c>
      <c r="BC59" s="435">
        <f t="shared" si="116"/>
        <v>279184.42</v>
      </c>
      <c r="BD59" s="437">
        <f t="shared" si="117"/>
        <v>250583.21</v>
      </c>
      <c r="BF59" s="282">
        <f t="shared" si="118"/>
        <v>253101.75</v>
      </c>
      <c r="BG59" s="283">
        <f t="shared" si="119"/>
        <v>2531017.5</v>
      </c>
      <c r="BH59" s="284">
        <f t="shared" si="120"/>
        <v>2531017.5</v>
      </c>
      <c r="BI59" s="37"/>
      <c r="BJ59" s="282">
        <f t="shared" si="121"/>
        <v>248657.75</v>
      </c>
      <c r="BK59" s="283">
        <f t="shared" si="122"/>
        <v>2486577.5</v>
      </c>
      <c r="BL59" s="284">
        <f t="shared" si="123"/>
        <v>29838930</v>
      </c>
      <c r="BM59" s="37"/>
      <c r="BN59" s="282">
        <f t="shared" si="124"/>
        <v>250583.21</v>
      </c>
      <c r="BO59" s="283">
        <f t="shared" si="125"/>
        <v>2505832.1</v>
      </c>
      <c r="BP59" s="284">
        <f t="shared" si="126"/>
        <v>27564153.100000001</v>
      </c>
    </row>
    <row r="60" spans="1:77" s="12" customFormat="1" ht="181.9" customHeight="1" thickBot="1">
      <c r="A60" s="309">
        <v>14</v>
      </c>
      <c r="B60" s="420" t="s">
        <v>261</v>
      </c>
      <c r="C60" s="15" t="s">
        <v>229</v>
      </c>
      <c r="D60" s="250">
        <v>0</v>
      </c>
      <c r="E60" s="14"/>
      <c r="F60" s="427"/>
      <c r="G60" s="283">
        <f t="shared" si="127"/>
        <v>0</v>
      </c>
      <c r="H60" s="284">
        <f t="shared" si="128"/>
        <v>0</v>
      </c>
      <c r="I60" s="20"/>
      <c r="J60" s="427">
        <v>280424.96000000002</v>
      </c>
      <c r="K60" s="283">
        <f>ROUND(J60*D60,2)</f>
        <v>0</v>
      </c>
      <c r="L60" s="284">
        <f t="shared" si="91"/>
        <v>0</v>
      </c>
      <c r="M60" s="20"/>
      <c r="N60" s="427">
        <v>283968.08</v>
      </c>
      <c r="O60" s="283">
        <f t="shared" si="92"/>
        <v>0</v>
      </c>
      <c r="P60" s="284">
        <f t="shared" si="93"/>
        <v>0</v>
      </c>
      <c r="R60" s="468">
        <v>652500</v>
      </c>
      <c r="S60" s="283">
        <f t="shared" si="94"/>
        <v>0</v>
      </c>
      <c r="T60" s="285">
        <f t="shared" si="95"/>
        <v>0</v>
      </c>
      <c r="U60" s="449"/>
      <c r="V60" s="465">
        <v>652500</v>
      </c>
      <c r="W60" s="283">
        <f t="shared" si="96"/>
        <v>0</v>
      </c>
      <c r="X60" s="285">
        <f t="shared" si="97"/>
        <v>0</v>
      </c>
      <c r="Z60" s="465">
        <v>652500</v>
      </c>
      <c r="AA60" s="283">
        <f t="shared" si="98"/>
        <v>0</v>
      </c>
      <c r="AB60" s="285">
        <f t="shared" si="99"/>
        <v>0</v>
      </c>
      <c r="AD60" s="471">
        <v>321764</v>
      </c>
      <c r="AE60" s="283">
        <f t="shared" si="100"/>
        <v>0</v>
      </c>
      <c r="AF60" s="285">
        <f t="shared" si="101"/>
        <v>0</v>
      </c>
      <c r="AH60" s="471">
        <v>323459</v>
      </c>
      <c r="AI60" s="283">
        <f t="shared" si="102"/>
        <v>0</v>
      </c>
      <c r="AJ60" s="285">
        <f t="shared" si="103"/>
        <v>0</v>
      </c>
      <c r="AL60" s="471">
        <v>324921</v>
      </c>
      <c r="AM60" s="283">
        <f t="shared" si="104"/>
        <v>0</v>
      </c>
      <c r="AN60" s="285">
        <f t="shared" si="105"/>
        <v>0</v>
      </c>
      <c r="AQ60" s="436">
        <f t="shared" si="106"/>
        <v>321764</v>
      </c>
      <c r="AR60" s="435">
        <f t="shared" si="107"/>
        <v>652500</v>
      </c>
      <c r="AS60" s="435">
        <f t="shared" si="108"/>
        <v>487132</v>
      </c>
      <c r="AT60" s="437">
        <f t="shared" si="109"/>
        <v>404448</v>
      </c>
      <c r="AV60" s="436">
        <f t="shared" si="110"/>
        <v>280424.96000000002</v>
      </c>
      <c r="AW60" s="435">
        <f t="shared" si="111"/>
        <v>652500</v>
      </c>
      <c r="AX60" s="435">
        <f t="shared" si="112"/>
        <v>418794.65</v>
      </c>
      <c r="AY60" s="437">
        <f t="shared" si="113"/>
        <v>349609.81</v>
      </c>
      <c r="BA60" s="436">
        <f t="shared" si="114"/>
        <v>283968.08</v>
      </c>
      <c r="BB60" s="435">
        <f t="shared" si="115"/>
        <v>652500</v>
      </c>
      <c r="BC60" s="435">
        <f t="shared" si="116"/>
        <v>420463.03</v>
      </c>
      <c r="BD60" s="437">
        <f t="shared" si="117"/>
        <v>352215.56</v>
      </c>
      <c r="BF60" s="282">
        <f t="shared" si="118"/>
        <v>404448</v>
      </c>
      <c r="BG60" s="283">
        <f t="shared" si="119"/>
        <v>0</v>
      </c>
      <c r="BH60" s="284">
        <f t="shared" si="120"/>
        <v>0</v>
      </c>
      <c r="BI60" s="37"/>
      <c r="BJ60" s="282">
        <f t="shared" si="121"/>
        <v>349609.81</v>
      </c>
      <c r="BK60" s="283">
        <f t="shared" si="122"/>
        <v>0</v>
      </c>
      <c r="BL60" s="284">
        <f t="shared" si="123"/>
        <v>0</v>
      </c>
      <c r="BM60" s="37"/>
      <c r="BN60" s="282">
        <f t="shared" si="124"/>
        <v>352215.56</v>
      </c>
      <c r="BO60" s="283">
        <f t="shared" si="125"/>
        <v>0</v>
      </c>
      <c r="BP60" s="284">
        <f t="shared" si="126"/>
        <v>0</v>
      </c>
    </row>
    <row r="61" spans="1:77" s="12" customFormat="1" ht="109.15" customHeight="1" thickBot="1">
      <c r="A61" s="307">
        <v>15</v>
      </c>
      <c r="B61" s="420" t="s">
        <v>262</v>
      </c>
      <c r="C61" s="15" t="s">
        <v>229</v>
      </c>
      <c r="D61" s="250">
        <v>1</v>
      </c>
      <c r="E61" s="14"/>
      <c r="F61" s="443"/>
      <c r="G61" s="295">
        <f t="shared" si="127"/>
        <v>0</v>
      </c>
      <c r="H61" s="296">
        <f t="shared" si="128"/>
        <v>0</v>
      </c>
      <c r="I61" s="20"/>
      <c r="J61" s="443">
        <v>437462.93</v>
      </c>
      <c r="K61" s="295">
        <f t="shared" si="90"/>
        <v>437462.93</v>
      </c>
      <c r="L61" s="296">
        <f t="shared" si="91"/>
        <v>5249555.16</v>
      </c>
      <c r="M61" s="20"/>
      <c r="N61" s="443">
        <v>442990.21</v>
      </c>
      <c r="O61" s="295">
        <f t="shared" si="92"/>
        <v>442990.21</v>
      </c>
      <c r="P61" s="296">
        <f t="shared" si="93"/>
        <v>4872892.3099999996</v>
      </c>
      <c r="R61" s="469">
        <v>731250</v>
      </c>
      <c r="S61" s="295">
        <f t="shared" si="94"/>
        <v>731250</v>
      </c>
      <c r="T61" s="299">
        <f t="shared" si="95"/>
        <v>731250</v>
      </c>
      <c r="U61" s="449"/>
      <c r="V61" s="466">
        <v>731250</v>
      </c>
      <c r="W61" s="295">
        <f t="shared" si="96"/>
        <v>731250</v>
      </c>
      <c r="X61" s="299">
        <f t="shared" si="97"/>
        <v>8775000</v>
      </c>
      <c r="Z61" s="466">
        <v>731250</v>
      </c>
      <c r="AA61" s="295">
        <f t="shared" si="98"/>
        <v>731250</v>
      </c>
      <c r="AB61" s="299">
        <f t="shared" si="99"/>
        <v>8043750</v>
      </c>
      <c r="AD61" s="472">
        <v>210772</v>
      </c>
      <c r="AE61" s="295">
        <f t="shared" si="100"/>
        <v>210772</v>
      </c>
      <c r="AF61" s="299">
        <f t="shared" si="101"/>
        <v>210772</v>
      </c>
      <c r="AH61" s="472">
        <v>211827</v>
      </c>
      <c r="AI61" s="295">
        <f t="shared" si="102"/>
        <v>211827</v>
      </c>
      <c r="AJ61" s="299">
        <f t="shared" si="103"/>
        <v>2541924</v>
      </c>
      <c r="AL61" s="472">
        <v>212737</v>
      </c>
      <c r="AM61" s="295">
        <f t="shared" si="104"/>
        <v>212737</v>
      </c>
      <c r="AN61" s="299">
        <f t="shared" si="105"/>
        <v>2340107</v>
      </c>
      <c r="AQ61" s="438">
        <f t="shared" si="106"/>
        <v>210772</v>
      </c>
      <c r="AR61" s="439">
        <f t="shared" si="107"/>
        <v>731250</v>
      </c>
      <c r="AS61" s="439">
        <f t="shared" si="108"/>
        <v>471011</v>
      </c>
      <c r="AT61" s="440">
        <f t="shared" si="109"/>
        <v>340891.5</v>
      </c>
      <c r="AV61" s="436">
        <f t="shared" si="110"/>
        <v>211827</v>
      </c>
      <c r="AW61" s="435">
        <f t="shared" si="111"/>
        <v>731250</v>
      </c>
      <c r="AX61" s="435">
        <f t="shared" si="112"/>
        <v>460179.98</v>
      </c>
      <c r="AY61" s="437">
        <f t="shared" si="113"/>
        <v>336003.49</v>
      </c>
      <c r="BA61" s="438">
        <f t="shared" si="114"/>
        <v>212737</v>
      </c>
      <c r="BB61" s="439">
        <f t="shared" si="115"/>
        <v>731250</v>
      </c>
      <c r="BC61" s="439">
        <f t="shared" si="116"/>
        <v>462325.74</v>
      </c>
      <c r="BD61" s="440">
        <f t="shared" si="117"/>
        <v>337531.37</v>
      </c>
      <c r="BF61" s="294">
        <f t="shared" si="118"/>
        <v>340891.5</v>
      </c>
      <c r="BG61" s="295">
        <f t="shared" si="119"/>
        <v>340891.5</v>
      </c>
      <c r="BH61" s="296">
        <f t="shared" si="120"/>
        <v>340891.5</v>
      </c>
      <c r="BI61" s="37"/>
      <c r="BJ61" s="294">
        <f t="shared" si="121"/>
        <v>336003.49</v>
      </c>
      <c r="BK61" s="295">
        <f t="shared" si="122"/>
        <v>336003.49</v>
      </c>
      <c r="BL61" s="296">
        <f t="shared" si="123"/>
        <v>4032041.88</v>
      </c>
      <c r="BM61" s="37"/>
      <c r="BN61" s="294">
        <f t="shared" si="124"/>
        <v>337531.37</v>
      </c>
      <c r="BO61" s="295">
        <f t="shared" si="125"/>
        <v>337531.37</v>
      </c>
      <c r="BP61" s="296">
        <f t="shared" si="126"/>
        <v>3712845.07</v>
      </c>
    </row>
    <row r="62" spans="1:77" s="12" customFormat="1" ht="46.5" customHeight="1" thickBot="1">
      <c r="A62" s="659" t="s">
        <v>263</v>
      </c>
      <c r="B62" s="660"/>
      <c r="C62" s="661"/>
      <c r="D62" s="18">
        <f>SUM(D47:D61)</f>
        <v>314</v>
      </c>
      <c r="E62" s="14"/>
      <c r="F62" s="37"/>
      <c r="G62" s="166"/>
      <c r="H62" s="452">
        <f>SUM(H47:H61)</f>
        <v>0</v>
      </c>
      <c r="I62" s="20"/>
      <c r="J62" s="37"/>
      <c r="K62" s="166"/>
      <c r="L62" s="453">
        <f>SUM(L47:L61)</f>
        <v>754724519.87999988</v>
      </c>
      <c r="M62" s="20"/>
      <c r="N62" s="37"/>
      <c r="O62" s="166"/>
      <c r="P62" s="453">
        <f>SUM(P47:P61)</f>
        <v>700571970.45000005</v>
      </c>
      <c r="Q62" s="37"/>
      <c r="S62" s="166"/>
      <c r="T62" s="453">
        <f>SUM(T47:T61)</f>
        <v>55107000</v>
      </c>
      <c r="W62" s="166"/>
      <c r="X62" s="453">
        <f>SUM(X47:X61)</f>
        <v>661284000</v>
      </c>
      <c r="AA62" s="166"/>
      <c r="AB62" s="453">
        <f>SUM(AB47:AB61)</f>
        <v>606177000</v>
      </c>
      <c r="AE62" s="166"/>
      <c r="AF62" s="453">
        <f>SUM(AF47:AF61)</f>
        <v>38882052</v>
      </c>
      <c r="AI62" s="166"/>
      <c r="AJ62" s="453">
        <f>SUM(AJ47:AJ61)</f>
        <v>469195932</v>
      </c>
      <c r="AM62" s="166"/>
      <c r="AN62" s="453">
        <f>SUM(AN47:AN61)</f>
        <v>432161961</v>
      </c>
      <c r="AQ62" s="103"/>
      <c r="AR62" s="103"/>
      <c r="AS62" s="103"/>
      <c r="AT62" s="103"/>
      <c r="AU62" s="103"/>
      <c r="AV62" s="103"/>
      <c r="AW62" s="103"/>
      <c r="AX62" s="103"/>
      <c r="AY62" s="103"/>
      <c r="AZ62" s="103"/>
      <c r="BA62" s="103"/>
      <c r="BB62" s="103"/>
      <c r="BC62" s="103"/>
      <c r="BD62" s="103"/>
      <c r="BF62" s="37"/>
      <c r="BG62" s="37"/>
      <c r="BH62" s="209"/>
      <c r="BI62" s="37"/>
      <c r="BJ62" s="37"/>
      <c r="BK62" s="37"/>
      <c r="BL62" s="209"/>
      <c r="BM62" s="37"/>
      <c r="BN62" s="37"/>
      <c r="BO62" s="37"/>
      <c r="BP62" s="209"/>
    </row>
    <row r="63" spans="1:77" ht="18.75" thickBot="1">
      <c r="A63" s="45"/>
      <c r="B63" s="165"/>
      <c r="C63" s="165"/>
      <c r="D63" s="45"/>
      <c r="E63" s="14"/>
      <c r="F63" s="37"/>
      <c r="G63" s="37"/>
      <c r="H63" s="451"/>
      <c r="I63" s="37"/>
      <c r="J63" s="37"/>
      <c r="K63" s="37"/>
      <c r="L63" s="445"/>
      <c r="M63" s="37"/>
      <c r="N63" s="37"/>
      <c r="O63" s="37"/>
      <c r="P63" s="450"/>
      <c r="Q63" s="37"/>
      <c r="R63" s="37"/>
      <c r="S63" s="37"/>
      <c r="T63" s="450"/>
      <c r="U63" s="423"/>
      <c r="V63" s="37"/>
      <c r="W63" s="37"/>
      <c r="X63" s="450"/>
      <c r="Y63" s="37"/>
      <c r="Z63" s="37"/>
      <c r="AA63" s="37"/>
      <c r="AB63" s="450"/>
      <c r="AC63" s="37"/>
      <c r="AD63" s="37"/>
      <c r="AE63" s="37"/>
      <c r="AF63" s="450"/>
      <c r="AG63" s="423"/>
      <c r="AH63" s="37"/>
      <c r="AI63" s="37"/>
      <c r="AJ63" s="450"/>
      <c r="AK63" s="37"/>
      <c r="AL63" s="37"/>
      <c r="AM63" s="37"/>
      <c r="AN63" s="450"/>
      <c r="AO63" s="37"/>
      <c r="AP63" s="37"/>
      <c r="AQ63" s="277"/>
      <c r="AR63" s="277"/>
      <c r="AS63" s="277"/>
      <c r="AT63" s="277"/>
      <c r="AU63" s="277"/>
      <c r="AV63" s="277"/>
      <c r="AW63" s="277"/>
      <c r="AX63" s="277"/>
      <c r="AY63" s="277"/>
      <c r="AZ63" s="277"/>
      <c r="BA63" s="277"/>
      <c r="BB63" s="277"/>
      <c r="BC63" s="277"/>
      <c r="BD63" s="277"/>
      <c r="BE63" s="103"/>
      <c r="BF63" s="50"/>
      <c r="BG63" s="37"/>
      <c r="BH63" s="275">
        <f>ROUND(BH27+BH45,2)</f>
        <v>159501175.13</v>
      </c>
      <c r="BI63" s="173"/>
      <c r="BJ63" s="173"/>
      <c r="BK63" s="37"/>
      <c r="BL63" s="275">
        <f>ROUND(BL27+BL45,2)</f>
        <v>1924397922.8399999</v>
      </c>
      <c r="BM63" s="50"/>
      <c r="BN63" s="37"/>
      <c r="BO63" s="37"/>
      <c r="BP63" s="275">
        <f>ROUND(BP27+BP45,2)</f>
        <v>1773285142.8599999</v>
      </c>
      <c r="BQ63" s="103"/>
      <c r="BR63" s="103"/>
      <c r="BS63" s="103"/>
      <c r="BT63" s="103"/>
      <c r="BU63" s="103"/>
      <c r="BV63" s="103"/>
      <c r="BW63" s="103"/>
      <c r="BX63" s="103"/>
      <c r="BY63" s="103"/>
    </row>
    <row r="64" spans="1:77" ht="29.25" customHeight="1" thickBot="1">
      <c r="A64" s="656" t="s">
        <v>264</v>
      </c>
      <c r="B64" s="657"/>
      <c r="C64" s="658"/>
      <c r="D64" s="18">
        <f>D27+D45+D62</f>
        <v>1485</v>
      </c>
      <c r="E64" s="51"/>
      <c r="F64" s="37"/>
      <c r="G64" s="37"/>
      <c r="H64" s="275">
        <f>ROUND(H27+H45+H62,2)</f>
        <v>236022354.06</v>
      </c>
      <c r="I64" s="173"/>
      <c r="J64" s="173"/>
      <c r="K64" s="37"/>
      <c r="L64" s="275">
        <f>ROUND(L27+L45+L62,2)</f>
        <v>3621149936.7600002</v>
      </c>
      <c r="M64" s="50"/>
      <c r="N64" s="37"/>
      <c r="O64" s="37"/>
      <c r="P64" s="275">
        <f>ROUND(P27+P45+P62,2)</f>
        <v>3361327323.5300002</v>
      </c>
      <c r="Q64" s="54"/>
      <c r="R64" s="37"/>
      <c r="S64" s="37"/>
      <c r="T64" s="275">
        <f>ROUND(T27+T45+T62,2)</f>
        <v>273721500</v>
      </c>
      <c r="U64" s="276"/>
      <c r="V64" s="173"/>
      <c r="W64" s="37"/>
      <c r="X64" s="275">
        <f>ROUND(X27+X45+X62,2)</f>
        <v>3284658000</v>
      </c>
      <c r="Y64" s="50"/>
      <c r="Z64" s="37"/>
      <c r="AA64" s="37"/>
      <c r="AB64" s="275">
        <f>ROUND(AB27+AB45+AB62,2)</f>
        <v>3010936500</v>
      </c>
      <c r="AC64" s="173"/>
      <c r="AD64" s="37"/>
      <c r="AE64" s="37"/>
      <c r="AF64" s="275">
        <f>ROUND(AF27+AF45+AF62,2)</f>
        <v>177887284</v>
      </c>
      <c r="AG64" s="276"/>
      <c r="AH64" s="173"/>
      <c r="AI64" s="37"/>
      <c r="AJ64" s="275">
        <f>ROUND(AJ27+AJ45+AJ62,2)</f>
        <v>2146108188</v>
      </c>
      <c r="AK64" s="50"/>
      <c r="AL64" s="37"/>
      <c r="AM64" s="37"/>
      <c r="AN64" s="275">
        <f>ROUND(AN27+AN45+AN62,2)</f>
        <v>1976336043</v>
      </c>
      <c r="AO64" s="173"/>
      <c r="AP64" s="173"/>
      <c r="AQ64" s="12"/>
      <c r="AR64" s="12"/>
      <c r="AS64" s="12"/>
      <c r="AT64" s="12"/>
      <c r="AU64" s="12"/>
      <c r="AV64" s="12"/>
      <c r="AW64" s="12"/>
      <c r="AX64" s="12"/>
      <c r="AY64" s="12"/>
      <c r="AZ64" s="12"/>
      <c r="BA64" s="12"/>
      <c r="BB64" s="12"/>
      <c r="BC64" s="12"/>
      <c r="BD64" s="12"/>
      <c r="BE64" s="277"/>
      <c r="BF64" s="174"/>
      <c r="BG64" s="54"/>
      <c r="BH64" s="54"/>
      <c r="BI64" s="174"/>
      <c r="BJ64" s="174"/>
      <c r="BK64" s="54"/>
      <c r="BL64" s="54"/>
      <c r="BM64" s="174"/>
      <c r="BN64" s="54"/>
      <c r="BO64" s="54"/>
      <c r="BP64" s="54"/>
    </row>
    <row r="65" spans="1:68">
      <c r="A65" s="19"/>
      <c r="B65" s="52"/>
      <c r="C65" s="20"/>
      <c r="D65" s="20"/>
      <c r="E65" s="53"/>
      <c r="F65" s="54"/>
      <c r="G65" s="54"/>
      <c r="H65" s="54"/>
      <c r="I65" s="174"/>
      <c r="J65" s="174"/>
      <c r="K65" s="54"/>
      <c r="L65" s="54"/>
      <c r="M65" s="174"/>
      <c r="N65" s="54"/>
      <c r="O65" s="54"/>
      <c r="P65" s="54"/>
      <c r="Q65" s="57"/>
      <c r="R65" s="54"/>
      <c r="S65" s="54"/>
      <c r="T65" s="54"/>
      <c r="U65" s="278"/>
      <c r="V65" s="174"/>
      <c r="W65" s="54"/>
      <c r="X65" s="54"/>
      <c r="Y65" s="174"/>
      <c r="Z65" s="54"/>
      <c r="AA65" s="54"/>
      <c r="AB65" s="54"/>
      <c r="AC65" s="174"/>
      <c r="AD65" s="54"/>
      <c r="AE65" s="54"/>
      <c r="AF65" s="54"/>
      <c r="AG65" s="278"/>
      <c r="AH65" s="174"/>
      <c r="AI65" s="54"/>
      <c r="AJ65" s="54"/>
      <c r="AK65" s="174"/>
      <c r="AL65" s="54"/>
      <c r="AM65" s="54"/>
      <c r="AN65" s="54"/>
      <c r="AO65" s="174"/>
      <c r="AP65" s="174"/>
      <c r="AQ65" s="12"/>
      <c r="AR65" s="12"/>
      <c r="AS65" s="12"/>
      <c r="AT65" s="12"/>
      <c r="AU65" s="12"/>
      <c r="AV65" s="12"/>
      <c r="AW65" s="12"/>
      <c r="AX65" s="12"/>
      <c r="AY65" s="12"/>
      <c r="AZ65" s="12"/>
      <c r="BA65" s="12"/>
      <c r="BB65" s="12"/>
      <c r="BC65" s="12"/>
      <c r="BD65" s="12"/>
      <c r="BE65" s="12"/>
      <c r="BF65" s="25"/>
      <c r="BG65" s="57"/>
      <c r="BH65" s="57"/>
      <c r="BI65" s="25"/>
      <c r="BJ65" s="25"/>
      <c r="BK65" s="57"/>
      <c r="BL65" s="57"/>
      <c r="BM65" s="25"/>
      <c r="BN65" s="57"/>
      <c r="BO65" s="57"/>
      <c r="BP65" s="57"/>
    </row>
    <row r="66" spans="1:68" ht="16.5">
      <c r="A66" s="19"/>
      <c r="B66" s="55"/>
      <c r="C66" s="21"/>
      <c r="D66" s="21"/>
      <c r="E66" s="56"/>
      <c r="F66" s="57"/>
      <c r="G66" s="57"/>
      <c r="H66" s="57"/>
      <c r="I66" s="25"/>
      <c r="J66" s="25"/>
      <c r="K66" s="57"/>
      <c r="L66" s="57"/>
      <c r="M66" s="25"/>
      <c r="N66" s="57"/>
      <c r="O66" s="57"/>
      <c r="P66" s="57"/>
      <c r="Q66" s="96"/>
      <c r="R66" s="57"/>
      <c r="S66" s="57"/>
      <c r="T66" s="57"/>
      <c r="U66" s="23"/>
      <c r="V66" s="25"/>
      <c r="W66" s="57"/>
      <c r="X66" s="57"/>
      <c r="Y66" s="25"/>
      <c r="Z66" s="57"/>
      <c r="AA66" s="57"/>
      <c r="AB66" s="57"/>
      <c r="AC66" s="25"/>
      <c r="AD66" s="57"/>
      <c r="AE66" s="57"/>
      <c r="AF66" s="57"/>
      <c r="AG66" s="23"/>
      <c r="AH66" s="25"/>
      <c r="AI66" s="57"/>
      <c r="AJ66" s="57"/>
      <c r="AK66" s="25"/>
      <c r="AL66" s="57"/>
      <c r="AM66" s="57"/>
      <c r="AN66" s="57"/>
      <c r="AO66" s="25"/>
      <c r="AP66" s="25"/>
      <c r="AQ66" s="65"/>
      <c r="AR66" s="65"/>
      <c r="AS66" s="65"/>
      <c r="AT66" s="65"/>
      <c r="AU66" s="65"/>
      <c r="AV66" s="65"/>
      <c r="AW66" s="65"/>
      <c r="AX66" s="65"/>
      <c r="AY66" s="65"/>
      <c r="AZ66" s="65"/>
      <c r="BA66" s="65"/>
      <c r="BB66" s="65"/>
      <c r="BC66" s="65"/>
      <c r="BD66" s="65"/>
      <c r="BE66" s="12"/>
      <c r="BF66" s="65"/>
      <c r="BG66" s="65"/>
      <c r="BH66" s="65"/>
      <c r="BI66" s="65"/>
      <c r="BJ66" s="65"/>
      <c r="BK66" s="65"/>
      <c r="BL66" s="65"/>
      <c r="BM66" s="65"/>
      <c r="BN66" s="65"/>
      <c r="BO66" s="65"/>
      <c r="BP66" s="65"/>
    </row>
    <row r="67" spans="1:68" s="65" customFormat="1" ht="17.25" customHeight="1">
      <c r="A67" s="72"/>
      <c r="B67" s="72"/>
      <c r="C67" s="279"/>
      <c r="D67" s="96"/>
      <c r="E67" s="96"/>
      <c r="F67" s="96"/>
      <c r="G67" s="96"/>
      <c r="I67" s="96"/>
      <c r="J67" s="96"/>
      <c r="K67" s="96"/>
      <c r="L67" s="96"/>
      <c r="M67" s="96"/>
      <c r="N67" s="96"/>
      <c r="O67" s="96"/>
      <c r="P67" s="96"/>
      <c r="Q67" s="96"/>
      <c r="R67" s="96"/>
      <c r="S67" s="96"/>
      <c r="T67" s="96"/>
      <c r="U67" s="96"/>
      <c r="V67" s="96"/>
      <c r="W67" s="96"/>
      <c r="X67" s="96"/>
      <c r="Y67" s="96"/>
      <c r="AD67" s="96"/>
      <c r="AE67" s="96"/>
      <c r="AF67" s="96"/>
      <c r="AG67" s="96"/>
      <c r="AH67" s="96"/>
      <c r="AI67" s="96"/>
      <c r="AJ67" s="96"/>
      <c r="AK67" s="96"/>
    </row>
    <row r="68" spans="1:68" s="65" customFormat="1" ht="16.5">
      <c r="A68" s="200"/>
      <c r="B68" s="72"/>
      <c r="C68" s="280"/>
      <c r="D68" s="96"/>
      <c r="E68" s="96"/>
      <c r="F68" s="96"/>
      <c r="G68" s="96"/>
      <c r="I68" s="96"/>
      <c r="J68" s="96"/>
      <c r="K68" s="96"/>
      <c r="L68" s="96"/>
      <c r="M68" s="96"/>
      <c r="N68" s="96"/>
      <c r="O68" s="96"/>
      <c r="P68" s="96"/>
      <c r="Q68" s="202"/>
      <c r="R68" s="96"/>
      <c r="S68" s="96"/>
      <c r="T68" s="96"/>
      <c r="U68" s="96"/>
      <c r="V68" s="96"/>
      <c r="W68" s="96"/>
      <c r="X68" s="96"/>
      <c r="Y68" s="96"/>
      <c r="AD68" s="96"/>
      <c r="AE68" s="96"/>
      <c r="AF68" s="96"/>
      <c r="AG68" s="96"/>
      <c r="AH68" s="96"/>
      <c r="AI68" s="96"/>
      <c r="AJ68" s="96"/>
      <c r="AK68" s="96"/>
      <c r="AQ68" s="202"/>
      <c r="AR68" s="202"/>
      <c r="AS68" s="202"/>
      <c r="AT68" s="202"/>
      <c r="AU68" s="202"/>
      <c r="AV68" s="202"/>
      <c r="AW68" s="202"/>
      <c r="AX68" s="202"/>
      <c r="AY68" s="202"/>
      <c r="AZ68" s="202"/>
      <c r="BA68" s="202"/>
      <c r="BB68" s="202"/>
      <c r="BC68" s="202"/>
      <c r="BD68" s="202"/>
      <c r="BF68" s="202"/>
      <c r="BG68" s="202"/>
      <c r="BH68" s="202"/>
      <c r="BI68" s="202"/>
      <c r="BJ68" s="202"/>
      <c r="BK68" s="202"/>
      <c r="BL68" s="202"/>
      <c r="BM68" s="202"/>
      <c r="BN68" s="202"/>
      <c r="BO68" s="202"/>
      <c r="BP68" s="202"/>
    </row>
    <row r="69" spans="1:68" s="202" customFormat="1" ht="16.5">
      <c r="A69" s="200"/>
      <c r="B69" s="203"/>
    </row>
    <row r="70" spans="1:68" s="202" customFormat="1" ht="16.5">
      <c r="A70" s="200"/>
      <c r="B70" s="203"/>
      <c r="Q70" s="65"/>
      <c r="AQ70" s="65"/>
      <c r="AR70" s="65"/>
      <c r="AS70" s="65"/>
      <c r="AT70" s="65"/>
      <c r="AU70" s="65"/>
      <c r="AV70" s="65"/>
      <c r="AW70" s="65"/>
      <c r="AX70" s="65"/>
      <c r="AY70" s="65"/>
      <c r="AZ70" s="65"/>
      <c r="BA70" s="65"/>
      <c r="BB70" s="65"/>
      <c r="BC70" s="65"/>
      <c r="BD70" s="65"/>
      <c r="BF70" s="65"/>
      <c r="BG70" s="65"/>
      <c r="BH70" s="65"/>
      <c r="BI70" s="65"/>
      <c r="BJ70" s="65"/>
      <c r="BK70" s="65"/>
      <c r="BL70" s="65"/>
      <c r="BM70" s="65"/>
      <c r="BN70" s="65"/>
      <c r="BO70" s="65"/>
      <c r="BP70" s="65"/>
    </row>
    <row r="71" spans="1:68" s="65" customFormat="1" ht="16.5">
      <c r="A71" s="318"/>
      <c r="B71" s="318"/>
      <c r="L71" s="86"/>
      <c r="M71" s="100"/>
    </row>
    <row r="72" spans="1:68" s="65" customFormat="1" ht="16.5">
      <c r="A72" s="200"/>
      <c r="E72" s="210"/>
    </row>
    <row r="73" spans="1:68" s="65" customFormat="1" ht="16.5">
      <c r="A73" s="356"/>
      <c r="B73" s="108" t="s">
        <v>216</v>
      </c>
      <c r="C73" s="358">
        <v>46302</v>
      </c>
      <c r="D73" s="356"/>
      <c r="E73"/>
      <c r="F73"/>
      <c r="K73" s="86"/>
      <c r="L73" s="100"/>
    </row>
    <row r="74" spans="1:68" s="65" customFormat="1" ht="16.5">
      <c r="A74" s="356"/>
      <c r="B74" s="108" t="s">
        <v>217</v>
      </c>
      <c r="C74" s="108">
        <v>45</v>
      </c>
      <c r="D74" s="356"/>
      <c r="E74"/>
      <c r="F74"/>
      <c r="K74" s="86"/>
    </row>
    <row r="75" spans="1:68" s="65" customFormat="1" ht="16.5">
      <c r="A75"/>
      <c r="B75"/>
      <c r="C75"/>
      <c r="D75"/>
      <c r="E75"/>
      <c r="F75"/>
      <c r="K75" s="86"/>
    </row>
    <row r="76" spans="1:68" s="65" customFormat="1" ht="16.5">
      <c r="A76"/>
      <c r="B76"/>
      <c r="C76"/>
      <c r="D76"/>
      <c r="E76"/>
      <c r="F76"/>
      <c r="K76" s="86"/>
    </row>
    <row r="77" spans="1:68" s="65" customFormat="1" ht="16.5">
      <c r="A77"/>
      <c r="B77"/>
      <c r="C77"/>
      <c r="D77"/>
      <c r="E77"/>
      <c r="F77"/>
      <c r="K77" s="86"/>
    </row>
    <row r="78" spans="1:68" s="65" customFormat="1" ht="16.5">
      <c r="A78"/>
      <c r="B78"/>
      <c r="C78"/>
      <c r="D78"/>
      <c r="E78"/>
      <c r="F78"/>
      <c r="K78" s="86"/>
    </row>
    <row r="79" spans="1:68" s="65" customFormat="1" ht="16.5">
      <c r="A79"/>
      <c r="B79"/>
      <c r="C79"/>
      <c r="D79"/>
      <c r="E79"/>
      <c r="F79"/>
      <c r="K79" s="86"/>
    </row>
    <row r="80" spans="1:68" s="65" customFormat="1" ht="16.5">
      <c r="A80"/>
      <c r="B80"/>
      <c r="C80"/>
      <c r="D80"/>
      <c r="E80"/>
      <c r="F80"/>
      <c r="K80" s="86"/>
    </row>
    <row r="81" spans="1:68" s="65" customFormat="1" ht="16.5">
      <c r="A81"/>
      <c r="B81"/>
      <c r="C81"/>
      <c r="D81"/>
      <c r="E81"/>
      <c r="F81"/>
      <c r="K81" s="86"/>
    </row>
    <row r="82" spans="1:68" s="65" customFormat="1" ht="16.5">
      <c r="A82"/>
      <c r="B82"/>
      <c r="C82"/>
      <c r="D82"/>
      <c r="E82"/>
      <c r="F82"/>
      <c r="K82" s="86"/>
    </row>
    <row r="83" spans="1:68" s="65" customFormat="1" ht="16.5">
      <c r="C83" s="86"/>
      <c r="L83" s="99"/>
    </row>
    <row r="84" spans="1:68" s="65" customFormat="1" ht="16.5">
      <c r="C84" s="86"/>
      <c r="L84" s="100"/>
    </row>
    <row r="85" spans="1:68">
      <c r="A85" s="19"/>
      <c r="B85" s="55"/>
      <c r="C85" s="21"/>
      <c r="D85" s="21"/>
      <c r="E85" s="56"/>
      <c r="F85" s="57"/>
      <c r="G85" s="57"/>
      <c r="H85" s="57"/>
      <c r="I85" s="25"/>
      <c r="J85" s="25"/>
      <c r="K85" s="57"/>
      <c r="L85" s="57"/>
      <c r="M85" s="25"/>
      <c r="N85" s="57"/>
      <c r="O85" s="57"/>
      <c r="P85" s="57"/>
      <c r="Q85" s="57"/>
      <c r="R85" s="57"/>
      <c r="S85" s="57"/>
      <c r="T85" s="57"/>
      <c r="U85" s="23"/>
      <c r="V85" s="25"/>
      <c r="W85" s="57"/>
      <c r="X85" s="57"/>
      <c r="Y85" s="25"/>
      <c r="Z85" s="57"/>
      <c r="AA85" s="57"/>
      <c r="AB85" s="57"/>
      <c r="AC85" s="25"/>
      <c r="AD85" s="57"/>
      <c r="AE85" s="57"/>
      <c r="AF85" s="57"/>
      <c r="AG85" s="23"/>
      <c r="AH85" s="25"/>
      <c r="AI85" s="57"/>
      <c r="AJ85" s="57"/>
      <c r="AK85" s="25"/>
      <c r="AL85" s="57"/>
      <c r="AM85" s="57"/>
      <c r="AN85" s="57"/>
      <c r="AO85" s="25"/>
      <c r="AP85" s="25"/>
      <c r="AQ85" s="12"/>
      <c r="AR85" s="12"/>
      <c r="AS85" s="12"/>
      <c r="AT85" s="12"/>
      <c r="AU85" s="12"/>
      <c r="AV85" s="12"/>
      <c r="AW85" s="12"/>
      <c r="AX85" s="12"/>
      <c r="AY85" s="12"/>
      <c r="AZ85" s="12"/>
      <c r="BA85" s="12"/>
      <c r="BB85" s="12"/>
      <c r="BC85" s="12"/>
      <c r="BD85" s="12"/>
      <c r="BE85" s="12"/>
      <c r="BF85" s="25"/>
      <c r="BG85" s="57"/>
      <c r="BH85" s="57"/>
      <c r="BI85" s="25"/>
      <c r="BJ85" s="25"/>
      <c r="BK85" s="57"/>
      <c r="BL85" s="57"/>
      <c r="BM85" s="25"/>
      <c r="BN85" s="57"/>
      <c r="BO85" s="57"/>
      <c r="BP85" s="57"/>
    </row>
    <row r="86" spans="1:68">
      <c r="A86" s="19"/>
      <c r="B86" s="55"/>
      <c r="C86" s="21"/>
      <c r="D86" s="21"/>
      <c r="E86" s="56"/>
      <c r="F86" s="57"/>
      <c r="G86" s="57"/>
      <c r="H86" s="57"/>
      <c r="I86" s="25"/>
      <c r="J86" s="25"/>
      <c r="K86" s="57"/>
      <c r="L86" s="57"/>
      <c r="M86" s="25"/>
      <c r="N86" s="57"/>
      <c r="O86" s="57"/>
      <c r="P86" s="57"/>
      <c r="Q86" s="57"/>
      <c r="R86" s="57"/>
      <c r="S86" s="57"/>
      <c r="T86" s="57"/>
      <c r="U86" s="23"/>
      <c r="V86" s="25"/>
      <c r="W86" s="57"/>
      <c r="X86" s="57"/>
      <c r="Y86" s="25"/>
      <c r="Z86" s="57"/>
      <c r="AA86" s="57"/>
      <c r="AB86" s="57"/>
      <c r="AC86" s="25"/>
      <c r="AD86" s="57"/>
      <c r="AE86" s="57"/>
      <c r="AF86" s="57"/>
      <c r="AG86" s="23"/>
      <c r="AH86" s="25"/>
      <c r="AI86" s="57"/>
      <c r="AJ86" s="57"/>
      <c r="AK86" s="25"/>
      <c r="AL86" s="57"/>
      <c r="AM86" s="57"/>
      <c r="AN86" s="57"/>
      <c r="AO86" s="25"/>
      <c r="AP86" s="25"/>
      <c r="AQ86" s="12"/>
      <c r="AR86" s="12"/>
      <c r="AS86" s="12"/>
      <c r="AT86" s="12"/>
      <c r="AU86" s="12"/>
      <c r="AV86" s="12"/>
      <c r="AW86" s="12"/>
      <c r="AX86" s="12"/>
      <c r="AY86" s="12"/>
      <c r="AZ86" s="12"/>
      <c r="BA86" s="12"/>
      <c r="BB86" s="12"/>
      <c r="BC86" s="12"/>
      <c r="BD86" s="12"/>
      <c r="BE86" s="12"/>
      <c r="BF86" s="25"/>
      <c r="BG86" s="57"/>
      <c r="BH86" s="57"/>
      <c r="BI86" s="25"/>
      <c r="BJ86" s="25"/>
      <c r="BK86" s="57"/>
      <c r="BL86" s="57"/>
      <c r="BM86" s="25"/>
      <c r="BN86" s="57"/>
      <c r="BO86" s="57"/>
      <c r="BP86" s="57"/>
    </row>
    <row r="87" spans="1:68">
      <c r="A87" s="19"/>
      <c r="B87" s="55"/>
      <c r="C87" s="21"/>
      <c r="D87" s="21"/>
      <c r="E87" s="56"/>
      <c r="F87" s="57"/>
      <c r="G87" s="57"/>
      <c r="H87" s="57"/>
      <c r="I87" s="25"/>
      <c r="J87" s="25"/>
      <c r="K87" s="57"/>
      <c r="L87" s="57"/>
      <c r="M87" s="25"/>
      <c r="N87" s="57"/>
      <c r="O87" s="57"/>
      <c r="P87" s="57"/>
      <c r="Q87" s="57"/>
      <c r="R87" s="57"/>
      <c r="S87" s="57"/>
      <c r="T87" s="57"/>
      <c r="U87" s="23"/>
      <c r="V87" s="25"/>
      <c r="W87" s="57"/>
      <c r="X87" s="57"/>
      <c r="Y87" s="25"/>
      <c r="Z87" s="57"/>
      <c r="AA87" s="57"/>
      <c r="AB87" s="57"/>
      <c r="AC87" s="25"/>
      <c r="AD87" s="57"/>
      <c r="AE87" s="57"/>
      <c r="AF87" s="57"/>
      <c r="AG87" s="23"/>
      <c r="AH87" s="25"/>
      <c r="AI87" s="57"/>
      <c r="AJ87" s="57"/>
      <c r="AK87" s="25"/>
      <c r="AL87" s="57"/>
      <c r="AM87" s="57"/>
      <c r="AN87" s="57"/>
      <c r="AO87" s="25"/>
      <c r="AP87" s="25"/>
      <c r="AQ87" s="12"/>
      <c r="AR87" s="12"/>
      <c r="AS87" s="12"/>
      <c r="AT87" s="12"/>
      <c r="AU87" s="12"/>
      <c r="AV87" s="12"/>
      <c r="AW87" s="12"/>
      <c r="AX87" s="12"/>
      <c r="AY87" s="12"/>
      <c r="AZ87" s="12"/>
      <c r="BA87" s="12"/>
      <c r="BB87" s="12"/>
      <c r="BC87" s="12"/>
      <c r="BD87" s="12"/>
      <c r="BE87" s="12"/>
      <c r="BF87" s="25"/>
      <c r="BG87" s="57"/>
      <c r="BH87" s="57"/>
      <c r="BI87" s="25"/>
      <c r="BJ87" s="25"/>
      <c r="BK87" s="57"/>
      <c r="BL87" s="57"/>
      <c r="BM87" s="25"/>
      <c r="BN87" s="57"/>
      <c r="BO87" s="57"/>
      <c r="BP87" s="57"/>
    </row>
    <row r="88" spans="1:68">
      <c r="A88" s="19"/>
      <c r="B88" s="55"/>
      <c r="C88" s="21"/>
      <c r="D88" s="21"/>
      <c r="E88" s="56"/>
      <c r="F88" s="57"/>
      <c r="G88" s="57"/>
      <c r="H88" s="57"/>
      <c r="I88" s="25"/>
      <c r="J88" s="25"/>
      <c r="K88" s="57"/>
      <c r="L88" s="57"/>
      <c r="M88" s="25"/>
      <c r="N88" s="57"/>
      <c r="O88" s="57"/>
      <c r="P88" s="57"/>
      <c r="Q88" s="57"/>
      <c r="R88" s="57"/>
      <c r="S88" s="57"/>
      <c r="T88" s="57"/>
      <c r="U88" s="23"/>
      <c r="V88" s="25"/>
      <c r="W88" s="57"/>
      <c r="X88" s="57"/>
      <c r="Y88" s="25"/>
      <c r="Z88" s="57"/>
      <c r="AA88" s="57"/>
      <c r="AB88" s="57"/>
      <c r="AC88" s="25"/>
      <c r="AD88" s="57"/>
      <c r="AE88" s="57"/>
      <c r="AF88" s="57"/>
      <c r="AG88" s="23"/>
      <c r="AH88" s="25"/>
      <c r="AI88" s="57"/>
      <c r="AJ88" s="57"/>
      <c r="AK88" s="25"/>
      <c r="AL88" s="57"/>
      <c r="AM88" s="57"/>
      <c r="AN88" s="57"/>
      <c r="AO88" s="25"/>
      <c r="AP88" s="25"/>
      <c r="AQ88" s="12"/>
      <c r="AR88" s="12"/>
      <c r="AS88" s="12"/>
      <c r="AT88" s="12"/>
      <c r="AU88" s="12"/>
      <c r="AV88" s="12"/>
      <c r="AW88" s="12"/>
      <c r="AX88" s="12"/>
      <c r="AY88" s="12"/>
      <c r="AZ88" s="12"/>
      <c r="BA88" s="12"/>
      <c r="BB88" s="12"/>
      <c r="BC88" s="12"/>
      <c r="BD88" s="12"/>
      <c r="BE88" s="12"/>
      <c r="BF88" s="25"/>
      <c r="BG88" s="57"/>
      <c r="BH88" s="57"/>
      <c r="BI88" s="25"/>
      <c r="BJ88" s="25"/>
      <c r="BK88" s="57"/>
      <c r="BL88" s="57"/>
      <c r="BM88" s="25"/>
      <c r="BN88" s="57"/>
      <c r="BO88" s="57"/>
      <c r="BP88" s="57"/>
    </row>
    <row r="89" spans="1:68">
      <c r="A89" s="19"/>
      <c r="B89" s="55"/>
      <c r="C89" s="21"/>
      <c r="D89" s="21"/>
      <c r="E89" s="56"/>
      <c r="F89" s="57"/>
      <c r="G89" s="57"/>
      <c r="H89" s="57"/>
      <c r="I89" s="25"/>
      <c r="J89" s="25"/>
      <c r="K89" s="57"/>
      <c r="L89" s="57"/>
      <c r="M89" s="25"/>
      <c r="N89" s="57"/>
      <c r="O89" s="57"/>
      <c r="P89" s="57"/>
      <c r="Q89" s="57"/>
      <c r="R89" s="57"/>
      <c r="S89" s="57"/>
      <c r="T89" s="57"/>
      <c r="U89" s="23"/>
      <c r="V89" s="25"/>
      <c r="W89" s="57"/>
      <c r="X89" s="57"/>
      <c r="Y89" s="25"/>
      <c r="Z89" s="57"/>
      <c r="AA89" s="57"/>
      <c r="AB89" s="57"/>
      <c r="AC89" s="25"/>
      <c r="AD89" s="57"/>
      <c r="AE89" s="57"/>
      <c r="AF89" s="57"/>
      <c r="AG89" s="23"/>
      <c r="AH89" s="25"/>
      <c r="AI89" s="57"/>
      <c r="AJ89" s="57"/>
      <c r="AK89" s="25"/>
      <c r="AL89" s="57"/>
      <c r="AM89" s="57"/>
      <c r="AN89" s="57"/>
      <c r="AO89" s="25"/>
      <c r="AP89" s="25"/>
      <c r="AQ89" s="12"/>
      <c r="AR89" s="12"/>
      <c r="AS89" s="12"/>
      <c r="AT89" s="12"/>
      <c r="AU89" s="12"/>
      <c r="AV89" s="12"/>
      <c r="AW89" s="12"/>
      <c r="AX89" s="12"/>
      <c r="AY89" s="12"/>
      <c r="AZ89" s="12"/>
      <c r="BA89" s="12"/>
      <c r="BB89" s="12"/>
      <c r="BC89" s="12"/>
      <c r="BD89" s="12"/>
      <c r="BE89" s="12"/>
      <c r="BF89" s="25"/>
      <c r="BG89" s="57"/>
      <c r="BH89" s="57"/>
      <c r="BI89" s="25"/>
      <c r="BJ89" s="25"/>
      <c r="BK89" s="57"/>
      <c r="BL89" s="57"/>
      <c r="BM89" s="25"/>
      <c r="BN89" s="57"/>
      <c r="BO89" s="57"/>
      <c r="BP89" s="57"/>
    </row>
    <row r="90" spans="1:68">
      <c r="A90" s="19"/>
      <c r="B90" s="55"/>
      <c r="C90" s="21"/>
      <c r="D90" s="21"/>
      <c r="E90" s="56"/>
      <c r="F90" s="57"/>
      <c r="G90" s="57"/>
      <c r="H90" s="57"/>
      <c r="I90" s="25"/>
      <c r="J90" s="25"/>
      <c r="K90" s="57"/>
      <c r="L90" s="57"/>
      <c r="M90" s="25"/>
      <c r="N90" s="57"/>
      <c r="O90" s="57"/>
      <c r="P90" s="57"/>
      <c r="Q90" s="57"/>
      <c r="R90" s="57"/>
      <c r="S90" s="57"/>
      <c r="T90" s="57"/>
      <c r="U90" s="23"/>
      <c r="V90" s="25"/>
      <c r="W90" s="57"/>
      <c r="X90" s="57"/>
      <c r="Y90" s="25"/>
      <c r="Z90" s="57"/>
      <c r="AA90" s="57"/>
      <c r="AB90" s="57"/>
      <c r="AC90" s="25"/>
      <c r="AD90" s="57"/>
      <c r="AE90" s="57"/>
      <c r="AF90" s="57"/>
      <c r="AG90" s="23"/>
      <c r="AH90" s="25"/>
      <c r="AI90" s="57"/>
      <c r="AJ90" s="57"/>
      <c r="AK90" s="25"/>
      <c r="AL90" s="57"/>
      <c r="AM90" s="57"/>
      <c r="AN90" s="57"/>
      <c r="AO90" s="25"/>
      <c r="AP90" s="25"/>
      <c r="AQ90" s="12"/>
      <c r="AR90" s="12"/>
      <c r="AS90" s="12"/>
      <c r="AT90" s="12"/>
      <c r="AU90" s="12"/>
      <c r="AV90" s="12"/>
      <c r="AW90" s="12"/>
      <c r="AX90" s="12"/>
      <c r="AY90" s="12"/>
      <c r="AZ90" s="12"/>
      <c r="BA90" s="12"/>
      <c r="BB90" s="12"/>
      <c r="BC90" s="12"/>
      <c r="BD90" s="12"/>
      <c r="BE90" s="12"/>
      <c r="BF90" s="25"/>
      <c r="BG90" s="57"/>
      <c r="BH90" s="57"/>
      <c r="BI90" s="25"/>
      <c r="BJ90" s="25"/>
      <c r="BK90" s="57"/>
      <c r="BL90" s="57"/>
      <c r="BM90" s="25"/>
      <c r="BN90" s="57"/>
      <c r="BO90" s="57"/>
      <c r="BP90" s="57"/>
    </row>
    <row r="91" spans="1:68">
      <c r="A91" s="19"/>
      <c r="B91" s="55"/>
      <c r="C91" s="21"/>
      <c r="D91" s="21"/>
      <c r="E91" s="56"/>
      <c r="F91" s="57"/>
      <c r="G91" s="57"/>
      <c r="H91" s="57"/>
      <c r="I91" s="25"/>
      <c r="J91" s="25"/>
      <c r="K91" s="57"/>
      <c r="L91" s="57"/>
      <c r="M91" s="25"/>
      <c r="N91" s="57"/>
      <c r="O91" s="57"/>
      <c r="P91" s="57"/>
      <c r="Q91" s="57"/>
      <c r="R91" s="57"/>
      <c r="S91" s="57"/>
      <c r="T91" s="57"/>
      <c r="U91" s="23"/>
      <c r="V91" s="25"/>
      <c r="W91" s="57"/>
      <c r="X91" s="57"/>
      <c r="Y91" s="25"/>
      <c r="Z91" s="57"/>
      <c r="AA91" s="57"/>
      <c r="AB91" s="57"/>
      <c r="AC91" s="25"/>
      <c r="AD91" s="57"/>
      <c r="AE91" s="57"/>
      <c r="AF91" s="57"/>
      <c r="AG91" s="23"/>
      <c r="AH91" s="25"/>
      <c r="AI91" s="57"/>
      <c r="AJ91" s="57"/>
      <c r="AK91" s="25"/>
      <c r="AL91" s="57"/>
      <c r="AM91" s="57"/>
      <c r="AN91" s="57"/>
      <c r="AO91" s="25"/>
      <c r="AP91" s="25"/>
      <c r="AQ91" s="12"/>
      <c r="AR91" s="12"/>
      <c r="AS91" s="12"/>
      <c r="AT91" s="12"/>
      <c r="AU91" s="12"/>
      <c r="AV91" s="12"/>
      <c r="AW91" s="12"/>
      <c r="AX91" s="12"/>
      <c r="AY91" s="12"/>
      <c r="AZ91" s="12"/>
      <c r="BA91" s="12"/>
      <c r="BB91" s="12"/>
      <c r="BC91" s="12"/>
      <c r="BD91" s="12"/>
      <c r="BE91" s="12"/>
      <c r="BF91" s="25"/>
      <c r="BG91" s="57"/>
      <c r="BH91" s="57"/>
      <c r="BI91" s="25"/>
      <c r="BJ91" s="25"/>
      <c r="BK91" s="57"/>
      <c r="BL91" s="57"/>
      <c r="BM91" s="25"/>
      <c r="BN91" s="57"/>
      <c r="BO91" s="57"/>
      <c r="BP91" s="57"/>
    </row>
    <row r="92" spans="1:68">
      <c r="A92" s="19"/>
      <c r="B92" s="55"/>
      <c r="C92" s="21"/>
      <c r="D92" s="21"/>
      <c r="E92" s="56"/>
      <c r="F92" s="57"/>
      <c r="G92" s="57"/>
      <c r="H92" s="57"/>
      <c r="I92" s="25"/>
      <c r="J92" s="25"/>
      <c r="K92" s="57"/>
      <c r="L92" s="57"/>
      <c r="M92" s="25"/>
      <c r="N92" s="57"/>
      <c r="O92" s="57"/>
      <c r="P92" s="57"/>
      <c r="Q92" s="57"/>
      <c r="R92" s="57"/>
      <c r="S92" s="57"/>
      <c r="T92" s="57"/>
      <c r="U92" s="23"/>
      <c r="V92" s="25"/>
      <c r="W92" s="57"/>
      <c r="X92" s="57"/>
      <c r="Y92" s="25"/>
      <c r="Z92" s="57"/>
      <c r="AA92" s="57"/>
      <c r="AB92" s="57"/>
      <c r="AC92" s="25"/>
      <c r="AD92" s="57"/>
      <c r="AE92" s="57"/>
      <c r="AF92" s="57"/>
      <c r="AG92" s="23"/>
      <c r="AH92" s="25"/>
      <c r="AI92" s="57"/>
      <c r="AJ92" s="57"/>
      <c r="AK92" s="25"/>
      <c r="AL92" s="57"/>
      <c r="AM92" s="57"/>
      <c r="AN92" s="57"/>
      <c r="AO92" s="25"/>
      <c r="AP92" s="25"/>
      <c r="AQ92" s="12"/>
      <c r="AR92" s="12"/>
      <c r="AS92" s="12"/>
      <c r="AT92" s="12"/>
      <c r="AU92" s="12"/>
      <c r="AV92" s="12"/>
      <c r="AW92" s="12"/>
      <c r="AX92" s="12"/>
      <c r="AY92" s="12"/>
      <c r="AZ92" s="12"/>
      <c r="BA92" s="12"/>
      <c r="BB92" s="12"/>
      <c r="BC92" s="12"/>
      <c r="BD92" s="12"/>
      <c r="BE92" s="12"/>
      <c r="BF92" s="25"/>
      <c r="BG92" s="57"/>
      <c r="BH92" s="57"/>
      <c r="BI92" s="25"/>
      <c r="BJ92" s="25"/>
      <c r="BK92" s="57"/>
      <c r="BL92" s="57"/>
      <c r="BM92" s="25"/>
      <c r="BN92" s="57"/>
      <c r="BO92" s="57"/>
      <c r="BP92" s="57"/>
    </row>
    <row r="93" spans="1:68">
      <c r="A93" s="19"/>
      <c r="B93" s="55"/>
      <c r="C93" s="21"/>
      <c r="D93" s="21"/>
      <c r="E93" s="56"/>
      <c r="F93" s="57"/>
      <c r="G93" s="57"/>
      <c r="H93" s="57"/>
      <c r="I93" s="25"/>
      <c r="J93" s="25"/>
      <c r="K93" s="57"/>
      <c r="L93" s="57"/>
      <c r="M93" s="25"/>
      <c r="N93" s="57"/>
      <c r="O93" s="57"/>
      <c r="P93" s="57"/>
      <c r="Q93" s="57"/>
      <c r="R93" s="57"/>
      <c r="S93" s="57"/>
      <c r="T93" s="57"/>
      <c r="U93" s="23"/>
      <c r="V93" s="25"/>
      <c r="W93" s="57"/>
      <c r="X93" s="57"/>
      <c r="Y93" s="25"/>
      <c r="Z93" s="57"/>
      <c r="AA93" s="57"/>
      <c r="AB93" s="57"/>
      <c r="AC93" s="25"/>
      <c r="AD93" s="57"/>
      <c r="AE93" s="57"/>
      <c r="AF93" s="57"/>
      <c r="AG93" s="23"/>
      <c r="AH93" s="25"/>
      <c r="AI93" s="57"/>
      <c r="AJ93" s="57"/>
      <c r="AK93" s="25"/>
      <c r="AL93" s="57"/>
      <c r="AM93" s="57"/>
      <c r="AN93" s="57"/>
      <c r="AO93" s="25"/>
      <c r="AP93" s="25"/>
      <c r="AQ93" s="12"/>
      <c r="AR93" s="12"/>
      <c r="AS93" s="12"/>
      <c r="AT93" s="12"/>
      <c r="AU93" s="12"/>
      <c r="AV93" s="12"/>
      <c r="AW93" s="12"/>
      <c r="AX93" s="12"/>
      <c r="AY93" s="12"/>
      <c r="AZ93" s="12"/>
      <c r="BA93" s="12"/>
      <c r="BB93" s="12"/>
      <c r="BC93" s="12"/>
      <c r="BD93" s="12"/>
      <c r="BE93" s="12"/>
      <c r="BF93" s="25"/>
      <c r="BG93" s="57"/>
      <c r="BH93" s="57"/>
      <c r="BI93" s="25"/>
      <c r="BJ93" s="25"/>
      <c r="BK93" s="57"/>
      <c r="BL93" s="57"/>
      <c r="BM93" s="25"/>
      <c r="BN93" s="57"/>
      <c r="BO93" s="57"/>
      <c r="BP93" s="57"/>
    </row>
    <row r="94" spans="1:68">
      <c r="A94" s="19"/>
      <c r="B94" s="55"/>
      <c r="C94" s="21"/>
      <c r="D94" s="21"/>
      <c r="E94" s="56"/>
      <c r="F94" s="57"/>
      <c r="G94" s="57"/>
      <c r="H94" s="57"/>
      <c r="I94" s="25"/>
      <c r="J94" s="25"/>
      <c r="K94" s="57"/>
      <c r="L94" s="57"/>
      <c r="M94" s="25"/>
      <c r="N94" s="57"/>
      <c r="O94" s="57"/>
      <c r="P94" s="57"/>
      <c r="Q94" s="57"/>
      <c r="R94" s="57"/>
      <c r="S94" s="57"/>
      <c r="T94" s="57"/>
      <c r="U94" s="23"/>
      <c r="V94" s="25"/>
      <c r="W94" s="57"/>
      <c r="X94" s="57"/>
      <c r="Y94" s="25"/>
      <c r="Z94" s="57"/>
      <c r="AA94" s="57"/>
      <c r="AB94" s="57"/>
      <c r="AC94" s="25"/>
      <c r="AD94" s="57"/>
      <c r="AE94" s="57"/>
      <c r="AF94" s="57"/>
      <c r="AG94" s="23"/>
      <c r="AH94" s="25"/>
      <c r="AI94" s="57"/>
      <c r="AJ94" s="57"/>
      <c r="AK94" s="25"/>
      <c r="AL94" s="57"/>
      <c r="AM94" s="57"/>
      <c r="AN94" s="57"/>
      <c r="AO94" s="25"/>
      <c r="AP94" s="25"/>
      <c r="AQ94" s="12"/>
      <c r="AR94" s="12"/>
      <c r="AS94" s="12"/>
      <c r="AT94" s="12"/>
      <c r="AU94" s="12"/>
      <c r="AV94" s="12"/>
      <c r="AW94" s="12"/>
      <c r="AX94" s="12"/>
      <c r="AY94" s="12"/>
      <c r="AZ94" s="12"/>
      <c r="BA94" s="12"/>
      <c r="BB94" s="12"/>
      <c r="BC94" s="12"/>
      <c r="BD94" s="12"/>
      <c r="BE94" s="12"/>
      <c r="BF94" s="25"/>
      <c r="BG94" s="57"/>
      <c r="BH94" s="57"/>
      <c r="BI94" s="25"/>
      <c r="BJ94" s="25"/>
      <c r="BK94" s="57"/>
      <c r="BL94" s="57"/>
      <c r="BM94" s="25"/>
      <c r="BN94" s="57"/>
      <c r="BO94" s="57"/>
      <c r="BP94" s="57"/>
    </row>
    <row r="95" spans="1:68">
      <c r="A95" s="19"/>
      <c r="B95" s="55"/>
      <c r="C95" s="21"/>
      <c r="D95" s="21"/>
      <c r="E95" s="56"/>
      <c r="F95" s="57"/>
      <c r="G95" s="57"/>
      <c r="H95" s="57"/>
      <c r="I95" s="25"/>
      <c r="J95" s="25"/>
      <c r="K95" s="57"/>
      <c r="L95" s="57"/>
      <c r="M95" s="25"/>
      <c r="N95" s="57"/>
      <c r="O95" s="57"/>
      <c r="P95" s="57"/>
      <c r="Q95" s="57"/>
      <c r="R95" s="57"/>
      <c r="S95" s="57"/>
      <c r="T95" s="57"/>
      <c r="U95" s="23"/>
      <c r="V95" s="25"/>
      <c r="W95" s="57"/>
      <c r="X95" s="57"/>
      <c r="Y95" s="25"/>
      <c r="Z95" s="57"/>
      <c r="AA95" s="57"/>
      <c r="AB95" s="57"/>
      <c r="AC95" s="25"/>
      <c r="AD95" s="57"/>
      <c r="AE95" s="57"/>
      <c r="AF95" s="57"/>
      <c r="AG95" s="23"/>
      <c r="AH95" s="25"/>
      <c r="AI95" s="57"/>
      <c r="AJ95" s="57"/>
      <c r="AK95" s="25"/>
      <c r="AL95" s="57"/>
      <c r="AM95" s="57"/>
      <c r="AN95" s="57"/>
      <c r="AO95" s="25"/>
      <c r="AP95" s="25"/>
      <c r="AQ95" s="12"/>
      <c r="AR95" s="12"/>
      <c r="AS95" s="12"/>
      <c r="AT95" s="12"/>
      <c r="AU95" s="12"/>
      <c r="AV95" s="12"/>
      <c r="AW95" s="12"/>
      <c r="AX95" s="12"/>
      <c r="AY95" s="12"/>
      <c r="AZ95" s="12"/>
      <c r="BA95" s="12"/>
      <c r="BB95" s="12"/>
      <c r="BC95" s="12"/>
      <c r="BD95" s="12"/>
      <c r="BE95" s="12"/>
      <c r="BF95" s="25"/>
      <c r="BG95" s="57"/>
      <c r="BH95" s="57"/>
      <c r="BI95" s="25"/>
      <c r="BJ95" s="25"/>
      <c r="BK95" s="57"/>
      <c r="BL95" s="57"/>
      <c r="BM95" s="25"/>
      <c r="BN95" s="57"/>
      <c r="BO95" s="57"/>
      <c r="BP95" s="57"/>
    </row>
    <row r="96" spans="1:68">
      <c r="A96" s="19"/>
      <c r="B96" s="55"/>
      <c r="C96" s="21"/>
      <c r="D96" s="21"/>
      <c r="E96" s="56"/>
      <c r="F96" s="57"/>
      <c r="G96" s="57"/>
      <c r="H96" s="57"/>
      <c r="I96" s="25"/>
      <c r="J96" s="25"/>
      <c r="K96" s="57"/>
      <c r="L96" s="57"/>
      <c r="M96" s="25"/>
      <c r="N96" s="57"/>
      <c r="O96" s="57"/>
      <c r="P96" s="57"/>
      <c r="Q96" s="57"/>
      <c r="R96" s="57"/>
      <c r="S96" s="57"/>
      <c r="T96" s="57"/>
      <c r="U96" s="23"/>
      <c r="V96" s="25"/>
      <c r="W96" s="57"/>
      <c r="X96" s="57"/>
      <c r="Y96" s="25"/>
      <c r="Z96" s="57"/>
      <c r="AA96" s="57"/>
      <c r="AB96" s="57"/>
      <c r="AC96" s="25"/>
      <c r="AD96" s="57"/>
      <c r="AE96" s="57"/>
      <c r="AF96" s="57"/>
      <c r="AG96" s="23"/>
      <c r="AH96" s="25"/>
      <c r="AI96" s="57"/>
      <c r="AJ96" s="57"/>
      <c r="AK96" s="25"/>
      <c r="AL96" s="57"/>
      <c r="AM96" s="57"/>
      <c r="AN96" s="57"/>
      <c r="AO96" s="25"/>
      <c r="AP96" s="25"/>
      <c r="AQ96" s="12"/>
      <c r="AR96" s="12"/>
      <c r="AS96" s="12"/>
      <c r="AT96" s="12"/>
      <c r="AU96" s="12"/>
      <c r="AV96" s="12"/>
      <c r="AW96" s="12"/>
      <c r="AX96" s="12"/>
      <c r="AY96" s="12"/>
      <c r="AZ96" s="12"/>
      <c r="BA96" s="12"/>
      <c r="BB96" s="12"/>
      <c r="BC96" s="12"/>
      <c r="BD96" s="12"/>
      <c r="BE96" s="12"/>
      <c r="BF96" s="25"/>
      <c r="BG96" s="57"/>
      <c r="BH96" s="57"/>
      <c r="BI96" s="25"/>
      <c r="BJ96" s="25"/>
      <c r="BK96" s="57"/>
      <c r="BL96" s="57"/>
      <c r="BM96" s="25"/>
      <c r="BN96" s="57"/>
      <c r="BO96" s="57"/>
      <c r="BP96" s="57"/>
    </row>
    <row r="97" spans="1:68">
      <c r="A97" s="19"/>
      <c r="B97" s="55"/>
      <c r="C97" s="21"/>
      <c r="D97" s="21"/>
      <c r="E97" s="56"/>
      <c r="F97" s="57"/>
      <c r="G97" s="57"/>
      <c r="H97" s="57"/>
      <c r="I97" s="25"/>
      <c r="J97" s="25"/>
      <c r="K97" s="57"/>
      <c r="L97" s="57"/>
      <c r="M97" s="25"/>
      <c r="N97" s="57"/>
      <c r="O97" s="57"/>
      <c r="P97" s="57"/>
      <c r="Q97" s="57"/>
      <c r="R97" s="57"/>
      <c r="S97" s="57"/>
      <c r="T97" s="57"/>
      <c r="U97" s="23"/>
      <c r="V97" s="25"/>
      <c r="W97" s="57"/>
      <c r="X97" s="57"/>
      <c r="Y97" s="25"/>
      <c r="Z97" s="57"/>
      <c r="AA97" s="57"/>
      <c r="AB97" s="57"/>
      <c r="AC97" s="25"/>
      <c r="AD97" s="57"/>
      <c r="AE97" s="57"/>
      <c r="AF97" s="57"/>
      <c r="AG97" s="23"/>
      <c r="AH97" s="25"/>
      <c r="AI97" s="57"/>
      <c r="AJ97" s="57"/>
      <c r="AK97" s="25"/>
      <c r="AL97" s="57"/>
      <c r="AM97" s="57"/>
      <c r="AN97" s="57"/>
      <c r="AO97" s="25"/>
      <c r="AP97" s="25"/>
      <c r="AQ97" s="12"/>
      <c r="AR97" s="12"/>
      <c r="AS97" s="12"/>
      <c r="AT97" s="12"/>
      <c r="AU97" s="12"/>
      <c r="AV97" s="12"/>
      <c r="AW97" s="12"/>
      <c r="AX97" s="12"/>
      <c r="AY97" s="12"/>
      <c r="AZ97" s="12"/>
      <c r="BA97" s="12"/>
      <c r="BB97" s="12"/>
      <c r="BC97" s="12"/>
      <c r="BD97" s="12"/>
      <c r="BE97" s="12"/>
      <c r="BF97" s="25"/>
      <c r="BG97" s="57"/>
      <c r="BH97" s="57"/>
      <c r="BI97" s="25"/>
      <c r="BJ97" s="25"/>
      <c r="BK97" s="57"/>
      <c r="BL97" s="57"/>
      <c r="BM97" s="25"/>
      <c r="BN97" s="57"/>
      <c r="BO97" s="57"/>
      <c r="BP97" s="57"/>
    </row>
    <row r="98" spans="1:68">
      <c r="A98" s="19"/>
      <c r="B98" s="55"/>
      <c r="C98" s="21"/>
      <c r="D98" s="21"/>
      <c r="E98" s="56"/>
      <c r="F98" s="57"/>
      <c r="G98" s="57"/>
      <c r="H98" s="57"/>
      <c r="I98" s="25"/>
      <c r="J98" s="25"/>
      <c r="K98" s="57"/>
      <c r="L98" s="57"/>
      <c r="M98" s="25"/>
      <c r="N98" s="57"/>
      <c r="O98" s="57"/>
      <c r="P98" s="57"/>
      <c r="Q98" s="57"/>
      <c r="R98" s="57"/>
      <c r="S98" s="57"/>
      <c r="T98" s="57"/>
      <c r="U98" s="23"/>
      <c r="V98" s="25"/>
      <c r="W98" s="57"/>
      <c r="X98" s="57"/>
      <c r="Y98" s="25"/>
      <c r="Z98" s="57"/>
      <c r="AA98" s="57"/>
      <c r="AB98" s="57"/>
      <c r="AC98" s="25"/>
      <c r="AD98" s="57"/>
      <c r="AE98" s="57"/>
      <c r="AF98" s="57"/>
      <c r="AG98" s="23"/>
      <c r="AH98" s="25"/>
      <c r="AI98" s="57"/>
      <c r="AJ98" s="57"/>
      <c r="AK98" s="25"/>
      <c r="AL98" s="57"/>
      <c r="AM98" s="57"/>
      <c r="AN98" s="57"/>
      <c r="AO98" s="25"/>
      <c r="AP98" s="25"/>
      <c r="AQ98" s="12"/>
      <c r="AR98" s="12"/>
      <c r="AS98" s="12"/>
      <c r="AT98" s="12"/>
      <c r="AU98" s="12"/>
      <c r="AV98" s="12"/>
      <c r="AW98" s="12"/>
      <c r="AX98" s="12"/>
      <c r="AY98" s="12"/>
      <c r="AZ98" s="12"/>
      <c r="BA98" s="12"/>
      <c r="BB98" s="12"/>
      <c r="BC98" s="12"/>
      <c r="BD98" s="12"/>
      <c r="BE98" s="12"/>
      <c r="BF98" s="25"/>
      <c r="BG98" s="57"/>
      <c r="BH98" s="57"/>
      <c r="BI98" s="25"/>
      <c r="BJ98" s="25"/>
      <c r="BK98" s="57"/>
      <c r="BL98" s="57"/>
      <c r="BM98" s="25"/>
      <c r="BN98" s="57"/>
      <c r="BO98" s="57"/>
      <c r="BP98" s="57"/>
    </row>
    <row r="99" spans="1:68">
      <c r="A99" s="19"/>
      <c r="B99" s="55"/>
      <c r="C99" s="21"/>
      <c r="D99" s="21"/>
      <c r="E99" s="56"/>
      <c r="F99" s="57"/>
      <c r="G99" s="57"/>
      <c r="H99" s="57"/>
      <c r="I99" s="25"/>
      <c r="J99" s="25"/>
      <c r="K99" s="57"/>
      <c r="L99" s="57"/>
      <c r="M99" s="25"/>
      <c r="N99" s="57"/>
      <c r="O99" s="57"/>
      <c r="P99" s="57"/>
      <c r="Q99" s="57"/>
      <c r="R99" s="57"/>
      <c r="S99" s="57"/>
      <c r="T99" s="57"/>
      <c r="U99" s="23"/>
      <c r="V99" s="25"/>
      <c r="W99" s="57"/>
      <c r="X99" s="57"/>
      <c r="Y99" s="25"/>
      <c r="Z99" s="57"/>
      <c r="AA99" s="57"/>
      <c r="AB99" s="57"/>
      <c r="AC99" s="25"/>
      <c r="AD99" s="57"/>
      <c r="AE99" s="57"/>
      <c r="AF99" s="57"/>
      <c r="AG99" s="23"/>
      <c r="AH99" s="25"/>
      <c r="AI99" s="57"/>
      <c r="AJ99" s="57"/>
      <c r="AK99" s="25"/>
      <c r="AL99" s="57"/>
      <c r="AM99" s="57"/>
      <c r="AN99" s="57"/>
      <c r="AO99" s="25"/>
      <c r="AP99" s="25"/>
      <c r="AQ99" s="12"/>
      <c r="AR99" s="12"/>
      <c r="AS99" s="12"/>
      <c r="AT99" s="12"/>
      <c r="AU99" s="12"/>
      <c r="AV99" s="12"/>
      <c r="AW99" s="12"/>
      <c r="AX99" s="12"/>
      <c r="AY99" s="12"/>
      <c r="AZ99" s="12"/>
      <c r="BA99" s="12"/>
      <c r="BB99" s="12"/>
      <c r="BC99" s="12"/>
      <c r="BD99" s="12"/>
      <c r="BE99" s="12"/>
      <c r="BF99" s="25"/>
      <c r="BG99" s="57"/>
      <c r="BH99" s="57"/>
      <c r="BI99" s="25"/>
      <c r="BJ99" s="25"/>
      <c r="BK99" s="57"/>
      <c r="BL99" s="57"/>
      <c r="BM99" s="25"/>
      <c r="BN99" s="57"/>
      <c r="BO99" s="57"/>
      <c r="BP99" s="57"/>
    </row>
    <row r="100" spans="1:68">
      <c r="A100" s="19"/>
      <c r="B100" s="55"/>
      <c r="C100" s="21"/>
      <c r="D100" s="21"/>
      <c r="E100" s="56"/>
      <c r="F100" s="57"/>
      <c r="G100" s="57"/>
      <c r="H100" s="57"/>
      <c r="I100" s="25"/>
      <c r="J100" s="25"/>
      <c r="K100" s="57"/>
      <c r="L100" s="57"/>
      <c r="M100" s="25"/>
      <c r="N100" s="57"/>
      <c r="O100" s="57"/>
      <c r="P100" s="57"/>
      <c r="Q100" s="57"/>
      <c r="R100" s="57"/>
      <c r="S100" s="57"/>
      <c r="T100" s="57"/>
      <c r="U100" s="23"/>
      <c r="V100" s="25"/>
      <c r="W100" s="57"/>
      <c r="X100" s="57"/>
      <c r="Y100" s="25"/>
      <c r="Z100" s="57"/>
      <c r="AA100" s="57"/>
      <c r="AB100" s="57"/>
      <c r="AC100" s="25"/>
      <c r="AD100" s="57"/>
      <c r="AE100" s="57"/>
      <c r="AF100" s="57"/>
      <c r="AG100" s="23"/>
      <c r="AH100" s="25"/>
      <c r="AI100" s="57"/>
      <c r="AJ100" s="57"/>
      <c r="AK100" s="25"/>
      <c r="AL100" s="57"/>
      <c r="AM100" s="57"/>
      <c r="AN100" s="57"/>
      <c r="AO100" s="25"/>
      <c r="AP100" s="25"/>
      <c r="AQ100" s="12"/>
      <c r="AR100" s="12"/>
      <c r="AS100" s="12"/>
      <c r="AT100" s="12"/>
      <c r="AU100" s="12"/>
      <c r="AV100" s="12"/>
      <c r="AW100" s="12"/>
      <c r="AX100" s="12"/>
      <c r="AY100" s="12"/>
      <c r="AZ100" s="12"/>
      <c r="BA100" s="12"/>
      <c r="BB100" s="12"/>
      <c r="BC100" s="12"/>
      <c r="BD100" s="12"/>
      <c r="BE100" s="12"/>
      <c r="BF100" s="25"/>
      <c r="BG100" s="57"/>
      <c r="BH100" s="57"/>
      <c r="BI100" s="25"/>
      <c r="BJ100" s="25"/>
      <c r="BK100" s="57"/>
      <c r="BL100" s="57"/>
      <c r="BM100" s="25"/>
      <c r="BN100" s="57"/>
      <c r="BO100" s="57"/>
      <c r="BP100" s="57"/>
    </row>
    <row r="101" spans="1:68">
      <c r="A101" s="19"/>
      <c r="B101" s="55"/>
      <c r="C101" s="21"/>
      <c r="D101" s="21"/>
      <c r="E101" s="56"/>
      <c r="F101" s="57"/>
      <c r="G101" s="57"/>
      <c r="H101" s="57"/>
      <c r="I101" s="25"/>
      <c r="J101" s="25"/>
      <c r="K101" s="57"/>
      <c r="L101" s="57"/>
      <c r="M101" s="25"/>
      <c r="N101" s="57"/>
      <c r="O101" s="57"/>
      <c r="P101" s="57"/>
      <c r="Q101" s="57"/>
      <c r="R101" s="57"/>
      <c r="S101" s="57"/>
      <c r="T101" s="57"/>
      <c r="U101" s="23"/>
      <c r="V101" s="25"/>
      <c r="W101" s="57"/>
      <c r="X101" s="57"/>
      <c r="Y101" s="25"/>
      <c r="Z101" s="57"/>
      <c r="AA101" s="57"/>
      <c r="AB101" s="57"/>
      <c r="AC101" s="25"/>
      <c r="AD101" s="57"/>
      <c r="AE101" s="57"/>
      <c r="AF101" s="57"/>
      <c r="AG101" s="23"/>
      <c r="AH101" s="25"/>
      <c r="AI101" s="57"/>
      <c r="AJ101" s="57"/>
      <c r="AK101" s="25"/>
      <c r="AL101" s="57"/>
      <c r="AM101" s="57"/>
      <c r="AN101" s="57"/>
      <c r="AO101" s="25"/>
      <c r="AP101" s="25"/>
      <c r="AQ101" s="12"/>
      <c r="AR101" s="12"/>
      <c r="AS101" s="12"/>
      <c r="AT101" s="12"/>
      <c r="AU101" s="12"/>
      <c r="AV101" s="12"/>
      <c r="AW101" s="12"/>
      <c r="AX101" s="12"/>
      <c r="AY101" s="12"/>
      <c r="AZ101" s="12"/>
      <c r="BA101" s="12"/>
      <c r="BB101" s="12"/>
      <c r="BC101" s="12"/>
      <c r="BD101" s="12"/>
      <c r="BE101" s="12"/>
      <c r="BF101" s="25"/>
      <c r="BG101" s="57"/>
      <c r="BH101" s="57"/>
      <c r="BI101" s="25"/>
      <c r="BJ101" s="25"/>
      <c r="BK101" s="57"/>
      <c r="BL101" s="57"/>
      <c r="BM101" s="25"/>
      <c r="BN101" s="57"/>
      <c r="BO101" s="57"/>
      <c r="BP101" s="57"/>
    </row>
    <row r="102" spans="1:68">
      <c r="A102" s="19"/>
      <c r="B102" s="55"/>
      <c r="C102" s="21"/>
      <c r="D102" s="21"/>
      <c r="E102" s="56"/>
      <c r="F102" s="57"/>
      <c r="G102" s="57"/>
      <c r="H102" s="57"/>
      <c r="I102" s="25"/>
      <c r="J102" s="25"/>
      <c r="K102" s="57"/>
      <c r="L102" s="57"/>
      <c r="M102" s="25"/>
      <c r="N102" s="57"/>
      <c r="O102" s="57"/>
      <c r="P102" s="57"/>
      <c r="Q102" s="57"/>
      <c r="R102" s="57"/>
      <c r="S102" s="57"/>
      <c r="T102" s="57"/>
      <c r="U102" s="23"/>
      <c r="V102" s="25"/>
      <c r="W102" s="57"/>
      <c r="X102" s="57"/>
      <c r="Y102" s="25"/>
      <c r="Z102" s="57"/>
      <c r="AA102" s="57"/>
      <c r="AB102" s="57"/>
      <c r="AC102" s="25"/>
      <c r="AD102" s="57"/>
      <c r="AE102" s="57"/>
      <c r="AF102" s="57"/>
      <c r="AG102" s="23"/>
      <c r="AH102" s="25"/>
      <c r="AI102" s="57"/>
      <c r="AJ102" s="57"/>
      <c r="AK102" s="25"/>
      <c r="AL102" s="57"/>
      <c r="AM102" s="57"/>
      <c r="AN102" s="57"/>
      <c r="AO102" s="25"/>
      <c r="AP102" s="25"/>
      <c r="AQ102" s="12"/>
      <c r="AR102" s="12"/>
      <c r="AS102" s="12"/>
      <c r="AT102" s="12"/>
      <c r="AU102" s="12"/>
      <c r="AV102" s="12"/>
      <c r="AW102" s="12"/>
      <c r="AX102" s="12"/>
      <c r="AY102" s="12"/>
      <c r="AZ102" s="12"/>
      <c r="BA102" s="12"/>
      <c r="BB102" s="12"/>
      <c r="BC102" s="12"/>
      <c r="BD102" s="12"/>
      <c r="BE102" s="12"/>
      <c r="BF102" s="25"/>
      <c r="BG102" s="57"/>
      <c r="BH102" s="57"/>
      <c r="BI102" s="25"/>
      <c r="BJ102" s="25"/>
      <c r="BK102" s="57"/>
      <c r="BL102" s="57"/>
      <c r="BM102" s="25"/>
      <c r="BN102" s="57"/>
      <c r="BO102" s="57"/>
      <c r="BP102" s="57"/>
    </row>
    <row r="103" spans="1:68">
      <c r="A103" s="19"/>
      <c r="B103" s="55"/>
      <c r="C103" s="21"/>
      <c r="D103" s="21"/>
      <c r="E103" s="56"/>
      <c r="F103" s="57"/>
      <c r="G103" s="57"/>
      <c r="H103" s="57"/>
      <c r="I103" s="25"/>
      <c r="J103" s="25"/>
      <c r="K103" s="57"/>
      <c r="L103" s="57"/>
      <c r="M103" s="25"/>
      <c r="N103" s="57"/>
      <c r="O103" s="57"/>
      <c r="P103" s="57"/>
      <c r="Q103" s="57"/>
      <c r="R103" s="57"/>
      <c r="S103" s="57"/>
      <c r="T103" s="57"/>
      <c r="U103" s="23"/>
      <c r="V103" s="25"/>
      <c r="W103" s="57"/>
      <c r="X103" s="57"/>
      <c r="Y103" s="25"/>
      <c r="Z103" s="57"/>
      <c r="AA103" s="57"/>
      <c r="AB103" s="57"/>
      <c r="AC103" s="25"/>
      <c r="AD103" s="57"/>
      <c r="AE103" s="57"/>
      <c r="AF103" s="57"/>
      <c r="AG103" s="23"/>
      <c r="AH103" s="25"/>
      <c r="AI103" s="57"/>
      <c r="AJ103" s="57"/>
      <c r="AK103" s="25"/>
      <c r="AL103" s="57"/>
      <c r="AM103" s="57"/>
      <c r="AN103" s="57"/>
      <c r="AO103" s="25"/>
      <c r="AP103" s="25"/>
      <c r="AQ103" s="12"/>
      <c r="AR103" s="12"/>
      <c r="AS103" s="12"/>
      <c r="AT103" s="12"/>
      <c r="AU103" s="12"/>
      <c r="AV103" s="12"/>
      <c r="AW103" s="12"/>
      <c r="AX103" s="12"/>
      <c r="AY103" s="12"/>
      <c r="AZ103" s="12"/>
      <c r="BA103" s="12"/>
      <c r="BB103" s="12"/>
      <c r="BC103" s="12"/>
      <c r="BD103" s="12"/>
      <c r="BE103" s="12"/>
      <c r="BF103" s="25"/>
      <c r="BG103" s="57"/>
      <c r="BH103" s="57"/>
      <c r="BI103" s="25"/>
      <c r="BJ103" s="25"/>
      <c r="BK103" s="57"/>
      <c r="BL103" s="57"/>
      <c r="BM103" s="25"/>
      <c r="BN103" s="57"/>
      <c r="BO103" s="57"/>
      <c r="BP103" s="57"/>
    </row>
    <row r="104" spans="1:68">
      <c r="A104" s="19"/>
      <c r="B104" s="55"/>
      <c r="C104" s="21"/>
      <c r="D104" s="21"/>
      <c r="E104" s="56"/>
      <c r="F104" s="57"/>
      <c r="G104" s="57"/>
      <c r="H104" s="57"/>
      <c r="I104" s="25"/>
      <c r="J104" s="25"/>
      <c r="K104" s="57"/>
      <c r="L104" s="57"/>
      <c r="M104" s="25"/>
      <c r="N104" s="57"/>
      <c r="O104" s="57"/>
      <c r="P104" s="57"/>
      <c r="Q104" s="57"/>
      <c r="R104" s="57"/>
      <c r="S104" s="57"/>
      <c r="T104" s="57"/>
      <c r="U104" s="23"/>
      <c r="V104" s="25"/>
      <c r="W104" s="57"/>
      <c r="X104" s="57"/>
      <c r="Y104" s="25"/>
      <c r="Z104" s="57"/>
      <c r="AA104" s="57"/>
      <c r="AB104" s="57"/>
      <c r="AC104" s="25"/>
      <c r="AD104" s="57"/>
      <c r="AE104" s="57"/>
      <c r="AF104" s="57"/>
      <c r="AG104" s="23"/>
      <c r="AH104" s="25"/>
      <c r="AI104" s="57"/>
      <c r="AJ104" s="57"/>
      <c r="AK104" s="25"/>
      <c r="AL104" s="57"/>
      <c r="AM104" s="57"/>
      <c r="AN104" s="57"/>
      <c r="AO104" s="25"/>
      <c r="AP104" s="25"/>
      <c r="AQ104" s="12"/>
      <c r="AR104" s="12"/>
      <c r="AS104" s="12"/>
      <c r="AT104" s="12"/>
      <c r="AU104" s="12"/>
      <c r="AV104" s="12"/>
      <c r="AW104" s="12"/>
      <c r="AX104" s="12"/>
      <c r="AY104" s="12"/>
      <c r="AZ104" s="12"/>
      <c r="BA104" s="12"/>
      <c r="BB104" s="12"/>
      <c r="BC104" s="12"/>
      <c r="BD104" s="12"/>
      <c r="BE104" s="12"/>
      <c r="BF104" s="25"/>
      <c r="BG104" s="57"/>
      <c r="BH104" s="57"/>
      <c r="BI104" s="25"/>
      <c r="BJ104" s="25"/>
      <c r="BK104" s="57"/>
      <c r="BL104" s="57"/>
      <c r="BM104" s="25"/>
      <c r="BN104" s="57"/>
      <c r="BO104" s="57"/>
      <c r="BP104" s="57"/>
    </row>
    <row r="105" spans="1:68">
      <c r="A105" s="19"/>
      <c r="B105" s="55"/>
      <c r="C105" s="21"/>
      <c r="D105" s="21"/>
      <c r="E105" s="56"/>
      <c r="F105" s="57"/>
      <c r="G105" s="57"/>
      <c r="H105" s="57"/>
      <c r="I105" s="25"/>
      <c r="J105" s="25"/>
      <c r="K105" s="57"/>
      <c r="L105" s="57"/>
      <c r="M105" s="25"/>
      <c r="N105" s="57"/>
      <c r="O105" s="57"/>
      <c r="P105" s="57"/>
      <c r="Q105" s="57"/>
      <c r="R105" s="57"/>
      <c r="S105" s="57"/>
      <c r="T105" s="57"/>
      <c r="U105" s="23"/>
      <c r="V105" s="25"/>
      <c r="W105" s="57"/>
      <c r="X105" s="57"/>
      <c r="Y105" s="25"/>
      <c r="Z105" s="57"/>
      <c r="AA105" s="57"/>
      <c r="AB105" s="57"/>
      <c r="AC105" s="25"/>
      <c r="AD105" s="57"/>
      <c r="AE105" s="57"/>
      <c r="AF105" s="57"/>
      <c r="AG105" s="23"/>
      <c r="AH105" s="25"/>
      <c r="AI105" s="57"/>
      <c r="AJ105" s="57"/>
      <c r="AK105" s="25"/>
      <c r="AL105" s="57"/>
      <c r="AM105" s="57"/>
      <c r="AN105" s="57"/>
      <c r="AO105" s="25"/>
      <c r="AP105" s="25"/>
      <c r="AQ105" s="12"/>
      <c r="AR105" s="12"/>
      <c r="AS105" s="12"/>
      <c r="AT105" s="12"/>
      <c r="AU105" s="12"/>
      <c r="AV105" s="12"/>
      <c r="AW105" s="12"/>
      <c r="AX105" s="12"/>
      <c r="AY105" s="12"/>
      <c r="AZ105" s="12"/>
      <c r="BA105" s="12"/>
      <c r="BB105" s="12"/>
      <c r="BC105" s="12"/>
      <c r="BD105" s="12"/>
      <c r="BE105" s="12"/>
      <c r="BF105" s="25"/>
      <c r="BG105" s="57"/>
      <c r="BH105" s="57"/>
      <c r="BI105" s="25"/>
      <c r="BJ105" s="25"/>
      <c r="BK105" s="57"/>
      <c r="BL105" s="57"/>
      <c r="BM105" s="25"/>
      <c r="BN105" s="57"/>
      <c r="BO105" s="57"/>
      <c r="BP105" s="57"/>
    </row>
    <row r="106" spans="1:68">
      <c r="A106" s="19"/>
      <c r="B106" s="55"/>
      <c r="C106" s="21"/>
      <c r="D106" s="21"/>
      <c r="E106" s="56"/>
      <c r="F106" s="57"/>
      <c r="G106" s="57"/>
      <c r="H106" s="57"/>
      <c r="I106" s="25"/>
      <c r="J106" s="25"/>
      <c r="K106" s="57"/>
      <c r="L106" s="57"/>
      <c r="M106" s="25"/>
      <c r="N106" s="57"/>
      <c r="O106" s="57"/>
      <c r="P106" s="57"/>
      <c r="Q106" s="57"/>
      <c r="R106" s="57"/>
      <c r="S106" s="57"/>
      <c r="T106" s="57"/>
      <c r="U106" s="23"/>
      <c r="V106" s="25"/>
      <c r="W106" s="57"/>
      <c r="X106" s="57"/>
      <c r="Y106" s="25"/>
      <c r="Z106" s="57"/>
      <c r="AA106" s="57"/>
      <c r="AB106" s="57"/>
      <c r="AC106" s="25"/>
      <c r="AD106" s="57"/>
      <c r="AE106" s="57"/>
      <c r="AF106" s="57"/>
      <c r="AG106" s="23"/>
      <c r="AH106" s="25"/>
      <c r="AI106" s="57"/>
      <c r="AJ106" s="57"/>
      <c r="AK106" s="25"/>
      <c r="AL106" s="57"/>
      <c r="AM106" s="57"/>
      <c r="AN106" s="57"/>
      <c r="AO106" s="25"/>
      <c r="AP106" s="25"/>
      <c r="AQ106" s="12"/>
      <c r="AR106" s="12"/>
      <c r="AS106" s="12"/>
      <c r="AT106" s="12"/>
      <c r="AU106" s="12"/>
      <c r="AV106" s="12"/>
      <c r="AW106" s="12"/>
      <c r="AX106" s="12"/>
      <c r="AY106" s="12"/>
      <c r="AZ106" s="12"/>
      <c r="BA106" s="12"/>
      <c r="BB106" s="12"/>
      <c r="BC106" s="12"/>
      <c r="BD106" s="12"/>
      <c r="BE106" s="12"/>
      <c r="BF106" s="25"/>
      <c r="BG106" s="57"/>
      <c r="BH106" s="57"/>
      <c r="BI106" s="25"/>
      <c r="BJ106" s="25"/>
      <c r="BK106" s="57"/>
      <c r="BL106" s="57"/>
      <c r="BM106" s="25"/>
      <c r="BN106" s="57"/>
      <c r="BO106" s="57"/>
      <c r="BP106" s="57"/>
    </row>
    <row r="107" spans="1:68">
      <c r="A107" s="19"/>
      <c r="B107" s="55"/>
      <c r="C107" s="21"/>
      <c r="D107" s="21"/>
      <c r="E107" s="56"/>
      <c r="F107" s="57"/>
      <c r="G107" s="57"/>
      <c r="H107" s="57"/>
      <c r="I107" s="25"/>
      <c r="J107" s="25"/>
      <c r="K107" s="57"/>
      <c r="L107" s="57"/>
      <c r="M107" s="25"/>
      <c r="N107" s="57"/>
      <c r="O107" s="57"/>
      <c r="P107" s="57"/>
      <c r="Q107" s="57"/>
      <c r="R107" s="57"/>
      <c r="S107" s="57"/>
      <c r="T107" s="57"/>
      <c r="U107" s="23"/>
      <c r="V107" s="25"/>
      <c r="W107" s="57"/>
      <c r="X107" s="57"/>
      <c r="Y107" s="25"/>
      <c r="Z107" s="57"/>
      <c r="AA107" s="57"/>
      <c r="AB107" s="57"/>
      <c r="AC107" s="25"/>
      <c r="AD107" s="57"/>
      <c r="AE107" s="57"/>
      <c r="AF107" s="57"/>
      <c r="AG107" s="23"/>
      <c r="AH107" s="25"/>
      <c r="AI107" s="57"/>
      <c r="AJ107" s="57"/>
      <c r="AK107" s="25"/>
      <c r="AL107" s="57"/>
      <c r="AM107" s="57"/>
      <c r="AN107" s="57"/>
      <c r="AO107" s="25"/>
      <c r="AP107" s="25"/>
      <c r="AQ107" s="12"/>
      <c r="AR107" s="12"/>
      <c r="AS107" s="12"/>
      <c r="AT107" s="12"/>
      <c r="AU107" s="12"/>
      <c r="AV107" s="12"/>
      <c r="AW107" s="12"/>
      <c r="AX107" s="12"/>
      <c r="AY107" s="12"/>
      <c r="AZ107" s="12"/>
      <c r="BA107" s="12"/>
      <c r="BB107" s="12"/>
      <c r="BC107" s="12"/>
      <c r="BD107" s="12"/>
      <c r="BE107" s="12"/>
      <c r="BF107" s="25"/>
      <c r="BG107" s="57"/>
      <c r="BH107" s="57"/>
      <c r="BI107" s="25"/>
      <c r="BJ107" s="25"/>
      <c r="BK107" s="57"/>
      <c r="BL107" s="57"/>
      <c r="BM107" s="25"/>
      <c r="BN107" s="57"/>
      <c r="BO107" s="57"/>
      <c r="BP107" s="57"/>
    </row>
    <row r="108" spans="1:68">
      <c r="A108" s="19"/>
      <c r="B108" s="55"/>
      <c r="C108" s="21"/>
      <c r="D108" s="21"/>
      <c r="E108" s="56"/>
      <c r="F108" s="57"/>
      <c r="G108" s="57"/>
      <c r="H108" s="57"/>
      <c r="I108" s="25"/>
      <c r="J108" s="25"/>
      <c r="K108" s="57"/>
      <c r="L108" s="57"/>
      <c r="M108" s="25"/>
      <c r="N108" s="57"/>
      <c r="O108" s="57"/>
      <c r="P108" s="57"/>
      <c r="Q108" s="57"/>
      <c r="R108" s="57"/>
      <c r="S108" s="57"/>
      <c r="T108" s="57"/>
      <c r="U108" s="23"/>
      <c r="V108" s="25"/>
      <c r="W108" s="57"/>
      <c r="X108" s="57"/>
      <c r="Y108" s="25"/>
      <c r="Z108" s="57"/>
      <c r="AA108" s="57"/>
      <c r="AB108" s="57"/>
      <c r="AC108" s="25"/>
      <c r="AD108" s="57"/>
      <c r="AE108" s="57"/>
      <c r="AF108" s="57"/>
      <c r="AG108" s="23"/>
      <c r="AH108" s="25"/>
      <c r="AI108" s="57"/>
      <c r="AJ108" s="57"/>
      <c r="AK108" s="25"/>
      <c r="AL108" s="57"/>
      <c r="AM108" s="57"/>
      <c r="AN108" s="57"/>
      <c r="AO108" s="25"/>
      <c r="AP108" s="25"/>
      <c r="AQ108" s="12"/>
      <c r="AR108" s="12"/>
      <c r="AS108" s="12"/>
      <c r="AT108" s="12"/>
      <c r="AU108" s="12"/>
      <c r="AV108" s="12"/>
      <c r="AW108" s="12"/>
      <c r="AX108" s="12"/>
      <c r="AY108" s="12"/>
      <c r="AZ108" s="12"/>
      <c r="BA108" s="12"/>
      <c r="BB108" s="12"/>
      <c r="BC108" s="12"/>
      <c r="BD108" s="12"/>
      <c r="BE108" s="12"/>
      <c r="BF108" s="25"/>
      <c r="BG108" s="57"/>
      <c r="BH108" s="57"/>
      <c r="BI108" s="25"/>
      <c r="BJ108" s="25"/>
      <c r="BK108" s="57"/>
      <c r="BL108" s="57"/>
      <c r="BM108" s="25"/>
      <c r="BN108" s="57"/>
      <c r="BO108" s="57"/>
      <c r="BP108" s="57"/>
    </row>
    <row r="109" spans="1:68">
      <c r="A109" s="19"/>
      <c r="B109" s="55"/>
      <c r="C109" s="21"/>
      <c r="D109" s="21"/>
      <c r="E109" s="56"/>
      <c r="F109" s="57"/>
      <c r="G109" s="57"/>
      <c r="H109" s="57"/>
      <c r="I109" s="25"/>
      <c r="J109" s="25"/>
      <c r="K109" s="57"/>
      <c r="L109" s="57"/>
      <c r="M109" s="25"/>
      <c r="N109" s="57"/>
      <c r="O109" s="57"/>
      <c r="P109" s="57"/>
      <c r="Q109" s="57"/>
      <c r="R109" s="57"/>
      <c r="S109" s="57"/>
      <c r="T109" s="57"/>
      <c r="U109" s="23"/>
      <c r="V109" s="25"/>
      <c r="W109" s="57"/>
      <c r="X109" s="57"/>
      <c r="Y109" s="25"/>
      <c r="Z109" s="57"/>
      <c r="AA109" s="57"/>
      <c r="AB109" s="57"/>
      <c r="AC109" s="25"/>
      <c r="AD109" s="57"/>
      <c r="AE109" s="57"/>
      <c r="AF109" s="57"/>
      <c r="AG109" s="23"/>
      <c r="AH109" s="25"/>
      <c r="AI109" s="57"/>
      <c r="AJ109" s="57"/>
      <c r="AK109" s="25"/>
      <c r="AL109" s="57"/>
      <c r="AM109" s="57"/>
      <c r="AN109" s="57"/>
      <c r="AO109" s="25"/>
      <c r="AP109" s="25"/>
      <c r="AQ109" s="12"/>
      <c r="AR109" s="12"/>
      <c r="AS109" s="12"/>
      <c r="AT109" s="12"/>
      <c r="AU109" s="12"/>
      <c r="AV109" s="12"/>
      <c r="AW109" s="12"/>
      <c r="AX109" s="12"/>
      <c r="AY109" s="12"/>
      <c r="AZ109" s="12"/>
      <c r="BA109" s="12"/>
      <c r="BB109" s="12"/>
      <c r="BC109" s="12"/>
      <c r="BD109" s="12"/>
      <c r="BE109" s="12"/>
      <c r="BF109" s="25"/>
      <c r="BG109" s="57"/>
      <c r="BH109" s="57"/>
      <c r="BI109" s="25"/>
      <c r="BJ109" s="25"/>
      <c r="BK109" s="57"/>
      <c r="BL109" s="57"/>
      <c r="BM109" s="25"/>
      <c r="BN109" s="57"/>
      <c r="BO109" s="57"/>
      <c r="BP109" s="57"/>
    </row>
    <row r="110" spans="1:68">
      <c r="A110" s="19"/>
      <c r="B110" s="55"/>
      <c r="C110" s="21"/>
      <c r="D110" s="21"/>
      <c r="E110" s="56"/>
      <c r="F110" s="57"/>
      <c r="G110" s="57"/>
      <c r="H110" s="57"/>
      <c r="I110" s="25"/>
      <c r="J110" s="25"/>
      <c r="K110" s="57"/>
      <c r="L110" s="57"/>
      <c r="M110" s="25"/>
      <c r="N110" s="57"/>
      <c r="O110" s="57"/>
      <c r="P110" s="57"/>
      <c r="Q110" s="57"/>
      <c r="R110" s="57"/>
      <c r="S110" s="57"/>
      <c r="T110" s="57"/>
      <c r="U110" s="23"/>
      <c r="V110" s="25"/>
      <c r="W110" s="57"/>
      <c r="X110" s="57"/>
      <c r="Y110" s="25"/>
      <c r="Z110" s="57"/>
      <c r="AA110" s="57"/>
      <c r="AB110" s="57"/>
      <c r="AC110" s="25"/>
      <c r="AD110" s="57"/>
      <c r="AE110" s="57"/>
      <c r="AF110" s="57"/>
      <c r="AG110" s="23"/>
      <c r="AH110" s="25"/>
      <c r="AI110" s="57"/>
      <c r="AJ110" s="57"/>
      <c r="AK110" s="25"/>
      <c r="AL110" s="57"/>
      <c r="AM110" s="57"/>
      <c r="AN110" s="57"/>
      <c r="AO110" s="25"/>
      <c r="AP110" s="25"/>
      <c r="AQ110" s="12"/>
      <c r="AR110" s="12"/>
      <c r="AS110" s="12"/>
      <c r="AT110" s="12"/>
      <c r="AU110" s="12"/>
      <c r="AV110" s="12"/>
      <c r="AW110" s="12"/>
      <c r="AX110" s="12"/>
      <c r="AY110" s="12"/>
      <c r="AZ110" s="12"/>
      <c r="BA110" s="12"/>
      <c r="BB110" s="12"/>
      <c r="BC110" s="12"/>
      <c r="BD110" s="12"/>
      <c r="BE110" s="12"/>
      <c r="BF110" s="25"/>
      <c r="BG110" s="57"/>
      <c r="BH110" s="57"/>
      <c r="BI110" s="25"/>
      <c r="BJ110" s="25"/>
      <c r="BK110" s="57"/>
      <c r="BL110" s="57"/>
      <c r="BM110" s="25"/>
      <c r="BN110" s="57"/>
      <c r="BO110" s="57"/>
      <c r="BP110" s="57"/>
    </row>
    <row r="111" spans="1:68">
      <c r="A111" s="19"/>
      <c r="B111" s="55"/>
      <c r="C111" s="21"/>
      <c r="D111" s="21"/>
      <c r="E111" s="56"/>
      <c r="F111" s="57"/>
      <c r="G111" s="57"/>
      <c r="H111" s="57"/>
      <c r="I111" s="25"/>
      <c r="J111" s="25"/>
      <c r="K111" s="57"/>
      <c r="L111" s="57"/>
      <c r="M111" s="25"/>
      <c r="N111" s="57"/>
      <c r="O111" s="57"/>
      <c r="P111" s="57"/>
      <c r="Q111" s="57"/>
      <c r="R111" s="57"/>
      <c r="S111" s="57"/>
      <c r="T111" s="57"/>
      <c r="U111" s="23"/>
      <c r="V111" s="25"/>
      <c r="W111" s="57"/>
      <c r="X111" s="57"/>
      <c r="Y111" s="25"/>
      <c r="Z111" s="57"/>
      <c r="AA111" s="57"/>
      <c r="AB111" s="57"/>
      <c r="AC111" s="25"/>
      <c r="AD111" s="57"/>
      <c r="AE111" s="57"/>
      <c r="AF111" s="57"/>
      <c r="AG111" s="23"/>
      <c r="AH111" s="25"/>
      <c r="AI111" s="57"/>
      <c r="AJ111" s="57"/>
      <c r="AK111" s="25"/>
      <c r="AL111" s="57"/>
      <c r="AM111" s="57"/>
      <c r="AN111" s="57"/>
      <c r="AO111" s="25"/>
      <c r="AP111" s="25"/>
      <c r="AQ111" s="12"/>
      <c r="AR111" s="12"/>
      <c r="AS111" s="12"/>
      <c r="AT111" s="12"/>
      <c r="AU111" s="12"/>
      <c r="AV111" s="12"/>
      <c r="AW111" s="12"/>
      <c r="AX111" s="12"/>
      <c r="AY111" s="12"/>
      <c r="AZ111" s="12"/>
      <c r="BA111" s="12"/>
      <c r="BB111" s="12"/>
      <c r="BC111" s="12"/>
      <c r="BD111" s="12"/>
      <c r="BE111" s="12"/>
      <c r="BF111" s="25"/>
      <c r="BG111" s="57"/>
      <c r="BH111" s="57"/>
      <c r="BI111" s="25"/>
      <c r="BJ111" s="25"/>
      <c r="BK111" s="57"/>
      <c r="BL111" s="57"/>
      <c r="BM111" s="25"/>
      <c r="BN111" s="57"/>
      <c r="BO111" s="57"/>
      <c r="BP111" s="57"/>
    </row>
    <row r="112" spans="1:68">
      <c r="A112" s="19"/>
      <c r="B112" s="55"/>
      <c r="C112" s="21"/>
      <c r="D112" s="21"/>
      <c r="E112" s="56"/>
      <c r="F112" s="57"/>
      <c r="G112" s="57"/>
      <c r="H112" s="57"/>
      <c r="I112" s="25"/>
      <c r="J112" s="25"/>
      <c r="K112" s="57"/>
      <c r="L112" s="57"/>
      <c r="M112" s="25"/>
      <c r="N112" s="57"/>
      <c r="O112" s="57"/>
      <c r="P112" s="57"/>
      <c r="Q112" s="57"/>
      <c r="R112" s="57"/>
      <c r="S112" s="57"/>
      <c r="T112" s="57"/>
      <c r="U112" s="23"/>
      <c r="V112" s="25"/>
      <c r="W112" s="57"/>
      <c r="X112" s="57"/>
      <c r="Y112" s="25"/>
      <c r="Z112" s="57"/>
      <c r="AA112" s="57"/>
      <c r="AB112" s="57"/>
      <c r="AC112" s="25"/>
      <c r="AD112" s="57"/>
      <c r="AE112" s="57"/>
      <c r="AF112" s="57"/>
      <c r="AG112" s="23"/>
      <c r="AH112" s="25"/>
      <c r="AI112" s="57"/>
      <c r="AJ112" s="57"/>
      <c r="AK112" s="25"/>
      <c r="AL112" s="57"/>
      <c r="AM112" s="57"/>
      <c r="AN112" s="57"/>
      <c r="AO112" s="25"/>
      <c r="AP112" s="25"/>
      <c r="AQ112" s="12"/>
      <c r="AR112" s="12"/>
      <c r="AS112" s="12"/>
      <c r="AT112" s="12"/>
      <c r="AU112" s="12"/>
      <c r="AV112" s="12"/>
      <c r="AW112" s="12"/>
      <c r="AX112" s="12"/>
      <c r="AY112" s="12"/>
      <c r="AZ112" s="12"/>
      <c r="BA112" s="12"/>
      <c r="BB112" s="12"/>
      <c r="BC112" s="12"/>
      <c r="BD112" s="12"/>
      <c r="BE112" s="12"/>
      <c r="BF112" s="25"/>
      <c r="BG112" s="57"/>
      <c r="BH112" s="57"/>
      <c r="BI112" s="25"/>
      <c r="BJ112" s="25"/>
      <c r="BK112" s="57"/>
      <c r="BL112" s="57"/>
      <c r="BM112" s="25"/>
      <c r="BN112" s="57"/>
      <c r="BO112" s="57"/>
      <c r="BP112" s="57"/>
    </row>
    <row r="113" spans="1:68">
      <c r="A113" s="19"/>
      <c r="B113" s="55"/>
      <c r="C113" s="21"/>
      <c r="D113" s="21"/>
      <c r="E113" s="56"/>
      <c r="F113" s="57"/>
      <c r="G113" s="57"/>
      <c r="H113" s="57"/>
      <c r="I113" s="25"/>
      <c r="J113" s="25"/>
      <c r="K113" s="57"/>
      <c r="L113" s="57"/>
      <c r="M113" s="25"/>
      <c r="N113" s="57"/>
      <c r="O113" s="57"/>
      <c r="P113" s="57"/>
      <c r="Q113" s="57"/>
      <c r="R113" s="57"/>
      <c r="S113" s="57"/>
      <c r="T113" s="57"/>
      <c r="U113" s="23"/>
      <c r="V113" s="25"/>
      <c r="W113" s="57"/>
      <c r="X113" s="57"/>
      <c r="Y113" s="25"/>
      <c r="Z113" s="57"/>
      <c r="AA113" s="57"/>
      <c r="AB113" s="57"/>
      <c r="AC113" s="25"/>
      <c r="AD113" s="57"/>
      <c r="AE113" s="57"/>
      <c r="AF113" s="57"/>
      <c r="AG113" s="23"/>
      <c r="AH113" s="25"/>
      <c r="AI113" s="57"/>
      <c r="AJ113" s="57"/>
      <c r="AK113" s="25"/>
      <c r="AL113" s="57"/>
      <c r="AM113" s="57"/>
      <c r="AN113" s="57"/>
      <c r="AO113" s="25"/>
      <c r="AP113" s="25"/>
      <c r="AQ113" s="12"/>
      <c r="AR113" s="12"/>
      <c r="AS113" s="12"/>
      <c r="AT113" s="12"/>
      <c r="AU113" s="12"/>
      <c r="AV113" s="12"/>
      <c r="AW113" s="12"/>
      <c r="AX113" s="12"/>
      <c r="AY113" s="12"/>
      <c r="AZ113" s="12"/>
      <c r="BA113" s="12"/>
      <c r="BB113" s="12"/>
      <c r="BC113" s="12"/>
      <c r="BD113" s="12"/>
      <c r="BE113" s="12"/>
      <c r="BF113" s="25"/>
      <c r="BG113" s="57"/>
      <c r="BH113" s="57"/>
      <c r="BI113" s="25"/>
      <c r="BJ113" s="25"/>
      <c r="BK113" s="57"/>
      <c r="BL113" s="57"/>
      <c r="BM113" s="25"/>
      <c r="BN113" s="57"/>
      <c r="BO113" s="57"/>
      <c r="BP113" s="57"/>
    </row>
    <row r="114" spans="1:68">
      <c r="A114" s="19"/>
      <c r="B114" s="55"/>
      <c r="C114" s="21"/>
      <c r="D114" s="21"/>
      <c r="E114" s="56"/>
      <c r="F114" s="57"/>
      <c r="G114" s="57"/>
      <c r="H114" s="57"/>
      <c r="I114" s="25"/>
      <c r="J114" s="25"/>
      <c r="K114" s="57"/>
      <c r="L114" s="57"/>
      <c r="M114" s="25"/>
      <c r="N114" s="57"/>
      <c r="O114" s="57"/>
      <c r="P114" s="57"/>
      <c r="Q114" s="57"/>
      <c r="R114" s="57"/>
      <c r="S114" s="57"/>
      <c r="T114" s="57"/>
      <c r="U114" s="23"/>
      <c r="V114" s="25"/>
      <c r="W114" s="57"/>
      <c r="X114" s="57"/>
      <c r="Y114" s="25"/>
      <c r="Z114" s="57"/>
      <c r="AA114" s="57"/>
      <c r="AB114" s="57"/>
      <c r="AC114" s="25"/>
      <c r="AD114" s="57"/>
      <c r="AE114" s="57"/>
      <c r="AF114" s="57"/>
      <c r="AG114" s="23"/>
      <c r="AH114" s="25"/>
      <c r="AI114" s="57"/>
      <c r="AJ114" s="57"/>
      <c r="AK114" s="25"/>
      <c r="AL114" s="57"/>
      <c r="AM114" s="57"/>
      <c r="AN114" s="57"/>
      <c r="AO114" s="25"/>
      <c r="AP114" s="25"/>
      <c r="AQ114" s="12"/>
      <c r="AR114" s="12"/>
      <c r="AS114" s="12"/>
      <c r="AT114" s="12"/>
      <c r="AU114" s="12"/>
      <c r="AV114" s="12"/>
      <c r="AW114" s="12"/>
      <c r="AX114" s="12"/>
      <c r="AY114" s="12"/>
      <c r="AZ114" s="12"/>
      <c r="BA114" s="12"/>
      <c r="BB114" s="12"/>
      <c r="BC114" s="12"/>
      <c r="BD114" s="12"/>
      <c r="BE114" s="12"/>
      <c r="BF114" s="25"/>
      <c r="BG114" s="57"/>
      <c r="BH114" s="57"/>
      <c r="BI114" s="25"/>
      <c r="BJ114" s="25"/>
      <c r="BK114" s="57"/>
      <c r="BL114" s="57"/>
      <c r="BM114" s="25"/>
      <c r="BN114" s="57"/>
      <c r="BO114" s="57"/>
      <c r="BP114" s="57"/>
    </row>
    <row r="115" spans="1:68">
      <c r="A115" s="19"/>
      <c r="B115" s="55"/>
      <c r="C115" s="21"/>
      <c r="D115" s="21"/>
      <c r="E115" s="56"/>
      <c r="F115" s="57"/>
      <c r="G115" s="57"/>
      <c r="H115" s="57"/>
      <c r="I115" s="25"/>
      <c r="J115" s="25"/>
      <c r="K115" s="57"/>
      <c r="L115" s="57"/>
      <c r="M115" s="25"/>
      <c r="N115" s="57"/>
      <c r="O115" s="57"/>
      <c r="P115" s="57"/>
      <c r="Q115" s="57"/>
      <c r="R115" s="57"/>
      <c r="S115" s="57"/>
      <c r="T115" s="57"/>
      <c r="U115" s="23"/>
      <c r="V115" s="25"/>
      <c r="W115" s="57"/>
      <c r="X115" s="57"/>
      <c r="Y115" s="25"/>
      <c r="Z115" s="57"/>
      <c r="AA115" s="57"/>
      <c r="AB115" s="57"/>
      <c r="AC115" s="25"/>
      <c r="AD115" s="57"/>
      <c r="AE115" s="57"/>
      <c r="AF115" s="57"/>
      <c r="AG115" s="23"/>
      <c r="AH115" s="25"/>
      <c r="AI115" s="57"/>
      <c r="AJ115" s="57"/>
      <c r="AK115" s="25"/>
      <c r="AL115" s="57"/>
      <c r="AM115" s="57"/>
      <c r="AN115" s="57"/>
      <c r="AO115" s="25"/>
      <c r="AP115" s="25"/>
      <c r="AQ115" s="12"/>
      <c r="AR115" s="12"/>
      <c r="AS115" s="12"/>
      <c r="AT115" s="12"/>
      <c r="AU115" s="12"/>
      <c r="AV115" s="12"/>
      <c r="AW115" s="12"/>
      <c r="AX115" s="12"/>
      <c r="AY115" s="12"/>
      <c r="AZ115" s="12"/>
      <c r="BA115" s="12"/>
      <c r="BB115" s="12"/>
      <c r="BC115" s="12"/>
      <c r="BD115" s="12"/>
      <c r="BE115" s="12"/>
      <c r="BF115" s="25"/>
      <c r="BG115" s="57"/>
      <c r="BH115" s="57"/>
      <c r="BI115" s="25"/>
      <c r="BJ115" s="25"/>
      <c r="BK115" s="57"/>
      <c r="BL115" s="57"/>
      <c r="BM115" s="25"/>
      <c r="BN115" s="57"/>
      <c r="BO115" s="57"/>
      <c r="BP115" s="57"/>
    </row>
    <row r="116" spans="1:68">
      <c r="A116" s="19"/>
      <c r="B116" s="55"/>
      <c r="C116" s="21"/>
      <c r="D116" s="21"/>
      <c r="E116" s="56"/>
      <c r="F116" s="57"/>
      <c r="G116" s="57"/>
      <c r="H116" s="57"/>
      <c r="I116" s="25"/>
      <c r="J116" s="25"/>
      <c r="K116" s="57"/>
      <c r="L116" s="57"/>
      <c r="M116" s="25"/>
      <c r="N116" s="57"/>
      <c r="O116" s="57"/>
      <c r="P116" s="57"/>
      <c r="Q116" s="57"/>
      <c r="R116" s="57"/>
      <c r="S116" s="57"/>
      <c r="T116" s="57"/>
      <c r="U116" s="23"/>
      <c r="V116" s="25"/>
      <c r="W116" s="57"/>
      <c r="X116" s="57"/>
      <c r="Y116" s="25"/>
      <c r="Z116" s="57"/>
      <c r="AA116" s="57"/>
      <c r="AB116" s="57"/>
      <c r="AC116" s="25"/>
      <c r="AD116" s="57"/>
      <c r="AE116" s="57"/>
      <c r="AF116" s="57"/>
      <c r="AG116" s="23"/>
      <c r="AH116" s="25"/>
      <c r="AI116" s="57"/>
      <c r="AJ116" s="57"/>
      <c r="AK116" s="25"/>
      <c r="AL116" s="57"/>
      <c r="AM116" s="57"/>
      <c r="AN116" s="57"/>
      <c r="AO116" s="25"/>
      <c r="AP116" s="25"/>
      <c r="AQ116" s="12"/>
      <c r="AR116" s="12"/>
      <c r="AS116" s="12"/>
      <c r="AT116" s="12"/>
      <c r="AU116" s="12"/>
      <c r="AV116" s="12"/>
      <c r="AW116" s="12"/>
      <c r="AX116" s="12"/>
      <c r="AY116" s="12"/>
      <c r="AZ116" s="12"/>
      <c r="BA116" s="12"/>
      <c r="BB116" s="12"/>
      <c r="BC116" s="12"/>
      <c r="BD116" s="12"/>
      <c r="BE116" s="12"/>
      <c r="BF116" s="25"/>
      <c r="BG116" s="57"/>
      <c r="BH116" s="57"/>
      <c r="BI116" s="25"/>
      <c r="BJ116" s="25"/>
      <c r="BK116" s="57"/>
      <c r="BL116" s="57"/>
      <c r="BM116" s="25"/>
      <c r="BN116" s="57"/>
      <c r="BO116" s="57"/>
      <c r="BP116" s="57"/>
    </row>
    <row r="117" spans="1:68">
      <c r="A117" s="19"/>
      <c r="B117" s="55"/>
      <c r="C117" s="21"/>
      <c r="D117" s="21"/>
      <c r="E117" s="56"/>
      <c r="F117" s="57"/>
      <c r="G117" s="57"/>
      <c r="H117" s="57"/>
      <c r="I117" s="25"/>
      <c r="J117" s="25"/>
      <c r="K117" s="57"/>
      <c r="L117" s="57"/>
      <c r="M117" s="25"/>
      <c r="N117" s="57"/>
      <c r="O117" s="57"/>
      <c r="P117" s="57"/>
      <c r="Q117" s="57"/>
      <c r="R117" s="57"/>
      <c r="S117" s="57"/>
      <c r="T117" s="57"/>
      <c r="U117" s="23"/>
      <c r="V117" s="25"/>
      <c r="W117" s="57"/>
      <c r="X117" s="57"/>
      <c r="Y117" s="25"/>
      <c r="Z117" s="57"/>
      <c r="AA117" s="57"/>
      <c r="AB117" s="57"/>
      <c r="AC117" s="25"/>
      <c r="AD117" s="57"/>
      <c r="AE117" s="57"/>
      <c r="AF117" s="57"/>
      <c r="AG117" s="23"/>
      <c r="AH117" s="25"/>
      <c r="AI117" s="57"/>
      <c r="AJ117" s="57"/>
      <c r="AK117" s="25"/>
      <c r="AL117" s="57"/>
      <c r="AM117" s="57"/>
      <c r="AN117" s="57"/>
      <c r="AO117" s="25"/>
      <c r="AP117" s="25"/>
      <c r="AQ117" s="12"/>
      <c r="AR117" s="12"/>
      <c r="AS117" s="12"/>
      <c r="AT117" s="12"/>
      <c r="AU117" s="12"/>
      <c r="AV117" s="12"/>
      <c r="AW117" s="12"/>
      <c r="AX117" s="12"/>
      <c r="AY117" s="12"/>
      <c r="AZ117" s="12"/>
      <c r="BA117" s="12"/>
      <c r="BB117" s="12"/>
      <c r="BC117" s="12"/>
      <c r="BD117" s="12"/>
      <c r="BE117" s="12"/>
      <c r="BF117" s="25"/>
      <c r="BG117" s="57"/>
      <c r="BH117" s="57"/>
      <c r="BI117" s="25"/>
      <c r="BJ117" s="25"/>
      <c r="BK117" s="57"/>
      <c r="BL117" s="57"/>
      <c r="BM117" s="25"/>
      <c r="BN117" s="57"/>
      <c r="BO117" s="57"/>
      <c r="BP117" s="57"/>
    </row>
    <row r="118" spans="1:68">
      <c r="A118" s="19"/>
      <c r="B118" s="55"/>
      <c r="C118" s="21"/>
      <c r="D118" s="21"/>
      <c r="E118" s="56"/>
      <c r="F118" s="57"/>
      <c r="G118" s="57"/>
      <c r="H118" s="57"/>
      <c r="I118" s="25"/>
      <c r="J118" s="25"/>
      <c r="K118" s="57"/>
      <c r="L118" s="57"/>
      <c r="M118" s="25"/>
      <c r="N118" s="57"/>
      <c r="O118" s="57"/>
      <c r="P118" s="57"/>
      <c r="Q118" s="57"/>
      <c r="R118" s="57"/>
      <c r="S118" s="57"/>
      <c r="T118" s="57"/>
      <c r="U118" s="23"/>
      <c r="V118" s="25"/>
      <c r="W118" s="57"/>
      <c r="X118" s="57"/>
      <c r="Y118" s="25"/>
      <c r="Z118" s="57"/>
      <c r="AA118" s="57"/>
      <c r="AB118" s="57"/>
      <c r="AC118" s="25"/>
      <c r="AD118" s="57"/>
      <c r="AE118" s="57"/>
      <c r="AF118" s="57"/>
      <c r="AG118" s="23"/>
      <c r="AH118" s="25"/>
      <c r="AI118" s="57"/>
      <c r="AJ118" s="57"/>
      <c r="AK118" s="25"/>
      <c r="AL118" s="57"/>
      <c r="AM118" s="57"/>
      <c r="AN118" s="57"/>
      <c r="AO118" s="25"/>
      <c r="AP118" s="25"/>
      <c r="AQ118" s="12"/>
      <c r="AR118" s="12"/>
      <c r="AS118" s="12"/>
      <c r="AT118" s="12"/>
      <c r="AU118" s="12"/>
      <c r="AV118" s="12"/>
      <c r="AW118" s="12"/>
      <c r="AX118" s="12"/>
      <c r="AY118" s="12"/>
      <c r="AZ118" s="12"/>
      <c r="BA118" s="12"/>
      <c r="BB118" s="12"/>
      <c r="BC118" s="12"/>
      <c r="BD118" s="12"/>
      <c r="BE118" s="12"/>
      <c r="BF118" s="25"/>
      <c r="BG118" s="57"/>
      <c r="BH118" s="57"/>
      <c r="BI118" s="25"/>
      <c r="BJ118" s="25"/>
      <c r="BK118" s="57"/>
      <c r="BL118" s="57"/>
      <c r="BM118" s="25"/>
      <c r="BN118" s="57"/>
      <c r="BO118" s="57"/>
      <c r="BP118" s="57"/>
    </row>
    <row r="119" spans="1:68">
      <c r="A119" s="19"/>
      <c r="B119" s="55"/>
      <c r="C119" s="21"/>
      <c r="D119" s="21"/>
      <c r="E119" s="56"/>
      <c r="F119" s="57"/>
      <c r="G119" s="57"/>
      <c r="H119" s="57"/>
      <c r="I119" s="25"/>
      <c r="J119" s="25"/>
      <c r="K119" s="57"/>
      <c r="L119" s="57"/>
      <c r="M119" s="25"/>
      <c r="N119" s="57"/>
      <c r="O119" s="57"/>
      <c r="P119" s="57"/>
      <c r="Q119" s="57"/>
      <c r="R119" s="57"/>
      <c r="S119" s="57"/>
      <c r="T119" s="57"/>
      <c r="U119" s="23"/>
      <c r="V119" s="25"/>
      <c r="W119" s="57"/>
      <c r="X119" s="57"/>
      <c r="Y119" s="25"/>
      <c r="Z119" s="57"/>
      <c r="AA119" s="57"/>
      <c r="AB119" s="57"/>
      <c r="AC119" s="25"/>
      <c r="AD119" s="57"/>
      <c r="AE119" s="57"/>
      <c r="AF119" s="57"/>
      <c r="AG119" s="23"/>
      <c r="AH119" s="25"/>
      <c r="AI119" s="57"/>
      <c r="AJ119" s="57"/>
      <c r="AK119" s="25"/>
      <c r="AL119" s="57"/>
      <c r="AM119" s="57"/>
      <c r="AN119" s="57"/>
      <c r="AO119" s="25"/>
      <c r="AP119" s="25"/>
      <c r="AQ119" s="12"/>
      <c r="AR119" s="12"/>
      <c r="AS119" s="12"/>
      <c r="AT119" s="12"/>
      <c r="AU119" s="12"/>
      <c r="AV119" s="12"/>
      <c r="AW119" s="12"/>
      <c r="AX119" s="12"/>
      <c r="AY119" s="12"/>
      <c r="AZ119" s="12"/>
      <c r="BA119" s="12"/>
      <c r="BB119" s="12"/>
      <c r="BC119" s="12"/>
      <c r="BD119" s="12"/>
      <c r="BE119" s="12"/>
      <c r="BF119" s="25"/>
      <c r="BG119" s="57"/>
      <c r="BH119" s="57"/>
      <c r="BI119" s="25"/>
      <c r="BJ119" s="25"/>
      <c r="BK119" s="57"/>
      <c r="BL119" s="57"/>
      <c r="BM119" s="25"/>
      <c r="BN119" s="57"/>
      <c r="BO119" s="57"/>
      <c r="BP119" s="57"/>
    </row>
    <row r="120" spans="1:68">
      <c r="A120" s="19"/>
      <c r="B120" s="55"/>
      <c r="C120" s="21"/>
      <c r="D120" s="21"/>
      <c r="E120" s="56"/>
      <c r="F120" s="57"/>
      <c r="G120" s="57"/>
      <c r="H120" s="57"/>
      <c r="I120" s="25"/>
      <c r="J120" s="25"/>
      <c r="K120" s="57"/>
      <c r="L120" s="57"/>
      <c r="M120" s="25"/>
      <c r="N120" s="57"/>
      <c r="O120" s="57"/>
      <c r="P120" s="57"/>
      <c r="Q120" s="57"/>
      <c r="R120" s="57"/>
      <c r="S120" s="57"/>
      <c r="T120" s="57"/>
      <c r="U120" s="23"/>
      <c r="V120" s="25"/>
      <c r="W120" s="57"/>
      <c r="X120" s="57"/>
      <c r="Y120" s="25"/>
      <c r="Z120" s="57"/>
      <c r="AA120" s="57"/>
      <c r="AB120" s="57"/>
      <c r="AC120" s="25"/>
      <c r="AD120" s="57"/>
      <c r="AE120" s="57"/>
      <c r="AF120" s="57"/>
      <c r="AG120" s="23"/>
      <c r="AH120" s="25"/>
      <c r="AI120" s="57"/>
      <c r="AJ120" s="57"/>
      <c r="AK120" s="25"/>
      <c r="AL120" s="57"/>
      <c r="AM120" s="57"/>
      <c r="AN120" s="57"/>
      <c r="AO120" s="25"/>
      <c r="AP120" s="25"/>
      <c r="AQ120" s="12"/>
      <c r="AR120" s="12"/>
      <c r="AS120" s="12"/>
      <c r="AT120" s="12"/>
      <c r="AU120" s="12"/>
      <c r="AV120" s="12"/>
      <c r="AW120" s="12"/>
      <c r="AX120" s="12"/>
      <c r="AY120" s="12"/>
      <c r="AZ120" s="12"/>
      <c r="BA120" s="12"/>
      <c r="BB120" s="12"/>
      <c r="BC120" s="12"/>
      <c r="BD120" s="12"/>
      <c r="BE120" s="12"/>
      <c r="BF120" s="25"/>
      <c r="BG120" s="57"/>
      <c r="BH120" s="57"/>
      <c r="BI120" s="25"/>
      <c r="BJ120" s="25"/>
      <c r="BK120" s="57"/>
      <c r="BL120" s="57"/>
      <c r="BM120" s="25"/>
      <c r="BN120" s="57"/>
      <c r="BO120" s="57"/>
      <c r="BP120" s="57"/>
    </row>
    <row r="121" spans="1:68">
      <c r="A121" s="19"/>
      <c r="B121" s="55"/>
      <c r="C121" s="21"/>
      <c r="D121" s="21"/>
      <c r="E121" s="56"/>
      <c r="F121" s="57"/>
      <c r="G121" s="57"/>
      <c r="H121" s="57"/>
      <c r="I121" s="25"/>
      <c r="J121" s="25"/>
      <c r="K121" s="57"/>
      <c r="L121" s="57"/>
      <c r="M121" s="25"/>
      <c r="N121" s="57"/>
      <c r="O121" s="57"/>
      <c r="P121" s="57"/>
      <c r="Q121" s="57"/>
      <c r="R121" s="57"/>
      <c r="S121" s="57"/>
      <c r="T121" s="57"/>
      <c r="U121" s="23"/>
      <c r="V121" s="25"/>
      <c r="W121" s="57"/>
      <c r="X121" s="57"/>
      <c r="Y121" s="25"/>
      <c r="Z121" s="57"/>
      <c r="AA121" s="57"/>
      <c r="AB121" s="57"/>
      <c r="AC121" s="25"/>
      <c r="AD121" s="57"/>
      <c r="AE121" s="57"/>
      <c r="AF121" s="57"/>
      <c r="AG121" s="23"/>
      <c r="AH121" s="25"/>
      <c r="AI121" s="57"/>
      <c r="AJ121" s="57"/>
      <c r="AK121" s="25"/>
      <c r="AL121" s="57"/>
      <c r="AM121" s="57"/>
      <c r="AN121" s="57"/>
      <c r="AO121" s="25"/>
      <c r="AP121" s="25"/>
      <c r="AQ121" s="12"/>
      <c r="AR121" s="12"/>
      <c r="AS121" s="12"/>
      <c r="AT121" s="12"/>
      <c r="AU121" s="12"/>
      <c r="AV121" s="12"/>
      <c r="AW121" s="12"/>
      <c r="AX121" s="12"/>
      <c r="AY121" s="12"/>
      <c r="AZ121" s="12"/>
      <c r="BA121" s="12"/>
      <c r="BB121" s="12"/>
      <c r="BC121" s="12"/>
      <c r="BD121" s="12"/>
      <c r="BE121" s="12"/>
      <c r="BF121" s="25"/>
      <c r="BG121" s="57"/>
      <c r="BH121" s="57"/>
      <c r="BI121" s="25"/>
      <c r="BJ121" s="25"/>
      <c r="BK121" s="57"/>
      <c r="BL121" s="57"/>
      <c r="BM121" s="25"/>
      <c r="BN121" s="57"/>
      <c r="BO121" s="57"/>
      <c r="BP121" s="57"/>
    </row>
    <row r="122" spans="1:68">
      <c r="A122" s="19"/>
      <c r="B122" s="55"/>
      <c r="C122" s="21"/>
      <c r="D122" s="21"/>
      <c r="E122" s="56"/>
      <c r="F122" s="57"/>
      <c r="G122" s="57"/>
      <c r="H122" s="57"/>
      <c r="I122" s="25"/>
      <c r="J122" s="25"/>
      <c r="K122" s="57"/>
      <c r="L122" s="57"/>
      <c r="M122" s="25"/>
      <c r="N122" s="57"/>
      <c r="O122" s="57"/>
      <c r="P122" s="57"/>
      <c r="Q122" s="57"/>
      <c r="R122" s="57"/>
      <c r="S122" s="57"/>
      <c r="T122" s="57"/>
      <c r="U122" s="23"/>
      <c r="V122" s="25"/>
      <c r="W122" s="57"/>
      <c r="X122" s="57"/>
      <c r="Y122" s="25"/>
      <c r="Z122" s="57"/>
      <c r="AA122" s="57"/>
      <c r="AB122" s="57"/>
      <c r="AC122" s="25"/>
      <c r="AD122" s="57"/>
      <c r="AE122" s="57"/>
      <c r="AF122" s="57"/>
      <c r="AG122" s="23"/>
      <c r="AH122" s="25"/>
      <c r="AI122" s="57"/>
      <c r="AJ122" s="57"/>
      <c r="AK122" s="25"/>
      <c r="AL122" s="57"/>
      <c r="AM122" s="57"/>
      <c r="AN122" s="57"/>
      <c r="AO122" s="25"/>
      <c r="AP122" s="25"/>
      <c r="AQ122" s="12"/>
      <c r="AR122" s="12"/>
      <c r="AS122" s="12"/>
      <c r="AT122" s="12"/>
      <c r="AU122" s="12"/>
      <c r="AV122" s="12"/>
      <c r="AW122" s="12"/>
      <c r="AX122" s="12"/>
      <c r="AY122" s="12"/>
      <c r="AZ122" s="12"/>
      <c r="BA122" s="12"/>
      <c r="BB122" s="12"/>
      <c r="BC122" s="12"/>
      <c r="BD122" s="12"/>
      <c r="BE122" s="12"/>
      <c r="BF122" s="25"/>
      <c r="BG122" s="57"/>
      <c r="BH122" s="57"/>
      <c r="BI122" s="25"/>
      <c r="BJ122" s="25"/>
      <c r="BK122" s="57"/>
      <c r="BL122" s="57"/>
      <c r="BM122" s="25"/>
      <c r="BN122" s="57"/>
      <c r="BO122" s="57"/>
      <c r="BP122" s="57"/>
    </row>
    <row r="123" spans="1:68">
      <c r="A123" s="19"/>
      <c r="B123" s="55"/>
      <c r="C123" s="21"/>
      <c r="D123" s="21"/>
      <c r="E123" s="56"/>
      <c r="F123" s="57"/>
      <c r="G123" s="57"/>
      <c r="H123" s="57"/>
      <c r="I123" s="25"/>
      <c r="J123" s="25"/>
      <c r="K123" s="57"/>
      <c r="L123" s="57"/>
      <c r="M123" s="25"/>
      <c r="N123" s="57"/>
      <c r="O123" s="57"/>
      <c r="P123" s="57"/>
      <c r="Q123" s="57"/>
      <c r="R123" s="57"/>
      <c r="S123" s="57"/>
      <c r="T123" s="57"/>
      <c r="U123" s="23"/>
      <c r="V123" s="25"/>
      <c r="W123" s="57"/>
      <c r="X123" s="57"/>
      <c r="Y123" s="25"/>
      <c r="Z123" s="57"/>
      <c r="AA123" s="57"/>
      <c r="AB123" s="57"/>
      <c r="AC123" s="25"/>
      <c r="AD123" s="57"/>
      <c r="AE123" s="57"/>
      <c r="AF123" s="57"/>
      <c r="AG123" s="23"/>
      <c r="AH123" s="25"/>
      <c r="AI123" s="57"/>
      <c r="AJ123" s="57"/>
      <c r="AK123" s="25"/>
      <c r="AL123" s="57"/>
      <c r="AM123" s="57"/>
      <c r="AN123" s="57"/>
      <c r="AO123" s="25"/>
      <c r="AP123" s="25"/>
      <c r="AQ123" s="12"/>
      <c r="AR123" s="12"/>
      <c r="AS123" s="12"/>
      <c r="AT123" s="12"/>
      <c r="AU123" s="12"/>
      <c r="AV123" s="12"/>
      <c r="AW123" s="12"/>
      <c r="AX123" s="12"/>
      <c r="AY123" s="12"/>
      <c r="AZ123" s="12"/>
      <c r="BA123" s="12"/>
      <c r="BB123" s="12"/>
      <c r="BC123" s="12"/>
      <c r="BD123" s="12"/>
      <c r="BE123" s="12"/>
      <c r="BF123" s="25"/>
      <c r="BG123" s="57"/>
      <c r="BH123" s="57"/>
      <c r="BI123" s="25"/>
      <c r="BJ123" s="25"/>
      <c r="BK123" s="57"/>
      <c r="BL123" s="57"/>
      <c r="BM123" s="25"/>
      <c r="BN123" s="57"/>
      <c r="BO123" s="57"/>
      <c r="BP123" s="57"/>
    </row>
    <row r="124" spans="1:68">
      <c r="A124" s="19"/>
      <c r="B124" s="55"/>
      <c r="C124" s="21"/>
      <c r="D124" s="21"/>
      <c r="E124" s="56"/>
      <c r="F124" s="57"/>
      <c r="G124" s="57"/>
      <c r="H124" s="57"/>
      <c r="I124" s="25"/>
      <c r="J124" s="25"/>
      <c r="K124" s="57"/>
      <c r="L124" s="57"/>
      <c r="M124" s="25"/>
      <c r="N124" s="57"/>
      <c r="O124" s="57"/>
      <c r="P124" s="57"/>
      <c r="Q124" s="57"/>
      <c r="R124" s="57"/>
      <c r="S124" s="57"/>
      <c r="T124" s="57"/>
      <c r="U124" s="23"/>
      <c r="V124" s="25"/>
      <c r="W124" s="57"/>
      <c r="X124" s="57"/>
      <c r="Y124" s="25"/>
      <c r="Z124" s="57"/>
      <c r="AA124" s="57"/>
      <c r="AB124" s="57"/>
      <c r="AC124" s="25"/>
      <c r="AD124" s="57"/>
      <c r="AE124" s="57"/>
      <c r="AF124" s="57"/>
      <c r="AG124" s="23"/>
      <c r="AH124" s="25"/>
      <c r="AI124" s="57"/>
      <c r="AJ124" s="57"/>
      <c r="AK124" s="25"/>
      <c r="AL124" s="57"/>
      <c r="AM124" s="57"/>
      <c r="AN124" s="57"/>
      <c r="AO124" s="25"/>
      <c r="AP124" s="25"/>
      <c r="AQ124" s="12"/>
      <c r="AR124" s="12"/>
      <c r="AS124" s="12"/>
      <c r="AT124" s="12"/>
      <c r="AU124" s="12"/>
      <c r="AV124" s="12"/>
      <c r="AW124" s="12"/>
      <c r="AX124" s="12"/>
      <c r="AY124" s="12"/>
      <c r="AZ124" s="12"/>
      <c r="BA124" s="12"/>
      <c r="BB124" s="12"/>
      <c r="BC124" s="12"/>
      <c r="BD124" s="12"/>
      <c r="BE124" s="12"/>
      <c r="BF124" s="25"/>
      <c r="BG124" s="57"/>
      <c r="BH124" s="57"/>
      <c r="BI124" s="25"/>
      <c r="BJ124" s="25"/>
      <c r="BK124" s="57"/>
      <c r="BL124" s="57"/>
      <c r="BM124" s="25"/>
      <c r="BN124" s="57"/>
      <c r="BO124" s="57"/>
      <c r="BP124" s="57"/>
    </row>
    <row r="125" spans="1:68">
      <c r="A125" s="19"/>
      <c r="B125" s="55"/>
      <c r="C125" s="21"/>
      <c r="D125" s="21"/>
      <c r="E125" s="56"/>
      <c r="F125" s="57"/>
      <c r="G125" s="57"/>
      <c r="H125" s="57"/>
      <c r="I125" s="25"/>
      <c r="J125" s="25"/>
      <c r="K125" s="57"/>
      <c r="L125" s="57"/>
      <c r="M125" s="25"/>
      <c r="N125" s="57"/>
      <c r="O125" s="57"/>
      <c r="P125" s="57"/>
      <c r="Q125" s="57"/>
      <c r="R125" s="57"/>
      <c r="S125" s="57"/>
      <c r="T125" s="57"/>
      <c r="U125" s="23"/>
      <c r="V125" s="25"/>
      <c r="W125" s="57"/>
      <c r="X125" s="57"/>
      <c r="Y125" s="25"/>
      <c r="Z125" s="57"/>
      <c r="AA125" s="57"/>
      <c r="AB125" s="57"/>
      <c r="AC125" s="25"/>
      <c r="AD125" s="57"/>
      <c r="AE125" s="57"/>
      <c r="AF125" s="57"/>
      <c r="AG125" s="23"/>
      <c r="AH125" s="25"/>
      <c r="AI125" s="57"/>
      <c r="AJ125" s="57"/>
      <c r="AK125" s="25"/>
      <c r="AL125" s="57"/>
      <c r="AM125" s="57"/>
      <c r="AN125" s="57"/>
      <c r="AO125" s="25"/>
      <c r="AP125" s="25"/>
      <c r="AQ125" s="12"/>
      <c r="AR125" s="12"/>
      <c r="AS125" s="12"/>
      <c r="AT125" s="12"/>
      <c r="AU125" s="12"/>
      <c r="AV125" s="12"/>
      <c r="AW125" s="12"/>
      <c r="AX125" s="12"/>
      <c r="AY125" s="12"/>
      <c r="AZ125" s="12"/>
      <c r="BA125" s="12"/>
      <c r="BB125" s="12"/>
      <c r="BC125" s="12"/>
      <c r="BD125" s="12"/>
      <c r="BE125" s="12"/>
      <c r="BF125" s="25"/>
      <c r="BG125" s="57"/>
      <c r="BH125" s="57"/>
      <c r="BI125" s="25"/>
      <c r="BJ125" s="25"/>
      <c r="BK125" s="57"/>
      <c r="BL125" s="57"/>
      <c r="BM125" s="25"/>
      <c r="BN125" s="57"/>
      <c r="BO125" s="57"/>
      <c r="BP125" s="57"/>
    </row>
    <row r="126" spans="1:68">
      <c r="A126" s="19"/>
      <c r="B126" s="55"/>
      <c r="C126" s="21"/>
      <c r="D126" s="21"/>
      <c r="E126" s="56"/>
      <c r="F126" s="57"/>
      <c r="G126" s="57"/>
      <c r="H126" s="57"/>
      <c r="I126" s="25"/>
      <c r="J126" s="25"/>
      <c r="K126" s="57"/>
      <c r="L126" s="57"/>
      <c r="M126" s="25"/>
      <c r="N126" s="57"/>
      <c r="O126" s="57"/>
      <c r="P126" s="57"/>
      <c r="Q126" s="57"/>
      <c r="R126" s="57"/>
      <c r="S126" s="57"/>
      <c r="T126" s="57"/>
      <c r="U126" s="23"/>
      <c r="V126" s="25"/>
      <c r="W126" s="57"/>
      <c r="X126" s="57"/>
      <c r="Y126" s="25"/>
      <c r="Z126" s="57"/>
      <c r="AA126" s="57"/>
      <c r="AB126" s="57"/>
      <c r="AC126" s="25"/>
      <c r="AD126" s="57"/>
      <c r="AE126" s="57"/>
      <c r="AF126" s="57"/>
      <c r="AG126" s="23"/>
      <c r="AH126" s="25"/>
      <c r="AI126" s="57"/>
      <c r="AJ126" s="57"/>
      <c r="AK126" s="25"/>
      <c r="AL126" s="57"/>
      <c r="AM126" s="57"/>
      <c r="AN126" s="57"/>
      <c r="AO126" s="25"/>
      <c r="AP126" s="25"/>
      <c r="AQ126" s="12"/>
      <c r="AR126" s="12"/>
      <c r="AS126" s="12"/>
      <c r="AT126" s="12"/>
      <c r="AU126" s="12"/>
      <c r="AV126" s="12"/>
      <c r="AW126" s="12"/>
      <c r="AX126" s="12"/>
      <c r="AY126" s="12"/>
      <c r="AZ126" s="12"/>
      <c r="BA126" s="12"/>
      <c r="BB126" s="12"/>
      <c r="BC126" s="12"/>
      <c r="BD126" s="12"/>
      <c r="BE126" s="12"/>
      <c r="BF126" s="25"/>
      <c r="BG126" s="57"/>
      <c r="BH126" s="57"/>
      <c r="BI126" s="25"/>
      <c r="BJ126" s="25"/>
      <c r="BK126" s="57"/>
      <c r="BL126" s="57"/>
      <c r="BM126" s="25"/>
      <c r="BN126" s="57"/>
      <c r="BO126" s="57"/>
      <c r="BP126" s="57"/>
    </row>
    <row r="127" spans="1:68">
      <c r="A127" s="19"/>
      <c r="B127" s="55"/>
      <c r="C127" s="21"/>
      <c r="D127" s="21"/>
      <c r="E127" s="56"/>
      <c r="F127" s="57"/>
      <c r="G127" s="57"/>
      <c r="H127" s="57"/>
      <c r="I127" s="25"/>
      <c r="J127" s="25"/>
      <c r="K127" s="57"/>
      <c r="L127" s="57"/>
      <c r="M127" s="25"/>
      <c r="N127" s="57"/>
      <c r="O127" s="57"/>
      <c r="P127" s="57"/>
      <c r="Q127" s="57"/>
      <c r="R127" s="57"/>
      <c r="S127" s="57"/>
      <c r="T127" s="57"/>
      <c r="U127" s="23"/>
      <c r="V127" s="25"/>
      <c r="W127" s="57"/>
      <c r="X127" s="57"/>
      <c r="Y127" s="25"/>
      <c r="Z127" s="57"/>
      <c r="AA127" s="57"/>
      <c r="AB127" s="57"/>
      <c r="AC127" s="25"/>
      <c r="AD127" s="57"/>
      <c r="AE127" s="57"/>
      <c r="AF127" s="57"/>
      <c r="AG127" s="23"/>
      <c r="AH127" s="25"/>
      <c r="AI127" s="57"/>
      <c r="AJ127" s="57"/>
      <c r="AK127" s="25"/>
      <c r="AL127" s="57"/>
      <c r="AM127" s="57"/>
      <c r="AN127" s="57"/>
      <c r="AO127" s="25"/>
      <c r="AP127" s="25"/>
      <c r="AQ127" s="12"/>
      <c r="AR127" s="12"/>
      <c r="AS127" s="12"/>
      <c r="AT127" s="12"/>
      <c r="AU127" s="12"/>
      <c r="AV127" s="12"/>
      <c r="AW127" s="12"/>
      <c r="AX127" s="12"/>
      <c r="AY127" s="12"/>
      <c r="AZ127" s="12"/>
      <c r="BA127" s="12"/>
      <c r="BB127" s="12"/>
      <c r="BC127" s="12"/>
      <c r="BD127" s="12"/>
      <c r="BE127" s="12"/>
      <c r="BF127" s="25"/>
      <c r="BG127" s="57"/>
      <c r="BH127" s="57"/>
      <c r="BI127" s="25"/>
      <c r="BJ127" s="25"/>
      <c r="BK127" s="57"/>
      <c r="BL127" s="57"/>
      <c r="BM127" s="25"/>
      <c r="BN127" s="57"/>
      <c r="BO127" s="57"/>
      <c r="BP127" s="57"/>
    </row>
    <row r="128" spans="1:68">
      <c r="A128" s="19"/>
      <c r="B128" s="55"/>
      <c r="C128" s="21"/>
      <c r="D128" s="21"/>
      <c r="E128" s="56"/>
      <c r="F128" s="57"/>
      <c r="G128" s="57"/>
      <c r="H128" s="57"/>
      <c r="I128" s="25"/>
      <c r="J128" s="25"/>
      <c r="K128" s="57"/>
      <c r="L128" s="57"/>
      <c r="M128" s="25"/>
      <c r="N128" s="57"/>
      <c r="O128" s="57"/>
      <c r="P128" s="57"/>
      <c r="Q128" s="57"/>
      <c r="R128" s="57"/>
      <c r="S128" s="57"/>
      <c r="T128" s="57"/>
      <c r="U128" s="23"/>
      <c r="V128" s="25"/>
      <c r="W128" s="57"/>
      <c r="X128" s="57"/>
      <c r="Y128" s="25"/>
      <c r="Z128" s="57"/>
      <c r="AA128" s="57"/>
      <c r="AB128" s="57"/>
      <c r="AC128" s="25"/>
      <c r="AD128" s="57"/>
      <c r="AE128" s="57"/>
      <c r="AF128" s="57"/>
      <c r="AG128" s="23"/>
      <c r="AH128" s="25"/>
      <c r="AI128" s="57"/>
      <c r="AJ128" s="57"/>
      <c r="AK128" s="25"/>
      <c r="AL128" s="57"/>
      <c r="AM128" s="57"/>
      <c r="AN128" s="57"/>
      <c r="AO128" s="25"/>
      <c r="AP128" s="25"/>
      <c r="AQ128" s="12"/>
      <c r="AR128" s="12"/>
      <c r="AS128" s="12"/>
      <c r="AT128" s="12"/>
      <c r="AU128" s="12"/>
      <c r="AV128" s="12"/>
      <c r="AW128" s="12"/>
      <c r="AX128" s="12"/>
      <c r="AY128" s="12"/>
      <c r="AZ128" s="12"/>
      <c r="BA128" s="12"/>
      <c r="BB128" s="12"/>
      <c r="BC128" s="12"/>
      <c r="BD128" s="12"/>
      <c r="BE128" s="12"/>
      <c r="BF128" s="25"/>
      <c r="BG128" s="57"/>
      <c r="BH128" s="57"/>
      <c r="BI128" s="25"/>
      <c r="BJ128" s="25"/>
      <c r="BK128" s="57"/>
      <c r="BL128" s="57"/>
      <c r="BM128" s="25"/>
      <c r="BN128" s="57"/>
      <c r="BO128" s="57"/>
      <c r="BP128" s="57"/>
    </row>
    <row r="129" spans="1:68">
      <c r="A129" s="19"/>
      <c r="B129" s="55"/>
      <c r="C129" s="21"/>
      <c r="D129" s="21"/>
      <c r="E129" s="56"/>
      <c r="F129" s="57"/>
      <c r="G129" s="57"/>
      <c r="H129" s="57"/>
      <c r="I129" s="25"/>
      <c r="J129" s="25"/>
      <c r="K129" s="57"/>
      <c r="L129" s="57"/>
      <c r="M129" s="25"/>
      <c r="N129" s="57"/>
      <c r="O129" s="57"/>
      <c r="P129" s="57"/>
      <c r="Q129" s="57"/>
      <c r="R129" s="57"/>
      <c r="S129" s="57"/>
      <c r="T129" s="57"/>
      <c r="U129" s="23"/>
      <c r="V129" s="25"/>
      <c r="W129" s="57"/>
      <c r="X129" s="57"/>
      <c r="Y129" s="25"/>
      <c r="Z129" s="57"/>
      <c r="AA129" s="57"/>
      <c r="AB129" s="57"/>
      <c r="AC129" s="25"/>
      <c r="AD129" s="57"/>
      <c r="AE129" s="57"/>
      <c r="AF129" s="57"/>
      <c r="AG129" s="23"/>
      <c r="AH129" s="25"/>
      <c r="AI129" s="57"/>
      <c r="AJ129" s="57"/>
      <c r="AK129" s="25"/>
      <c r="AL129" s="57"/>
      <c r="AM129" s="57"/>
      <c r="AN129" s="57"/>
      <c r="AO129" s="25"/>
      <c r="AP129" s="25"/>
      <c r="AQ129" s="12"/>
      <c r="AR129" s="12"/>
      <c r="AS129" s="12"/>
      <c r="AT129" s="12"/>
      <c r="AU129" s="12"/>
      <c r="AV129" s="12"/>
      <c r="AW129" s="12"/>
      <c r="AX129" s="12"/>
      <c r="AY129" s="12"/>
      <c r="AZ129" s="12"/>
      <c r="BA129" s="12"/>
      <c r="BB129" s="12"/>
      <c r="BC129" s="12"/>
      <c r="BD129" s="12"/>
      <c r="BE129" s="12"/>
      <c r="BF129" s="25"/>
      <c r="BG129" s="57"/>
      <c r="BH129" s="57"/>
      <c r="BI129" s="25"/>
      <c r="BJ129" s="25"/>
      <c r="BK129" s="57"/>
      <c r="BL129" s="57"/>
      <c r="BM129" s="25"/>
      <c r="BN129" s="57"/>
      <c r="BO129" s="57"/>
      <c r="BP129" s="57"/>
    </row>
    <row r="130" spans="1:68">
      <c r="A130" s="19"/>
      <c r="B130" s="55"/>
      <c r="C130" s="21"/>
      <c r="D130" s="21"/>
      <c r="E130" s="56"/>
      <c r="F130" s="57"/>
      <c r="G130" s="57"/>
      <c r="H130" s="57"/>
      <c r="I130" s="25"/>
      <c r="J130" s="25"/>
      <c r="K130" s="57"/>
      <c r="L130" s="57"/>
      <c r="M130" s="25"/>
      <c r="N130" s="57"/>
      <c r="O130" s="57"/>
      <c r="P130" s="57"/>
      <c r="Q130" s="57"/>
      <c r="R130" s="57"/>
      <c r="S130" s="57"/>
      <c r="T130" s="57"/>
      <c r="U130" s="23"/>
      <c r="V130" s="25"/>
      <c r="W130" s="57"/>
      <c r="X130" s="57"/>
      <c r="Y130" s="25"/>
      <c r="Z130" s="57"/>
      <c r="AA130" s="57"/>
      <c r="AB130" s="57"/>
      <c r="AC130" s="25"/>
      <c r="AD130" s="57"/>
      <c r="AE130" s="57"/>
      <c r="AF130" s="57"/>
      <c r="AG130" s="23"/>
      <c r="AH130" s="25"/>
      <c r="AI130" s="57"/>
      <c r="AJ130" s="57"/>
      <c r="AK130" s="25"/>
      <c r="AL130" s="57"/>
      <c r="AM130" s="57"/>
      <c r="AN130" s="57"/>
      <c r="AO130" s="25"/>
      <c r="AP130" s="25"/>
      <c r="AQ130" s="12"/>
      <c r="AR130" s="12"/>
      <c r="AS130" s="12"/>
      <c r="AT130" s="12"/>
      <c r="AU130" s="12"/>
      <c r="AV130" s="12"/>
      <c r="AW130" s="12"/>
      <c r="AX130" s="12"/>
      <c r="AY130" s="12"/>
      <c r="AZ130" s="12"/>
      <c r="BA130" s="12"/>
      <c r="BB130" s="12"/>
      <c r="BC130" s="12"/>
      <c r="BD130" s="12"/>
      <c r="BE130" s="12"/>
      <c r="BF130" s="25"/>
      <c r="BG130" s="57"/>
      <c r="BH130" s="57"/>
      <c r="BI130" s="25"/>
      <c r="BJ130" s="25"/>
      <c r="BK130" s="57"/>
      <c r="BL130" s="57"/>
      <c r="BM130" s="25"/>
      <c r="BN130" s="57"/>
      <c r="BO130" s="57"/>
      <c r="BP130" s="57"/>
    </row>
    <row r="131" spans="1:68">
      <c r="A131" s="19"/>
      <c r="B131" s="55"/>
      <c r="C131" s="21"/>
      <c r="D131" s="21"/>
      <c r="E131" s="56"/>
      <c r="F131" s="57"/>
      <c r="G131" s="57"/>
      <c r="H131" s="57"/>
      <c r="I131" s="25"/>
      <c r="J131" s="25"/>
      <c r="K131" s="57"/>
      <c r="L131" s="57"/>
      <c r="M131" s="25"/>
      <c r="N131" s="57"/>
      <c r="O131" s="57"/>
      <c r="P131" s="57"/>
      <c r="Q131" s="57"/>
      <c r="R131" s="57"/>
      <c r="S131" s="57"/>
      <c r="T131" s="57"/>
      <c r="U131" s="23"/>
      <c r="V131" s="25"/>
      <c r="W131" s="57"/>
      <c r="X131" s="57"/>
      <c r="Y131" s="25"/>
      <c r="Z131" s="57"/>
      <c r="AA131" s="57"/>
      <c r="AB131" s="57"/>
      <c r="AC131" s="25"/>
      <c r="AD131" s="57"/>
      <c r="AE131" s="57"/>
      <c r="AF131" s="57"/>
      <c r="AG131" s="23"/>
      <c r="AH131" s="25"/>
      <c r="AI131" s="57"/>
      <c r="AJ131" s="57"/>
      <c r="AK131" s="25"/>
      <c r="AL131" s="57"/>
      <c r="AM131" s="57"/>
      <c r="AN131" s="57"/>
      <c r="AO131" s="25"/>
      <c r="AP131" s="25"/>
      <c r="AQ131" s="12"/>
      <c r="AR131" s="12"/>
      <c r="AS131" s="12"/>
      <c r="AT131" s="12"/>
      <c r="AU131" s="12"/>
      <c r="AV131" s="12"/>
      <c r="AW131" s="12"/>
      <c r="AX131" s="12"/>
      <c r="AY131" s="12"/>
      <c r="AZ131" s="12"/>
      <c r="BA131" s="12"/>
      <c r="BB131" s="12"/>
      <c r="BC131" s="12"/>
      <c r="BD131" s="12"/>
      <c r="BE131" s="12"/>
      <c r="BF131" s="25"/>
      <c r="BG131" s="57"/>
      <c r="BH131" s="57"/>
      <c r="BI131" s="25"/>
      <c r="BJ131" s="25"/>
      <c r="BK131" s="57"/>
      <c r="BL131" s="57"/>
      <c r="BM131" s="25"/>
      <c r="BN131" s="57"/>
      <c r="BO131" s="57"/>
      <c r="BP131" s="57"/>
    </row>
    <row r="132" spans="1:68">
      <c r="A132" s="19"/>
      <c r="B132" s="55"/>
      <c r="C132" s="21"/>
      <c r="D132" s="21"/>
      <c r="E132" s="56"/>
      <c r="F132" s="57"/>
      <c r="G132" s="57"/>
      <c r="H132" s="57"/>
      <c r="I132" s="25"/>
      <c r="J132" s="25"/>
      <c r="K132" s="57"/>
      <c r="L132" s="57"/>
      <c r="M132" s="25"/>
      <c r="N132" s="57"/>
      <c r="O132" s="57"/>
      <c r="P132" s="57"/>
      <c r="Q132" s="57"/>
      <c r="R132" s="57"/>
      <c r="S132" s="57"/>
      <c r="T132" s="57"/>
      <c r="U132" s="23"/>
      <c r="V132" s="25"/>
      <c r="W132" s="57"/>
      <c r="X132" s="57"/>
      <c r="Y132" s="25"/>
      <c r="Z132" s="57"/>
      <c r="AA132" s="57"/>
      <c r="AB132" s="57"/>
      <c r="AC132" s="25"/>
      <c r="AD132" s="57"/>
      <c r="AE132" s="57"/>
      <c r="AF132" s="57"/>
      <c r="AG132" s="23"/>
      <c r="AH132" s="25"/>
      <c r="AI132" s="57"/>
      <c r="AJ132" s="57"/>
      <c r="AK132" s="25"/>
      <c r="AL132" s="57"/>
      <c r="AM132" s="57"/>
      <c r="AN132" s="57"/>
      <c r="AO132" s="25"/>
      <c r="AP132" s="25"/>
      <c r="AQ132" s="12"/>
      <c r="AR132" s="12"/>
      <c r="AS132" s="12"/>
      <c r="AT132" s="12"/>
      <c r="AU132" s="12"/>
      <c r="AV132" s="12"/>
      <c r="AW132" s="12"/>
      <c r="AX132" s="12"/>
      <c r="AY132" s="12"/>
      <c r="AZ132" s="12"/>
      <c r="BA132" s="12"/>
      <c r="BB132" s="12"/>
      <c r="BC132" s="12"/>
      <c r="BD132" s="12"/>
      <c r="BE132" s="12"/>
      <c r="BF132" s="25"/>
      <c r="BG132" s="57"/>
      <c r="BH132" s="57"/>
      <c r="BI132" s="25"/>
      <c r="BJ132" s="25"/>
      <c r="BK132" s="57"/>
      <c r="BL132" s="57"/>
      <c r="BM132" s="25"/>
      <c r="BN132" s="57"/>
      <c r="BO132" s="57"/>
      <c r="BP132" s="57"/>
    </row>
    <row r="133" spans="1:68">
      <c r="A133" s="19"/>
      <c r="B133" s="55"/>
      <c r="C133" s="21"/>
      <c r="D133" s="21"/>
      <c r="E133" s="56"/>
      <c r="F133" s="57"/>
      <c r="G133" s="57"/>
      <c r="H133" s="57"/>
      <c r="I133" s="25"/>
      <c r="J133" s="25"/>
      <c r="K133" s="57"/>
      <c r="L133" s="57"/>
      <c r="M133" s="25"/>
      <c r="N133" s="57"/>
      <c r="O133" s="57"/>
      <c r="P133" s="57"/>
      <c r="Q133" s="57"/>
      <c r="R133" s="57"/>
      <c r="S133" s="57"/>
      <c r="T133" s="57"/>
      <c r="U133" s="23"/>
      <c r="V133" s="25"/>
      <c r="W133" s="57"/>
      <c r="X133" s="57"/>
      <c r="Y133" s="25"/>
      <c r="Z133" s="57"/>
      <c r="AA133" s="57"/>
      <c r="AB133" s="57"/>
      <c r="AC133" s="25"/>
      <c r="AD133" s="57"/>
      <c r="AE133" s="57"/>
      <c r="AF133" s="57"/>
      <c r="AG133" s="23"/>
      <c r="AH133" s="25"/>
      <c r="AI133" s="57"/>
      <c r="AJ133" s="57"/>
      <c r="AK133" s="25"/>
      <c r="AL133" s="57"/>
      <c r="AM133" s="57"/>
      <c r="AN133" s="57"/>
      <c r="AO133" s="25"/>
      <c r="AP133" s="25"/>
      <c r="AQ133" s="12"/>
      <c r="AR133" s="12"/>
      <c r="AS133" s="12"/>
      <c r="AT133" s="12"/>
      <c r="AU133" s="12"/>
      <c r="AV133" s="12"/>
      <c r="AW133" s="12"/>
      <c r="AX133" s="12"/>
      <c r="AY133" s="12"/>
      <c r="AZ133" s="12"/>
      <c r="BA133" s="12"/>
      <c r="BB133" s="12"/>
      <c r="BC133" s="12"/>
      <c r="BD133" s="12"/>
      <c r="BE133" s="12"/>
      <c r="BF133" s="25"/>
      <c r="BG133" s="57"/>
      <c r="BH133" s="57"/>
      <c r="BI133" s="25"/>
      <c r="BJ133" s="25"/>
      <c r="BK133" s="57"/>
      <c r="BL133" s="57"/>
      <c r="BM133" s="25"/>
      <c r="BN133" s="57"/>
      <c r="BO133" s="57"/>
      <c r="BP133" s="57"/>
    </row>
    <row r="134" spans="1:68">
      <c r="A134" s="19"/>
      <c r="B134" s="55"/>
      <c r="C134" s="21"/>
      <c r="D134" s="21"/>
      <c r="E134" s="56"/>
      <c r="F134" s="57"/>
      <c r="G134" s="57"/>
      <c r="H134" s="57"/>
      <c r="I134" s="25"/>
      <c r="J134" s="25"/>
      <c r="K134" s="57"/>
      <c r="L134" s="57"/>
      <c r="M134" s="25"/>
      <c r="N134" s="57"/>
      <c r="O134" s="57"/>
      <c r="P134" s="57"/>
      <c r="Q134" s="57"/>
      <c r="R134" s="57"/>
      <c r="S134" s="57"/>
      <c r="T134" s="57"/>
      <c r="U134" s="23"/>
      <c r="V134" s="25"/>
      <c r="W134" s="57"/>
      <c r="X134" s="57"/>
      <c r="Y134" s="25"/>
      <c r="Z134" s="57"/>
      <c r="AA134" s="57"/>
      <c r="AB134" s="57"/>
      <c r="AC134" s="25"/>
      <c r="AD134" s="57"/>
      <c r="AE134" s="57"/>
      <c r="AF134" s="57"/>
      <c r="AG134" s="23"/>
      <c r="AH134" s="25"/>
      <c r="AI134" s="57"/>
      <c r="AJ134" s="57"/>
      <c r="AK134" s="25"/>
      <c r="AL134" s="57"/>
      <c r="AM134" s="57"/>
      <c r="AN134" s="57"/>
      <c r="AO134" s="25"/>
      <c r="AP134" s="25"/>
      <c r="AQ134" s="12"/>
      <c r="AR134" s="12"/>
      <c r="AS134" s="12"/>
      <c r="AT134" s="12"/>
      <c r="AU134" s="12"/>
      <c r="AV134" s="12"/>
      <c r="AW134" s="12"/>
      <c r="AX134" s="12"/>
      <c r="AY134" s="12"/>
      <c r="AZ134" s="12"/>
      <c r="BA134" s="12"/>
      <c r="BB134" s="12"/>
      <c r="BC134" s="12"/>
      <c r="BD134" s="12"/>
      <c r="BE134" s="12"/>
      <c r="BF134" s="25"/>
      <c r="BG134" s="57"/>
      <c r="BH134" s="57"/>
      <c r="BI134" s="25"/>
      <c r="BJ134" s="25"/>
      <c r="BK134" s="57"/>
      <c r="BL134" s="57"/>
      <c r="BM134" s="25"/>
      <c r="BN134" s="57"/>
      <c r="BO134" s="57"/>
      <c r="BP134" s="57"/>
    </row>
    <row r="135" spans="1:68">
      <c r="A135" s="19"/>
      <c r="B135" s="55"/>
      <c r="C135" s="21"/>
      <c r="D135" s="21"/>
      <c r="E135" s="56"/>
      <c r="F135" s="57"/>
      <c r="G135" s="57"/>
      <c r="H135" s="57"/>
      <c r="I135" s="25"/>
      <c r="J135" s="25"/>
      <c r="K135" s="57"/>
      <c r="L135" s="57"/>
      <c r="M135" s="25"/>
      <c r="N135" s="57"/>
      <c r="O135" s="57"/>
      <c r="P135" s="57"/>
      <c r="Q135" s="57"/>
      <c r="R135" s="57"/>
      <c r="S135" s="57"/>
      <c r="T135" s="57"/>
      <c r="U135" s="23"/>
      <c r="V135" s="25"/>
      <c r="W135" s="57"/>
      <c r="X135" s="57"/>
      <c r="Y135" s="25"/>
      <c r="Z135" s="57"/>
      <c r="AA135" s="57"/>
      <c r="AB135" s="57"/>
      <c r="AC135" s="25"/>
      <c r="AD135" s="57"/>
      <c r="AE135" s="57"/>
      <c r="AF135" s="57"/>
      <c r="AG135" s="23"/>
      <c r="AH135" s="25"/>
      <c r="AI135" s="57"/>
      <c r="AJ135" s="57"/>
      <c r="AK135" s="25"/>
      <c r="AL135" s="57"/>
      <c r="AM135" s="57"/>
      <c r="AN135" s="57"/>
      <c r="AO135" s="25"/>
      <c r="AP135" s="25"/>
      <c r="AQ135" s="12"/>
      <c r="AR135" s="12"/>
      <c r="AS135" s="12"/>
      <c r="AT135" s="12"/>
      <c r="AU135" s="12"/>
      <c r="AV135" s="12"/>
      <c r="AW135" s="12"/>
      <c r="AX135" s="12"/>
      <c r="AY135" s="12"/>
      <c r="AZ135" s="12"/>
      <c r="BA135" s="12"/>
      <c r="BB135" s="12"/>
      <c r="BC135" s="12"/>
      <c r="BD135" s="12"/>
      <c r="BE135" s="12"/>
      <c r="BF135" s="25"/>
      <c r="BG135" s="57"/>
      <c r="BH135" s="57"/>
      <c r="BI135" s="25"/>
      <c r="BJ135" s="25"/>
      <c r="BK135" s="57"/>
      <c r="BL135" s="57"/>
      <c r="BM135" s="25"/>
      <c r="BN135" s="57"/>
      <c r="BO135" s="57"/>
      <c r="BP135" s="57"/>
    </row>
    <row r="136" spans="1:68">
      <c r="A136" s="19"/>
      <c r="B136" s="55"/>
      <c r="C136" s="21"/>
      <c r="D136" s="21"/>
      <c r="E136" s="56"/>
      <c r="F136" s="57"/>
      <c r="G136" s="57"/>
      <c r="H136" s="57"/>
      <c r="I136" s="25"/>
      <c r="J136" s="25"/>
      <c r="K136" s="57"/>
      <c r="L136" s="57"/>
      <c r="M136" s="25"/>
      <c r="N136" s="57"/>
      <c r="O136" s="57"/>
      <c r="P136" s="57"/>
      <c r="Q136" s="57"/>
      <c r="R136" s="57"/>
      <c r="S136" s="57"/>
      <c r="T136" s="57"/>
      <c r="U136" s="23"/>
      <c r="V136" s="25"/>
      <c r="W136" s="57"/>
      <c r="X136" s="57"/>
      <c r="Y136" s="25"/>
      <c r="Z136" s="57"/>
      <c r="AA136" s="57"/>
      <c r="AB136" s="57"/>
      <c r="AC136" s="25"/>
      <c r="AD136" s="57"/>
      <c r="AE136" s="57"/>
      <c r="AF136" s="57"/>
      <c r="AG136" s="23"/>
      <c r="AH136" s="25"/>
      <c r="AI136" s="57"/>
      <c r="AJ136" s="57"/>
      <c r="AK136" s="25"/>
      <c r="AL136" s="57"/>
      <c r="AM136" s="57"/>
      <c r="AN136" s="57"/>
      <c r="AO136" s="25"/>
      <c r="AP136" s="25"/>
      <c r="AQ136" s="12"/>
      <c r="AR136" s="12"/>
      <c r="AS136" s="12"/>
      <c r="AT136" s="12"/>
      <c r="AU136" s="12"/>
      <c r="AV136" s="12"/>
      <c r="AW136" s="12"/>
      <c r="AX136" s="12"/>
      <c r="AY136" s="12"/>
      <c r="AZ136" s="12"/>
      <c r="BA136" s="12"/>
      <c r="BB136" s="12"/>
      <c r="BC136" s="12"/>
      <c r="BD136" s="12"/>
      <c r="BE136" s="12"/>
      <c r="BF136" s="25"/>
      <c r="BG136" s="57"/>
      <c r="BH136" s="57"/>
      <c r="BI136" s="25"/>
      <c r="BJ136" s="25"/>
      <c r="BK136" s="57"/>
      <c r="BL136" s="57"/>
      <c r="BM136" s="25"/>
      <c r="BN136" s="57"/>
      <c r="BO136" s="57"/>
      <c r="BP136" s="57"/>
    </row>
    <row r="137" spans="1:68">
      <c r="A137" s="19"/>
      <c r="B137" s="55"/>
      <c r="C137" s="21"/>
      <c r="D137" s="21"/>
      <c r="E137" s="56"/>
      <c r="F137" s="57"/>
      <c r="G137" s="57"/>
      <c r="H137" s="57"/>
      <c r="I137" s="25"/>
      <c r="J137" s="25"/>
      <c r="K137" s="57"/>
      <c r="L137" s="57"/>
      <c r="M137" s="25"/>
      <c r="N137" s="57"/>
      <c r="O137" s="57"/>
      <c r="P137" s="57"/>
      <c r="Q137" s="57"/>
      <c r="R137" s="57"/>
      <c r="S137" s="57"/>
      <c r="T137" s="57"/>
      <c r="U137" s="23"/>
      <c r="V137" s="25"/>
      <c r="W137" s="57"/>
      <c r="X137" s="57"/>
      <c r="Y137" s="25"/>
      <c r="Z137" s="57"/>
      <c r="AA137" s="57"/>
      <c r="AB137" s="57"/>
      <c r="AC137" s="25"/>
      <c r="AD137" s="57"/>
      <c r="AE137" s="57"/>
      <c r="AF137" s="57"/>
      <c r="AG137" s="23"/>
      <c r="AH137" s="25"/>
      <c r="AI137" s="57"/>
      <c r="AJ137" s="57"/>
      <c r="AK137" s="25"/>
      <c r="AL137" s="57"/>
      <c r="AM137" s="57"/>
      <c r="AN137" s="57"/>
      <c r="AO137" s="25"/>
      <c r="AP137" s="25"/>
      <c r="AQ137" s="12"/>
      <c r="AR137" s="12"/>
      <c r="AS137" s="12"/>
      <c r="AT137" s="12"/>
      <c r="AU137" s="12"/>
      <c r="AV137" s="12"/>
      <c r="AW137" s="12"/>
      <c r="AX137" s="12"/>
      <c r="AY137" s="12"/>
      <c r="AZ137" s="12"/>
      <c r="BA137" s="12"/>
      <c r="BB137" s="12"/>
      <c r="BC137" s="12"/>
      <c r="BD137" s="12"/>
      <c r="BE137" s="12"/>
      <c r="BF137" s="25"/>
      <c r="BG137" s="57"/>
      <c r="BH137" s="57"/>
      <c r="BI137" s="25"/>
      <c r="BJ137" s="25"/>
      <c r="BK137" s="57"/>
      <c r="BL137" s="57"/>
      <c r="BM137" s="25"/>
      <c r="BN137" s="57"/>
      <c r="BO137" s="57"/>
      <c r="BP137" s="57"/>
    </row>
    <row r="138" spans="1:68">
      <c r="A138" s="19"/>
      <c r="B138" s="55"/>
      <c r="C138" s="21"/>
      <c r="D138" s="21"/>
      <c r="E138" s="56"/>
      <c r="F138" s="57"/>
      <c r="G138" s="57"/>
      <c r="H138" s="57"/>
      <c r="I138" s="25"/>
      <c r="J138" s="25"/>
      <c r="K138" s="57"/>
      <c r="L138" s="57"/>
      <c r="M138" s="25"/>
      <c r="N138" s="57"/>
      <c r="O138" s="57"/>
      <c r="P138" s="57"/>
      <c r="Q138" s="57"/>
      <c r="R138" s="57"/>
      <c r="S138" s="57"/>
      <c r="T138" s="57"/>
      <c r="U138" s="23"/>
      <c r="V138" s="25"/>
      <c r="W138" s="57"/>
      <c r="X138" s="57"/>
      <c r="Y138" s="25"/>
      <c r="Z138" s="57"/>
      <c r="AA138" s="57"/>
      <c r="AB138" s="57"/>
      <c r="AC138" s="25"/>
      <c r="AD138" s="57"/>
      <c r="AE138" s="57"/>
      <c r="AF138" s="57"/>
      <c r="AG138" s="23"/>
      <c r="AH138" s="25"/>
      <c r="AI138" s="57"/>
      <c r="AJ138" s="57"/>
      <c r="AK138" s="25"/>
      <c r="AL138" s="57"/>
      <c r="AM138" s="57"/>
      <c r="AN138" s="57"/>
      <c r="AO138" s="25"/>
      <c r="AP138" s="25"/>
      <c r="AQ138" s="12"/>
      <c r="AR138" s="12"/>
      <c r="AS138" s="12"/>
      <c r="AT138" s="12"/>
      <c r="AU138" s="12"/>
      <c r="AV138" s="12"/>
      <c r="AW138" s="12"/>
      <c r="AX138" s="12"/>
      <c r="AY138" s="12"/>
      <c r="AZ138" s="12"/>
      <c r="BA138" s="12"/>
      <c r="BB138" s="12"/>
      <c r="BC138" s="12"/>
      <c r="BD138" s="12"/>
      <c r="BE138" s="12"/>
      <c r="BF138" s="25"/>
      <c r="BG138" s="57"/>
      <c r="BH138" s="57"/>
      <c r="BI138" s="25"/>
      <c r="BJ138" s="25"/>
      <c r="BK138" s="57"/>
      <c r="BL138" s="57"/>
      <c r="BM138" s="25"/>
      <c r="BN138" s="57"/>
      <c r="BO138" s="57"/>
      <c r="BP138" s="57"/>
    </row>
    <row r="139" spans="1:68">
      <c r="A139" s="19"/>
      <c r="B139" s="55"/>
      <c r="C139" s="21"/>
      <c r="D139" s="21"/>
      <c r="E139" s="56"/>
      <c r="F139" s="57"/>
      <c r="G139" s="57"/>
      <c r="H139" s="57"/>
      <c r="I139" s="25"/>
      <c r="J139" s="25"/>
      <c r="K139" s="57"/>
      <c r="L139" s="57"/>
      <c r="M139" s="25"/>
      <c r="N139" s="57"/>
      <c r="O139" s="57"/>
      <c r="P139" s="57"/>
      <c r="Q139" s="57"/>
      <c r="R139" s="57"/>
      <c r="S139" s="57"/>
      <c r="T139" s="57"/>
      <c r="U139" s="23"/>
      <c r="V139" s="25"/>
      <c r="W139" s="57"/>
      <c r="X139" s="57"/>
      <c r="Y139" s="25"/>
      <c r="Z139" s="57"/>
      <c r="AA139" s="57"/>
      <c r="AB139" s="57"/>
      <c r="AC139" s="25"/>
      <c r="AD139" s="57"/>
      <c r="AE139" s="57"/>
      <c r="AF139" s="57"/>
      <c r="AG139" s="23"/>
      <c r="AH139" s="25"/>
      <c r="AI139" s="57"/>
      <c r="AJ139" s="57"/>
      <c r="AK139" s="25"/>
      <c r="AL139" s="57"/>
      <c r="AM139" s="57"/>
      <c r="AN139" s="57"/>
      <c r="AO139" s="25"/>
      <c r="AP139" s="25"/>
      <c r="AQ139" s="12"/>
      <c r="AR139" s="12"/>
      <c r="AS139" s="12"/>
      <c r="AT139" s="12"/>
      <c r="AU139" s="12"/>
      <c r="AV139" s="12"/>
      <c r="AW139" s="12"/>
      <c r="AX139" s="12"/>
      <c r="AY139" s="12"/>
      <c r="AZ139" s="12"/>
      <c r="BA139" s="12"/>
      <c r="BB139" s="12"/>
      <c r="BC139" s="12"/>
      <c r="BD139" s="12"/>
      <c r="BE139" s="12"/>
      <c r="BF139" s="25"/>
      <c r="BG139" s="57"/>
      <c r="BH139" s="57"/>
      <c r="BI139" s="25"/>
      <c r="BJ139" s="25"/>
      <c r="BK139" s="57"/>
      <c r="BL139" s="57"/>
      <c r="BM139" s="25"/>
      <c r="BN139" s="57"/>
      <c r="BO139" s="57"/>
      <c r="BP139" s="57"/>
    </row>
    <row r="140" spans="1:68">
      <c r="A140" s="19"/>
      <c r="B140" s="55"/>
      <c r="C140" s="21"/>
      <c r="D140" s="21"/>
      <c r="E140" s="56"/>
      <c r="F140" s="57"/>
      <c r="G140" s="57"/>
      <c r="H140" s="57"/>
      <c r="I140" s="25"/>
      <c r="J140" s="25"/>
      <c r="K140" s="57"/>
      <c r="L140" s="57"/>
      <c r="M140" s="25"/>
      <c r="N140" s="57"/>
      <c r="O140" s="57"/>
      <c r="P140" s="57"/>
      <c r="Q140" s="57"/>
      <c r="R140" s="57"/>
      <c r="S140" s="57"/>
      <c r="T140" s="57"/>
      <c r="U140" s="23"/>
      <c r="V140" s="25"/>
      <c r="W140" s="57"/>
      <c r="X140" s="57"/>
      <c r="Y140" s="25"/>
      <c r="Z140" s="57"/>
      <c r="AA140" s="57"/>
      <c r="AB140" s="57"/>
      <c r="AC140" s="25"/>
      <c r="AD140" s="57"/>
      <c r="AE140" s="57"/>
      <c r="AF140" s="57"/>
      <c r="AG140" s="23"/>
      <c r="AH140" s="25"/>
      <c r="AI140" s="57"/>
      <c r="AJ140" s="57"/>
      <c r="AK140" s="25"/>
      <c r="AL140" s="57"/>
      <c r="AM140" s="57"/>
      <c r="AN140" s="57"/>
      <c r="AO140" s="25"/>
      <c r="AP140" s="25"/>
      <c r="AQ140" s="12"/>
      <c r="AR140" s="12"/>
      <c r="AS140" s="12"/>
      <c r="AT140" s="12"/>
      <c r="AU140" s="12"/>
      <c r="AV140" s="12"/>
      <c r="AW140" s="12"/>
      <c r="AX140" s="12"/>
      <c r="AY140" s="12"/>
      <c r="AZ140" s="12"/>
      <c r="BA140" s="12"/>
      <c r="BB140" s="12"/>
      <c r="BC140" s="12"/>
      <c r="BD140" s="12"/>
      <c r="BE140" s="12"/>
      <c r="BF140" s="25"/>
      <c r="BG140" s="57"/>
      <c r="BH140" s="57"/>
      <c r="BI140" s="25"/>
      <c r="BJ140" s="25"/>
      <c r="BK140" s="57"/>
      <c r="BL140" s="57"/>
      <c r="BM140" s="25"/>
      <c r="BN140" s="57"/>
      <c r="BO140" s="57"/>
      <c r="BP140" s="57"/>
    </row>
    <row r="141" spans="1:68">
      <c r="A141" s="19"/>
      <c r="B141" s="55"/>
      <c r="C141" s="21"/>
      <c r="D141" s="21"/>
      <c r="E141" s="56"/>
      <c r="F141" s="57"/>
      <c r="G141" s="57"/>
      <c r="H141" s="57"/>
      <c r="I141" s="25"/>
      <c r="J141" s="25"/>
      <c r="K141" s="57"/>
      <c r="L141" s="57"/>
      <c r="M141" s="25"/>
      <c r="N141" s="57"/>
      <c r="O141" s="57"/>
      <c r="P141" s="57"/>
      <c r="Q141" s="57"/>
      <c r="R141" s="57"/>
      <c r="S141" s="57"/>
      <c r="T141" s="57"/>
      <c r="U141" s="23"/>
      <c r="V141" s="25"/>
      <c r="W141" s="57"/>
      <c r="X141" s="57"/>
      <c r="Y141" s="25"/>
      <c r="Z141" s="57"/>
      <c r="AA141" s="57"/>
      <c r="AB141" s="57"/>
      <c r="AC141" s="25"/>
      <c r="AD141" s="57"/>
      <c r="AE141" s="57"/>
      <c r="AF141" s="57"/>
      <c r="AG141" s="23"/>
      <c r="AH141" s="25"/>
      <c r="AI141" s="57"/>
      <c r="AJ141" s="57"/>
      <c r="AK141" s="25"/>
      <c r="AL141" s="57"/>
      <c r="AM141" s="57"/>
      <c r="AN141" s="57"/>
      <c r="AO141" s="25"/>
      <c r="AP141" s="25"/>
      <c r="AQ141" s="12"/>
      <c r="AR141" s="12"/>
      <c r="AS141" s="12"/>
      <c r="AT141" s="12"/>
      <c r="AU141" s="12"/>
      <c r="AV141" s="12"/>
      <c r="AW141" s="12"/>
      <c r="AX141" s="12"/>
      <c r="AY141" s="12"/>
      <c r="AZ141" s="12"/>
      <c r="BA141" s="12"/>
      <c r="BB141" s="12"/>
      <c r="BC141" s="12"/>
      <c r="BD141" s="12"/>
      <c r="BE141" s="12"/>
      <c r="BF141" s="25"/>
      <c r="BG141" s="57"/>
      <c r="BH141" s="57"/>
      <c r="BI141" s="25"/>
      <c r="BJ141" s="25"/>
      <c r="BK141" s="57"/>
      <c r="BL141" s="57"/>
      <c r="BM141" s="25"/>
      <c r="BN141" s="57"/>
      <c r="BO141" s="57"/>
      <c r="BP141" s="57"/>
    </row>
    <row r="142" spans="1:68">
      <c r="A142" s="19"/>
      <c r="B142" s="55"/>
      <c r="C142" s="21"/>
      <c r="D142" s="21"/>
      <c r="E142" s="56"/>
      <c r="F142" s="57"/>
      <c r="G142" s="57"/>
      <c r="H142" s="57"/>
      <c r="I142" s="25"/>
      <c r="J142" s="25"/>
      <c r="K142" s="57"/>
      <c r="L142" s="57"/>
      <c r="M142" s="25"/>
      <c r="N142" s="57"/>
      <c r="O142" s="57"/>
      <c r="P142" s="57"/>
      <c r="Q142" s="57"/>
      <c r="R142" s="57"/>
      <c r="S142" s="57"/>
      <c r="T142" s="57"/>
      <c r="U142" s="23"/>
      <c r="V142" s="25"/>
      <c r="W142" s="57"/>
      <c r="X142" s="57"/>
      <c r="Y142" s="25"/>
      <c r="Z142" s="57"/>
      <c r="AA142" s="57"/>
      <c r="AB142" s="57"/>
      <c r="AC142" s="25"/>
      <c r="AD142" s="57"/>
      <c r="AE142" s="57"/>
      <c r="AF142" s="57"/>
      <c r="AG142" s="23"/>
      <c r="AH142" s="25"/>
      <c r="AI142" s="57"/>
      <c r="AJ142" s="57"/>
      <c r="AK142" s="25"/>
      <c r="AL142" s="57"/>
      <c r="AM142" s="57"/>
      <c r="AN142" s="57"/>
      <c r="AO142" s="25"/>
      <c r="AP142" s="25"/>
      <c r="AQ142" s="12"/>
      <c r="AR142" s="12"/>
      <c r="AS142" s="12"/>
      <c r="AT142" s="12"/>
      <c r="AU142" s="12"/>
      <c r="AV142" s="12"/>
      <c r="AW142" s="12"/>
      <c r="AX142" s="12"/>
      <c r="AY142" s="12"/>
      <c r="AZ142" s="12"/>
      <c r="BA142" s="12"/>
      <c r="BB142" s="12"/>
      <c r="BC142" s="12"/>
      <c r="BD142" s="12"/>
      <c r="BE142" s="12"/>
      <c r="BF142" s="25"/>
      <c r="BG142" s="57"/>
      <c r="BH142" s="57"/>
      <c r="BI142" s="25"/>
      <c r="BJ142" s="25"/>
      <c r="BK142" s="57"/>
      <c r="BL142" s="57"/>
      <c r="BM142" s="25"/>
      <c r="BN142" s="57"/>
      <c r="BO142" s="57"/>
      <c r="BP142" s="57"/>
    </row>
    <row r="143" spans="1:68">
      <c r="A143" s="19"/>
      <c r="B143" s="55"/>
      <c r="C143" s="21"/>
      <c r="D143" s="21"/>
      <c r="E143" s="56"/>
      <c r="F143" s="57"/>
      <c r="G143" s="57"/>
      <c r="H143" s="57"/>
      <c r="I143" s="25"/>
      <c r="J143" s="25"/>
      <c r="K143" s="57"/>
      <c r="L143" s="57"/>
      <c r="M143" s="25"/>
      <c r="N143" s="57"/>
      <c r="O143" s="57"/>
      <c r="P143" s="57"/>
      <c r="Q143" s="57"/>
      <c r="R143" s="57"/>
      <c r="S143" s="57"/>
      <c r="T143" s="57"/>
      <c r="U143" s="23"/>
      <c r="V143" s="25"/>
      <c r="W143" s="57"/>
      <c r="X143" s="57"/>
      <c r="Y143" s="25"/>
      <c r="Z143" s="57"/>
      <c r="AA143" s="57"/>
      <c r="AB143" s="57"/>
      <c r="AC143" s="25"/>
      <c r="AD143" s="57"/>
      <c r="AE143" s="57"/>
      <c r="AF143" s="57"/>
      <c r="AG143" s="23"/>
      <c r="AH143" s="25"/>
      <c r="AI143" s="57"/>
      <c r="AJ143" s="57"/>
      <c r="AK143" s="25"/>
      <c r="AL143" s="57"/>
      <c r="AM143" s="57"/>
      <c r="AN143" s="57"/>
      <c r="AO143" s="25"/>
      <c r="AP143" s="25"/>
      <c r="AQ143" s="12"/>
      <c r="AR143" s="12"/>
      <c r="AS143" s="12"/>
      <c r="AT143" s="12"/>
      <c r="AU143" s="12"/>
      <c r="AV143" s="12"/>
      <c r="AW143" s="12"/>
      <c r="AX143" s="12"/>
      <c r="AY143" s="12"/>
      <c r="AZ143" s="12"/>
      <c r="BA143" s="12"/>
      <c r="BB143" s="12"/>
      <c r="BC143" s="12"/>
      <c r="BD143" s="12"/>
      <c r="BE143" s="12"/>
      <c r="BF143" s="25"/>
      <c r="BG143" s="57"/>
      <c r="BH143" s="57"/>
      <c r="BI143" s="25"/>
      <c r="BJ143" s="25"/>
      <c r="BK143" s="57"/>
      <c r="BL143" s="57"/>
      <c r="BM143" s="25"/>
      <c r="BN143" s="57"/>
      <c r="BO143" s="57"/>
      <c r="BP143" s="57"/>
    </row>
    <row r="144" spans="1:68">
      <c r="A144" s="19"/>
      <c r="B144" s="55"/>
      <c r="C144" s="21"/>
      <c r="D144" s="21"/>
      <c r="E144" s="56"/>
      <c r="F144" s="57"/>
      <c r="G144" s="57"/>
      <c r="H144" s="57"/>
      <c r="I144" s="25"/>
      <c r="J144" s="25"/>
      <c r="K144" s="57"/>
      <c r="L144" s="57"/>
      <c r="M144" s="25"/>
      <c r="N144" s="57"/>
      <c r="O144" s="57"/>
      <c r="P144" s="57"/>
      <c r="Q144" s="57"/>
      <c r="R144" s="57"/>
      <c r="S144" s="57"/>
      <c r="T144" s="57"/>
      <c r="U144" s="23"/>
      <c r="V144" s="25"/>
      <c r="W144" s="57"/>
      <c r="X144" s="57"/>
      <c r="Y144" s="25"/>
      <c r="Z144" s="57"/>
      <c r="AA144" s="57"/>
      <c r="AB144" s="57"/>
      <c r="AC144" s="25"/>
      <c r="AD144" s="57"/>
      <c r="AE144" s="57"/>
      <c r="AF144" s="57"/>
      <c r="AG144" s="23"/>
      <c r="AH144" s="25"/>
      <c r="AI144" s="57"/>
      <c r="AJ144" s="57"/>
      <c r="AK144" s="25"/>
      <c r="AL144" s="57"/>
      <c r="AM144" s="57"/>
      <c r="AN144" s="57"/>
      <c r="AO144" s="25"/>
      <c r="AP144" s="25"/>
      <c r="AQ144" s="12"/>
      <c r="AR144" s="12"/>
      <c r="AS144" s="12"/>
      <c r="AT144" s="12"/>
      <c r="AU144" s="12"/>
      <c r="AV144" s="12"/>
      <c r="AW144" s="12"/>
      <c r="AX144" s="12"/>
      <c r="AY144" s="12"/>
      <c r="AZ144" s="12"/>
      <c r="BA144" s="12"/>
      <c r="BB144" s="12"/>
      <c r="BC144" s="12"/>
      <c r="BD144" s="12"/>
      <c r="BE144" s="12"/>
      <c r="BF144" s="25"/>
      <c r="BG144" s="57"/>
      <c r="BH144" s="57"/>
      <c r="BI144" s="25"/>
      <c r="BJ144" s="25"/>
      <c r="BK144" s="57"/>
      <c r="BL144" s="57"/>
      <c r="BM144" s="25"/>
      <c r="BN144" s="57"/>
      <c r="BO144" s="57"/>
      <c r="BP144" s="57"/>
    </row>
    <row r="145" spans="1:68">
      <c r="A145" s="19"/>
      <c r="B145" s="55"/>
      <c r="C145" s="21"/>
      <c r="D145" s="21"/>
      <c r="E145" s="56"/>
      <c r="F145" s="57"/>
      <c r="G145" s="57"/>
      <c r="H145" s="57"/>
      <c r="I145" s="25"/>
      <c r="J145" s="25"/>
      <c r="K145" s="57"/>
      <c r="L145" s="57"/>
      <c r="M145" s="25"/>
      <c r="N145" s="57"/>
      <c r="O145" s="57"/>
      <c r="P145" s="57"/>
      <c r="Q145" s="57"/>
      <c r="R145" s="57"/>
      <c r="S145" s="57"/>
      <c r="T145" s="57"/>
      <c r="U145" s="23"/>
      <c r="V145" s="25"/>
      <c r="W145" s="57"/>
      <c r="X145" s="57"/>
      <c r="Y145" s="25"/>
      <c r="Z145" s="57"/>
      <c r="AA145" s="57"/>
      <c r="AB145" s="57"/>
      <c r="AC145" s="25"/>
      <c r="AD145" s="57"/>
      <c r="AE145" s="57"/>
      <c r="AF145" s="57"/>
      <c r="AG145" s="23"/>
      <c r="AH145" s="25"/>
      <c r="AI145" s="57"/>
      <c r="AJ145" s="57"/>
      <c r="AK145" s="25"/>
      <c r="AL145" s="57"/>
      <c r="AM145" s="57"/>
      <c r="AN145" s="57"/>
      <c r="AO145" s="25"/>
      <c r="AP145" s="25"/>
      <c r="AQ145" s="12"/>
      <c r="AR145" s="12"/>
      <c r="AS145" s="12"/>
      <c r="AT145" s="12"/>
      <c r="AU145" s="12"/>
      <c r="AV145" s="12"/>
      <c r="AW145" s="12"/>
      <c r="AX145" s="12"/>
      <c r="AY145" s="12"/>
      <c r="AZ145" s="12"/>
      <c r="BA145" s="12"/>
      <c r="BB145" s="12"/>
      <c r="BC145" s="12"/>
      <c r="BD145" s="12"/>
      <c r="BE145" s="12"/>
      <c r="BF145" s="25"/>
      <c r="BG145" s="57"/>
      <c r="BH145" s="57"/>
      <c r="BI145" s="25"/>
      <c r="BJ145" s="25"/>
      <c r="BK145" s="57"/>
      <c r="BL145" s="57"/>
      <c r="BM145" s="25"/>
      <c r="BN145" s="57"/>
      <c r="BO145" s="57"/>
      <c r="BP145" s="57"/>
    </row>
    <row r="146" spans="1:68">
      <c r="A146" s="19"/>
      <c r="B146" s="55"/>
      <c r="C146" s="21"/>
      <c r="D146" s="21"/>
      <c r="E146" s="56"/>
      <c r="F146" s="57"/>
      <c r="G146" s="57"/>
      <c r="H146" s="57"/>
      <c r="I146" s="25"/>
      <c r="J146" s="25"/>
      <c r="K146" s="57"/>
      <c r="L146" s="57"/>
      <c r="M146" s="25"/>
      <c r="N146" s="57"/>
      <c r="O146" s="57"/>
      <c r="P146" s="57"/>
      <c r="Q146" s="57"/>
      <c r="R146" s="57"/>
      <c r="S146" s="57"/>
      <c r="T146" s="57"/>
      <c r="U146" s="23"/>
      <c r="V146" s="25"/>
      <c r="W146" s="57"/>
      <c r="X146" s="57"/>
      <c r="Y146" s="25"/>
      <c r="Z146" s="57"/>
      <c r="AA146" s="57"/>
      <c r="AB146" s="57"/>
      <c r="AC146" s="25"/>
      <c r="AD146" s="57"/>
      <c r="AE146" s="57"/>
      <c r="AF146" s="57"/>
      <c r="AG146" s="23"/>
      <c r="AH146" s="25"/>
      <c r="AI146" s="57"/>
      <c r="AJ146" s="57"/>
      <c r="AK146" s="25"/>
      <c r="AL146" s="57"/>
      <c r="AM146" s="57"/>
      <c r="AN146" s="57"/>
      <c r="AO146" s="25"/>
      <c r="AP146" s="25"/>
      <c r="AQ146" s="12"/>
      <c r="AR146" s="12"/>
      <c r="AS146" s="12"/>
      <c r="AT146" s="12"/>
      <c r="AU146" s="12"/>
      <c r="AV146" s="12"/>
      <c r="AW146" s="12"/>
      <c r="AX146" s="12"/>
      <c r="AY146" s="12"/>
      <c r="AZ146" s="12"/>
      <c r="BA146" s="12"/>
      <c r="BB146" s="12"/>
      <c r="BC146" s="12"/>
      <c r="BD146" s="12"/>
      <c r="BE146" s="12"/>
      <c r="BF146" s="25"/>
      <c r="BG146" s="57"/>
      <c r="BH146" s="57"/>
      <c r="BI146" s="25"/>
      <c r="BJ146" s="25"/>
      <c r="BK146" s="57"/>
      <c r="BL146" s="57"/>
      <c r="BM146" s="25"/>
      <c r="BN146" s="57"/>
      <c r="BO146" s="57"/>
      <c r="BP146" s="57"/>
    </row>
    <row r="147" spans="1:68">
      <c r="A147" s="19"/>
      <c r="B147" s="55"/>
      <c r="C147" s="21"/>
      <c r="D147" s="21"/>
      <c r="E147" s="56"/>
      <c r="F147" s="57"/>
      <c r="G147" s="57"/>
      <c r="H147" s="57"/>
      <c r="I147" s="25"/>
      <c r="J147" s="25"/>
      <c r="K147" s="57"/>
      <c r="L147" s="57"/>
      <c r="M147" s="25"/>
      <c r="N147" s="57"/>
      <c r="O147" s="57"/>
      <c r="P147" s="57"/>
      <c r="Q147" s="57"/>
      <c r="R147" s="57"/>
      <c r="S147" s="57"/>
      <c r="T147" s="57"/>
      <c r="U147" s="23"/>
      <c r="V147" s="25"/>
      <c r="W147" s="57"/>
      <c r="X147" s="57"/>
      <c r="Y147" s="25"/>
      <c r="Z147" s="57"/>
      <c r="AA147" s="57"/>
      <c r="AB147" s="57"/>
      <c r="AC147" s="25"/>
      <c r="AD147" s="57"/>
      <c r="AE147" s="57"/>
      <c r="AF147" s="57"/>
      <c r="AG147" s="23"/>
      <c r="AH147" s="25"/>
      <c r="AI147" s="57"/>
      <c r="AJ147" s="57"/>
      <c r="AK147" s="25"/>
      <c r="AL147" s="57"/>
      <c r="AM147" s="57"/>
      <c r="AN147" s="57"/>
      <c r="AO147" s="25"/>
      <c r="AP147" s="25"/>
      <c r="AQ147" s="12"/>
      <c r="AR147" s="12"/>
      <c r="AS147" s="12"/>
      <c r="AT147" s="12"/>
      <c r="AU147" s="12"/>
      <c r="AV147" s="12"/>
      <c r="AW147" s="12"/>
      <c r="AX147" s="12"/>
      <c r="AY147" s="12"/>
      <c r="AZ147" s="12"/>
      <c r="BA147" s="12"/>
      <c r="BB147" s="12"/>
      <c r="BC147" s="12"/>
      <c r="BD147" s="12"/>
      <c r="BE147" s="12"/>
      <c r="BF147" s="25"/>
      <c r="BG147" s="57"/>
      <c r="BH147" s="57"/>
      <c r="BI147" s="25"/>
      <c r="BJ147" s="25"/>
      <c r="BK147" s="57"/>
      <c r="BL147" s="57"/>
      <c r="BM147" s="25"/>
      <c r="BN147" s="57"/>
      <c r="BO147" s="57"/>
      <c r="BP147" s="57"/>
    </row>
    <row r="148" spans="1:68">
      <c r="A148" s="19"/>
      <c r="B148" s="55"/>
      <c r="C148" s="21"/>
      <c r="D148" s="21"/>
      <c r="E148" s="56"/>
      <c r="F148" s="57"/>
      <c r="G148" s="57"/>
      <c r="H148" s="57"/>
      <c r="I148" s="25"/>
      <c r="J148" s="25"/>
      <c r="K148" s="57"/>
      <c r="L148" s="57"/>
      <c r="M148" s="25"/>
      <c r="N148" s="57"/>
      <c r="O148" s="57"/>
      <c r="P148" s="57"/>
      <c r="Q148" s="57"/>
      <c r="R148" s="57"/>
      <c r="S148" s="57"/>
      <c r="T148" s="57"/>
      <c r="U148" s="23"/>
      <c r="V148" s="25"/>
      <c r="W148" s="57"/>
      <c r="X148" s="57"/>
      <c r="Y148" s="25"/>
      <c r="Z148" s="57"/>
      <c r="AA148" s="57"/>
      <c r="AB148" s="57"/>
      <c r="AC148" s="25"/>
      <c r="AD148" s="57"/>
      <c r="AE148" s="57"/>
      <c r="AF148" s="57"/>
      <c r="AG148" s="23"/>
      <c r="AH148" s="25"/>
      <c r="AI148" s="57"/>
      <c r="AJ148" s="57"/>
      <c r="AK148" s="25"/>
      <c r="AL148" s="57"/>
      <c r="AM148" s="57"/>
      <c r="AN148" s="57"/>
      <c r="AO148" s="25"/>
      <c r="AP148" s="25"/>
      <c r="AQ148" s="12"/>
      <c r="AR148" s="12"/>
      <c r="AS148" s="12"/>
      <c r="AT148" s="12"/>
      <c r="AU148" s="12"/>
      <c r="AV148" s="12"/>
      <c r="AW148" s="12"/>
      <c r="AX148" s="12"/>
      <c r="AY148" s="12"/>
      <c r="AZ148" s="12"/>
      <c r="BA148" s="12"/>
      <c r="BB148" s="12"/>
      <c r="BC148" s="12"/>
      <c r="BD148" s="12"/>
      <c r="BE148" s="12"/>
      <c r="BF148" s="25"/>
      <c r="BG148" s="57"/>
      <c r="BH148" s="57"/>
      <c r="BI148" s="25"/>
      <c r="BJ148" s="25"/>
      <c r="BK148" s="57"/>
      <c r="BL148" s="57"/>
      <c r="BM148" s="25"/>
      <c r="BN148" s="57"/>
      <c r="BO148" s="57"/>
      <c r="BP148" s="57"/>
    </row>
    <row r="149" spans="1:68">
      <c r="A149" s="19"/>
      <c r="B149" s="55"/>
      <c r="C149" s="21"/>
      <c r="D149" s="21"/>
      <c r="E149" s="56"/>
      <c r="F149" s="57"/>
      <c r="G149" s="57"/>
      <c r="H149" s="57"/>
      <c r="I149" s="25"/>
      <c r="J149" s="25"/>
      <c r="K149" s="57"/>
      <c r="L149" s="57"/>
      <c r="M149" s="25"/>
      <c r="N149" s="57"/>
      <c r="O149" s="57"/>
      <c r="P149" s="57"/>
      <c r="Q149" s="57"/>
      <c r="R149" s="57"/>
      <c r="S149" s="57"/>
      <c r="T149" s="57"/>
      <c r="U149" s="23"/>
      <c r="V149" s="25"/>
      <c r="W149" s="57"/>
      <c r="X149" s="57"/>
      <c r="Y149" s="25"/>
      <c r="Z149" s="57"/>
      <c r="AA149" s="57"/>
      <c r="AB149" s="57"/>
      <c r="AC149" s="25"/>
      <c r="AD149" s="57"/>
      <c r="AE149" s="57"/>
      <c r="AF149" s="57"/>
      <c r="AG149" s="23"/>
      <c r="AH149" s="25"/>
      <c r="AI149" s="57"/>
      <c r="AJ149" s="57"/>
      <c r="AK149" s="25"/>
      <c r="AL149" s="57"/>
      <c r="AM149" s="57"/>
      <c r="AN149" s="57"/>
      <c r="AO149" s="25"/>
      <c r="AP149" s="25"/>
      <c r="AQ149" s="12"/>
      <c r="AR149" s="12"/>
      <c r="AS149" s="12"/>
      <c r="AT149" s="12"/>
      <c r="AU149" s="12"/>
      <c r="AV149" s="12"/>
      <c r="AW149" s="12"/>
      <c r="AX149" s="12"/>
      <c r="AY149" s="12"/>
      <c r="AZ149" s="12"/>
      <c r="BA149" s="12"/>
      <c r="BB149" s="12"/>
      <c r="BC149" s="12"/>
      <c r="BD149" s="12"/>
      <c r="BE149" s="12"/>
      <c r="BF149" s="25"/>
      <c r="BG149" s="57"/>
      <c r="BH149" s="57"/>
      <c r="BI149" s="25"/>
      <c r="BJ149" s="25"/>
      <c r="BK149" s="57"/>
      <c r="BL149" s="57"/>
      <c r="BM149" s="25"/>
      <c r="BN149" s="57"/>
      <c r="BO149" s="57"/>
      <c r="BP149" s="57"/>
    </row>
    <row r="150" spans="1:68">
      <c r="A150" s="19"/>
      <c r="B150" s="55"/>
      <c r="C150" s="21"/>
      <c r="D150" s="21"/>
      <c r="E150" s="56"/>
      <c r="F150" s="57"/>
      <c r="G150" s="57"/>
      <c r="H150" s="57"/>
      <c r="I150" s="25"/>
      <c r="J150" s="25"/>
      <c r="K150" s="57"/>
      <c r="L150" s="57"/>
      <c r="M150" s="25"/>
      <c r="N150" s="57"/>
      <c r="O150" s="57"/>
      <c r="P150" s="57"/>
      <c r="Q150" s="57"/>
      <c r="R150" s="57"/>
      <c r="S150" s="57"/>
      <c r="T150" s="57"/>
      <c r="U150" s="23"/>
      <c r="V150" s="25"/>
      <c r="W150" s="57"/>
      <c r="X150" s="57"/>
      <c r="Y150" s="25"/>
      <c r="Z150" s="57"/>
      <c r="AA150" s="57"/>
      <c r="AB150" s="57"/>
      <c r="AC150" s="25"/>
      <c r="AD150" s="57"/>
      <c r="AE150" s="57"/>
      <c r="AF150" s="57"/>
      <c r="AG150" s="23"/>
      <c r="AH150" s="25"/>
      <c r="AI150" s="57"/>
      <c r="AJ150" s="57"/>
      <c r="AK150" s="25"/>
      <c r="AL150" s="57"/>
      <c r="AM150" s="57"/>
      <c r="AN150" s="57"/>
      <c r="AO150" s="25"/>
      <c r="AP150" s="25"/>
      <c r="AQ150" s="12"/>
      <c r="AR150" s="12"/>
      <c r="AS150" s="12"/>
      <c r="AT150" s="12"/>
      <c r="AU150" s="12"/>
      <c r="AV150" s="12"/>
      <c r="AW150" s="12"/>
      <c r="AX150" s="12"/>
      <c r="AY150" s="12"/>
      <c r="AZ150" s="12"/>
      <c r="BA150" s="12"/>
      <c r="BB150" s="12"/>
      <c r="BC150" s="12"/>
      <c r="BD150" s="12"/>
      <c r="BE150" s="12"/>
      <c r="BF150" s="25"/>
      <c r="BG150" s="57"/>
      <c r="BH150" s="57"/>
      <c r="BI150" s="25"/>
      <c r="BJ150" s="25"/>
      <c r="BK150" s="57"/>
      <c r="BL150" s="57"/>
      <c r="BM150" s="25"/>
      <c r="BN150" s="57"/>
      <c r="BO150" s="57"/>
      <c r="BP150" s="57"/>
    </row>
    <row r="151" spans="1:68">
      <c r="A151" s="19"/>
      <c r="B151" s="55"/>
      <c r="C151" s="21"/>
      <c r="D151" s="21"/>
      <c r="E151" s="56"/>
      <c r="F151" s="57"/>
      <c r="G151" s="57"/>
      <c r="H151" s="57"/>
      <c r="I151" s="25"/>
      <c r="J151" s="25"/>
      <c r="K151" s="57"/>
      <c r="L151" s="57"/>
      <c r="M151" s="25"/>
      <c r="N151" s="57"/>
      <c r="O151" s="57"/>
      <c r="P151" s="57"/>
      <c r="Q151" s="57"/>
      <c r="R151" s="57"/>
      <c r="S151" s="57"/>
      <c r="T151" s="57"/>
      <c r="U151" s="23"/>
      <c r="V151" s="25"/>
      <c r="W151" s="57"/>
      <c r="X151" s="57"/>
      <c r="Y151" s="25"/>
      <c r="Z151" s="57"/>
      <c r="AA151" s="57"/>
      <c r="AB151" s="57"/>
      <c r="AC151" s="25"/>
      <c r="AD151" s="57"/>
      <c r="AE151" s="57"/>
      <c r="AF151" s="57"/>
      <c r="AG151" s="23"/>
      <c r="AH151" s="25"/>
      <c r="AI151" s="57"/>
      <c r="AJ151" s="57"/>
      <c r="AK151" s="25"/>
      <c r="AL151" s="57"/>
      <c r="AM151" s="57"/>
      <c r="AN151" s="57"/>
      <c r="AO151" s="25"/>
      <c r="AP151" s="25"/>
      <c r="AQ151" s="12"/>
      <c r="AR151" s="12"/>
      <c r="AS151" s="12"/>
      <c r="AT151" s="12"/>
      <c r="AU151" s="12"/>
      <c r="AV151" s="12"/>
      <c r="AW151" s="12"/>
      <c r="AX151" s="12"/>
      <c r="AY151" s="12"/>
      <c r="AZ151" s="12"/>
      <c r="BA151" s="12"/>
      <c r="BB151" s="12"/>
      <c r="BC151" s="12"/>
      <c r="BD151" s="12"/>
      <c r="BE151" s="12"/>
      <c r="BF151" s="25"/>
      <c r="BG151" s="57"/>
      <c r="BH151" s="57"/>
      <c r="BI151" s="25"/>
      <c r="BJ151" s="25"/>
      <c r="BK151" s="57"/>
      <c r="BL151" s="57"/>
      <c r="BM151" s="25"/>
      <c r="BN151" s="57"/>
      <c r="BO151" s="57"/>
      <c r="BP151" s="57"/>
    </row>
    <row r="152" spans="1:68">
      <c r="A152" s="19"/>
      <c r="B152" s="55"/>
      <c r="C152" s="21"/>
      <c r="D152" s="21"/>
      <c r="E152" s="56"/>
      <c r="F152" s="57"/>
      <c r="G152" s="57"/>
      <c r="H152" s="57"/>
      <c r="I152" s="25"/>
      <c r="J152" s="25"/>
      <c r="K152" s="57"/>
      <c r="L152" s="57"/>
      <c r="M152" s="25"/>
      <c r="N152" s="57"/>
      <c r="O152" s="57"/>
      <c r="P152" s="57"/>
      <c r="Q152" s="57"/>
      <c r="R152" s="57"/>
      <c r="S152" s="57"/>
      <c r="T152" s="57"/>
      <c r="U152" s="23"/>
      <c r="V152" s="25"/>
      <c r="W152" s="57"/>
      <c r="X152" s="57"/>
      <c r="Y152" s="25"/>
      <c r="Z152" s="57"/>
      <c r="AA152" s="57"/>
      <c r="AB152" s="57"/>
      <c r="AC152" s="25"/>
      <c r="AD152" s="57"/>
      <c r="AE152" s="57"/>
      <c r="AF152" s="57"/>
      <c r="AG152" s="23"/>
      <c r="AH152" s="25"/>
      <c r="AI152" s="57"/>
      <c r="AJ152" s="57"/>
      <c r="AK152" s="25"/>
      <c r="AL152" s="57"/>
      <c r="AM152" s="57"/>
      <c r="AN152" s="57"/>
      <c r="AO152" s="25"/>
      <c r="AP152" s="25"/>
      <c r="AQ152" s="12"/>
      <c r="AR152" s="12"/>
      <c r="AS152" s="12"/>
      <c r="AT152" s="12"/>
      <c r="AU152" s="12"/>
      <c r="AV152" s="12"/>
      <c r="AW152" s="12"/>
      <c r="AX152" s="12"/>
      <c r="AY152" s="12"/>
      <c r="AZ152" s="12"/>
      <c r="BA152" s="12"/>
      <c r="BB152" s="12"/>
      <c r="BC152" s="12"/>
      <c r="BD152" s="12"/>
      <c r="BE152" s="12"/>
      <c r="BF152" s="25"/>
      <c r="BG152" s="57"/>
      <c r="BH152" s="57"/>
      <c r="BI152" s="25"/>
      <c r="BJ152" s="25"/>
      <c r="BK152" s="57"/>
      <c r="BL152" s="57"/>
      <c r="BM152" s="25"/>
      <c r="BN152" s="57"/>
      <c r="BO152" s="57"/>
      <c r="BP152" s="57"/>
    </row>
    <row r="153" spans="1:68">
      <c r="A153" s="19"/>
      <c r="B153" s="55"/>
      <c r="C153" s="21"/>
      <c r="D153" s="21"/>
      <c r="E153" s="56"/>
      <c r="F153" s="57"/>
      <c r="G153" s="57"/>
      <c r="H153" s="57"/>
      <c r="I153" s="25"/>
      <c r="J153" s="25"/>
      <c r="K153" s="57"/>
      <c r="L153" s="57"/>
      <c r="M153" s="25"/>
      <c r="N153" s="57"/>
      <c r="O153" s="57"/>
      <c r="P153" s="57"/>
      <c r="Q153" s="57"/>
      <c r="R153" s="57"/>
      <c r="S153" s="57"/>
      <c r="T153" s="57"/>
      <c r="U153" s="23"/>
      <c r="V153" s="25"/>
      <c r="W153" s="57"/>
      <c r="X153" s="57"/>
      <c r="Y153" s="25"/>
      <c r="Z153" s="57"/>
      <c r="AA153" s="57"/>
      <c r="AB153" s="57"/>
      <c r="AC153" s="25"/>
      <c r="AD153" s="57"/>
      <c r="AE153" s="57"/>
      <c r="AF153" s="57"/>
      <c r="AG153" s="23"/>
      <c r="AH153" s="25"/>
      <c r="AI153" s="57"/>
      <c r="AJ153" s="57"/>
      <c r="AK153" s="25"/>
      <c r="AL153" s="57"/>
      <c r="AM153" s="57"/>
      <c r="AN153" s="57"/>
      <c r="AO153" s="25"/>
      <c r="AP153" s="25"/>
      <c r="AQ153" s="12"/>
      <c r="AR153" s="12"/>
      <c r="AS153" s="12"/>
      <c r="AT153" s="12"/>
      <c r="AU153" s="12"/>
      <c r="AV153" s="12"/>
      <c r="AW153" s="12"/>
      <c r="AX153" s="12"/>
      <c r="AY153" s="12"/>
      <c r="AZ153" s="12"/>
      <c r="BA153" s="12"/>
      <c r="BB153" s="12"/>
      <c r="BC153" s="12"/>
      <c r="BD153" s="12"/>
      <c r="BE153" s="12"/>
      <c r="BF153" s="25"/>
      <c r="BG153" s="57"/>
      <c r="BH153" s="57"/>
      <c r="BI153" s="25"/>
      <c r="BJ153" s="25"/>
      <c r="BK153" s="57"/>
      <c r="BL153" s="57"/>
      <c r="BM153" s="25"/>
      <c r="BN153" s="57"/>
      <c r="BO153" s="57"/>
      <c r="BP153" s="57"/>
    </row>
    <row r="154" spans="1:68">
      <c r="A154" s="19"/>
      <c r="B154" s="55"/>
      <c r="C154" s="21"/>
      <c r="D154" s="21"/>
      <c r="E154" s="56"/>
      <c r="F154" s="57"/>
      <c r="G154" s="57"/>
      <c r="H154" s="57"/>
      <c r="I154" s="25"/>
      <c r="J154" s="25"/>
      <c r="K154" s="57"/>
      <c r="L154" s="57"/>
      <c r="M154" s="25"/>
      <c r="N154" s="57"/>
      <c r="O154" s="57"/>
      <c r="P154" s="57"/>
      <c r="Q154" s="57"/>
      <c r="R154" s="57"/>
      <c r="S154" s="57"/>
      <c r="T154" s="57"/>
      <c r="U154" s="23"/>
      <c r="V154" s="25"/>
      <c r="W154" s="57"/>
      <c r="X154" s="57"/>
      <c r="Y154" s="25"/>
      <c r="Z154" s="57"/>
      <c r="AA154" s="57"/>
      <c r="AB154" s="57"/>
      <c r="AC154" s="25"/>
      <c r="AD154" s="57"/>
      <c r="AE154" s="57"/>
      <c r="AF154" s="57"/>
      <c r="AG154" s="23"/>
      <c r="AH154" s="25"/>
      <c r="AI154" s="57"/>
      <c r="AJ154" s="57"/>
      <c r="AK154" s="25"/>
      <c r="AL154" s="57"/>
      <c r="AM154" s="57"/>
      <c r="AN154" s="57"/>
      <c r="AO154" s="25"/>
      <c r="AP154" s="25"/>
      <c r="AQ154" s="12"/>
      <c r="AR154" s="12"/>
      <c r="AS154" s="12"/>
      <c r="AT154" s="12"/>
      <c r="AU154" s="12"/>
      <c r="AV154" s="12"/>
      <c r="AW154" s="12"/>
      <c r="AX154" s="12"/>
      <c r="AY154" s="12"/>
      <c r="AZ154" s="12"/>
      <c r="BA154" s="12"/>
      <c r="BB154" s="12"/>
      <c r="BC154" s="12"/>
      <c r="BD154" s="12"/>
      <c r="BE154" s="12"/>
      <c r="BF154" s="25"/>
      <c r="BG154" s="57"/>
      <c r="BH154" s="57"/>
      <c r="BI154" s="25"/>
      <c r="BJ154" s="25"/>
      <c r="BK154" s="57"/>
      <c r="BL154" s="57"/>
      <c r="BM154" s="25"/>
      <c r="BN154" s="57"/>
      <c r="BO154" s="57"/>
      <c r="BP154" s="57"/>
    </row>
    <row r="155" spans="1:68">
      <c r="A155" s="19"/>
      <c r="B155" s="55"/>
      <c r="C155" s="21"/>
      <c r="D155" s="21"/>
      <c r="E155" s="56"/>
      <c r="F155" s="57"/>
      <c r="G155" s="57"/>
      <c r="H155" s="57"/>
      <c r="I155" s="25"/>
      <c r="J155" s="25"/>
      <c r="K155" s="57"/>
      <c r="L155" s="57"/>
      <c r="M155" s="25"/>
      <c r="N155" s="57"/>
      <c r="O155" s="57"/>
      <c r="P155" s="57"/>
      <c r="Q155" s="57"/>
      <c r="R155" s="57"/>
      <c r="S155" s="57"/>
      <c r="T155" s="57"/>
      <c r="U155" s="23"/>
      <c r="V155" s="25"/>
      <c r="W155" s="57"/>
      <c r="X155" s="57"/>
      <c r="Y155" s="25"/>
      <c r="Z155" s="57"/>
      <c r="AA155" s="57"/>
      <c r="AB155" s="57"/>
      <c r="AC155" s="25"/>
      <c r="AD155" s="57"/>
      <c r="AE155" s="57"/>
      <c r="AF155" s="57"/>
      <c r="AG155" s="23"/>
      <c r="AH155" s="25"/>
      <c r="AI155" s="57"/>
      <c r="AJ155" s="57"/>
      <c r="AK155" s="25"/>
      <c r="AL155" s="57"/>
      <c r="AM155" s="57"/>
      <c r="AN155" s="57"/>
      <c r="AO155" s="25"/>
      <c r="AP155" s="25"/>
      <c r="AQ155" s="12"/>
      <c r="AR155" s="12"/>
      <c r="AS155" s="12"/>
      <c r="AT155" s="12"/>
      <c r="AU155" s="12"/>
      <c r="AV155" s="12"/>
      <c r="AW155" s="12"/>
      <c r="AX155" s="12"/>
      <c r="AY155" s="12"/>
      <c r="AZ155" s="12"/>
      <c r="BA155" s="12"/>
      <c r="BB155" s="12"/>
      <c r="BC155" s="12"/>
      <c r="BD155" s="12"/>
      <c r="BE155" s="12"/>
      <c r="BF155" s="25"/>
      <c r="BG155" s="57"/>
      <c r="BH155" s="57"/>
      <c r="BI155" s="25"/>
      <c r="BJ155" s="25"/>
      <c r="BK155" s="57"/>
      <c r="BL155" s="57"/>
      <c r="BM155" s="25"/>
      <c r="BN155" s="57"/>
      <c r="BO155" s="57"/>
      <c r="BP155" s="57"/>
    </row>
    <row r="156" spans="1:68">
      <c r="A156" s="19"/>
      <c r="B156" s="55"/>
      <c r="C156" s="21"/>
      <c r="D156" s="21"/>
      <c r="E156" s="56"/>
      <c r="F156" s="57"/>
      <c r="G156" s="57"/>
      <c r="H156" s="57"/>
      <c r="I156" s="25"/>
      <c r="J156" s="25"/>
      <c r="K156" s="57"/>
      <c r="L156" s="57"/>
      <c r="M156" s="25"/>
      <c r="N156" s="57"/>
      <c r="O156" s="57"/>
      <c r="P156" s="57"/>
      <c r="Q156" s="57"/>
      <c r="R156" s="57"/>
      <c r="S156" s="57"/>
      <c r="T156" s="57"/>
      <c r="U156" s="23"/>
      <c r="V156" s="25"/>
      <c r="W156" s="57"/>
      <c r="X156" s="57"/>
      <c r="Y156" s="25"/>
      <c r="Z156" s="57"/>
      <c r="AA156" s="57"/>
      <c r="AB156" s="57"/>
      <c r="AC156" s="25"/>
      <c r="AD156" s="57"/>
      <c r="AE156" s="57"/>
      <c r="AF156" s="57"/>
      <c r="AG156" s="23"/>
      <c r="AH156" s="25"/>
      <c r="AI156" s="57"/>
      <c r="AJ156" s="57"/>
      <c r="AK156" s="25"/>
      <c r="AL156" s="57"/>
      <c r="AM156" s="57"/>
      <c r="AN156" s="57"/>
      <c r="AO156" s="25"/>
      <c r="AP156" s="25"/>
      <c r="AQ156" s="12"/>
      <c r="AR156" s="12"/>
      <c r="AS156" s="12"/>
      <c r="AT156" s="12"/>
      <c r="AU156" s="12"/>
      <c r="AV156" s="12"/>
      <c r="AW156" s="12"/>
      <c r="AX156" s="12"/>
      <c r="AY156" s="12"/>
      <c r="AZ156" s="12"/>
      <c r="BA156" s="12"/>
      <c r="BB156" s="12"/>
      <c r="BC156" s="12"/>
      <c r="BD156" s="12"/>
      <c r="BE156" s="12"/>
      <c r="BF156" s="25"/>
      <c r="BG156" s="57"/>
      <c r="BH156" s="57"/>
      <c r="BI156" s="25"/>
      <c r="BJ156" s="25"/>
      <c r="BK156" s="57"/>
      <c r="BL156" s="57"/>
      <c r="BM156" s="25"/>
      <c r="BN156" s="57"/>
      <c r="BO156" s="57"/>
      <c r="BP156" s="57"/>
    </row>
    <row r="157" spans="1:68">
      <c r="A157" s="19"/>
      <c r="B157" s="55"/>
      <c r="C157" s="21"/>
      <c r="D157" s="21"/>
      <c r="E157" s="56"/>
      <c r="F157" s="57"/>
      <c r="G157" s="57"/>
      <c r="H157" s="57"/>
      <c r="I157" s="25"/>
      <c r="J157" s="25"/>
      <c r="K157" s="57"/>
      <c r="L157" s="57"/>
      <c r="M157" s="25"/>
      <c r="N157" s="57"/>
      <c r="O157" s="57"/>
      <c r="P157" s="57"/>
      <c r="Q157" s="57"/>
      <c r="R157" s="57"/>
      <c r="S157" s="57"/>
      <c r="T157" s="57"/>
      <c r="U157" s="23"/>
      <c r="V157" s="25"/>
      <c r="W157" s="57"/>
      <c r="X157" s="57"/>
      <c r="Y157" s="25"/>
      <c r="Z157" s="57"/>
      <c r="AA157" s="57"/>
      <c r="AB157" s="57"/>
      <c r="AC157" s="25"/>
      <c r="AD157" s="57"/>
      <c r="AE157" s="57"/>
      <c r="AF157" s="57"/>
      <c r="AG157" s="23"/>
      <c r="AH157" s="25"/>
      <c r="AI157" s="57"/>
      <c r="AJ157" s="57"/>
      <c r="AK157" s="25"/>
      <c r="AL157" s="57"/>
      <c r="AM157" s="57"/>
      <c r="AN157" s="57"/>
      <c r="AO157" s="25"/>
      <c r="AP157" s="25"/>
      <c r="AQ157" s="12"/>
      <c r="AR157" s="12"/>
      <c r="AS157" s="12"/>
      <c r="AT157" s="12"/>
      <c r="AU157" s="12"/>
      <c r="AV157" s="12"/>
      <c r="AW157" s="12"/>
      <c r="AX157" s="12"/>
      <c r="AY157" s="12"/>
      <c r="AZ157" s="12"/>
      <c r="BA157" s="12"/>
      <c r="BB157" s="12"/>
      <c r="BC157" s="12"/>
      <c r="BD157" s="12"/>
      <c r="BE157" s="12"/>
      <c r="BF157" s="25"/>
      <c r="BG157" s="57"/>
      <c r="BH157" s="57"/>
      <c r="BI157" s="25"/>
      <c r="BJ157" s="25"/>
      <c r="BK157" s="57"/>
      <c r="BL157" s="57"/>
      <c r="BM157" s="25"/>
      <c r="BN157" s="57"/>
      <c r="BO157" s="57"/>
      <c r="BP157" s="57"/>
    </row>
    <row r="158" spans="1:68">
      <c r="A158" s="19"/>
      <c r="B158" s="55"/>
      <c r="C158" s="21"/>
      <c r="D158" s="21"/>
      <c r="E158" s="56"/>
      <c r="F158" s="57"/>
      <c r="G158" s="57"/>
      <c r="H158" s="57"/>
      <c r="I158" s="25"/>
      <c r="J158" s="25"/>
      <c r="K158" s="57"/>
      <c r="L158" s="57"/>
      <c r="M158" s="25"/>
      <c r="N158" s="57"/>
      <c r="O158" s="57"/>
      <c r="P158" s="57"/>
      <c r="Q158" s="57"/>
      <c r="R158" s="57"/>
      <c r="S158" s="57"/>
      <c r="T158" s="57"/>
      <c r="U158" s="23"/>
      <c r="V158" s="25"/>
      <c r="W158" s="57"/>
      <c r="X158" s="57"/>
      <c r="Y158" s="25"/>
      <c r="Z158" s="57"/>
      <c r="AA158" s="57"/>
      <c r="AB158" s="57"/>
      <c r="AC158" s="25"/>
      <c r="AD158" s="57"/>
      <c r="AE158" s="57"/>
      <c r="AF158" s="57"/>
      <c r="AG158" s="23"/>
      <c r="AH158" s="25"/>
      <c r="AI158" s="57"/>
      <c r="AJ158" s="57"/>
      <c r="AK158" s="25"/>
      <c r="AL158" s="57"/>
      <c r="AM158" s="57"/>
      <c r="AN158" s="57"/>
      <c r="AO158" s="25"/>
      <c r="AP158" s="25"/>
      <c r="AQ158" s="12"/>
      <c r="AR158" s="12"/>
      <c r="AS158" s="12"/>
      <c r="AT158" s="12"/>
      <c r="AU158" s="12"/>
      <c r="AV158" s="12"/>
      <c r="AW158" s="12"/>
      <c r="AX158" s="12"/>
      <c r="AY158" s="12"/>
      <c r="AZ158" s="12"/>
      <c r="BA158" s="12"/>
      <c r="BB158" s="12"/>
      <c r="BC158" s="12"/>
      <c r="BD158" s="12"/>
      <c r="BE158" s="12"/>
      <c r="BF158" s="25"/>
      <c r="BG158" s="57"/>
      <c r="BH158" s="57"/>
      <c r="BI158" s="25"/>
      <c r="BJ158" s="25"/>
      <c r="BK158" s="57"/>
      <c r="BL158" s="57"/>
      <c r="BM158" s="25"/>
      <c r="BN158" s="57"/>
      <c r="BO158" s="57"/>
      <c r="BP158" s="57"/>
    </row>
    <row r="159" spans="1:68">
      <c r="A159" s="19"/>
      <c r="B159" s="55"/>
      <c r="C159" s="21"/>
      <c r="D159" s="21"/>
      <c r="E159" s="56"/>
      <c r="F159" s="57"/>
      <c r="G159" s="57"/>
      <c r="H159" s="57"/>
      <c r="I159" s="25"/>
      <c r="J159" s="25"/>
      <c r="K159" s="57"/>
      <c r="L159" s="57"/>
      <c r="M159" s="25"/>
      <c r="N159" s="57"/>
      <c r="O159" s="57"/>
      <c r="P159" s="57"/>
      <c r="Q159" s="57"/>
      <c r="R159" s="57"/>
      <c r="S159" s="57"/>
      <c r="T159" s="57"/>
      <c r="U159" s="23"/>
      <c r="V159" s="25"/>
      <c r="W159" s="57"/>
      <c r="X159" s="57"/>
      <c r="Y159" s="25"/>
      <c r="Z159" s="57"/>
      <c r="AA159" s="57"/>
      <c r="AB159" s="57"/>
      <c r="AC159" s="25"/>
      <c r="AD159" s="57"/>
      <c r="AE159" s="57"/>
      <c r="AF159" s="57"/>
      <c r="AG159" s="23"/>
      <c r="AH159" s="25"/>
      <c r="AI159" s="57"/>
      <c r="AJ159" s="57"/>
      <c r="AK159" s="25"/>
      <c r="AL159" s="57"/>
      <c r="AM159" s="57"/>
      <c r="AN159" s="57"/>
      <c r="AO159" s="25"/>
      <c r="AP159" s="25"/>
      <c r="AQ159" s="12"/>
      <c r="AR159" s="12"/>
      <c r="AS159" s="12"/>
      <c r="AT159" s="12"/>
      <c r="AU159" s="12"/>
      <c r="AV159" s="12"/>
      <c r="AW159" s="12"/>
      <c r="AX159" s="12"/>
      <c r="AY159" s="12"/>
      <c r="AZ159" s="12"/>
      <c r="BA159" s="12"/>
      <c r="BB159" s="12"/>
      <c r="BC159" s="12"/>
      <c r="BD159" s="12"/>
      <c r="BE159" s="12"/>
      <c r="BF159" s="25"/>
      <c r="BG159" s="57"/>
      <c r="BH159" s="57"/>
      <c r="BI159" s="25"/>
      <c r="BJ159" s="25"/>
      <c r="BK159" s="57"/>
      <c r="BL159" s="57"/>
      <c r="BM159" s="25"/>
      <c r="BN159" s="57"/>
      <c r="BO159" s="57"/>
      <c r="BP159" s="57"/>
    </row>
    <row r="160" spans="1:68">
      <c r="A160" s="19"/>
      <c r="B160" s="55"/>
      <c r="C160" s="21"/>
      <c r="D160" s="21"/>
      <c r="E160" s="56"/>
      <c r="F160" s="57"/>
      <c r="G160" s="57"/>
      <c r="H160" s="57"/>
      <c r="I160" s="25"/>
      <c r="J160" s="25"/>
      <c r="K160" s="57"/>
      <c r="L160" s="57"/>
      <c r="M160" s="25"/>
      <c r="N160" s="57"/>
      <c r="O160" s="57"/>
      <c r="P160" s="57"/>
      <c r="Q160" s="57"/>
      <c r="R160" s="57"/>
      <c r="S160" s="57"/>
      <c r="T160" s="57"/>
      <c r="U160" s="23"/>
      <c r="V160" s="25"/>
      <c r="W160" s="57"/>
      <c r="X160" s="57"/>
      <c r="Y160" s="25"/>
      <c r="Z160" s="57"/>
      <c r="AA160" s="57"/>
      <c r="AB160" s="57"/>
      <c r="AC160" s="25"/>
      <c r="AD160" s="57"/>
      <c r="AE160" s="57"/>
      <c r="AF160" s="57"/>
      <c r="AG160" s="23"/>
      <c r="AH160" s="25"/>
      <c r="AI160" s="57"/>
      <c r="AJ160" s="57"/>
      <c r="AK160" s="25"/>
      <c r="AL160" s="57"/>
      <c r="AM160" s="57"/>
      <c r="AN160" s="57"/>
      <c r="AO160" s="25"/>
      <c r="AP160" s="25"/>
      <c r="AQ160" s="12"/>
      <c r="AR160" s="12"/>
      <c r="AS160" s="12"/>
      <c r="AT160" s="12"/>
      <c r="AU160" s="12"/>
      <c r="AV160" s="12"/>
      <c r="AW160" s="12"/>
      <c r="AX160" s="12"/>
      <c r="AY160" s="12"/>
      <c r="AZ160" s="12"/>
      <c r="BA160" s="12"/>
      <c r="BB160" s="12"/>
      <c r="BC160" s="12"/>
      <c r="BD160" s="12"/>
      <c r="BE160" s="12"/>
      <c r="BF160" s="25"/>
      <c r="BG160" s="57"/>
      <c r="BH160" s="57"/>
      <c r="BI160" s="25"/>
      <c r="BJ160" s="25"/>
      <c r="BK160" s="57"/>
      <c r="BL160" s="57"/>
      <c r="BM160" s="25"/>
      <c r="BN160" s="57"/>
      <c r="BO160" s="57"/>
      <c r="BP160" s="57"/>
    </row>
    <row r="161" spans="1:68">
      <c r="A161" s="19"/>
      <c r="B161" s="55"/>
      <c r="C161" s="21"/>
      <c r="D161" s="21"/>
      <c r="E161" s="56"/>
      <c r="F161" s="57"/>
      <c r="G161" s="57"/>
      <c r="H161" s="57"/>
      <c r="I161" s="25"/>
      <c r="J161" s="25"/>
      <c r="K161" s="57"/>
      <c r="L161" s="57"/>
      <c r="M161" s="25"/>
      <c r="N161" s="57"/>
      <c r="O161" s="57"/>
      <c r="P161" s="57"/>
      <c r="Q161" s="57"/>
      <c r="R161" s="57"/>
      <c r="S161" s="57"/>
      <c r="T161" s="57"/>
      <c r="U161" s="23"/>
      <c r="V161" s="25"/>
      <c r="W161" s="57"/>
      <c r="X161" s="57"/>
      <c r="Y161" s="25"/>
      <c r="Z161" s="57"/>
      <c r="AA161" s="57"/>
      <c r="AB161" s="57"/>
      <c r="AC161" s="25"/>
      <c r="AD161" s="57"/>
      <c r="AE161" s="57"/>
      <c r="AF161" s="57"/>
      <c r="AG161" s="23"/>
      <c r="AH161" s="25"/>
      <c r="AI161" s="57"/>
      <c r="AJ161" s="57"/>
      <c r="AK161" s="25"/>
      <c r="AL161" s="57"/>
      <c r="AM161" s="57"/>
      <c r="AN161" s="57"/>
      <c r="AO161" s="25"/>
      <c r="AP161" s="25"/>
      <c r="AQ161" s="12"/>
      <c r="AR161" s="12"/>
      <c r="AS161" s="12"/>
      <c r="AT161" s="12"/>
      <c r="AU161" s="12"/>
      <c r="AV161" s="12"/>
      <c r="AW161" s="12"/>
      <c r="AX161" s="12"/>
      <c r="AY161" s="12"/>
      <c r="AZ161" s="12"/>
      <c r="BA161" s="12"/>
      <c r="BB161" s="12"/>
      <c r="BC161" s="12"/>
      <c r="BD161" s="12"/>
      <c r="BE161" s="12"/>
      <c r="BF161" s="25"/>
      <c r="BG161" s="57"/>
      <c r="BH161" s="57"/>
      <c r="BI161" s="25"/>
      <c r="BJ161" s="25"/>
      <c r="BK161" s="57"/>
      <c r="BL161" s="57"/>
      <c r="BM161" s="25"/>
      <c r="BN161" s="57"/>
      <c r="BO161" s="57"/>
      <c r="BP161" s="57"/>
    </row>
    <row r="162" spans="1:68">
      <c r="A162" s="19"/>
      <c r="B162" s="55"/>
      <c r="C162" s="21"/>
      <c r="D162" s="21"/>
      <c r="E162" s="56"/>
      <c r="F162" s="57"/>
      <c r="G162" s="57"/>
      <c r="H162" s="57"/>
      <c r="I162" s="25"/>
      <c r="J162" s="25"/>
      <c r="K162" s="57"/>
      <c r="L162" s="57"/>
      <c r="M162" s="25"/>
      <c r="N162" s="57"/>
      <c r="O162" s="57"/>
      <c r="P162" s="57"/>
      <c r="Q162" s="57"/>
      <c r="R162" s="57"/>
      <c r="S162" s="57"/>
      <c r="T162" s="57"/>
      <c r="U162" s="23"/>
      <c r="V162" s="25"/>
      <c r="W162" s="57"/>
      <c r="X162" s="57"/>
      <c r="Y162" s="25"/>
      <c r="Z162" s="57"/>
      <c r="AA162" s="57"/>
      <c r="AB162" s="57"/>
      <c r="AC162" s="25"/>
      <c r="AD162" s="57"/>
      <c r="AE162" s="57"/>
      <c r="AF162" s="57"/>
      <c r="AG162" s="23"/>
      <c r="AH162" s="25"/>
      <c r="AI162" s="57"/>
      <c r="AJ162" s="57"/>
      <c r="AK162" s="25"/>
      <c r="AL162" s="57"/>
      <c r="AM162" s="57"/>
      <c r="AN162" s="57"/>
      <c r="AO162" s="25"/>
      <c r="AP162" s="25"/>
      <c r="AQ162" s="12"/>
      <c r="AR162" s="12"/>
      <c r="AS162" s="12"/>
      <c r="AT162" s="12"/>
      <c r="AU162" s="12"/>
      <c r="AV162" s="12"/>
      <c r="AW162" s="12"/>
      <c r="AX162" s="12"/>
      <c r="AY162" s="12"/>
      <c r="AZ162" s="12"/>
      <c r="BA162" s="12"/>
      <c r="BB162" s="12"/>
      <c r="BC162" s="12"/>
      <c r="BD162" s="12"/>
      <c r="BE162" s="12"/>
      <c r="BF162" s="25"/>
      <c r="BG162" s="57"/>
      <c r="BH162" s="57"/>
      <c r="BI162" s="25"/>
      <c r="BJ162" s="25"/>
      <c r="BK162" s="57"/>
      <c r="BL162" s="57"/>
      <c r="BM162" s="25"/>
      <c r="BN162" s="57"/>
      <c r="BO162" s="57"/>
      <c r="BP162" s="57"/>
    </row>
    <row r="163" spans="1:68">
      <c r="A163" s="19"/>
      <c r="B163" s="55"/>
      <c r="C163" s="21"/>
      <c r="D163" s="21"/>
      <c r="E163" s="56"/>
      <c r="F163" s="57"/>
      <c r="G163" s="57"/>
      <c r="H163" s="57"/>
      <c r="I163" s="25"/>
      <c r="J163" s="25"/>
      <c r="K163" s="57"/>
      <c r="L163" s="57"/>
      <c r="M163" s="25"/>
      <c r="N163" s="57"/>
      <c r="O163" s="57"/>
      <c r="P163" s="57"/>
      <c r="Q163" s="57"/>
      <c r="R163" s="57"/>
      <c r="S163" s="57"/>
      <c r="T163" s="57"/>
      <c r="U163" s="23"/>
      <c r="V163" s="25"/>
      <c r="W163" s="57"/>
      <c r="X163" s="57"/>
      <c r="Y163" s="25"/>
      <c r="Z163" s="57"/>
      <c r="AA163" s="57"/>
      <c r="AB163" s="57"/>
      <c r="AC163" s="25"/>
      <c r="AD163" s="57"/>
      <c r="AE163" s="57"/>
      <c r="AF163" s="57"/>
      <c r="AG163" s="23"/>
      <c r="AH163" s="25"/>
      <c r="AI163" s="57"/>
      <c r="AJ163" s="57"/>
      <c r="AK163" s="25"/>
      <c r="AL163" s="57"/>
      <c r="AM163" s="57"/>
      <c r="AN163" s="57"/>
      <c r="AO163" s="25"/>
      <c r="AP163" s="25"/>
      <c r="AQ163" s="12"/>
      <c r="AR163" s="12"/>
      <c r="AS163" s="12"/>
      <c r="AT163" s="12"/>
      <c r="AU163" s="12"/>
      <c r="AV163" s="12"/>
      <c r="AW163" s="12"/>
      <c r="AX163" s="12"/>
      <c r="AY163" s="12"/>
      <c r="AZ163" s="12"/>
      <c r="BA163" s="12"/>
      <c r="BB163" s="12"/>
      <c r="BC163" s="12"/>
      <c r="BD163" s="12"/>
      <c r="BE163" s="12"/>
      <c r="BF163" s="25"/>
      <c r="BG163" s="57"/>
      <c r="BH163" s="57"/>
      <c r="BI163" s="25"/>
      <c r="BJ163" s="25"/>
      <c r="BK163" s="57"/>
      <c r="BL163" s="57"/>
      <c r="BM163" s="25"/>
      <c r="BN163" s="57"/>
      <c r="BO163" s="57"/>
      <c r="BP163" s="57"/>
    </row>
    <row r="164" spans="1:68">
      <c r="A164" s="19"/>
      <c r="B164" s="55"/>
      <c r="C164" s="21"/>
      <c r="D164" s="21"/>
      <c r="E164" s="56"/>
      <c r="F164" s="57"/>
      <c r="G164" s="57"/>
      <c r="H164" s="57"/>
      <c r="I164" s="25"/>
      <c r="J164" s="25"/>
      <c r="K164" s="57"/>
      <c r="L164" s="57"/>
      <c r="M164" s="25"/>
      <c r="N164" s="57"/>
      <c r="O164" s="57"/>
      <c r="P164" s="57"/>
      <c r="Q164" s="57"/>
      <c r="R164" s="57"/>
      <c r="S164" s="57"/>
      <c r="T164" s="57"/>
      <c r="U164" s="23"/>
      <c r="V164" s="25"/>
      <c r="W164" s="57"/>
      <c r="X164" s="57"/>
      <c r="Y164" s="25"/>
      <c r="Z164" s="57"/>
      <c r="AA164" s="57"/>
      <c r="AB164" s="57"/>
      <c r="AC164" s="25"/>
      <c r="AD164" s="57"/>
      <c r="AE164" s="57"/>
      <c r="AF164" s="57"/>
      <c r="AG164" s="23"/>
      <c r="AH164" s="25"/>
      <c r="AI164" s="57"/>
      <c r="AJ164" s="57"/>
      <c r="AK164" s="25"/>
      <c r="AL164" s="57"/>
      <c r="AM164" s="57"/>
      <c r="AN164" s="57"/>
      <c r="AO164" s="25"/>
      <c r="AP164" s="25"/>
      <c r="AQ164" s="12"/>
      <c r="AR164" s="12"/>
      <c r="AS164" s="12"/>
      <c r="AT164" s="12"/>
      <c r="AU164" s="12"/>
      <c r="AV164" s="12"/>
      <c r="AW164" s="12"/>
      <c r="AX164" s="12"/>
      <c r="AY164" s="12"/>
      <c r="AZ164" s="12"/>
      <c r="BA164" s="12"/>
      <c r="BB164" s="12"/>
      <c r="BC164" s="12"/>
      <c r="BD164" s="12"/>
      <c r="BE164" s="12"/>
      <c r="BF164" s="25"/>
      <c r="BG164" s="57"/>
      <c r="BH164" s="57"/>
      <c r="BI164" s="25"/>
      <c r="BJ164" s="25"/>
      <c r="BK164" s="57"/>
      <c r="BL164" s="57"/>
      <c r="BM164" s="25"/>
      <c r="BN164" s="57"/>
      <c r="BO164" s="57"/>
      <c r="BP164" s="57"/>
    </row>
    <row r="165" spans="1:68">
      <c r="A165" s="19"/>
      <c r="B165" s="55"/>
      <c r="C165" s="21"/>
      <c r="D165" s="21"/>
      <c r="E165" s="56"/>
      <c r="F165" s="57"/>
      <c r="G165" s="57"/>
      <c r="H165" s="57"/>
      <c r="I165" s="25"/>
      <c r="J165" s="25"/>
      <c r="K165" s="57"/>
      <c r="L165" s="57"/>
      <c r="M165" s="25"/>
      <c r="N165" s="57"/>
      <c r="O165" s="57"/>
      <c r="P165" s="57"/>
      <c r="Q165" s="57"/>
      <c r="R165" s="57"/>
      <c r="S165" s="57"/>
      <c r="T165" s="57"/>
      <c r="U165" s="23"/>
      <c r="V165" s="25"/>
      <c r="W165" s="57"/>
      <c r="X165" s="57"/>
      <c r="Y165" s="25"/>
      <c r="Z165" s="57"/>
      <c r="AA165" s="57"/>
      <c r="AB165" s="57"/>
      <c r="AC165" s="25"/>
      <c r="AD165" s="57"/>
      <c r="AE165" s="57"/>
      <c r="AF165" s="57"/>
      <c r="AG165" s="23"/>
      <c r="AH165" s="25"/>
      <c r="AI165" s="57"/>
      <c r="AJ165" s="57"/>
      <c r="AK165" s="25"/>
      <c r="AL165" s="57"/>
      <c r="AM165" s="57"/>
      <c r="AN165" s="57"/>
      <c r="AO165" s="25"/>
      <c r="AP165" s="25"/>
      <c r="AQ165" s="12"/>
      <c r="AR165" s="12"/>
      <c r="AS165" s="12"/>
      <c r="AT165" s="12"/>
      <c r="AU165" s="12"/>
      <c r="AV165" s="12"/>
      <c r="AW165" s="12"/>
      <c r="AX165" s="12"/>
      <c r="AY165" s="12"/>
      <c r="AZ165" s="12"/>
      <c r="BA165" s="12"/>
      <c r="BB165" s="12"/>
      <c r="BC165" s="12"/>
      <c r="BD165" s="12"/>
      <c r="BE165" s="12"/>
      <c r="BF165" s="25"/>
      <c r="BG165" s="57"/>
      <c r="BH165" s="57"/>
      <c r="BI165" s="25"/>
      <c r="BJ165" s="25"/>
      <c r="BK165" s="57"/>
      <c r="BL165" s="57"/>
      <c r="BM165" s="25"/>
      <c r="BN165" s="57"/>
      <c r="BO165" s="57"/>
      <c r="BP165" s="57"/>
    </row>
    <row r="166" spans="1:68">
      <c r="A166" s="19"/>
      <c r="B166" s="55"/>
      <c r="C166" s="21"/>
      <c r="D166" s="21"/>
      <c r="E166" s="56"/>
      <c r="F166" s="57"/>
      <c r="G166" s="57"/>
      <c r="H166" s="57"/>
      <c r="I166" s="25"/>
      <c r="J166" s="25"/>
      <c r="K166" s="57"/>
      <c r="L166" s="57"/>
      <c r="M166" s="25"/>
      <c r="N166" s="57"/>
      <c r="O166" s="57"/>
      <c r="P166" s="57"/>
      <c r="Q166" s="57"/>
      <c r="R166" s="57"/>
      <c r="S166" s="57"/>
      <c r="T166" s="57"/>
      <c r="U166" s="23"/>
      <c r="V166" s="25"/>
      <c r="W166" s="57"/>
      <c r="X166" s="57"/>
      <c r="Y166" s="25"/>
      <c r="Z166" s="57"/>
      <c r="AA166" s="57"/>
      <c r="AB166" s="57"/>
      <c r="AC166" s="25"/>
      <c r="AD166" s="57"/>
      <c r="AE166" s="57"/>
      <c r="AF166" s="57"/>
      <c r="AG166" s="23"/>
      <c r="AH166" s="25"/>
      <c r="AI166" s="57"/>
      <c r="AJ166" s="57"/>
      <c r="AK166" s="25"/>
      <c r="AL166" s="57"/>
      <c r="AM166" s="57"/>
      <c r="AN166" s="57"/>
      <c r="AO166" s="25"/>
      <c r="AP166" s="25"/>
      <c r="AQ166" s="12"/>
      <c r="AR166" s="12"/>
      <c r="AS166" s="12"/>
      <c r="AT166" s="12"/>
      <c r="AU166" s="12"/>
      <c r="AV166" s="12"/>
      <c r="AW166" s="12"/>
      <c r="AX166" s="12"/>
      <c r="AY166" s="12"/>
      <c r="AZ166" s="12"/>
      <c r="BA166" s="12"/>
      <c r="BB166" s="12"/>
      <c r="BC166" s="12"/>
      <c r="BD166" s="12"/>
      <c r="BE166" s="12"/>
      <c r="BF166" s="25"/>
      <c r="BG166" s="57"/>
      <c r="BH166" s="57"/>
      <c r="BI166" s="25"/>
      <c r="BJ166" s="25"/>
      <c r="BK166" s="57"/>
      <c r="BL166" s="57"/>
      <c r="BM166" s="25"/>
      <c r="BN166" s="57"/>
      <c r="BO166" s="57"/>
      <c r="BP166" s="57"/>
    </row>
    <row r="167" spans="1:68">
      <c r="A167" s="19"/>
      <c r="B167" s="55"/>
      <c r="C167" s="21"/>
      <c r="D167" s="21"/>
      <c r="E167" s="56"/>
      <c r="F167" s="57"/>
      <c r="G167" s="57"/>
      <c r="H167" s="57"/>
      <c r="I167" s="25"/>
      <c r="J167" s="25"/>
      <c r="K167" s="57"/>
      <c r="L167" s="57"/>
      <c r="M167" s="25"/>
      <c r="N167" s="57"/>
      <c r="O167" s="57"/>
      <c r="P167" s="57"/>
      <c r="Q167" s="57"/>
      <c r="R167" s="57"/>
      <c r="S167" s="57"/>
      <c r="T167" s="57"/>
      <c r="U167" s="23"/>
      <c r="V167" s="25"/>
      <c r="W167" s="57"/>
      <c r="X167" s="57"/>
      <c r="Y167" s="25"/>
      <c r="Z167" s="57"/>
      <c r="AA167" s="57"/>
      <c r="AB167" s="57"/>
      <c r="AC167" s="25"/>
      <c r="AD167" s="57"/>
      <c r="AE167" s="57"/>
      <c r="AF167" s="57"/>
      <c r="AG167" s="23"/>
      <c r="AH167" s="25"/>
      <c r="AI167" s="57"/>
      <c r="AJ167" s="57"/>
      <c r="AK167" s="25"/>
      <c r="AL167" s="57"/>
      <c r="AM167" s="57"/>
      <c r="AN167" s="57"/>
      <c r="AO167" s="25"/>
      <c r="AP167" s="25"/>
      <c r="AQ167" s="12"/>
      <c r="AR167" s="12"/>
      <c r="AS167" s="12"/>
      <c r="AT167" s="12"/>
      <c r="AU167" s="12"/>
      <c r="AV167" s="12"/>
      <c r="AW167" s="12"/>
      <c r="AX167" s="12"/>
      <c r="AY167" s="12"/>
      <c r="AZ167" s="12"/>
      <c r="BA167" s="12"/>
      <c r="BB167" s="12"/>
      <c r="BC167" s="12"/>
      <c r="BD167" s="12"/>
      <c r="BE167" s="12"/>
      <c r="BF167" s="25"/>
      <c r="BG167" s="57"/>
      <c r="BH167" s="57"/>
      <c r="BI167" s="25"/>
      <c r="BJ167" s="25"/>
      <c r="BK167" s="57"/>
      <c r="BL167" s="57"/>
      <c r="BM167" s="25"/>
      <c r="BN167" s="57"/>
      <c r="BO167" s="57"/>
      <c r="BP167" s="57"/>
    </row>
    <row r="168" spans="1:68">
      <c r="A168" s="19"/>
      <c r="B168" s="55"/>
      <c r="C168" s="21"/>
      <c r="D168" s="21"/>
      <c r="E168" s="56"/>
      <c r="F168" s="57"/>
      <c r="G168" s="57"/>
      <c r="H168" s="57"/>
      <c r="I168" s="25"/>
      <c r="J168" s="25"/>
      <c r="K168" s="57"/>
      <c r="L168" s="57"/>
      <c r="M168" s="25"/>
      <c r="N168" s="57"/>
      <c r="O168" s="57"/>
      <c r="P168" s="57"/>
      <c r="Q168" s="57"/>
      <c r="R168" s="57"/>
      <c r="S168" s="57"/>
      <c r="T168" s="57"/>
      <c r="U168" s="23"/>
      <c r="V168" s="25"/>
      <c r="W168" s="57"/>
      <c r="X168" s="57"/>
      <c r="Y168" s="25"/>
      <c r="Z168" s="57"/>
      <c r="AA168" s="57"/>
      <c r="AB168" s="57"/>
      <c r="AC168" s="25"/>
      <c r="AD168" s="57"/>
      <c r="AE168" s="57"/>
      <c r="AF168" s="57"/>
      <c r="AG168" s="23"/>
      <c r="AH168" s="25"/>
      <c r="AI168" s="57"/>
      <c r="AJ168" s="57"/>
      <c r="AK168" s="25"/>
      <c r="AL168" s="57"/>
      <c r="AM168" s="57"/>
      <c r="AN168" s="57"/>
      <c r="AO168" s="25"/>
      <c r="AP168" s="25"/>
      <c r="AQ168" s="12"/>
      <c r="AR168" s="12"/>
      <c r="AS168" s="12"/>
      <c r="AT168" s="12"/>
      <c r="AU168" s="12"/>
      <c r="AV168" s="12"/>
      <c r="AW168" s="12"/>
      <c r="AX168" s="12"/>
      <c r="AY168" s="12"/>
      <c r="AZ168" s="12"/>
      <c r="BA168" s="12"/>
      <c r="BB168" s="12"/>
      <c r="BC168" s="12"/>
      <c r="BD168" s="12"/>
      <c r="BE168" s="12"/>
      <c r="BF168" s="25"/>
      <c r="BG168" s="57"/>
      <c r="BH168" s="57"/>
      <c r="BI168" s="25"/>
      <c r="BJ168" s="25"/>
      <c r="BK168" s="57"/>
      <c r="BL168" s="57"/>
      <c r="BM168" s="25"/>
      <c r="BN168" s="57"/>
      <c r="BO168" s="57"/>
      <c r="BP168" s="57"/>
    </row>
    <row r="169" spans="1:68">
      <c r="A169" s="19"/>
      <c r="B169" s="55"/>
      <c r="C169" s="21"/>
      <c r="D169" s="21"/>
      <c r="E169" s="56"/>
      <c r="F169" s="57"/>
      <c r="G169" s="57"/>
      <c r="H169" s="57"/>
      <c r="I169" s="25"/>
      <c r="J169" s="25"/>
      <c r="K169" s="57"/>
      <c r="L169" s="57"/>
      <c r="M169" s="25"/>
      <c r="N169" s="57"/>
      <c r="O169" s="57"/>
      <c r="P169" s="57"/>
      <c r="Q169" s="57"/>
      <c r="R169" s="57"/>
      <c r="S169" s="57"/>
      <c r="T169" s="57"/>
      <c r="U169" s="23"/>
      <c r="V169" s="25"/>
      <c r="W169" s="57"/>
      <c r="X169" s="57"/>
      <c r="Y169" s="25"/>
      <c r="Z169" s="57"/>
      <c r="AA169" s="57"/>
      <c r="AB169" s="57"/>
      <c r="AC169" s="25"/>
      <c r="AD169" s="57"/>
      <c r="AE169" s="57"/>
      <c r="AF169" s="57"/>
      <c r="AG169" s="23"/>
      <c r="AH169" s="25"/>
      <c r="AI169" s="57"/>
      <c r="AJ169" s="57"/>
      <c r="AK169" s="25"/>
      <c r="AL169" s="57"/>
      <c r="AM169" s="57"/>
      <c r="AN169" s="57"/>
      <c r="AO169" s="25"/>
      <c r="AP169" s="25"/>
      <c r="AQ169" s="12"/>
      <c r="AR169" s="12"/>
      <c r="AS169" s="12"/>
      <c r="AT169" s="12"/>
      <c r="AU169" s="12"/>
      <c r="AV169" s="12"/>
      <c r="AW169" s="12"/>
      <c r="AX169" s="12"/>
      <c r="AY169" s="12"/>
      <c r="AZ169" s="12"/>
      <c r="BA169" s="12"/>
      <c r="BB169" s="12"/>
      <c r="BC169" s="12"/>
      <c r="BD169" s="12"/>
      <c r="BE169" s="12"/>
      <c r="BF169" s="25"/>
      <c r="BG169" s="57"/>
      <c r="BH169" s="57"/>
      <c r="BI169" s="25"/>
      <c r="BJ169" s="25"/>
      <c r="BK169" s="57"/>
      <c r="BL169" s="57"/>
      <c r="BM169" s="25"/>
      <c r="BN169" s="57"/>
      <c r="BO169" s="57"/>
      <c r="BP169" s="57"/>
    </row>
    <row r="170" spans="1:68">
      <c r="A170" s="19"/>
      <c r="B170" s="55"/>
      <c r="C170" s="21"/>
      <c r="D170" s="21"/>
      <c r="E170" s="56"/>
      <c r="F170" s="57"/>
      <c r="G170" s="57"/>
      <c r="H170" s="57"/>
      <c r="I170" s="25"/>
      <c r="J170" s="25"/>
      <c r="K170" s="57"/>
      <c r="L170" s="57"/>
      <c r="M170" s="25"/>
      <c r="N170" s="57"/>
      <c r="O170" s="57"/>
      <c r="P170" s="57"/>
      <c r="Q170" s="57"/>
      <c r="R170" s="57"/>
      <c r="S170" s="57"/>
      <c r="T170" s="57"/>
      <c r="U170" s="23"/>
      <c r="V170" s="25"/>
      <c r="W170" s="57"/>
      <c r="X170" s="57"/>
      <c r="Y170" s="25"/>
      <c r="Z170" s="57"/>
      <c r="AA170" s="57"/>
      <c r="AB170" s="57"/>
      <c r="AC170" s="25"/>
      <c r="AD170" s="57"/>
      <c r="AE170" s="57"/>
      <c r="AF170" s="57"/>
      <c r="AG170" s="23"/>
      <c r="AH170" s="25"/>
      <c r="AI170" s="57"/>
      <c r="AJ170" s="57"/>
      <c r="AK170" s="25"/>
      <c r="AL170" s="57"/>
      <c r="AM170" s="57"/>
      <c r="AN170" s="57"/>
      <c r="AO170" s="25"/>
      <c r="AP170" s="25"/>
      <c r="AQ170" s="12"/>
      <c r="AR170" s="12"/>
      <c r="AS170" s="12"/>
      <c r="AT170" s="12"/>
      <c r="AU170" s="12"/>
      <c r="AV170" s="12"/>
      <c r="AW170" s="12"/>
      <c r="AX170" s="12"/>
      <c r="AY170" s="12"/>
      <c r="AZ170" s="12"/>
      <c r="BA170" s="12"/>
      <c r="BB170" s="12"/>
      <c r="BC170" s="12"/>
      <c r="BD170" s="12"/>
      <c r="BE170" s="12"/>
      <c r="BF170" s="25"/>
      <c r="BG170" s="57"/>
      <c r="BH170" s="57"/>
      <c r="BI170" s="25"/>
      <c r="BJ170" s="25"/>
      <c r="BK170" s="57"/>
      <c r="BL170" s="57"/>
      <c r="BM170" s="25"/>
      <c r="BN170" s="57"/>
      <c r="BO170" s="57"/>
      <c r="BP170" s="57"/>
    </row>
    <row r="171" spans="1:68">
      <c r="A171" s="19"/>
      <c r="B171" s="55"/>
      <c r="C171" s="21"/>
      <c r="D171" s="21"/>
      <c r="E171" s="56"/>
      <c r="F171" s="57"/>
      <c r="G171" s="57"/>
      <c r="H171" s="57"/>
      <c r="I171" s="25"/>
      <c r="J171" s="25"/>
      <c r="K171" s="57"/>
      <c r="L171" s="57"/>
      <c r="M171" s="25"/>
      <c r="N171" s="57"/>
      <c r="O171" s="57"/>
      <c r="P171" s="57"/>
      <c r="Q171" s="57"/>
      <c r="R171" s="57"/>
      <c r="S171" s="57"/>
      <c r="T171" s="57"/>
      <c r="U171" s="23"/>
      <c r="V171" s="25"/>
      <c r="W171" s="57"/>
      <c r="X171" s="57"/>
      <c r="Y171" s="25"/>
      <c r="Z171" s="57"/>
      <c r="AA171" s="57"/>
      <c r="AB171" s="57"/>
      <c r="AC171" s="25"/>
      <c r="AD171" s="57"/>
      <c r="AE171" s="57"/>
      <c r="AF171" s="57"/>
      <c r="AG171" s="23"/>
      <c r="AH171" s="25"/>
      <c r="AI171" s="57"/>
      <c r="AJ171" s="57"/>
      <c r="AK171" s="25"/>
      <c r="AL171" s="57"/>
      <c r="AM171" s="57"/>
      <c r="AN171" s="57"/>
      <c r="AO171" s="25"/>
      <c r="AP171" s="25"/>
      <c r="AQ171" s="12"/>
      <c r="AR171" s="12"/>
      <c r="AS171" s="12"/>
      <c r="AT171" s="12"/>
      <c r="AU171" s="12"/>
      <c r="AV171" s="12"/>
      <c r="AW171" s="12"/>
      <c r="AX171" s="12"/>
      <c r="AY171" s="12"/>
      <c r="AZ171" s="12"/>
      <c r="BA171" s="12"/>
      <c r="BB171" s="12"/>
      <c r="BC171" s="12"/>
      <c r="BD171" s="12"/>
      <c r="BE171" s="12"/>
      <c r="BF171" s="25"/>
      <c r="BG171" s="57"/>
      <c r="BH171" s="57"/>
      <c r="BI171" s="25"/>
      <c r="BJ171" s="25"/>
      <c r="BK171" s="57"/>
      <c r="BL171" s="57"/>
      <c r="BM171" s="25"/>
      <c r="BN171" s="57"/>
      <c r="BO171" s="57"/>
      <c r="BP171" s="57"/>
    </row>
    <row r="172" spans="1:68">
      <c r="A172" s="19"/>
      <c r="B172" s="55"/>
      <c r="C172" s="21"/>
      <c r="D172" s="21"/>
      <c r="E172" s="56"/>
      <c r="F172" s="57"/>
      <c r="G172" s="57"/>
      <c r="H172" s="57"/>
      <c r="I172" s="25"/>
      <c r="J172" s="25"/>
      <c r="K172" s="57"/>
      <c r="L172" s="57"/>
      <c r="M172" s="25"/>
      <c r="N172" s="57"/>
      <c r="O172" s="57"/>
      <c r="P172" s="57"/>
      <c r="Q172" s="57"/>
      <c r="R172" s="57"/>
      <c r="S172" s="57"/>
      <c r="T172" s="57"/>
      <c r="U172" s="23"/>
      <c r="V172" s="25"/>
      <c r="W172" s="57"/>
      <c r="X172" s="57"/>
      <c r="Y172" s="25"/>
      <c r="Z172" s="57"/>
      <c r="AA172" s="57"/>
      <c r="AB172" s="57"/>
      <c r="AC172" s="25"/>
      <c r="AD172" s="57"/>
      <c r="AE172" s="57"/>
      <c r="AF172" s="57"/>
      <c r="AG172" s="23"/>
      <c r="AH172" s="25"/>
      <c r="AI172" s="57"/>
      <c r="AJ172" s="57"/>
      <c r="AK172" s="25"/>
      <c r="AL172" s="57"/>
      <c r="AM172" s="57"/>
      <c r="AN172" s="57"/>
      <c r="AO172" s="25"/>
      <c r="AP172" s="25"/>
      <c r="AQ172" s="12"/>
      <c r="AR172" s="12"/>
      <c r="AS172" s="12"/>
      <c r="AT172" s="12"/>
      <c r="AU172" s="12"/>
      <c r="AV172" s="12"/>
      <c r="AW172" s="12"/>
      <c r="AX172" s="12"/>
      <c r="AY172" s="12"/>
      <c r="AZ172" s="12"/>
      <c r="BA172" s="12"/>
      <c r="BB172" s="12"/>
      <c r="BC172" s="12"/>
      <c r="BD172" s="12"/>
      <c r="BE172" s="12"/>
      <c r="BF172" s="25"/>
      <c r="BG172" s="57"/>
      <c r="BH172" s="57"/>
      <c r="BI172" s="25"/>
      <c r="BJ172" s="25"/>
      <c r="BK172" s="57"/>
      <c r="BL172" s="57"/>
      <c r="BM172" s="25"/>
      <c r="BN172" s="57"/>
      <c r="BO172" s="57"/>
      <c r="BP172" s="57"/>
    </row>
    <row r="173" spans="1:68">
      <c r="A173" s="19"/>
      <c r="B173" s="55"/>
      <c r="C173" s="21"/>
      <c r="D173" s="21"/>
      <c r="E173" s="56"/>
      <c r="F173" s="57"/>
      <c r="G173" s="57"/>
      <c r="H173" s="57"/>
      <c r="I173" s="25"/>
      <c r="J173" s="25"/>
      <c r="K173" s="57"/>
      <c r="L173" s="57"/>
      <c r="M173" s="25"/>
      <c r="N173" s="57"/>
      <c r="O173" s="57"/>
      <c r="P173" s="57"/>
      <c r="Q173" s="57"/>
      <c r="R173" s="57"/>
      <c r="S173" s="57"/>
      <c r="T173" s="57"/>
      <c r="U173" s="23"/>
      <c r="V173" s="25"/>
      <c r="W173" s="57"/>
      <c r="X173" s="57"/>
      <c r="Y173" s="25"/>
      <c r="Z173" s="57"/>
      <c r="AA173" s="57"/>
      <c r="AB173" s="57"/>
      <c r="AC173" s="25"/>
      <c r="AD173" s="57"/>
      <c r="AE173" s="57"/>
      <c r="AF173" s="57"/>
      <c r="AG173" s="23"/>
      <c r="AH173" s="25"/>
      <c r="AI173" s="57"/>
      <c r="AJ173" s="57"/>
      <c r="AK173" s="25"/>
      <c r="AL173" s="57"/>
      <c r="AM173" s="57"/>
      <c r="AN173" s="57"/>
      <c r="AO173" s="25"/>
      <c r="AP173" s="25"/>
      <c r="AQ173" s="12"/>
      <c r="AR173" s="12"/>
      <c r="AS173" s="12"/>
      <c r="AT173" s="12"/>
      <c r="AU173" s="12"/>
      <c r="AV173" s="12"/>
      <c r="AW173" s="12"/>
      <c r="AX173" s="12"/>
      <c r="AY173" s="12"/>
      <c r="AZ173" s="12"/>
      <c r="BA173" s="12"/>
      <c r="BB173" s="12"/>
      <c r="BC173" s="12"/>
      <c r="BD173" s="12"/>
      <c r="BE173" s="12"/>
      <c r="BF173" s="25"/>
      <c r="BG173" s="57"/>
      <c r="BH173" s="57"/>
      <c r="BI173" s="25"/>
      <c r="BJ173" s="25"/>
      <c r="BK173" s="57"/>
      <c r="BL173" s="57"/>
      <c r="BM173" s="25"/>
      <c r="BN173" s="57"/>
      <c r="BO173" s="57"/>
      <c r="BP173" s="57"/>
    </row>
    <row r="174" spans="1:68">
      <c r="A174" s="19"/>
      <c r="B174" s="55"/>
      <c r="C174" s="21"/>
      <c r="D174" s="21"/>
      <c r="E174" s="56"/>
      <c r="F174" s="57"/>
      <c r="G174" s="57"/>
      <c r="H174" s="57"/>
      <c r="I174" s="25"/>
      <c r="J174" s="25"/>
      <c r="K174" s="57"/>
      <c r="L174" s="57"/>
      <c r="M174" s="25"/>
      <c r="N174" s="57"/>
      <c r="O174" s="57"/>
      <c r="P174" s="57"/>
      <c r="Q174" s="57"/>
      <c r="R174" s="57"/>
      <c r="S174" s="57"/>
      <c r="T174" s="57"/>
      <c r="U174" s="23"/>
      <c r="V174" s="25"/>
      <c r="W174" s="57"/>
      <c r="X174" s="57"/>
      <c r="Y174" s="25"/>
      <c r="Z174" s="57"/>
      <c r="AA174" s="57"/>
      <c r="AB174" s="57"/>
      <c r="AC174" s="25"/>
      <c r="AD174" s="57"/>
      <c r="AE174" s="57"/>
      <c r="AF174" s="57"/>
      <c r="AG174" s="23"/>
      <c r="AH174" s="25"/>
      <c r="AI174" s="57"/>
      <c r="AJ174" s="57"/>
      <c r="AK174" s="25"/>
      <c r="AL174" s="57"/>
      <c r="AM174" s="57"/>
      <c r="AN174" s="57"/>
      <c r="AO174" s="25"/>
      <c r="AP174" s="25"/>
      <c r="AQ174" s="12"/>
      <c r="AR174" s="12"/>
      <c r="AS174" s="12"/>
      <c r="AT174" s="12"/>
      <c r="AU174" s="12"/>
      <c r="AV174" s="12"/>
      <c r="AW174" s="12"/>
      <c r="AX174" s="12"/>
      <c r="AY174" s="12"/>
      <c r="AZ174" s="12"/>
      <c r="BA174" s="12"/>
      <c r="BB174" s="12"/>
      <c r="BC174" s="12"/>
      <c r="BD174" s="12"/>
      <c r="BE174" s="12"/>
      <c r="BF174" s="25"/>
      <c r="BG174" s="57"/>
      <c r="BH174" s="57"/>
      <c r="BI174" s="25"/>
      <c r="BJ174" s="25"/>
      <c r="BK174" s="57"/>
      <c r="BL174" s="57"/>
      <c r="BM174" s="25"/>
      <c r="BN174" s="57"/>
      <c r="BO174" s="57"/>
      <c r="BP174" s="57"/>
    </row>
    <row r="175" spans="1:68">
      <c r="A175" s="19"/>
      <c r="B175" s="55"/>
      <c r="C175" s="21"/>
      <c r="D175" s="21"/>
      <c r="E175" s="56"/>
      <c r="F175" s="57"/>
      <c r="G175" s="57"/>
      <c r="H175" s="57"/>
      <c r="I175" s="25"/>
      <c r="J175" s="25"/>
      <c r="K175" s="57"/>
      <c r="L175" s="57"/>
      <c r="M175" s="25"/>
      <c r="N175" s="57"/>
      <c r="O175" s="57"/>
      <c r="P175" s="57"/>
      <c r="Q175" s="57"/>
      <c r="R175" s="57"/>
      <c r="S175" s="57"/>
      <c r="T175" s="57"/>
      <c r="U175" s="23"/>
      <c r="V175" s="25"/>
      <c r="W175" s="57"/>
      <c r="X175" s="57"/>
      <c r="Y175" s="25"/>
      <c r="Z175" s="57"/>
      <c r="AA175" s="57"/>
      <c r="AB175" s="57"/>
      <c r="AC175" s="25"/>
      <c r="AD175" s="57"/>
      <c r="AE175" s="57"/>
      <c r="AF175" s="57"/>
      <c r="AG175" s="23"/>
      <c r="AH175" s="25"/>
      <c r="AI175" s="57"/>
      <c r="AJ175" s="57"/>
      <c r="AK175" s="25"/>
      <c r="AL175" s="57"/>
      <c r="AM175" s="57"/>
      <c r="AN175" s="57"/>
      <c r="AO175" s="25"/>
      <c r="AP175" s="25"/>
      <c r="AQ175" s="12"/>
      <c r="AR175" s="12"/>
      <c r="AS175" s="12"/>
      <c r="AT175" s="12"/>
      <c r="AU175" s="12"/>
      <c r="AV175" s="12"/>
      <c r="AW175" s="12"/>
      <c r="AX175" s="12"/>
      <c r="AY175" s="12"/>
      <c r="AZ175" s="12"/>
      <c r="BA175" s="12"/>
      <c r="BB175" s="12"/>
      <c r="BC175" s="12"/>
      <c r="BD175" s="12"/>
      <c r="BE175" s="12"/>
      <c r="BF175" s="25"/>
      <c r="BG175" s="57"/>
      <c r="BH175" s="57"/>
      <c r="BI175" s="25"/>
      <c r="BJ175" s="25"/>
      <c r="BK175" s="57"/>
      <c r="BL175" s="57"/>
      <c r="BM175" s="25"/>
      <c r="BN175" s="57"/>
      <c r="BO175" s="57"/>
      <c r="BP175" s="57"/>
    </row>
    <row r="176" spans="1:68">
      <c r="A176" s="19"/>
      <c r="B176" s="55"/>
      <c r="C176" s="21"/>
      <c r="D176" s="21"/>
      <c r="E176" s="56"/>
      <c r="F176" s="57"/>
      <c r="G176" s="57"/>
      <c r="H176" s="57"/>
      <c r="I176" s="25"/>
      <c r="J176" s="25"/>
      <c r="K176" s="57"/>
      <c r="L176" s="57"/>
      <c r="M176" s="25"/>
      <c r="N176" s="57"/>
      <c r="O176" s="57"/>
      <c r="P176" s="57"/>
      <c r="Q176" s="57"/>
      <c r="R176" s="57"/>
      <c r="S176" s="57"/>
      <c r="T176" s="57"/>
      <c r="U176" s="23"/>
      <c r="V176" s="25"/>
      <c r="W176" s="57"/>
      <c r="X176" s="57"/>
      <c r="Y176" s="25"/>
      <c r="Z176" s="57"/>
      <c r="AA176" s="57"/>
      <c r="AB176" s="57"/>
      <c r="AC176" s="25"/>
      <c r="AD176" s="57"/>
      <c r="AE176" s="57"/>
      <c r="AF176" s="57"/>
      <c r="AG176" s="23"/>
      <c r="AH176" s="25"/>
      <c r="AI176" s="57"/>
      <c r="AJ176" s="57"/>
      <c r="AK176" s="25"/>
      <c r="AL176" s="57"/>
      <c r="AM176" s="57"/>
      <c r="AN176" s="57"/>
      <c r="AO176" s="25"/>
      <c r="AP176" s="25"/>
      <c r="AQ176" s="12"/>
      <c r="AR176" s="12"/>
      <c r="AS176" s="12"/>
      <c r="AT176" s="12"/>
      <c r="AU176" s="12"/>
      <c r="AV176" s="12"/>
      <c r="AW176" s="12"/>
      <c r="AX176" s="12"/>
      <c r="AY176" s="12"/>
      <c r="AZ176" s="12"/>
      <c r="BA176" s="12"/>
      <c r="BB176" s="12"/>
      <c r="BC176" s="12"/>
      <c r="BD176" s="12"/>
      <c r="BE176" s="12"/>
      <c r="BF176" s="25"/>
      <c r="BG176" s="57"/>
      <c r="BH176" s="57"/>
      <c r="BI176" s="25"/>
      <c r="BJ176" s="25"/>
      <c r="BK176" s="57"/>
      <c r="BL176" s="57"/>
      <c r="BM176" s="25"/>
      <c r="BN176" s="57"/>
      <c r="BO176" s="57"/>
      <c r="BP176" s="57"/>
    </row>
    <row r="177" spans="1:68">
      <c r="A177" s="19"/>
      <c r="B177" s="55"/>
      <c r="C177" s="21"/>
      <c r="D177" s="21"/>
      <c r="E177" s="56"/>
      <c r="F177" s="57"/>
      <c r="G177" s="57"/>
      <c r="H177" s="57"/>
      <c r="I177" s="25"/>
      <c r="J177" s="25"/>
      <c r="K177" s="57"/>
      <c r="L177" s="57"/>
      <c r="M177" s="25"/>
      <c r="N177" s="57"/>
      <c r="O177" s="57"/>
      <c r="P177" s="57"/>
      <c r="Q177" s="57"/>
      <c r="R177" s="57"/>
      <c r="S177" s="57"/>
      <c r="T177" s="57"/>
      <c r="U177" s="23"/>
      <c r="V177" s="25"/>
      <c r="W177" s="57"/>
      <c r="X177" s="57"/>
      <c r="Y177" s="25"/>
      <c r="Z177" s="57"/>
      <c r="AA177" s="57"/>
      <c r="AB177" s="57"/>
      <c r="AC177" s="25"/>
      <c r="AD177" s="57"/>
      <c r="AE177" s="57"/>
      <c r="AF177" s="57"/>
      <c r="AG177" s="23"/>
      <c r="AH177" s="25"/>
      <c r="AI177" s="57"/>
      <c r="AJ177" s="57"/>
      <c r="AK177" s="25"/>
      <c r="AL177" s="57"/>
      <c r="AM177" s="57"/>
      <c r="AN177" s="57"/>
      <c r="AO177" s="25"/>
      <c r="AP177" s="25"/>
      <c r="AQ177" s="12"/>
      <c r="AR177" s="12"/>
      <c r="AS177" s="12"/>
      <c r="AT177" s="12"/>
      <c r="AU177" s="12"/>
      <c r="AV177" s="12"/>
      <c r="AW177" s="12"/>
      <c r="AX177" s="12"/>
      <c r="AY177" s="12"/>
      <c r="AZ177" s="12"/>
      <c r="BA177" s="12"/>
      <c r="BB177" s="12"/>
      <c r="BC177" s="12"/>
      <c r="BD177" s="12"/>
      <c r="BE177" s="12"/>
      <c r="BF177" s="25"/>
      <c r="BG177" s="57"/>
      <c r="BH177" s="57"/>
      <c r="BI177" s="25"/>
      <c r="BJ177" s="25"/>
      <c r="BK177" s="57"/>
      <c r="BL177" s="57"/>
      <c r="BM177" s="25"/>
      <c r="BN177" s="57"/>
      <c r="BO177" s="57"/>
      <c r="BP177" s="57"/>
    </row>
    <row r="178" spans="1:68">
      <c r="A178" s="19"/>
      <c r="B178" s="55"/>
      <c r="C178" s="21"/>
      <c r="D178" s="21"/>
      <c r="E178" s="56"/>
      <c r="F178" s="57"/>
      <c r="G178" s="57"/>
      <c r="H178" s="57"/>
      <c r="I178" s="25"/>
      <c r="J178" s="25"/>
      <c r="K178" s="57"/>
      <c r="L178" s="57"/>
      <c r="M178" s="25"/>
      <c r="N178" s="57"/>
      <c r="O178" s="57"/>
      <c r="P178" s="57"/>
      <c r="Q178" s="57"/>
      <c r="R178" s="57"/>
      <c r="S178" s="57"/>
      <c r="T178" s="57"/>
      <c r="U178" s="23"/>
      <c r="V178" s="25"/>
      <c r="W178" s="57"/>
      <c r="X178" s="57"/>
      <c r="Y178" s="25"/>
      <c r="Z178" s="57"/>
      <c r="AA178" s="57"/>
      <c r="AB178" s="57"/>
      <c r="AC178" s="25"/>
      <c r="AD178" s="57"/>
      <c r="AE178" s="57"/>
      <c r="AF178" s="57"/>
      <c r="AG178" s="23"/>
      <c r="AH178" s="25"/>
      <c r="AI178" s="57"/>
      <c r="AJ178" s="57"/>
      <c r="AK178" s="25"/>
      <c r="AL178" s="57"/>
      <c r="AM178" s="57"/>
      <c r="AN178" s="57"/>
      <c r="AO178" s="25"/>
      <c r="AP178" s="25"/>
      <c r="AQ178" s="12"/>
      <c r="AR178" s="12"/>
      <c r="AS178" s="12"/>
      <c r="AT178" s="12"/>
      <c r="AU178" s="12"/>
      <c r="AV178" s="12"/>
      <c r="AW178" s="12"/>
      <c r="AX178" s="12"/>
      <c r="AY178" s="12"/>
      <c r="AZ178" s="12"/>
      <c r="BA178" s="12"/>
      <c r="BB178" s="12"/>
      <c r="BC178" s="12"/>
      <c r="BD178" s="12"/>
      <c r="BE178" s="12"/>
      <c r="BF178" s="25"/>
      <c r="BG178" s="57"/>
      <c r="BH178" s="57"/>
      <c r="BI178" s="25"/>
      <c r="BJ178" s="25"/>
      <c r="BK178" s="57"/>
      <c r="BL178" s="57"/>
      <c r="BM178" s="25"/>
      <c r="BN178" s="57"/>
      <c r="BO178" s="57"/>
      <c r="BP178" s="57"/>
    </row>
    <row r="179" spans="1:68">
      <c r="A179" s="19"/>
      <c r="B179" s="55"/>
      <c r="C179" s="21"/>
      <c r="D179" s="21"/>
      <c r="E179" s="56"/>
      <c r="F179" s="57"/>
      <c r="G179" s="57"/>
      <c r="H179" s="57"/>
      <c r="I179" s="25"/>
      <c r="J179" s="25"/>
      <c r="K179" s="57"/>
      <c r="L179" s="57"/>
      <c r="M179" s="25"/>
      <c r="N179" s="57"/>
      <c r="O179" s="57"/>
      <c r="P179" s="57"/>
      <c r="Q179" s="57"/>
      <c r="R179" s="57"/>
      <c r="S179" s="57"/>
      <c r="T179" s="57"/>
      <c r="U179" s="23"/>
      <c r="V179" s="25"/>
      <c r="W179" s="57"/>
      <c r="X179" s="57"/>
      <c r="Y179" s="25"/>
      <c r="Z179" s="57"/>
      <c r="AA179" s="57"/>
      <c r="AB179" s="57"/>
      <c r="AC179" s="25"/>
      <c r="AD179" s="57"/>
      <c r="AE179" s="57"/>
      <c r="AF179" s="57"/>
      <c r="AG179" s="23"/>
      <c r="AH179" s="25"/>
      <c r="AI179" s="57"/>
      <c r="AJ179" s="57"/>
      <c r="AK179" s="25"/>
      <c r="AL179" s="57"/>
      <c r="AM179" s="57"/>
      <c r="AN179" s="57"/>
      <c r="AO179" s="25"/>
      <c r="AP179" s="25"/>
      <c r="AQ179" s="12"/>
      <c r="AR179" s="12"/>
      <c r="AS179" s="12"/>
      <c r="AT179" s="12"/>
      <c r="AU179" s="12"/>
      <c r="AV179" s="12"/>
      <c r="AW179" s="12"/>
      <c r="AX179" s="12"/>
      <c r="AY179" s="12"/>
      <c r="AZ179" s="12"/>
      <c r="BA179" s="12"/>
      <c r="BB179" s="12"/>
      <c r="BC179" s="12"/>
      <c r="BD179" s="12"/>
      <c r="BE179" s="12"/>
      <c r="BF179" s="25"/>
      <c r="BG179" s="57"/>
      <c r="BH179" s="57"/>
      <c r="BI179" s="25"/>
      <c r="BJ179" s="25"/>
      <c r="BK179" s="57"/>
      <c r="BL179" s="57"/>
      <c r="BM179" s="25"/>
      <c r="BN179" s="57"/>
      <c r="BO179" s="57"/>
      <c r="BP179" s="57"/>
    </row>
    <row r="180" spans="1:68">
      <c r="A180" s="19"/>
      <c r="B180" s="55"/>
      <c r="C180" s="21"/>
      <c r="D180" s="21"/>
      <c r="E180" s="56"/>
      <c r="F180" s="57"/>
      <c r="G180" s="57"/>
      <c r="H180" s="57"/>
      <c r="I180" s="25"/>
      <c r="J180" s="25"/>
      <c r="K180" s="57"/>
      <c r="L180" s="57"/>
      <c r="M180" s="25"/>
      <c r="N180" s="57"/>
      <c r="O180" s="57"/>
      <c r="P180" s="57"/>
      <c r="Q180" s="57"/>
      <c r="R180" s="57"/>
      <c r="S180" s="57"/>
      <c r="T180" s="57"/>
      <c r="U180" s="23"/>
      <c r="V180" s="25"/>
      <c r="W180" s="57"/>
      <c r="X180" s="57"/>
      <c r="Y180" s="25"/>
      <c r="Z180" s="57"/>
      <c r="AA180" s="57"/>
      <c r="AB180" s="57"/>
      <c r="AC180" s="25"/>
      <c r="AD180" s="57"/>
      <c r="AE180" s="57"/>
      <c r="AF180" s="57"/>
      <c r="AG180" s="23"/>
      <c r="AH180" s="25"/>
      <c r="AI180" s="57"/>
      <c r="AJ180" s="57"/>
      <c r="AK180" s="25"/>
      <c r="AL180" s="57"/>
      <c r="AM180" s="57"/>
      <c r="AN180" s="57"/>
      <c r="AO180" s="25"/>
      <c r="AP180" s="25"/>
      <c r="AQ180" s="12"/>
      <c r="AR180" s="12"/>
      <c r="AS180" s="12"/>
      <c r="AT180" s="12"/>
      <c r="AU180" s="12"/>
      <c r="AV180" s="12"/>
      <c r="AW180" s="12"/>
      <c r="AX180" s="12"/>
      <c r="AY180" s="12"/>
      <c r="AZ180" s="12"/>
      <c r="BA180" s="12"/>
      <c r="BB180" s="12"/>
      <c r="BC180" s="12"/>
      <c r="BD180" s="12"/>
      <c r="BE180" s="12"/>
      <c r="BF180" s="25"/>
      <c r="BG180" s="57"/>
      <c r="BH180" s="57"/>
      <c r="BI180" s="25"/>
      <c r="BJ180" s="25"/>
      <c r="BK180" s="57"/>
      <c r="BL180" s="57"/>
      <c r="BM180" s="25"/>
      <c r="BN180" s="57"/>
      <c r="BO180" s="57"/>
      <c r="BP180" s="57"/>
    </row>
    <row r="181" spans="1:68">
      <c r="A181" s="19"/>
      <c r="B181" s="55"/>
      <c r="C181" s="21"/>
      <c r="D181" s="21"/>
      <c r="E181" s="56"/>
      <c r="F181" s="57"/>
      <c r="G181" s="57"/>
      <c r="H181" s="57"/>
      <c r="I181" s="25"/>
      <c r="J181" s="25"/>
      <c r="K181" s="57"/>
      <c r="L181" s="57"/>
      <c r="M181" s="25"/>
      <c r="N181" s="57"/>
      <c r="O181" s="57"/>
      <c r="P181" s="57"/>
      <c r="Q181" s="57"/>
      <c r="R181" s="57"/>
      <c r="S181" s="57"/>
      <c r="T181" s="57"/>
      <c r="U181" s="23"/>
      <c r="V181" s="25"/>
      <c r="W181" s="57"/>
      <c r="X181" s="57"/>
      <c r="Y181" s="25"/>
      <c r="Z181" s="57"/>
      <c r="AA181" s="57"/>
      <c r="AB181" s="57"/>
      <c r="AC181" s="25"/>
      <c r="AD181" s="57"/>
      <c r="AE181" s="57"/>
      <c r="AF181" s="57"/>
      <c r="AG181" s="23"/>
      <c r="AH181" s="25"/>
      <c r="AI181" s="57"/>
      <c r="AJ181" s="57"/>
      <c r="AK181" s="25"/>
      <c r="AL181" s="57"/>
      <c r="AM181" s="57"/>
      <c r="AN181" s="57"/>
      <c r="AO181" s="25"/>
      <c r="AP181" s="25"/>
      <c r="AQ181" s="12"/>
      <c r="AR181" s="12"/>
      <c r="AS181" s="12"/>
      <c r="AT181" s="12"/>
      <c r="AU181" s="12"/>
      <c r="AV181" s="12"/>
      <c r="AW181" s="12"/>
      <c r="AX181" s="12"/>
      <c r="AY181" s="12"/>
      <c r="AZ181" s="12"/>
      <c r="BA181" s="12"/>
      <c r="BB181" s="12"/>
      <c r="BC181" s="12"/>
      <c r="BD181" s="12"/>
      <c r="BE181" s="12"/>
      <c r="BF181" s="25"/>
      <c r="BG181" s="57"/>
      <c r="BH181" s="57"/>
      <c r="BI181" s="25"/>
      <c r="BJ181" s="25"/>
      <c r="BK181" s="57"/>
      <c r="BL181" s="57"/>
      <c r="BM181" s="25"/>
      <c r="BN181" s="57"/>
      <c r="BO181" s="57"/>
      <c r="BP181" s="57"/>
    </row>
    <row r="182" spans="1:68">
      <c r="A182" s="19"/>
      <c r="B182" s="55"/>
      <c r="C182" s="21"/>
      <c r="D182" s="21"/>
      <c r="E182" s="56"/>
      <c r="F182" s="57"/>
      <c r="G182" s="57"/>
      <c r="H182" s="57"/>
      <c r="I182" s="25"/>
      <c r="J182" s="25"/>
      <c r="K182" s="57"/>
      <c r="L182" s="57"/>
      <c r="M182" s="25"/>
      <c r="N182" s="57"/>
      <c r="O182" s="57"/>
      <c r="P182" s="57"/>
      <c r="Q182" s="57"/>
      <c r="R182" s="57"/>
      <c r="S182" s="57"/>
      <c r="T182" s="57"/>
      <c r="U182" s="23"/>
      <c r="V182" s="25"/>
      <c r="W182" s="57"/>
      <c r="X182" s="57"/>
      <c r="Y182" s="25"/>
      <c r="Z182" s="57"/>
      <c r="AA182" s="57"/>
      <c r="AB182" s="57"/>
      <c r="AC182" s="25"/>
      <c r="AD182" s="57"/>
      <c r="AE182" s="57"/>
      <c r="AF182" s="57"/>
      <c r="AG182" s="23"/>
      <c r="AH182" s="25"/>
      <c r="AI182" s="57"/>
      <c r="AJ182" s="57"/>
      <c r="AK182" s="25"/>
      <c r="AL182" s="57"/>
      <c r="AM182" s="57"/>
      <c r="AN182" s="57"/>
      <c r="AO182" s="25"/>
      <c r="AP182" s="25"/>
      <c r="AQ182" s="12"/>
      <c r="AR182" s="12"/>
      <c r="AS182" s="12"/>
      <c r="AT182" s="12"/>
      <c r="AU182" s="12"/>
      <c r="AV182" s="12"/>
      <c r="AW182" s="12"/>
      <c r="AX182" s="12"/>
      <c r="AY182" s="12"/>
      <c r="AZ182" s="12"/>
      <c r="BA182" s="12"/>
      <c r="BB182" s="12"/>
      <c r="BC182" s="12"/>
      <c r="BD182" s="12"/>
      <c r="BE182" s="12"/>
      <c r="BF182" s="25"/>
      <c r="BG182" s="57"/>
      <c r="BH182" s="57"/>
      <c r="BI182" s="25"/>
      <c r="BJ182" s="25"/>
      <c r="BK182" s="57"/>
      <c r="BL182" s="57"/>
      <c r="BM182" s="25"/>
      <c r="BN182" s="57"/>
      <c r="BO182" s="57"/>
      <c r="BP182" s="57"/>
    </row>
    <row r="183" spans="1:68">
      <c r="A183" s="19"/>
      <c r="B183" s="55"/>
      <c r="C183" s="21"/>
      <c r="D183" s="21"/>
      <c r="E183" s="56"/>
      <c r="F183" s="57"/>
      <c r="G183" s="57"/>
      <c r="H183" s="57"/>
      <c r="I183" s="25"/>
      <c r="J183" s="25"/>
      <c r="K183" s="57"/>
      <c r="L183" s="57"/>
      <c r="M183" s="25"/>
      <c r="N183" s="57"/>
      <c r="O183" s="57"/>
      <c r="P183" s="57"/>
      <c r="Q183" s="57"/>
      <c r="R183" s="57"/>
      <c r="S183" s="57"/>
      <c r="T183" s="57"/>
      <c r="U183" s="23"/>
      <c r="V183" s="25"/>
      <c r="W183" s="57"/>
      <c r="X183" s="57"/>
      <c r="Y183" s="25"/>
      <c r="Z183" s="57"/>
      <c r="AA183" s="57"/>
      <c r="AB183" s="57"/>
      <c r="AC183" s="25"/>
      <c r="AD183" s="57"/>
      <c r="AE183" s="57"/>
      <c r="AF183" s="57"/>
      <c r="AG183" s="23"/>
      <c r="AH183" s="25"/>
      <c r="AI183" s="57"/>
      <c r="AJ183" s="57"/>
      <c r="AK183" s="25"/>
      <c r="AL183" s="57"/>
      <c r="AM183" s="57"/>
      <c r="AN183" s="57"/>
      <c r="AO183" s="25"/>
      <c r="AP183" s="25"/>
      <c r="AQ183" s="12"/>
      <c r="AR183" s="12"/>
      <c r="AS183" s="12"/>
      <c r="AT183" s="12"/>
      <c r="AU183" s="12"/>
      <c r="AV183" s="12"/>
      <c r="AW183" s="12"/>
      <c r="AX183" s="12"/>
      <c r="AY183" s="12"/>
      <c r="AZ183" s="12"/>
      <c r="BA183" s="12"/>
      <c r="BB183" s="12"/>
      <c r="BC183" s="12"/>
      <c r="BD183" s="12"/>
      <c r="BE183" s="12"/>
      <c r="BF183" s="25"/>
      <c r="BG183" s="57"/>
      <c r="BH183" s="57"/>
      <c r="BI183" s="25"/>
      <c r="BJ183" s="25"/>
      <c r="BK183" s="57"/>
      <c r="BL183" s="57"/>
      <c r="BM183" s="25"/>
      <c r="BN183" s="57"/>
      <c r="BO183" s="57"/>
      <c r="BP183" s="57"/>
    </row>
    <row r="184" spans="1:68">
      <c r="A184" s="19"/>
      <c r="B184" s="55"/>
      <c r="C184" s="21"/>
      <c r="D184" s="21"/>
      <c r="E184" s="56"/>
      <c r="F184" s="57"/>
      <c r="G184" s="57"/>
      <c r="H184" s="57"/>
      <c r="I184" s="25"/>
      <c r="J184" s="25"/>
      <c r="K184" s="57"/>
      <c r="L184" s="57"/>
      <c r="M184" s="25"/>
      <c r="N184" s="57"/>
      <c r="O184" s="57"/>
      <c r="P184" s="57"/>
      <c r="Q184" s="57"/>
      <c r="R184" s="57"/>
      <c r="S184" s="57"/>
      <c r="T184" s="57"/>
      <c r="U184" s="23"/>
      <c r="V184" s="25"/>
      <c r="W184" s="57"/>
      <c r="X184" s="57"/>
      <c r="Y184" s="25"/>
      <c r="Z184" s="57"/>
      <c r="AA184" s="57"/>
      <c r="AB184" s="57"/>
      <c r="AC184" s="25"/>
      <c r="AD184" s="57"/>
      <c r="AE184" s="57"/>
      <c r="AF184" s="57"/>
      <c r="AG184" s="23"/>
      <c r="AH184" s="25"/>
      <c r="AI184" s="57"/>
      <c r="AJ184" s="57"/>
      <c r="AK184" s="25"/>
      <c r="AL184" s="57"/>
      <c r="AM184" s="57"/>
      <c r="AN184" s="57"/>
      <c r="AO184" s="25"/>
      <c r="AP184" s="25"/>
      <c r="AQ184" s="12"/>
      <c r="AR184" s="12"/>
      <c r="AS184" s="12"/>
      <c r="AT184" s="12"/>
      <c r="AU184" s="12"/>
      <c r="AV184" s="12"/>
      <c r="AW184" s="12"/>
      <c r="AX184" s="12"/>
      <c r="AY184" s="12"/>
      <c r="AZ184" s="12"/>
      <c r="BA184" s="12"/>
      <c r="BB184" s="12"/>
      <c r="BC184" s="12"/>
      <c r="BD184" s="12"/>
      <c r="BE184" s="12"/>
      <c r="BF184" s="25"/>
      <c r="BG184" s="57"/>
      <c r="BH184" s="57"/>
      <c r="BI184" s="25"/>
      <c r="BJ184" s="25"/>
      <c r="BK184" s="57"/>
      <c r="BL184" s="57"/>
      <c r="BM184" s="25"/>
      <c r="BN184" s="57"/>
      <c r="BO184" s="57"/>
      <c r="BP184" s="57"/>
    </row>
    <row r="185" spans="1:68">
      <c r="A185" s="19"/>
      <c r="B185" s="55"/>
      <c r="C185" s="21"/>
      <c r="D185" s="21"/>
      <c r="E185" s="56"/>
      <c r="F185" s="57"/>
      <c r="G185" s="57"/>
      <c r="H185" s="57"/>
      <c r="I185" s="25"/>
      <c r="J185" s="25"/>
      <c r="K185" s="57"/>
      <c r="L185" s="57"/>
      <c r="M185" s="25"/>
      <c r="N185" s="57"/>
      <c r="O185" s="57"/>
      <c r="P185" s="57"/>
      <c r="Q185" s="57"/>
      <c r="R185" s="57"/>
      <c r="S185" s="57"/>
      <c r="T185" s="57"/>
      <c r="U185" s="23"/>
      <c r="V185" s="25"/>
      <c r="W185" s="57"/>
      <c r="X185" s="57"/>
      <c r="Y185" s="25"/>
      <c r="Z185" s="57"/>
      <c r="AA185" s="57"/>
      <c r="AB185" s="57"/>
      <c r="AC185" s="25"/>
      <c r="AD185" s="57"/>
      <c r="AE185" s="57"/>
      <c r="AF185" s="57"/>
      <c r="AG185" s="23"/>
      <c r="AH185" s="25"/>
      <c r="AI185" s="57"/>
      <c r="AJ185" s="57"/>
      <c r="AK185" s="25"/>
      <c r="AL185" s="57"/>
      <c r="AM185" s="57"/>
      <c r="AN185" s="57"/>
      <c r="AO185" s="25"/>
      <c r="AP185" s="25"/>
      <c r="AQ185" s="12"/>
      <c r="AR185" s="12"/>
      <c r="AS185" s="12"/>
      <c r="AT185" s="12"/>
      <c r="AU185" s="12"/>
      <c r="AV185" s="12"/>
      <c r="AW185" s="12"/>
      <c r="AX185" s="12"/>
      <c r="AY185" s="12"/>
      <c r="AZ185" s="12"/>
      <c r="BA185" s="12"/>
      <c r="BB185" s="12"/>
      <c r="BC185" s="12"/>
      <c r="BD185" s="12"/>
      <c r="BE185" s="12"/>
      <c r="BF185" s="25"/>
      <c r="BG185" s="57"/>
      <c r="BH185" s="57"/>
      <c r="BI185" s="25"/>
      <c r="BJ185" s="25"/>
      <c r="BK185" s="57"/>
      <c r="BL185" s="57"/>
      <c r="BM185" s="25"/>
      <c r="BN185" s="57"/>
      <c r="BO185" s="57"/>
      <c r="BP185" s="57"/>
    </row>
    <row r="186" spans="1:68">
      <c r="A186" s="19"/>
      <c r="B186" s="55"/>
      <c r="C186" s="21"/>
      <c r="D186" s="21"/>
      <c r="E186" s="56"/>
      <c r="F186" s="57"/>
      <c r="G186" s="57"/>
      <c r="H186" s="57"/>
      <c r="I186" s="25"/>
      <c r="J186" s="25"/>
      <c r="K186" s="57"/>
      <c r="L186" s="57"/>
      <c r="M186" s="25"/>
      <c r="N186" s="57"/>
      <c r="O186" s="57"/>
      <c r="P186" s="57"/>
      <c r="Q186" s="57"/>
      <c r="R186" s="57"/>
      <c r="S186" s="57"/>
      <c r="T186" s="57"/>
      <c r="U186" s="23"/>
      <c r="V186" s="25"/>
      <c r="W186" s="57"/>
      <c r="X186" s="57"/>
      <c r="Y186" s="25"/>
      <c r="Z186" s="57"/>
      <c r="AA186" s="57"/>
      <c r="AB186" s="57"/>
      <c r="AC186" s="25"/>
      <c r="AD186" s="57"/>
      <c r="AE186" s="57"/>
      <c r="AF186" s="57"/>
      <c r="AG186" s="23"/>
      <c r="AH186" s="25"/>
      <c r="AI186" s="57"/>
      <c r="AJ186" s="57"/>
      <c r="AK186" s="25"/>
      <c r="AL186" s="57"/>
      <c r="AM186" s="57"/>
      <c r="AN186" s="57"/>
      <c r="AO186" s="25"/>
      <c r="AP186" s="25"/>
      <c r="AQ186" s="12"/>
      <c r="AR186" s="12"/>
      <c r="AS186" s="12"/>
      <c r="AT186" s="12"/>
      <c r="AU186" s="12"/>
      <c r="AV186" s="12"/>
      <c r="AW186" s="12"/>
      <c r="AX186" s="12"/>
      <c r="AY186" s="12"/>
      <c r="AZ186" s="12"/>
      <c r="BA186" s="12"/>
      <c r="BB186" s="12"/>
      <c r="BC186" s="12"/>
      <c r="BD186" s="12"/>
      <c r="BE186" s="12"/>
      <c r="BF186" s="25"/>
      <c r="BG186" s="57"/>
      <c r="BH186" s="57"/>
      <c r="BI186" s="25"/>
      <c r="BJ186" s="25"/>
      <c r="BK186" s="57"/>
      <c r="BL186" s="57"/>
      <c r="BM186" s="25"/>
      <c r="BN186" s="57"/>
      <c r="BO186" s="57"/>
      <c r="BP186" s="57"/>
    </row>
    <row r="187" spans="1:68">
      <c r="A187" s="19"/>
      <c r="B187" s="55"/>
      <c r="C187" s="21"/>
      <c r="D187" s="21"/>
      <c r="E187" s="56"/>
      <c r="F187" s="57"/>
      <c r="G187" s="57"/>
      <c r="H187" s="57"/>
      <c r="I187" s="25"/>
      <c r="J187" s="25"/>
      <c r="K187" s="57"/>
      <c r="L187" s="57"/>
      <c r="M187" s="25"/>
      <c r="N187" s="57"/>
      <c r="O187" s="57"/>
      <c r="P187" s="57"/>
      <c r="Q187" s="57"/>
      <c r="R187" s="57"/>
      <c r="S187" s="57"/>
      <c r="T187" s="57"/>
      <c r="U187" s="23"/>
      <c r="V187" s="25"/>
      <c r="W187" s="57"/>
      <c r="X187" s="57"/>
      <c r="Y187" s="25"/>
      <c r="Z187" s="57"/>
      <c r="AA187" s="57"/>
      <c r="AB187" s="57"/>
      <c r="AC187" s="25"/>
      <c r="AD187" s="57"/>
      <c r="AE187" s="57"/>
      <c r="AF187" s="57"/>
      <c r="AG187" s="23"/>
      <c r="AH187" s="25"/>
      <c r="AI187" s="57"/>
      <c r="AJ187" s="57"/>
      <c r="AK187" s="25"/>
      <c r="AL187" s="57"/>
      <c r="AM187" s="57"/>
      <c r="AN187" s="57"/>
      <c r="AO187" s="25"/>
      <c r="AP187" s="25"/>
      <c r="AQ187" s="12"/>
      <c r="AR187" s="12"/>
      <c r="AS187" s="12"/>
      <c r="AT187" s="12"/>
      <c r="AU187" s="12"/>
      <c r="AV187" s="12"/>
      <c r="AW187" s="12"/>
      <c r="AX187" s="12"/>
      <c r="AY187" s="12"/>
      <c r="AZ187" s="12"/>
      <c r="BA187" s="12"/>
      <c r="BB187" s="12"/>
      <c r="BC187" s="12"/>
      <c r="BD187" s="12"/>
      <c r="BE187" s="12"/>
      <c r="BF187" s="25"/>
      <c r="BG187" s="57"/>
      <c r="BH187" s="57"/>
      <c r="BI187" s="25"/>
      <c r="BJ187" s="25"/>
      <c r="BK187" s="57"/>
      <c r="BL187" s="57"/>
      <c r="BM187" s="25"/>
      <c r="BN187" s="57"/>
      <c r="BO187" s="57"/>
      <c r="BP187" s="57"/>
    </row>
    <row r="188" spans="1:68">
      <c r="A188" s="19"/>
      <c r="B188" s="55"/>
      <c r="C188" s="21"/>
      <c r="D188" s="21"/>
      <c r="E188" s="56"/>
      <c r="F188" s="57"/>
      <c r="G188" s="57"/>
      <c r="H188" s="57"/>
      <c r="I188" s="25"/>
      <c r="J188" s="25"/>
      <c r="K188" s="57"/>
      <c r="L188" s="57"/>
      <c r="M188" s="25"/>
      <c r="N188" s="57"/>
      <c r="O188" s="57"/>
      <c r="P188" s="57"/>
      <c r="Q188" s="57"/>
      <c r="R188" s="57"/>
      <c r="S188" s="57"/>
      <c r="T188" s="57"/>
      <c r="U188" s="23"/>
      <c r="V188" s="25"/>
      <c r="W188" s="57"/>
      <c r="X188" s="57"/>
      <c r="Y188" s="25"/>
      <c r="Z188" s="57"/>
      <c r="AA188" s="57"/>
      <c r="AB188" s="57"/>
      <c r="AC188" s="25"/>
      <c r="AD188" s="57"/>
      <c r="AE188" s="57"/>
      <c r="AF188" s="57"/>
      <c r="AG188" s="23"/>
      <c r="AH188" s="25"/>
      <c r="AI188" s="57"/>
      <c r="AJ188" s="57"/>
      <c r="AK188" s="25"/>
      <c r="AL188" s="57"/>
      <c r="AM188" s="57"/>
      <c r="AN188" s="57"/>
      <c r="AO188" s="25"/>
      <c r="AP188" s="25"/>
      <c r="AQ188" s="12"/>
      <c r="AR188" s="12"/>
      <c r="AS188" s="12"/>
      <c r="AT188" s="12"/>
      <c r="AU188" s="12"/>
      <c r="AV188" s="12"/>
      <c r="AW188" s="12"/>
      <c r="AX188" s="12"/>
      <c r="AY188" s="12"/>
      <c r="AZ188" s="12"/>
      <c r="BA188" s="12"/>
      <c r="BB188" s="12"/>
      <c r="BC188" s="12"/>
      <c r="BD188" s="12"/>
      <c r="BE188" s="12"/>
      <c r="BF188" s="25"/>
      <c r="BG188" s="57"/>
      <c r="BH188" s="57"/>
      <c r="BI188" s="25"/>
      <c r="BJ188" s="25"/>
      <c r="BK188" s="57"/>
      <c r="BL188" s="57"/>
      <c r="BM188" s="25"/>
      <c r="BN188" s="57"/>
      <c r="BO188" s="57"/>
      <c r="BP188" s="57"/>
    </row>
    <row r="189" spans="1:68">
      <c r="A189" s="19"/>
      <c r="B189" s="55"/>
      <c r="C189" s="21"/>
      <c r="D189" s="21"/>
      <c r="E189" s="56"/>
      <c r="F189" s="57"/>
      <c r="G189" s="57"/>
      <c r="H189" s="57"/>
      <c r="I189" s="25"/>
      <c r="J189" s="25"/>
      <c r="K189" s="57"/>
      <c r="L189" s="57"/>
      <c r="M189" s="25"/>
      <c r="N189" s="57"/>
      <c r="O189" s="57"/>
      <c r="P189" s="57"/>
      <c r="Q189" s="57"/>
      <c r="R189" s="57"/>
      <c r="S189" s="57"/>
      <c r="T189" s="57"/>
      <c r="U189" s="23"/>
      <c r="V189" s="25"/>
      <c r="W189" s="57"/>
      <c r="X189" s="57"/>
      <c r="Y189" s="25"/>
      <c r="Z189" s="57"/>
      <c r="AA189" s="57"/>
      <c r="AB189" s="57"/>
      <c r="AC189" s="25"/>
      <c r="AD189" s="57"/>
      <c r="AE189" s="57"/>
      <c r="AF189" s="57"/>
      <c r="AG189" s="23"/>
      <c r="AH189" s="25"/>
      <c r="AI189" s="57"/>
      <c r="AJ189" s="57"/>
      <c r="AK189" s="25"/>
      <c r="AL189" s="57"/>
      <c r="AM189" s="57"/>
      <c r="AN189" s="57"/>
      <c r="AO189" s="25"/>
      <c r="AP189" s="25"/>
      <c r="AQ189" s="12"/>
      <c r="AR189" s="12"/>
      <c r="AS189" s="12"/>
      <c r="AT189" s="12"/>
      <c r="AU189" s="12"/>
      <c r="AV189" s="12"/>
      <c r="AW189" s="12"/>
      <c r="AX189" s="12"/>
      <c r="AY189" s="12"/>
      <c r="AZ189" s="12"/>
      <c r="BA189" s="12"/>
      <c r="BB189" s="12"/>
      <c r="BC189" s="12"/>
      <c r="BD189" s="12"/>
      <c r="BE189" s="12"/>
      <c r="BF189" s="25"/>
      <c r="BG189" s="57"/>
      <c r="BH189" s="57"/>
      <c r="BI189" s="25"/>
      <c r="BJ189" s="25"/>
      <c r="BK189" s="57"/>
      <c r="BL189" s="57"/>
      <c r="BM189" s="25"/>
      <c r="BN189" s="57"/>
      <c r="BO189" s="57"/>
      <c r="BP189" s="57"/>
    </row>
    <row r="190" spans="1:68">
      <c r="A190" s="19"/>
      <c r="B190" s="55"/>
      <c r="C190" s="21"/>
      <c r="D190" s="21"/>
      <c r="E190" s="56"/>
      <c r="F190" s="57"/>
      <c r="G190" s="57"/>
      <c r="H190" s="57"/>
      <c r="I190" s="25"/>
      <c r="J190" s="25"/>
      <c r="K190" s="57"/>
      <c r="L190" s="57"/>
      <c r="M190" s="25"/>
      <c r="N190" s="57"/>
      <c r="O190" s="57"/>
      <c r="P190" s="57"/>
      <c r="Q190" s="57"/>
      <c r="R190" s="57"/>
      <c r="S190" s="57"/>
      <c r="T190" s="57"/>
      <c r="U190" s="23"/>
      <c r="V190" s="25"/>
      <c r="W190" s="57"/>
      <c r="X190" s="57"/>
      <c r="Y190" s="25"/>
      <c r="Z190" s="57"/>
      <c r="AA190" s="57"/>
      <c r="AB190" s="57"/>
      <c r="AC190" s="25"/>
      <c r="AD190" s="57"/>
      <c r="AE190" s="57"/>
      <c r="AF190" s="57"/>
      <c r="AG190" s="23"/>
      <c r="AH190" s="25"/>
      <c r="AI190" s="57"/>
      <c r="AJ190" s="57"/>
      <c r="AK190" s="25"/>
      <c r="AL190" s="57"/>
      <c r="AM190" s="57"/>
      <c r="AN190" s="57"/>
      <c r="AO190" s="25"/>
      <c r="AP190" s="25"/>
      <c r="AQ190" s="12"/>
      <c r="AR190" s="12"/>
      <c r="AS190" s="12"/>
      <c r="AT190" s="12"/>
      <c r="AU190" s="12"/>
      <c r="AV190" s="12"/>
      <c r="AW190" s="12"/>
      <c r="AX190" s="12"/>
      <c r="AY190" s="12"/>
      <c r="AZ190" s="12"/>
      <c r="BA190" s="12"/>
      <c r="BB190" s="12"/>
      <c r="BC190" s="12"/>
      <c r="BD190" s="12"/>
      <c r="BE190" s="12"/>
      <c r="BF190" s="25"/>
      <c r="BG190" s="57"/>
      <c r="BH190" s="57"/>
      <c r="BI190" s="25"/>
      <c r="BJ190" s="25"/>
      <c r="BK190" s="57"/>
      <c r="BL190" s="57"/>
      <c r="BM190" s="25"/>
      <c r="BN190" s="57"/>
      <c r="BO190" s="57"/>
      <c r="BP190" s="57"/>
    </row>
    <row r="191" spans="1:68">
      <c r="A191" s="19"/>
      <c r="B191" s="55"/>
      <c r="C191" s="21"/>
      <c r="D191" s="21"/>
      <c r="E191" s="56"/>
      <c r="F191" s="57"/>
      <c r="G191" s="57"/>
      <c r="H191" s="57"/>
      <c r="I191" s="25"/>
      <c r="J191" s="25"/>
      <c r="K191" s="57"/>
      <c r="L191" s="57"/>
      <c r="M191" s="25"/>
      <c r="N191" s="57"/>
      <c r="O191" s="57"/>
      <c r="P191" s="57"/>
      <c r="Q191" s="57"/>
      <c r="R191" s="57"/>
      <c r="S191" s="57"/>
      <c r="T191" s="57"/>
      <c r="U191" s="23"/>
      <c r="V191" s="25"/>
      <c r="W191" s="57"/>
      <c r="X191" s="57"/>
      <c r="Y191" s="25"/>
      <c r="Z191" s="57"/>
      <c r="AA191" s="57"/>
      <c r="AB191" s="57"/>
      <c r="AC191" s="25"/>
      <c r="AD191" s="57"/>
      <c r="AE191" s="57"/>
      <c r="AF191" s="57"/>
      <c r="AG191" s="23"/>
      <c r="AH191" s="25"/>
      <c r="AI191" s="57"/>
      <c r="AJ191" s="57"/>
      <c r="AK191" s="25"/>
      <c r="AL191" s="57"/>
      <c r="AM191" s="57"/>
      <c r="AN191" s="57"/>
      <c r="AO191" s="25"/>
      <c r="AP191" s="25"/>
      <c r="AQ191" s="12"/>
      <c r="AR191" s="12"/>
      <c r="AS191" s="12"/>
      <c r="AT191" s="12"/>
      <c r="AU191" s="12"/>
      <c r="AV191" s="12"/>
      <c r="AW191" s="12"/>
      <c r="AX191" s="12"/>
      <c r="AY191" s="12"/>
      <c r="AZ191" s="12"/>
      <c r="BA191" s="12"/>
      <c r="BB191" s="12"/>
      <c r="BC191" s="12"/>
      <c r="BD191" s="12"/>
      <c r="BE191" s="12"/>
      <c r="BF191" s="25"/>
      <c r="BG191" s="57"/>
      <c r="BH191" s="57"/>
      <c r="BI191" s="25"/>
      <c r="BJ191" s="25"/>
      <c r="BK191" s="57"/>
      <c r="BL191" s="57"/>
      <c r="BM191" s="25"/>
      <c r="BN191" s="57"/>
      <c r="BO191" s="57"/>
      <c r="BP191" s="57"/>
    </row>
    <row r="192" spans="1:68">
      <c r="A192" s="19"/>
      <c r="B192" s="55"/>
      <c r="C192" s="21"/>
      <c r="D192" s="21"/>
      <c r="E192" s="56"/>
      <c r="F192" s="57"/>
      <c r="G192" s="57"/>
      <c r="H192" s="57"/>
      <c r="I192" s="25"/>
      <c r="J192" s="25"/>
      <c r="K192" s="57"/>
      <c r="L192" s="57"/>
      <c r="M192" s="25"/>
      <c r="N192" s="57"/>
      <c r="O192" s="57"/>
      <c r="P192" s="57"/>
      <c r="Q192" s="57"/>
      <c r="R192" s="57"/>
      <c r="S192" s="57"/>
      <c r="T192" s="57"/>
      <c r="U192" s="23"/>
      <c r="V192" s="25"/>
      <c r="W192" s="57"/>
      <c r="X192" s="57"/>
      <c r="Y192" s="25"/>
      <c r="Z192" s="57"/>
      <c r="AA192" s="57"/>
      <c r="AB192" s="57"/>
      <c r="AC192" s="25"/>
      <c r="AD192" s="57"/>
      <c r="AE192" s="57"/>
      <c r="AF192" s="57"/>
      <c r="AG192" s="23"/>
      <c r="AH192" s="25"/>
      <c r="AI192" s="57"/>
      <c r="AJ192" s="57"/>
      <c r="AK192" s="25"/>
      <c r="AL192" s="57"/>
      <c r="AM192" s="57"/>
      <c r="AN192" s="57"/>
      <c r="AO192" s="25"/>
      <c r="AP192" s="25"/>
      <c r="AQ192" s="12"/>
      <c r="AR192" s="12"/>
      <c r="AS192" s="12"/>
      <c r="AT192" s="12"/>
      <c r="AU192" s="12"/>
      <c r="AV192" s="12"/>
      <c r="AW192" s="12"/>
      <c r="AX192" s="12"/>
      <c r="AY192" s="12"/>
      <c r="AZ192" s="12"/>
      <c r="BA192" s="12"/>
      <c r="BB192" s="12"/>
      <c r="BC192" s="12"/>
      <c r="BD192" s="12"/>
      <c r="BE192" s="12"/>
      <c r="BF192" s="25"/>
      <c r="BG192" s="57"/>
      <c r="BH192" s="57"/>
      <c r="BI192" s="25"/>
      <c r="BJ192" s="25"/>
      <c r="BK192" s="57"/>
      <c r="BL192" s="57"/>
      <c r="BM192" s="25"/>
      <c r="BN192" s="57"/>
      <c r="BO192" s="57"/>
      <c r="BP192" s="57"/>
    </row>
    <row r="193" spans="1:68">
      <c r="A193" s="19"/>
      <c r="B193" s="55"/>
      <c r="C193" s="21"/>
      <c r="D193" s="21"/>
      <c r="E193" s="56"/>
      <c r="F193" s="57"/>
      <c r="G193" s="57"/>
      <c r="H193" s="57"/>
      <c r="I193" s="25"/>
      <c r="J193" s="25"/>
      <c r="K193" s="57"/>
      <c r="L193" s="57"/>
      <c r="M193" s="25"/>
      <c r="N193" s="57"/>
      <c r="O193" s="57"/>
      <c r="P193" s="57"/>
      <c r="Q193" s="57"/>
      <c r="R193" s="57"/>
      <c r="S193" s="57"/>
      <c r="T193" s="57"/>
      <c r="U193" s="23"/>
      <c r="V193" s="25"/>
      <c r="W193" s="57"/>
      <c r="X193" s="57"/>
      <c r="Y193" s="25"/>
      <c r="Z193" s="57"/>
      <c r="AA193" s="57"/>
      <c r="AB193" s="57"/>
      <c r="AC193" s="25"/>
      <c r="AD193" s="57"/>
      <c r="AE193" s="57"/>
      <c r="AF193" s="57"/>
      <c r="AG193" s="23"/>
      <c r="AH193" s="25"/>
      <c r="AI193" s="57"/>
      <c r="AJ193" s="57"/>
      <c r="AK193" s="25"/>
      <c r="AL193" s="57"/>
      <c r="AM193" s="57"/>
      <c r="AN193" s="57"/>
      <c r="AO193" s="25"/>
      <c r="AP193" s="25"/>
      <c r="AQ193" s="12"/>
      <c r="AR193" s="12"/>
      <c r="AS193" s="12"/>
      <c r="AT193" s="12"/>
      <c r="AU193" s="12"/>
      <c r="AV193" s="12"/>
      <c r="AW193" s="12"/>
      <c r="AX193" s="12"/>
      <c r="AY193" s="12"/>
      <c r="AZ193" s="12"/>
      <c r="BA193" s="12"/>
      <c r="BB193" s="12"/>
      <c r="BC193" s="12"/>
      <c r="BD193" s="12"/>
      <c r="BE193" s="12"/>
      <c r="BF193" s="25"/>
      <c r="BG193" s="57"/>
      <c r="BH193" s="57"/>
      <c r="BI193" s="25"/>
      <c r="BJ193" s="25"/>
      <c r="BK193" s="57"/>
      <c r="BL193" s="57"/>
      <c r="BM193" s="25"/>
      <c r="BN193" s="57"/>
      <c r="BO193" s="57"/>
      <c r="BP193" s="57"/>
    </row>
    <row r="194" spans="1:68">
      <c r="A194" s="19"/>
      <c r="B194" s="55"/>
      <c r="C194" s="21"/>
      <c r="D194" s="21"/>
      <c r="E194" s="56"/>
      <c r="F194" s="57"/>
      <c r="G194" s="57"/>
      <c r="H194" s="57"/>
      <c r="I194" s="25"/>
      <c r="J194" s="25"/>
      <c r="K194" s="57"/>
      <c r="L194" s="57"/>
      <c r="M194" s="25"/>
      <c r="N194" s="57"/>
      <c r="O194" s="57"/>
      <c r="P194" s="57"/>
      <c r="Q194" s="57"/>
      <c r="R194" s="57"/>
      <c r="S194" s="57"/>
      <c r="T194" s="57"/>
      <c r="U194" s="23"/>
      <c r="V194" s="25"/>
      <c r="W194" s="57"/>
      <c r="X194" s="57"/>
      <c r="Y194" s="25"/>
      <c r="Z194" s="57"/>
      <c r="AA194" s="57"/>
      <c r="AB194" s="57"/>
      <c r="AC194" s="25"/>
      <c r="AD194" s="57"/>
      <c r="AE194" s="57"/>
      <c r="AF194" s="57"/>
      <c r="AG194" s="23"/>
      <c r="AH194" s="25"/>
      <c r="AI194" s="57"/>
      <c r="AJ194" s="57"/>
      <c r="AK194" s="25"/>
      <c r="AL194" s="57"/>
      <c r="AM194" s="57"/>
      <c r="AN194" s="57"/>
      <c r="AO194" s="25"/>
      <c r="AP194" s="25"/>
      <c r="AQ194" s="12"/>
      <c r="AR194" s="12"/>
      <c r="AS194" s="12"/>
      <c r="AT194" s="12"/>
      <c r="AU194" s="12"/>
      <c r="AV194" s="12"/>
      <c r="AW194" s="12"/>
      <c r="AX194" s="12"/>
      <c r="AY194" s="12"/>
      <c r="AZ194" s="12"/>
      <c r="BA194" s="12"/>
      <c r="BB194" s="12"/>
      <c r="BC194" s="12"/>
      <c r="BD194" s="12"/>
      <c r="BE194" s="12"/>
      <c r="BF194" s="25"/>
      <c r="BG194" s="57"/>
      <c r="BH194" s="57"/>
      <c r="BI194" s="25"/>
      <c r="BJ194" s="25"/>
      <c r="BK194" s="57"/>
      <c r="BL194" s="57"/>
      <c r="BM194" s="25"/>
      <c r="BN194" s="57"/>
      <c r="BO194" s="57"/>
      <c r="BP194" s="57"/>
    </row>
    <row r="195" spans="1:68">
      <c r="A195" s="19"/>
      <c r="B195" s="55"/>
      <c r="C195" s="21"/>
      <c r="D195" s="21"/>
      <c r="E195" s="56"/>
      <c r="F195" s="57"/>
      <c r="G195" s="57"/>
      <c r="H195" s="57"/>
      <c r="I195" s="25"/>
      <c r="J195" s="25"/>
      <c r="K195" s="57"/>
      <c r="L195" s="57"/>
      <c r="M195" s="25"/>
      <c r="N195" s="57"/>
      <c r="O195" s="57"/>
      <c r="P195" s="57"/>
      <c r="Q195" s="57"/>
      <c r="R195" s="57"/>
      <c r="S195" s="57"/>
      <c r="T195" s="57"/>
      <c r="U195" s="23"/>
      <c r="V195" s="25"/>
      <c r="W195" s="57"/>
      <c r="X195" s="57"/>
      <c r="Y195" s="25"/>
      <c r="Z195" s="57"/>
      <c r="AA195" s="57"/>
      <c r="AB195" s="57"/>
      <c r="AC195" s="25"/>
      <c r="AD195" s="57"/>
      <c r="AE195" s="57"/>
      <c r="AF195" s="57"/>
      <c r="AG195" s="23"/>
      <c r="AH195" s="25"/>
      <c r="AI195" s="57"/>
      <c r="AJ195" s="57"/>
      <c r="AK195" s="25"/>
      <c r="AL195" s="57"/>
      <c r="AM195" s="57"/>
      <c r="AN195" s="57"/>
      <c r="AO195" s="25"/>
      <c r="AP195" s="25"/>
      <c r="AQ195" s="12"/>
      <c r="AR195" s="12"/>
      <c r="AS195" s="12"/>
      <c r="AT195" s="12"/>
      <c r="AU195" s="12"/>
      <c r="AV195" s="12"/>
      <c r="AW195" s="12"/>
      <c r="AX195" s="12"/>
      <c r="AY195" s="12"/>
      <c r="AZ195" s="12"/>
      <c r="BA195" s="12"/>
      <c r="BB195" s="12"/>
      <c r="BC195" s="12"/>
      <c r="BD195" s="12"/>
      <c r="BE195" s="12"/>
      <c r="BF195" s="25"/>
      <c r="BG195" s="57"/>
      <c r="BH195" s="57"/>
      <c r="BI195" s="25"/>
      <c r="BJ195" s="25"/>
      <c r="BK195" s="57"/>
      <c r="BL195" s="57"/>
      <c r="BM195" s="25"/>
      <c r="BN195" s="57"/>
      <c r="BO195" s="57"/>
      <c r="BP195" s="57"/>
    </row>
    <row r="196" spans="1:68">
      <c r="A196" s="19"/>
      <c r="B196" s="55"/>
      <c r="C196" s="21"/>
      <c r="D196" s="21"/>
      <c r="E196" s="56"/>
      <c r="F196" s="57"/>
      <c r="G196" s="57"/>
      <c r="H196" s="57"/>
      <c r="I196" s="25"/>
      <c r="J196" s="25"/>
      <c r="K196" s="57"/>
      <c r="L196" s="57"/>
      <c r="M196" s="25"/>
      <c r="N196" s="57"/>
      <c r="O196" s="57"/>
      <c r="P196" s="57"/>
      <c r="Q196" s="57"/>
      <c r="R196" s="57"/>
      <c r="S196" s="57"/>
      <c r="T196" s="57"/>
      <c r="U196" s="23"/>
      <c r="V196" s="25"/>
      <c r="W196" s="57"/>
      <c r="X196" s="57"/>
      <c r="Y196" s="25"/>
      <c r="Z196" s="57"/>
      <c r="AA196" s="57"/>
      <c r="AB196" s="57"/>
      <c r="AC196" s="25"/>
      <c r="AD196" s="57"/>
      <c r="AE196" s="57"/>
      <c r="AF196" s="57"/>
      <c r="AG196" s="23"/>
      <c r="AH196" s="25"/>
      <c r="AI196" s="57"/>
      <c r="AJ196" s="57"/>
      <c r="AK196" s="25"/>
      <c r="AL196" s="57"/>
      <c r="AM196" s="57"/>
      <c r="AN196" s="57"/>
      <c r="AO196" s="25"/>
      <c r="AP196" s="25"/>
      <c r="AQ196" s="12"/>
      <c r="AR196" s="12"/>
      <c r="AS196" s="12"/>
      <c r="AT196" s="12"/>
      <c r="AU196" s="12"/>
      <c r="AV196" s="12"/>
      <c r="AW196" s="12"/>
      <c r="AX196" s="12"/>
      <c r="AY196" s="12"/>
      <c r="AZ196" s="12"/>
      <c r="BA196" s="12"/>
      <c r="BB196" s="12"/>
      <c r="BC196" s="12"/>
      <c r="BD196" s="12"/>
      <c r="BE196" s="12"/>
      <c r="BF196" s="25"/>
      <c r="BG196" s="57"/>
      <c r="BH196" s="57"/>
      <c r="BI196" s="25"/>
      <c r="BJ196" s="25"/>
      <c r="BK196" s="57"/>
      <c r="BL196" s="57"/>
      <c r="BM196" s="25"/>
      <c r="BN196" s="57"/>
      <c r="BO196" s="57"/>
      <c r="BP196" s="57"/>
    </row>
    <row r="197" spans="1:68">
      <c r="A197" s="19"/>
      <c r="B197" s="55"/>
      <c r="C197" s="21"/>
      <c r="D197" s="21"/>
      <c r="E197" s="56"/>
      <c r="F197" s="57"/>
      <c r="G197" s="57"/>
      <c r="H197" s="57"/>
      <c r="I197" s="25"/>
      <c r="J197" s="25"/>
      <c r="K197" s="57"/>
      <c r="L197" s="57"/>
      <c r="M197" s="25"/>
      <c r="N197" s="57"/>
      <c r="O197" s="57"/>
      <c r="P197" s="57"/>
      <c r="Q197" s="57"/>
      <c r="R197" s="57"/>
      <c r="S197" s="57"/>
      <c r="T197" s="57"/>
      <c r="U197" s="23"/>
      <c r="V197" s="25"/>
      <c r="W197" s="57"/>
      <c r="X197" s="57"/>
      <c r="Y197" s="25"/>
      <c r="Z197" s="57"/>
      <c r="AA197" s="57"/>
      <c r="AB197" s="57"/>
      <c r="AC197" s="25"/>
      <c r="AD197" s="57"/>
      <c r="AE197" s="57"/>
      <c r="AF197" s="57"/>
      <c r="AG197" s="23"/>
      <c r="AH197" s="25"/>
      <c r="AI197" s="57"/>
      <c r="AJ197" s="57"/>
      <c r="AK197" s="25"/>
      <c r="AL197" s="57"/>
      <c r="AM197" s="57"/>
      <c r="AN197" s="57"/>
      <c r="AO197" s="25"/>
      <c r="AP197" s="25"/>
      <c r="AQ197" s="12"/>
      <c r="AR197" s="12"/>
      <c r="AS197" s="12"/>
      <c r="AT197" s="12"/>
      <c r="AU197" s="12"/>
      <c r="AV197" s="12"/>
      <c r="AW197" s="12"/>
      <c r="AX197" s="12"/>
      <c r="AY197" s="12"/>
      <c r="AZ197" s="12"/>
      <c r="BA197" s="12"/>
      <c r="BB197" s="12"/>
      <c r="BC197" s="12"/>
      <c r="BD197" s="12"/>
      <c r="BE197" s="12"/>
      <c r="BF197" s="25"/>
      <c r="BG197" s="57"/>
      <c r="BH197" s="57"/>
      <c r="BI197" s="25"/>
      <c r="BJ197" s="25"/>
      <c r="BK197" s="57"/>
      <c r="BL197" s="57"/>
      <c r="BM197" s="25"/>
      <c r="BN197" s="57"/>
      <c r="BO197" s="57"/>
      <c r="BP197" s="57"/>
    </row>
    <row r="198" spans="1:68">
      <c r="A198" s="19"/>
      <c r="B198" s="55"/>
      <c r="C198" s="21"/>
      <c r="D198" s="21"/>
      <c r="E198" s="56"/>
      <c r="F198" s="57"/>
      <c r="G198" s="57"/>
      <c r="H198" s="57"/>
      <c r="I198" s="25"/>
      <c r="J198" s="25"/>
      <c r="K198" s="57"/>
      <c r="L198" s="57"/>
      <c r="M198" s="25"/>
      <c r="N198" s="57"/>
      <c r="O198" s="57"/>
      <c r="P198" s="57"/>
      <c r="Q198" s="57"/>
      <c r="R198" s="57"/>
      <c r="S198" s="57"/>
      <c r="T198" s="57"/>
      <c r="U198" s="23"/>
      <c r="V198" s="25"/>
      <c r="W198" s="57"/>
      <c r="X198" s="57"/>
      <c r="Y198" s="25"/>
      <c r="Z198" s="57"/>
      <c r="AA198" s="57"/>
      <c r="AB198" s="57"/>
      <c r="AC198" s="25"/>
      <c r="AD198" s="57"/>
      <c r="AE198" s="57"/>
      <c r="AF198" s="57"/>
      <c r="AG198" s="23"/>
      <c r="AH198" s="25"/>
      <c r="AI198" s="57"/>
      <c r="AJ198" s="57"/>
      <c r="AK198" s="25"/>
      <c r="AL198" s="57"/>
      <c r="AM198" s="57"/>
      <c r="AN198" s="57"/>
      <c r="AO198" s="25"/>
      <c r="AP198" s="25"/>
      <c r="AQ198" s="12"/>
      <c r="AR198" s="12"/>
      <c r="AS198" s="12"/>
      <c r="AT198" s="12"/>
      <c r="AU198" s="12"/>
      <c r="AV198" s="12"/>
      <c r="AW198" s="12"/>
      <c r="AX198" s="12"/>
      <c r="AY198" s="12"/>
      <c r="AZ198" s="12"/>
      <c r="BA198" s="12"/>
      <c r="BB198" s="12"/>
      <c r="BC198" s="12"/>
      <c r="BD198" s="12"/>
      <c r="BE198" s="12"/>
      <c r="BF198" s="25"/>
      <c r="BG198" s="57"/>
      <c r="BH198" s="57"/>
      <c r="BI198" s="25"/>
      <c r="BJ198" s="25"/>
      <c r="BK198" s="57"/>
      <c r="BL198" s="57"/>
      <c r="BM198" s="25"/>
      <c r="BN198" s="57"/>
      <c r="BO198" s="57"/>
      <c r="BP198" s="57"/>
    </row>
    <row r="199" spans="1:68">
      <c r="A199" s="19"/>
      <c r="B199" s="55"/>
      <c r="C199" s="21"/>
      <c r="D199" s="21"/>
      <c r="E199" s="56"/>
      <c r="F199" s="57"/>
      <c r="G199" s="57"/>
      <c r="H199" s="57"/>
      <c r="I199" s="25"/>
      <c r="J199" s="25"/>
      <c r="K199" s="57"/>
      <c r="L199" s="57"/>
      <c r="M199" s="25"/>
      <c r="N199" s="57"/>
      <c r="O199" s="57"/>
      <c r="P199" s="57"/>
      <c r="Q199" s="57"/>
      <c r="R199" s="57"/>
      <c r="S199" s="57"/>
      <c r="T199" s="57"/>
      <c r="U199" s="23"/>
      <c r="V199" s="25"/>
      <c r="W199" s="57"/>
      <c r="X199" s="57"/>
      <c r="Y199" s="25"/>
      <c r="Z199" s="57"/>
      <c r="AA199" s="57"/>
      <c r="AB199" s="57"/>
      <c r="AC199" s="25"/>
      <c r="AD199" s="57"/>
      <c r="AE199" s="57"/>
      <c r="AF199" s="57"/>
      <c r="AG199" s="23"/>
      <c r="AH199" s="25"/>
      <c r="AI199" s="57"/>
      <c r="AJ199" s="57"/>
      <c r="AK199" s="25"/>
      <c r="AL199" s="57"/>
      <c r="AM199" s="57"/>
      <c r="AN199" s="57"/>
      <c r="AO199" s="25"/>
      <c r="AP199" s="25"/>
      <c r="AQ199" s="12"/>
      <c r="AR199" s="12"/>
      <c r="AS199" s="12"/>
      <c r="AT199" s="12"/>
      <c r="AU199" s="12"/>
      <c r="AV199" s="12"/>
      <c r="AW199" s="12"/>
      <c r="AX199" s="12"/>
      <c r="AY199" s="12"/>
      <c r="AZ199" s="12"/>
      <c r="BA199" s="12"/>
      <c r="BB199" s="12"/>
      <c r="BC199" s="12"/>
      <c r="BD199" s="12"/>
      <c r="BE199" s="12"/>
      <c r="BF199" s="25"/>
      <c r="BG199" s="57"/>
      <c r="BH199" s="57"/>
      <c r="BI199" s="25"/>
      <c r="BJ199" s="25"/>
      <c r="BK199" s="57"/>
      <c r="BL199" s="57"/>
      <c r="BM199" s="25"/>
      <c r="BN199" s="57"/>
      <c r="BO199" s="57"/>
      <c r="BP199" s="57"/>
    </row>
    <row r="200" spans="1:68">
      <c r="A200" s="19"/>
      <c r="B200" s="55"/>
      <c r="C200" s="21"/>
      <c r="D200" s="21"/>
      <c r="E200" s="56"/>
      <c r="F200" s="57"/>
      <c r="G200" s="57"/>
      <c r="H200" s="57"/>
      <c r="I200" s="25"/>
      <c r="J200" s="25"/>
      <c r="K200" s="57"/>
      <c r="L200" s="57"/>
      <c r="M200" s="25"/>
      <c r="N200" s="57"/>
      <c r="O200" s="57"/>
      <c r="P200" s="57"/>
      <c r="Q200" s="57"/>
      <c r="R200" s="57"/>
      <c r="S200" s="57"/>
      <c r="T200" s="57"/>
      <c r="U200" s="23"/>
      <c r="V200" s="25"/>
      <c r="W200" s="57"/>
      <c r="X200" s="57"/>
      <c r="Y200" s="25"/>
      <c r="Z200" s="57"/>
      <c r="AA200" s="57"/>
      <c r="AB200" s="57"/>
      <c r="AC200" s="25"/>
      <c r="AD200" s="57"/>
      <c r="AE200" s="57"/>
      <c r="AF200" s="57"/>
      <c r="AG200" s="23"/>
      <c r="AH200" s="25"/>
      <c r="AI200" s="57"/>
      <c r="AJ200" s="57"/>
      <c r="AK200" s="25"/>
      <c r="AL200" s="57"/>
      <c r="AM200" s="57"/>
      <c r="AN200" s="57"/>
      <c r="AO200" s="25"/>
      <c r="AP200" s="25"/>
      <c r="AQ200" s="12"/>
      <c r="AR200" s="12"/>
      <c r="AS200" s="12"/>
      <c r="AT200" s="12"/>
      <c r="AU200" s="12"/>
      <c r="AV200" s="12"/>
      <c r="AW200" s="12"/>
      <c r="AX200" s="12"/>
      <c r="AY200" s="12"/>
      <c r="AZ200" s="12"/>
      <c r="BA200" s="12"/>
      <c r="BB200" s="12"/>
      <c r="BC200" s="12"/>
      <c r="BD200" s="12"/>
      <c r="BE200" s="12"/>
      <c r="BF200" s="25"/>
      <c r="BG200" s="57"/>
      <c r="BH200" s="57"/>
      <c r="BI200" s="25"/>
      <c r="BJ200" s="25"/>
      <c r="BK200" s="57"/>
      <c r="BL200" s="57"/>
      <c r="BM200" s="25"/>
      <c r="BN200" s="57"/>
      <c r="BO200" s="57"/>
      <c r="BP200" s="57"/>
    </row>
    <row r="201" spans="1:68">
      <c r="A201" s="19"/>
      <c r="B201" s="55"/>
      <c r="C201" s="21"/>
      <c r="D201" s="21"/>
      <c r="E201" s="56"/>
      <c r="F201" s="57"/>
      <c r="G201" s="57"/>
      <c r="H201" s="57"/>
      <c r="I201" s="25"/>
      <c r="J201" s="25"/>
      <c r="K201" s="57"/>
      <c r="L201" s="57"/>
      <c r="M201" s="25"/>
      <c r="N201" s="57"/>
      <c r="O201" s="57"/>
      <c r="P201" s="57"/>
      <c r="Q201" s="57"/>
      <c r="R201" s="57"/>
      <c r="S201" s="57"/>
      <c r="T201" s="57"/>
      <c r="U201" s="23"/>
      <c r="V201" s="25"/>
      <c r="W201" s="57"/>
      <c r="X201" s="57"/>
      <c r="Y201" s="25"/>
      <c r="Z201" s="57"/>
      <c r="AA201" s="57"/>
      <c r="AB201" s="57"/>
      <c r="AC201" s="25"/>
      <c r="AD201" s="57"/>
      <c r="AE201" s="57"/>
      <c r="AF201" s="57"/>
      <c r="AG201" s="23"/>
      <c r="AH201" s="25"/>
      <c r="AI201" s="57"/>
      <c r="AJ201" s="57"/>
      <c r="AK201" s="25"/>
      <c r="AL201" s="57"/>
      <c r="AM201" s="57"/>
      <c r="AN201" s="57"/>
      <c r="AO201" s="25"/>
      <c r="AP201" s="25"/>
      <c r="AQ201" s="12"/>
      <c r="AR201" s="12"/>
      <c r="AS201" s="12"/>
      <c r="AT201" s="12"/>
      <c r="AU201" s="12"/>
      <c r="AV201" s="12"/>
      <c r="AW201" s="12"/>
      <c r="AX201" s="12"/>
      <c r="AY201" s="12"/>
      <c r="AZ201" s="12"/>
      <c r="BA201" s="12"/>
      <c r="BB201" s="12"/>
      <c r="BC201" s="12"/>
      <c r="BD201" s="12"/>
      <c r="BE201" s="12"/>
      <c r="BF201" s="25"/>
      <c r="BG201" s="57"/>
      <c r="BH201" s="57"/>
      <c r="BI201" s="25"/>
      <c r="BJ201" s="25"/>
      <c r="BK201" s="57"/>
      <c r="BL201" s="57"/>
      <c r="BM201" s="25"/>
      <c r="BN201" s="57"/>
      <c r="BO201" s="57"/>
      <c r="BP201" s="57"/>
    </row>
    <row r="202" spans="1:68">
      <c r="A202" s="19"/>
      <c r="B202" s="55"/>
      <c r="C202" s="21"/>
      <c r="D202" s="21"/>
      <c r="E202" s="56"/>
      <c r="F202" s="57"/>
      <c r="G202" s="57"/>
      <c r="H202" s="57"/>
      <c r="I202" s="25"/>
      <c r="J202" s="25"/>
      <c r="K202" s="57"/>
      <c r="L202" s="57"/>
      <c r="M202" s="25"/>
      <c r="N202" s="57"/>
      <c r="O202" s="57"/>
      <c r="P202" s="57"/>
      <c r="Q202" s="57"/>
      <c r="R202" s="57"/>
      <c r="S202" s="57"/>
      <c r="T202" s="57"/>
      <c r="U202" s="23"/>
      <c r="V202" s="25"/>
      <c r="W202" s="57"/>
      <c r="X202" s="57"/>
      <c r="Y202" s="25"/>
      <c r="Z202" s="57"/>
      <c r="AA202" s="57"/>
      <c r="AB202" s="57"/>
      <c r="AC202" s="25"/>
      <c r="AD202" s="57"/>
      <c r="AE202" s="57"/>
      <c r="AF202" s="57"/>
      <c r="AG202" s="23"/>
      <c r="AH202" s="25"/>
      <c r="AI202" s="57"/>
      <c r="AJ202" s="57"/>
      <c r="AK202" s="25"/>
      <c r="AL202" s="57"/>
      <c r="AM202" s="57"/>
      <c r="AN202" s="57"/>
      <c r="AO202" s="25"/>
      <c r="AP202" s="25"/>
      <c r="AQ202" s="12"/>
      <c r="AR202" s="12"/>
      <c r="AS202" s="12"/>
      <c r="AT202" s="12"/>
      <c r="AU202" s="12"/>
      <c r="AV202" s="12"/>
      <c r="AW202" s="12"/>
      <c r="AX202" s="12"/>
      <c r="AY202" s="12"/>
      <c r="AZ202" s="12"/>
      <c r="BA202" s="12"/>
      <c r="BB202" s="12"/>
      <c r="BC202" s="12"/>
      <c r="BD202" s="12"/>
      <c r="BE202" s="12"/>
      <c r="BF202" s="25"/>
      <c r="BG202" s="57"/>
      <c r="BH202" s="57"/>
      <c r="BI202" s="25"/>
      <c r="BJ202" s="25"/>
      <c r="BK202" s="57"/>
      <c r="BL202" s="57"/>
      <c r="BM202" s="25"/>
      <c r="BN202" s="57"/>
      <c r="BO202" s="57"/>
      <c r="BP202" s="57"/>
    </row>
    <row r="203" spans="1:68">
      <c r="A203" s="19"/>
      <c r="B203" s="55"/>
      <c r="C203" s="21"/>
      <c r="D203" s="21"/>
      <c r="E203" s="56"/>
      <c r="F203" s="57"/>
      <c r="G203" s="57"/>
      <c r="H203" s="57"/>
      <c r="I203" s="25"/>
      <c r="J203" s="25"/>
      <c r="K203" s="57"/>
      <c r="L203" s="57"/>
      <c r="M203" s="25"/>
      <c r="N203" s="57"/>
      <c r="O203" s="57"/>
      <c r="P203" s="57"/>
      <c r="Q203" s="57"/>
      <c r="R203" s="57"/>
      <c r="S203" s="57"/>
      <c r="T203" s="57"/>
      <c r="U203" s="23"/>
      <c r="V203" s="25"/>
      <c r="W203" s="57"/>
      <c r="X203" s="57"/>
      <c r="Y203" s="25"/>
      <c r="Z203" s="57"/>
      <c r="AA203" s="57"/>
      <c r="AB203" s="57"/>
      <c r="AC203" s="25"/>
      <c r="AD203" s="57"/>
      <c r="AE203" s="57"/>
      <c r="AF203" s="57"/>
      <c r="AG203" s="23"/>
      <c r="AH203" s="25"/>
      <c r="AI203" s="57"/>
      <c r="AJ203" s="57"/>
      <c r="AK203" s="25"/>
      <c r="AL203" s="57"/>
      <c r="AM203" s="57"/>
      <c r="AN203" s="57"/>
      <c r="AO203" s="25"/>
      <c r="AP203" s="25"/>
      <c r="AQ203" s="12"/>
      <c r="AR203" s="12"/>
      <c r="AS203" s="12"/>
      <c r="AT203" s="12"/>
      <c r="AU203" s="12"/>
      <c r="AV203" s="12"/>
      <c r="AW203" s="12"/>
      <c r="AX203" s="12"/>
      <c r="AY203" s="12"/>
      <c r="AZ203" s="12"/>
      <c r="BA203" s="12"/>
      <c r="BB203" s="12"/>
      <c r="BC203" s="12"/>
      <c r="BD203" s="12"/>
      <c r="BE203" s="12"/>
      <c r="BF203" s="25"/>
      <c r="BG203" s="57"/>
      <c r="BH203" s="57"/>
      <c r="BI203" s="25"/>
      <c r="BJ203" s="25"/>
      <c r="BK203" s="57"/>
      <c r="BL203" s="57"/>
      <c r="BM203" s="25"/>
      <c r="BN203" s="57"/>
      <c r="BO203" s="57"/>
      <c r="BP203" s="57"/>
    </row>
    <row r="204" spans="1:68">
      <c r="A204" s="19"/>
      <c r="B204" s="55"/>
      <c r="C204" s="21"/>
      <c r="D204" s="21"/>
      <c r="E204" s="56"/>
      <c r="F204" s="57"/>
      <c r="G204" s="57"/>
      <c r="H204" s="57"/>
      <c r="I204" s="25"/>
      <c r="J204" s="25"/>
      <c r="K204" s="57"/>
      <c r="L204" s="57"/>
      <c r="M204" s="25"/>
      <c r="N204" s="57"/>
      <c r="O204" s="57"/>
      <c r="P204" s="57"/>
      <c r="Q204" s="57"/>
      <c r="R204" s="57"/>
      <c r="S204" s="57"/>
      <c r="T204" s="57"/>
      <c r="U204" s="23"/>
      <c r="V204" s="25"/>
      <c r="W204" s="57"/>
      <c r="X204" s="57"/>
      <c r="Y204" s="25"/>
      <c r="Z204" s="57"/>
      <c r="AA204" s="57"/>
      <c r="AB204" s="57"/>
      <c r="AC204" s="25"/>
      <c r="AD204" s="57"/>
      <c r="AE204" s="57"/>
      <c r="AF204" s="57"/>
      <c r="AG204" s="23"/>
      <c r="AH204" s="25"/>
      <c r="AI204" s="57"/>
      <c r="AJ204" s="57"/>
      <c r="AK204" s="25"/>
      <c r="AL204" s="57"/>
      <c r="AM204" s="57"/>
      <c r="AN204" s="57"/>
      <c r="AO204" s="25"/>
      <c r="AP204" s="25"/>
      <c r="AQ204" s="12"/>
      <c r="AR204" s="12"/>
      <c r="AS204" s="12"/>
      <c r="AT204" s="12"/>
      <c r="AU204" s="12"/>
      <c r="AV204" s="12"/>
      <c r="AW204" s="12"/>
      <c r="AX204" s="12"/>
      <c r="AY204" s="12"/>
      <c r="AZ204" s="12"/>
      <c r="BA204" s="12"/>
      <c r="BB204" s="12"/>
      <c r="BC204" s="12"/>
      <c r="BD204" s="12"/>
      <c r="BE204" s="12"/>
      <c r="BF204" s="25"/>
      <c r="BG204" s="57"/>
      <c r="BH204" s="57"/>
      <c r="BI204" s="25"/>
      <c r="BJ204" s="25"/>
      <c r="BK204" s="57"/>
      <c r="BL204" s="57"/>
      <c r="BM204" s="25"/>
      <c r="BN204" s="57"/>
      <c r="BO204" s="57"/>
      <c r="BP204" s="57"/>
    </row>
    <row r="205" spans="1:68">
      <c r="A205" s="19"/>
      <c r="B205" s="55"/>
      <c r="C205" s="21"/>
      <c r="D205" s="21"/>
      <c r="E205" s="56"/>
      <c r="F205" s="57"/>
      <c r="G205" s="57"/>
      <c r="H205" s="57"/>
      <c r="I205" s="25"/>
      <c r="J205" s="25"/>
      <c r="K205" s="57"/>
      <c r="L205" s="57"/>
      <c r="M205" s="25"/>
      <c r="N205" s="57"/>
      <c r="O205" s="57"/>
      <c r="P205" s="57"/>
      <c r="Q205" s="57"/>
      <c r="R205" s="57"/>
      <c r="S205" s="57"/>
      <c r="T205" s="57"/>
      <c r="U205" s="23"/>
      <c r="V205" s="25"/>
      <c r="W205" s="57"/>
      <c r="X205" s="57"/>
      <c r="Y205" s="25"/>
      <c r="Z205" s="57"/>
      <c r="AA205" s="57"/>
      <c r="AB205" s="57"/>
      <c r="AC205" s="25"/>
      <c r="AD205" s="57"/>
      <c r="AE205" s="57"/>
      <c r="AF205" s="57"/>
      <c r="AG205" s="23"/>
      <c r="AH205" s="25"/>
      <c r="AI205" s="57"/>
      <c r="AJ205" s="57"/>
      <c r="AK205" s="25"/>
      <c r="AL205" s="57"/>
      <c r="AM205" s="57"/>
      <c r="AN205" s="57"/>
      <c r="AO205" s="25"/>
      <c r="AP205" s="25"/>
      <c r="AQ205" s="12"/>
      <c r="AR205" s="12"/>
      <c r="AS205" s="12"/>
      <c r="AT205" s="12"/>
      <c r="AU205" s="12"/>
      <c r="AV205" s="12"/>
      <c r="AW205" s="12"/>
      <c r="AX205" s="12"/>
      <c r="AY205" s="12"/>
      <c r="AZ205" s="12"/>
      <c r="BA205" s="12"/>
      <c r="BB205" s="12"/>
      <c r="BC205" s="12"/>
      <c r="BD205" s="12"/>
      <c r="BE205" s="12"/>
      <c r="BF205" s="25"/>
      <c r="BG205" s="57"/>
      <c r="BH205" s="57"/>
      <c r="BI205" s="25"/>
      <c r="BJ205" s="25"/>
      <c r="BK205" s="57"/>
      <c r="BL205" s="57"/>
      <c r="BM205" s="25"/>
      <c r="BN205" s="57"/>
      <c r="BO205" s="57"/>
      <c r="BP205" s="57"/>
    </row>
    <row r="206" spans="1:68">
      <c r="A206" s="19"/>
      <c r="B206" s="55"/>
      <c r="C206" s="21"/>
      <c r="D206" s="21"/>
      <c r="E206" s="56"/>
      <c r="F206" s="57"/>
      <c r="G206" s="57"/>
      <c r="H206" s="57"/>
      <c r="I206" s="25"/>
      <c r="J206" s="25"/>
      <c r="K206" s="57"/>
      <c r="L206" s="57"/>
      <c r="M206" s="25"/>
      <c r="N206" s="57"/>
      <c r="O206" s="57"/>
      <c r="P206" s="57"/>
      <c r="Q206" s="57"/>
      <c r="R206" s="57"/>
      <c r="S206" s="57"/>
      <c r="T206" s="57"/>
      <c r="U206" s="23"/>
      <c r="V206" s="25"/>
      <c r="W206" s="57"/>
      <c r="X206" s="57"/>
      <c r="Y206" s="25"/>
      <c r="Z206" s="57"/>
      <c r="AA206" s="57"/>
      <c r="AB206" s="57"/>
      <c r="AC206" s="25"/>
      <c r="AD206" s="57"/>
      <c r="AE206" s="57"/>
      <c r="AF206" s="57"/>
      <c r="AG206" s="23"/>
      <c r="AH206" s="25"/>
      <c r="AI206" s="57"/>
      <c r="AJ206" s="57"/>
      <c r="AK206" s="25"/>
      <c r="AL206" s="57"/>
      <c r="AM206" s="57"/>
      <c r="AN206" s="57"/>
      <c r="AO206" s="25"/>
      <c r="AP206" s="25"/>
      <c r="AQ206" s="12"/>
      <c r="AR206" s="12"/>
      <c r="AS206" s="12"/>
      <c r="AT206" s="12"/>
      <c r="AU206" s="12"/>
      <c r="AV206" s="12"/>
      <c r="AW206" s="12"/>
      <c r="AX206" s="12"/>
      <c r="AY206" s="12"/>
      <c r="AZ206" s="12"/>
      <c r="BA206" s="12"/>
      <c r="BB206" s="12"/>
      <c r="BC206" s="12"/>
      <c r="BD206" s="12"/>
      <c r="BE206" s="12"/>
      <c r="BF206" s="25"/>
      <c r="BG206" s="57"/>
      <c r="BH206" s="57"/>
      <c r="BI206" s="25"/>
      <c r="BJ206" s="25"/>
      <c r="BK206" s="57"/>
      <c r="BL206" s="57"/>
      <c r="BM206" s="25"/>
      <c r="BN206" s="57"/>
      <c r="BO206" s="57"/>
      <c r="BP206" s="57"/>
    </row>
    <row r="207" spans="1:68">
      <c r="A207" s="19"/>
      <c r="B207" s="55"/>
      <c r="C207" s="21"/>
      <c r="D207" s="21"/>
      <c r="E207" s="56"/>
      <c r="F207" s="57"/>
      <c r="G207" s="57"/>
      <c r="H207" s="57"/>
      <c r="I207" s="25"/>
      <c r="J207" s="25"/>
      <c r="K207" s="57"/>
      <c r="L207" s="57"/>
      <c r="M207" s="25"/>
      <c r="N207" s="57"/>
      <c r="O207" s="57"/>
      <c r="P207" s="57"/>
      <c r="Q207" s="57"/>
      <c r="R207" s="57"/>
      <c r="S207" s="57"/>
      <c r="T207" s="57"/>
      <c r="U207" s="23"/>
      <c r="V207" s="25"/>
      <c r="W207" s="57"/>
      <c r="X207" s="57"/>
      <c r="Y207" s="25"/>
      <c r="Z207" s="57"/>
      <c r="AA207" s="57"/>
      <c r="AB207" s="57"/>
      <c r="AC207" s="25"/>
      <c r="AD207" s="57"/>
      <c r="AE207" s="57"/>
      <c r="AF207" s="57"/>
      <c r="AG207" s="23"/>
      <c r="AH207" s="25"/>
      <c r="AI207" s="57"/>
      <c r="AJ207" s="57"/>
      <c r="AK207" s="25"/>
      <c r="AL207" s="57"/>
      <c r="AM207" s="57"/>
      <c r="AN207" s="57"/>
      <c r="AO207" s="25"/>
      <c r="AP207" s="25"/>
      <c r="AQ207" s="12"/>
      <c r="AR207" s="12"/>
      <c r="AS207" s="12"/>
      <c r="AT207" s="12"/>
      <c r="AU207" s="12"/>
      <c r="AV207" s="12"/>
      <c r="AW207" s="12"/>
      <c r="AX207" s="12"/>
      <c r="AY207" s="12"/>
      <c r="AZ207" s="12"/>
      <c r="BA207" s="12"/>
      <c r="BB207" s="12"/>
      <c r="BC207" s="12"/>
      <c r="BD207" s="12"/>
      <c r="BE207" s="12"/>
      <c r="BF207" s="25"/>
      <c r="BG207" s="57"/>
      <c r="BH207" s="57"/>
      <c r="BI207" s="25"/>
      <c r="BJ207" s="25"/>
      <c r="BK207" s="57"/>
      <c r="BL207" s="57"/>
      <c r="BM207" s="25"/>
      <c r="BN207" s="57"/>
      <c r="BO207" s="57"/>
      <c r="BP207" s="57"/>
    </row>
    <row r="208" spans="1:68">
      <c r="A208" s="19"/>
      <c r="B208" s="55"/>
      <c r="C208" s="21"/>
      <c r="D208" s="21"/>
      <c r="E208" s="56"/>
      <c r="F208" s="57"/>
      <c r="G208" s="57"/>
      <c r="H208" s="57"/>
      <c r="I208" s="25"/>
      <c r="J208" s="25"/>
      <c r="K208" s="57"/>
      <c r="L208" s="57"/>
      <c r="M208" s="25"/>
      <c r="N208" s="57"/>
      <c r="O208" s="57"/>
      <c r="P208" s="57"/>
      <c r="Q208" s="57"/>
      <c r="R208" s="57"/>
      <c r="S208" s="57"/>
      <c r="T208" s="57"/>
      <c r="U208" s="23"/>
      <c r="V208" s="25"/>
      <c r="W208" s="57"/>
      <c r="X208" s="57"/>
      <c r="Y208" s="25"/>
      <c r="Z208" s="57"/>
      <c r="AA208" s="57"/>
      <c r="AB208" s="57"/>
      <c r="AC208" s="25"/>
      <c r="AD208" s="57"/>
      <c r="AE208" s="57"/>
      <c r="AF208" s="57"/>
      <c r="AG208" s="23"/>
      <c r="AH208" s="25"/>
      <c r="AI208" s="57"/>
      <c r="AJ208" s="57"/>
      <c r="AK208" s="25"/>
      <c r="AL208" s="57"/>
      <c r="AM208" s="57"/>
      <c r="AN208" s="57"/>
      <c r="AO208" s="25"/>
      <c r="AP208" s="25"/>
      <c r="AQ208" s="12"/>
      <c r="AR208" s="12"/>
      <c r="AS208" s="12"/>
      <c r="AT208" s="12"/>
      <c r="AU208" s="12"/>
      <c r="AV208" s="12"/>
      <c r="AW208" s="12"/>
      <c r="AX208" s="12"/>
      <c r="AY208" s="12"/>
      <c r="AZ208" s="12"/>
      <c r="BA208" s="12"/>
      <c r="BB208" s="12"/>
      <c r="BC208" s="12"/>
      <c r="BD208" s="12"/>
      <c r="BE208" s="12"/>
      <c r="BF208" s="25"/>
      <c r="BG208" s="57"/>
      <c r="BH208" s="57"/>
      <c r="BI208" s="25"/>
      <c r="BJ208" s="25"/>
      <c r="BK208" s="57"/>
      <c r="BL208" s="57"/>
      <c r="BM208" s="25"/>
      <c r="BN208" s="57"/>
      <c r="BO208" s="57"/>
      <c r="BP208" s="57"/>
    </row>
    <row r="209" spans="1:68">
      <c r="A209" s="19"/>
      <c r="B209" s="55"/>
      <c r="C209" s="21"/>
      <c r="D209" s="21"/>
      <c r="E209" s="56"/>
      <c r="F209" s="57"/>
      <c r="G209" s="57"/>
      <c r="H209" s="57"/>
      <c r="I209" s="25"/>
      <c r="J209" s="25"/>
      <c r="K209" s="57"/>
      <c r="L209" s="57"/>
      <c r="M209" s="25"/>
      <c r="N209" s="57"/>
      <c r="O209" s="57"/>
      <c r="P209" s="57"/>
      <c r="Q209" s="57"/>
      <c r="R209" s="57"/>
      <c r="S209" s="57"/>
      <c r="T209" s="57"/>
      <c r="U209" s="23"/>
      <c r="V209" s="25"/>
      <c r="W209" s="57"/>
      <c r="X209" s="57"/>
      <c r="Y209" s="25"/>
      <c r="Z209" s="57"/>
      <c r="AA209" s="57"/>
      <c r="AB209" s="57"/>
      <c r="AC209" s="25"/>
      <c r="AD209" s="57"/>
      <c r="AE209" s="57"/>
      <c r="AF209" s="57"/>
      <c r="AG209" s="23"/>
      <c r="AH209" s="25"/>
      <c r="AI209" s="57"/>
      <c r="AJ209" s="57"/>
      <c r="AK209" s="25"/>
      <c r="AL209" s="57"/>
      <c r="AM209" s="57"/>
      <c r="AN209" s="57"/>
      <c r="AO209" s="25"/>
      <c r="AP209" s="25"/>
      <c r="AQ209" s="12"/>
      <c r="AR209" s="12"/>
      <c r="AS209" s="12"/>
      <c r="AT209" s="12"/>
      <c r="AU209" s="12"/>
      <c r="AV209" s="12"/>
      <c r="AW209" s="12"/>
      <c r="AX209" s="12"/>
      <c r="AY209" s="12"/>
      <c r="AZ209" s="12"/>
      <c r="BA209" s="12"/>
      <c r="BB209" s="12"/>
      <c r="BC209" s="12"/>
      <c r="BD209" s="12"/>
      <c r="BE209" s="12"/>
      <c r="BF209" s="25"/>
      <c r="BG209" s="57"/>
      <c r="BH209" s="57"/>
      <c r="BI209" s="25"/>
      <c r="BJ209" s="25"/>
      <c r="BK209" s="57"/>
      <c r="BL209" s="57"/>
      <c r="BM209" s="25"/>
      <c r="BN209" s="57"/>
      <c r="BO209" s="57"/>
      <c r="BP209" s="57"/>
    </row>
    <row r="210" spans="1:68">
      <c r="A210" s="19"/>
      <c r="B210" s="55"/>
      <c r="C210" s="21"/>
      <c r="D210" s="21"/>
      <c r="E210" s="56"/>
      <c r="F210" s="57"/>
      <c r="G210" s="57"/>
      <c r="H210" s="57"/>
      <c r="I210" s="25"/>
      <c r="J210" s="25"/>
      <c r="K210" s="57"/>
      <c r="L210" s="57"/>
      <c r="M210" s="25"/>
      <c r="N210" s="57"/>
      <c r="O210" s="57"/>
      <c r="P210" s="57"/>
      <c r="Q210" s="57"/>
      <c r="R210" s="57"/>
      <c r="S210" s="57"/>
      <c r="T210" s="57"/>
      <c r="U210" s="23"/>
      <c r="V210" s="25"/>
      <c r="W210" s="57"/>
      <c r="X210" s="57"/>
      <c r="Y210" s="25"/>
      <c r="Z210" s="57"/>
      <c r="AA210" s="57"/>
      <c r="AB210" s="57"/>
      <c r="AC210" s="25"/>
      <c r="AD210" s="57"/>
      <c r="AE210" s="57"/>
      <c r="AF210" s="57"/>
      <c r="AG210" s="23"/>
      <c r="AH210" s="25"/>
      <c r="AI210" s="57"/>
      <c r="AJ210" s="57"/>
      <c r="AK210" s="25"/>
      <c r="AL210" s="57"/>
      <c r="AM210" s="57"/>
      <c r="AN210" s="57"/>
      <c r="AO210" s="25"/>
      <c r="AP210" s="25"/>
      <c r="AQ210" s="12"/>
      <c r="AR210" s="12"/>
      <c r="AS210" s="12"/>
      <c r="AT210" s="12"/>
      <c r="AU210" s="12"/>
      <c r="AV210" s="12"/>
      <c r="AW210" s="12"/>
      <c r="AX210" s="12"/>
      <c r="AY210" s="12"/>
      <c r="AZ210" s="12"/>
      <c r="BA210" s="12"/>
      <c r="BB210" s="12"/>
      <c r="BC210" s="12"/>
      <c r="BD210" s="12"/>
      <c r="BE210" s="12"/>
      <c r="BF210" s="25"/>
      <c r="BG210" s="57"/>
      <c r="BH210" s="57"/>
      <c r="BI210" s="25"/>
      <c r="BJ210" s="25"/>
      <c r="BK210" s="57"/>
      <c r="BL210" s="57"/>
      <c r="BM210" s="25"/>
      <c r="BN210" s="57"/>
      <c r="BO210" s="57"/>
      <c r="BP210" s="57"/>
    </row>
    <row r="211" spans="1:68">
      <c r="A211" s="19"/>
      <c r="B211" s="55"/>
      <c r="C211" s="21"/>
      <c r="D211" s="21"/>
      <c r="E211" s="56"/>
      <c r="F211" s="57"/>
      <c r="G211" s="57"/>
      <c r="H211" s="57"/>
      <c r="I211" s="25"/>
      <c r="J211" s="25"/>
      <c r="K211" s="57"/>
      <c r="L211" s="57"/>
      <c r="M211" s="25"/>
      <c r="N211" s="57"/>
      <c r="O211" s="57"/>
      <c r="P211" s="57"/>
      <c r="Q211" s="57"/>
      <c r="R211" s="57"/>
      <c r="S211" s="57"/>
      <c r="T211" s="57"/>
      <c r="U211" s="23"/>
      <c r="V211" s="25"/>
      <c r="W211" s="57"/>
      <c r="X211" s="57"/>
      <c r="Y211" s="25"/>
      <c r="Z211" s="57"/>
      <c r="AA211" s="57"/>
      <c r="AB211" s="57"/>
      <c r="AC211" s="25"/>
      <c r="AD211" s="57"/>
      <c r="AE211" s="57"/>
      <c r="AF211" s="57"/>
      <c r="AG211" s="23"/>
      <c r="AH211" s="25"/>
      <c r="AI211" s="57"/>
      <c r="AJ211" s="57"/>
      <c r="AK211" s="25"/>
      <c r="AL211" s="57"/>
      <c r="AM211" s="57"/>
      <c r="AN211" s="57"/>
      <c r="AO211" s="25"/>
      <c r="AP211" s="25"/>
      <c r="AQ211" s="12"/>
      <c r="AR211" s="12"/>
      <c r="AS211" s="12"/>
      <c r="AT211" s="12"/>
      <c r="AU211" s="12"/>
      <c r="AV211" s="12"/>
      <c r="AW211" s="12"/>
      <c r="AX211" s="12"/>
      <c r="AY211" s="12"/>
      <c r="AZ211" s="12"/>
      <c r="BA211" s="12"/>
      <c r="BB211" s="12"/>
      <c r="BC211" s="12"/>
      <c r="BD211" s="12"/>
      <c r="BE211" s="12"/>
      <c r="BF211" s="25"/>
      <c r="BG211" s="57"/>
      <c r="BH211" s="57"/>
      <c r="BI211" s="25"/>
      <c r="BJ211" s="25"/>
      <c r="BK211" s="57"/>
      <c r="BL211" s="57"/>
      <c r="BM211" s="25"/>
      <c r="BN211" s="57"/>
      <c r="BO211" s="57"/>
      <c r="BP211" s="57"/>
    </row>
    <row r="212" spans="1:68">
      <c r="A212" s="19"/>
      <c r="B212" s="55"/>
      <c r="C212" s="21"/>
      <c r="D212" s="21"/>
      <c r="E212" s="56"/>
      <c r="F212" s="57"/>
      <c r="G212" s="57"/>
      <c r="H212" s="57"/>
      <c r="I212" s="25"/>
      <c r="J212" s="25"/>
      <c r="K212" s="57"/>
      <c r="L212" s="57"/>
      <c r="M212" s="25"/>
      <c r="N212" s="57"/>
      <c r="O212" s="57"/>
      <c r="P212" s="57"/>
      <c r="Q212" s="57"/>
      <c r="R212" s="57"/>
      <c r="S212" s="57"/>
      <c r="T212" s="57"/>
      <c r="U212" s="23"/>
      <c r="V212" s="25"/>
      <c r="W212" s="57"/>
      <c r="X212" s="57"/>
      <c r="Y212" s="25"/>
      <c r="Z212" s="57"/>
      <c r="AA212" s="57"/>
      <c r="AB212" s="57"/>
      <c r="AC212" s="25"/>
      <c r="AD212" s="57"/>
      <c r="AE212" s="57"/>
      <c r="AF212" s="57"/>
      <c r="AG212" s="23"/>
      <c r="AH212" s="25"/>
      <c r="AI212" s="57"/>
      <c r="AJ212" s="57"/>
      <c r="AK212" s="25"/>
      <c r="AL212" s="57"/>
      <c r="AM212" s="57"/>
      <c r="AN212" s="57"/>
      <c r="AO212" s="25"/>
      <c r="AP212" s="25"/>
      <c r="AQ212" s="12"/>
      <c r="AR212" s="12"/>
      <c r="AS212" s="12"/>
      <c r="AT212" s="12"/>
      <c r="AU212" s="12"/>
      <c r="AV212" s="12"/>
      <c r="AW212" s="12"/>
      <c r="AX212" s="12"/>
      <c r="AY212" s="12"/>
      <c r="AZ212" s="12"/>
      <c r="BA212" s="12"/>
      <c r="BB212" s="12"/>
      <c r="BC212" s="12"/>
      <c r="BD212" s="12"/>
      <c r="BE212" s="12"/>
      <c r="BF212" s="25"/>
      <c r="BG212" s="57"/>
      <c r="BH212" s="57"/>
      <c r="BI212" s="25"/>
      <c r="BJ212" s="25"/>
      <c r="BK212" s="57"/>
      <c r="BL212" s="57"/>
      <c r="BM212" s="25"/>
      <c r="BN212" s="57"/>
      <c r="BO212" s="57"/>
      <c r="BP212" s="57"/>
    </row>
    <row r="213" spans="1:68">
      <c r="A213" s="19"/>
      <c r="B213" s="55"/>
      <c r="C213" s="21"/>
      <c r="D213" s="21"/>
      <c r="E213" s="56"/>
      <c r="F213" s="57"/>
      <c r="G213" s="57"/>
      <c r="H213" s="57"/>
      <c r="I213" s="25"/>
      <c r="J213" s="25"/>
      <c r="K213" s="57"/>
      <c r="L213" s="57"/>
      <c r="M213" s="25"/>
      <c r="N213" s="57"/>
      <c r="O213" s="57"/>
      <c r="P213" s="57"/>
      <c r="Q213" s="57"/>
      <c r="R213" s="57"/>
      <c r="S213" s="57"/>
      <c r="T213" s="57"/>
      <c r="U213" s="23"/>
      <c r="V213" s="25"/>
      <c r="W213" s="57"/>
      <c r="X213" s="57"/>
      <c r="Y213" s="25"/>
      <c r="Z213" s="57"/>
      <c r="AA213" s="57"/>
      <c r="AB213" s="57"/>
      <c r="AC213" s="25"/>
      <c r="AD213" s="57"/>
      <c r="AE213" s="57"/>
      <c r="AF213" s="57"/>
      <c r="AG213" s="23"/>
      <c r="AH213" s="25"/>
      <c r="AI213" s="57"/>
      <c r="AJ213" s="57"/>
      <c r="AK213" s="25"/>
      <c r="AL213" s="57"/>
      <c r="AM213" s="57"/>
      <c r="AN213" s="57"/>
      <c r="AO213" s="25"/>
      <c r="AP213" s="25"/>
      <c r="AQ213" s="12"/>
      <c r="AR213" s="12"/>
      <c r="AS213" s="12"/>
      <c r="AT213" s="12"/>
      <c r="AU213" s="12"/>
      <c r="AV213" s="12"/>
      <c r="AW213" s="12"/>
      <c r="AX213" s="12"/>
      <c r="AY213" s="12"/>
      <c r="AZ213" s="12"/>
      <c r="BA213" s="12"/>
      <c r="BB213" s="12"/>
      <c r="BC213" s="12"/>
      <c r="BD213" s="12"/>
      <c r="BE213" s="12"/>
      <c r="BF213" s="25"/>
      <c r="BG213" s="57"/>
      <c r="BH213" s="57"/>
      <c r="BI213" s="25"/>
      <c r="BJ213" s="25"/>
      <c r="BK213" s="57"/>
      <c r="BL213" s="57"/>
      <c r="BM213" s="25"/>
      <c r="BN213" s="57"/>
      <c r="BO213" s="57"/>
      <c r="BP213" s="57"/>
    </row>
    <row r="214" spans="1:68">
      <c r="A214" s="19"/>
      <c r="B214" s="55"/>
      <c r="C214" s="21"/>
      <c r="D214" s="21"/>
      <c r="E214" s="56"/>
      <c r="F214" s="57"/>
      <c r="G214" s="57"/>
      <c r="H214" s="57"/>
      <c r="I214" s="25"/>
      <c r="J214" s="25"/>
      <c r="K214" s="57"/>
      <c r="L214" s="57"/>
      <c r="M214" s="25"/>
      <c r="N214" s="57"/>
      <c r="O214" s="57"/>
      <c r="P214" s="57"/>
      <c r="Q214" s="57"/>
      <c r="R214" s="57"/>
      <c r="S214" s="57"/>
      <c r="T214" s="57"/>
      <c r="U214" s="23"/>
      <c r="V214" s="25"/>
      <c r="W214" s="57"/>
      <c r="X214" s="57"/>
      <c r="Y214" s="25"/>
      <c r="Z214" s="57"/>
      <c r="AA214" s="57"/>
      <c r="AB214" s="57"/>
      <c r="AC214" s="25"/>
      <c r="AD214" s="57"/>
      <c r="AE214" s="57"/>
      <c r="AF214" s="57"/>
      <c r="AG214" s="23"/>
      <c r="AH214" s="25"/>
      <c r="AI214" s="57"/>
      <c r="AJ214" s="57"/>
      <c r="AK214" s="25"/>
      <c r="AL214" s="57"/>
      <c r="AM214" s="57"/>
      <c r="AN214" s="57"/>
      <c r="AO214" s="25"/>
      <c r="AP214" s="25"/>
      <c r="AQ214" s="12"/>
      <c r="AR214" s="12"/>
      <c r="AS214" s="12"/>
      <c r="AT214" s="12"/>
      <c r="AU214" s="12"/>
      <c r="AV214" s="12"/>
      <c r="AW214" s="12"/>
      <c r="AX214" s="12"/>
      <c r="AY214" s="12"/>
      <c r="AZ214" s="12"/>
      <c r="BA214" s="12"/>
      <c r="BB214" s="12"/>
      <c r="BC214" s="12"/>
      <c r="BD214" s="12"/>
      <c r="BE214" s="12"/>
      <c r="BF214" s="25"/>
      <c r="BG214" s="57"/>
      <c r="BH214" s="57"/>
      <c r="BI214" s="25"/>
      <c r="BJ214" s="25"/>
      <c r="BK214" s="57"/>
      <c r="BL214" s="57"/>
      <c r="BM214" s="25"/>
      <c r="BN214" s="57"/>
      <c r="BO214" s="57"/>
      <c r="BP214" s="57"/>
    </row>
    <row r="215" spans="1:68">
      <c r="A215" s="19"/>
      <c r="B215" s="55"/>
      <c r="C215" s="21"/>
      <c r="D215" s="21"/>
      <c r="E215" s="56"/>
      <c r="F215" s="57"/>
      <c r="G215" s="57"/>
      <c r="H215" s="57"/>
      <c r="I215" s="25"/>
      <c r="J215" s="25"/>
      <c r="K215" s="57"/>
      <c r="L215" s="57"/>
      <c r="M215" s="25"/>
      <c r="N215" s="57"/>
      <c r="O215" s="57"/>
      <c r="P215" s="57"/>
      <c r="Q215" s="57"/>
      <c r="R215" s="57"/>
      <c r="S215" s="57"/>
      <c r="T215" s="57"/>
      <c r="U215" s="23"/>
      <c r="V215" s="25"/>
      <c r="W215" s="57"/>
      <c r="X215" s="57"/>
      <c r="Y215" s="25"/>
      <c r="Z215" s="57"/>
      <c r="AA215" s="57"/>
      <c r="AB215" s="57"/>
      <c r="AC215" s="25"/>
      <c r="AD215" s="57"/>
      <c r="AE215" s="57"/>
      <c r="AF215" s="57"/>
      <c r="AG215" s="23"/>
      <c r="AH215" s="25"/>
      <c r="AI215" s="57"/>
      <c r="AJ215" s="57"/>
      <c r="AK215" s="25"/>
      <c r="AL215" s="57"/>
      <c r="AM215" s="57"/>
      <c r="AN215" s="57"/>
      <c r="AO215" s="25"/>
      <c r="AP215" s="25"/>
      <c r="AQ215" s="12"/>
      <c r="AR215" s="12"/>
      <c r="AS215" s="12"/>
      <c r="AT215" s="12"/>
      <c r="AU215" s="12"/>
      <c r="AV215" s="12"/>
      <c r="AW215" s="12"/>
      <c r="AX215" s="12"/>
      <c r="AY215" s="12"/>
      <c r="AZ215" s="12"/>
      <c r="BA215" s="12"/>
      <c r="BB215" s="12"/>
      <c r="BC215" s="12"/>
      <c r="BD215" s="12"/>
      <c r="BE215" s="12"/>
      <c r="BF215" s="25"/>
      <c r="BG215" s="57"/>
      <c r="BH215" s="57"/>
      <c r="BI215" s="25"/>
      <c r="BJ215" s="25"/>
      <c r="BK215" s="57"/>
      <c r="BL215" s="57"/>
      <c r="BM215" s="25"/>
      <c r="BN215" s="57"/>
      <c r="BO215" s="57"/>
      <c r="BP215" s="57"/>
    </row>
    <row r="216" spans="1:68">
      <c r="A216" s="19"/>
      <c r="B216" s="55"/>
      <c r="C216" s="21"/>
      <c r="D216" s="21"/>
      <c r="E216" s="56"/>
      <c r="F216" s="57"/>
      <c r="G216" s="57"/>
      <c r="H216" s="57"/>
      <c r="I216" s="25"/>
      <c r="J216" s="25"/>
      <c r="K216" s="57"/>
      <c r="L216" s="57"/>
      <c r="M216" s="25"/>
      <c r="N216" s="57"/>
      <c r="O216" s="57"/>
      <c r="P216" s="57"/>
      <c r="Q216" s="57"/>
      <c r="R216" s="57"/>
      <c r="S216" s="57"/>
      <c r="T216" s="57"/>
      <c r="U216" s="23"/>
      <c r="V216" s="25"/>
      <c r="W216" s="57"/>
      <c r="X216" s="57"/>
      <c r="Y216" s="25"/>
      <c r="Z216" s="57"/>
      <c r="AA216" s="57"/>
      <c r="AB216" s="57"/>
      <c r="AC216" s="25"/>
      <c r="AD216" s="57"/>
      <c r="AE216" s="57"/>
      <c r="AF216" s="57"/>
      <c r="AG216" s="23"/>
      <c r="AH216" s="25"/>
      <c r="AI216" s="57"/>
      <c r="AJ216" s="57"/>
      <c r="AK216" s="25"/>
      <c r="AL216" s="57"/>
      <c r="AM216" s="57"/>
      <c r="AN216" s="57"/>
      <c r="AO216" s="25"/>
      <c r="AP216" s="25"/>
      <c r="AQ216" s="12"/>
      <c r="AR216" s="12"/>
      <c r="AS216" s="12"/>
      <c r="AT216" s="12"/>
      <c r="AU216" s="12"/>
      <c r="AV216" s="12"/>
      <c r="AW216" s="12"/>
      <c r="AX216" s="12"/>
      <c r="AY216" s="12"/>
      <c r="AZ216" s="12"/>
      <c r="BA216" s="12"/>
      <c r="BB216" s="12"/>
      <c r="BC216" s="12"/>
      <c r="BD216" s="12"/>
      <c r="BE216" s="12"/>
      <c r="BF216" s="25"/>
      <c r="BG216" s="57"/>
      <c r="BH216" s="57"/>
      <c r="BI216" s="25"/>
      <c r="BJ216" s="25"/>
      <c r="BK216" s="57"/>
      <c r="BL216" s="57"/>
      <c r="BM216" s="25"/>
      <c r="BN216" s="57"/>
      <c r="BO216" s="57"/>
      <c r="BP216" s="57"/>
    </row>
    <row r="217" spans="1:68">
      <c r="A217" s="19"/>
      <c r="B217" s="55"/>
      <c r="C217" s="21"/>
      <c r="D217" s="21"/>
      <c r="E217" s="56"/>
      <c r="F217" s="57"/>
      <c r="G217" s="57"/>
      <c r="H217" s="57"/>
      <c r="I217" s="25"/>
      <c r="J217" s="25"/>
      <c r="K217" s="57"/>
      <c r="L217" s="57"/>
      <c r="M217" s="25"/>
      <c r="N217" s="57"/>
      <c r="O217" s="57"/>
      <c r="P217" s="57"/>
      <c r="Q217" s="57"/>
      <c r="R217" s="57"/>
      <c r="S217" s="57"/>
      <c r="T217" s="57"/>
      <c r="U217" s="23"/>
      <c r="V217" s="25"/>
      <c r="W217" s="57"/>
      <c r="X217" s="57"/>
      <c r="Y217" s="25"/>
      <c r="Z217" s="57"/>
      <c r="AA217" s="57"/>
      <c r="AB217" s="57"/>
      <c r="AC217" s="25"/>
      <c r="AD217" s="57"/>
      <c r="AE217" s="57"/>
      <c r="AF217" s="57"/>
      <c r="AG217" s="23"/>
      <c r="AH217" s="25"/>
      <c r="AI217" s="57"/>
      <c r="AJ217" s="57"/>
      <c r="AK217" s="25"/>
      <c r="AL217" s="57"/>
      <c r="AM217" s="57"/>
      <c r="AN217" s="57"/>
      <c r="AO217" s="25"/>
      <c r="AP217" s="25"/>
      <c r="AQ217" s="12"/>
      <c r="AR217" s="12"/>
      <c r="AS217" s="12"/>
      <c r="AT217" s="12"/>
      <c r="AU217" s="12"/>
      <c r="AV217" s="12"/>
      <c r="AW217" s="12"/>
      <c r="AX217" s="12"/>
      <c r="AY217" s="12"/>
      <c r="AZ217" s="12"/>
      <c r="BA217" s="12"/>
      <c r="BB217" s="12"/>
      <c r="BC217" s="12"/>
      <c r="BD217" s="12"/>
      <c r="BE217" s="12"/>
      <c r="BF217" s="25"/>
      <c r="BG217" s="57"/>
      <c r="BH217" s="57"/>
      <c r="BI217" s="25"/>
      <c r="BJ217" s="25"/>
      <c r="BK217" s="57"/>
      <c r="BL217" s="57"/>
      <c r="BM217" s="25"/>
      <c r="BN217" s="57"/>
      <c r="BO217" s="57"/>
      <c r="BP217" s="57"/>
    </row>
    <row r="218" spans="1:68">
      <c r="A218" s="19"/>
      <c r="B218" s="55"/>
      <c r="C218" s="21"/>
      <c r="D218" s="21"/>
      <c r="E218" s="56"/>
      <c r="F218" s="57"/>
      <c r="G218" s="57"/>
      <c r="H218" s="57"/>
      <c r="I218" s="25"/>
      <c r="J218" s="25"/>
      <c r="K218" s="57"/>
      <c r="L218" s="57"/>
      <c r="M218" s="25"/>
      <c r="N218" s="57"/>
      <c r="O218" s="57"/>
      <c r="P218" s="57"/>
      <c r="Q218" s="57"/>
      <c r="R218" s="57"/>
      <c r="S218" s="57"/>
      <c r="T218" s="57"/>
      <c r="U218" s="23"/>
      <c r="V218" s="25"/>
      <c r="W218" s="57"/>
      <c r="X218" s="57"/>
      <c r="Y218" s="25"/>
      <c r="Z218" s="57"/>
      <c r="AA218" s="57"/>
      <c r="AB218" s="57"/>
      <c r="AC218" s="25"/>
      <c r="AD218" s="57"/>
      <c r="AE218" s="57"/>
      <c r="AF218" s="57"/>
      <c r="AG218" s="23"/>
      <c r="AH218" s="25"/>
      <c r="AI218" s="57"/>
      <c r="AJ218" s="57"/>
      <c r="AK218" s="25"/>
      <c r="AL218" s="57"/>
      <c r="AM218" s="57"/>
      <c r="AN218" s="57"/>
      <c r="AO218" s="25"/>
      <c r="AP218" s="25"/>
      <c r="AQ218" s="12"/>
      <c r="AR218" s="12"/>
      <c r="AS218" s="12"/>
      <c r="AT218" s="12"/>
      <c r="AU218" s="12"/>
      <c r="AV218" s="12"/>
      <c r="AW218" s="12"/>
      <c r="AX218" s="12"/>
      <c r="AY218" s="12"/>
      <c r="AZ218" s="12"/>
      <c r="BA218" s="12"/>
      <c r="BB218" s="12"/>
      <c r="BC218" s="12"/>
      <c r="BD218" s="12"/>
      <c r="BE218" s="12"/>
      <c r="BF218" s="25"/>
      <c r="BG218" s="57"/>
      <c r="BH218" s="57"/>
      <c r="BI218" s="25"/>
      <c r="BJ218" s="25"/>
      <c r="BK218" s="57"/>
      <c r="BL218" s="57"/>
      <c r="BM218" s="25"/>
      <c r="BN218" s="57"/>
      <c r="BO218" s="57"/>
      <c r="BP218" s="57"/>
    </row>
    <row r="219" spans="1:68">
      <c r="A219" s="19"/>
      <c r="B219" s="55"/>
      <c r="C219" s="21"/>
      <c r="D219" s="21"/>
      <c r="E219" s="56"/>
      <c r="F219" s="57"/>
      <c r="G219" s="57"/>
      <c r="H219" s="57"/>
      <c r="I219" s="25"/>
      <c r="J219" s="25"/>
      <c r="K219" s="57"/>
      <c r="L219" s="57"/>
      <c r="M219" s="25"/>
      <c r="N219" s="57"/>
      <c r="O219" s="57"/>
      <c r="P219" s="57"/>
      <c r="Q219" s="57"/>
      <c r="R219" s="57"/>
      <c r="S219" s="57"/>
      <c r="T219" s="57"/>
      <c r="U219" s="23"/>
      <c r="V219" s="25"/>
      <c r="W219" s="57"/>
      <c r="X219" s="57"/>
      <c r="Y219" s="25"/>
      <c r="Z219" s="57"/>
      <c r="AA219" s="57"/>
      <c r="AB219" s="57"/>
      <c r="AC219" s="25"/>
      <c r="AD219" s="57"/>
      <c r="AE219" s="57"/>
      <c r="AF219" s="57"/>
      <c r="AG219" s="23"/>
      <c r="AH219" s="25"/>
      <c r="AI219" s="57"/>
      <c r="AJ219" s="57"/>
      <c r="AK219" s="25"/>
      <c r="AL219" s="57"/>
      <c r="AM219" s="57"/>
      <c r="AN219" s="57"/>
      <c r="AO219" s="25"/>
      <c r="AP219" s="25"/>
      <c r="AQ219" s="12"/>
      <c r="AR219" s="12"/>
      <c r="AS219" s="12"/>
      <c r="AT219" s="12"/>
      <c r="AU219" s="12"/>
      <c r="AV219" s="12"/>
      <c r="AW219" s="12"/>
      <c r="AX219" s="12"/>
      <c r="AY219" s="12"/>
      <c r="AZ219" s="12"/>
      <c r="BA219" s="12"/>
      <c r="BB219" s="12"/>
      <c r="BC219" s="12"/>
      <c r="BD219" s="12"/>
      <c r="BE219" s="12"/>
      <c r="BF219" s="25"/>
      <c r="BG219" s="57"/>
      <c r="BH219" s="57"/>
      <c r="BI219" s="25"/>
      <c r="BJ219" s="25"/>
      <c r="BK219" s="57"/>
      <c r="BL219" s="57"/>
      <c r="BM219" s="25"/>
      <c r="BN219" s="57"/>
      <c r="BO219" s="57"/>
      <c r="BP219" s="57"/>
    </row>
    <row r="220" spans="1:68">
      <c r="A220" s="19"/>
      <c r="B220" s="55"/>
      <c r="C220" s="21"/>
      <c r="D220" s="21"/>
      <c r="E220" s="56"/>
      <c r="F220" s="57"/>
      <c r="G220" s="57"/>
      <c r="H220" s="57"/>
      <c r="I220" s="25"/>
      <c r="J220" s="25"/>
      <c r="K220" s="57"/>
      <c r="L220" s="57"/>
      <c r="M220" s="25"/>
      <c r="N220" s="57"/>
      <c r="O220" s="57"/>
      <c r="P220" s="57"/>
      <c r="Q220" s="57"/>
      <c r="R220" s="57"/>
      <c r="S220" s="57"/>
      <c r="T220" s="57"/>
      <c r="U220" s="23"/>
      <c r="V220" s="25"/>
      <c r="W220" s="57"/>
      <c r="X220" s="57"/>
      <c r="Y220" s="25"/>
      <c r="Z220" s="57"/>
      <c r="AA220" s="57"/>
      <c r="AB220" s="57"/>
      <c r="AC220" s="25"/>
      <c r="AD220" s="57"/>
      <c r="AE220" s="57"/>
      <c r="AF220" s="57"/>
      <c r="AG220" s="23"/>
      <c r="AH220" s="25"/>
      <c r="AI220" s="57"/>
      <c r="AJ220" s="57"/>
      <c r="AK220" s="25"/>
      <c r="AL220" s="57"/>
      <c r="AM220" s="57"/>
      <c r="AN220" s="57"/>
      <c r="AO220" s="25"/>
      <c r="AP220" s="25"/>
      <c r="AQ220" s="12"/>
      <c r="AR220" s="12"/>
      <c r="AS220" s="12"/>
      <c r="AT220" s="12"/>
      <c r="AU220" s="12"/>
      <c r="AV220" s="12"/>
      <c r="AW220" s="12"/>
      <c r="AX220" s="12"/>
      <c r="AY220" s="12"/>
      <c r="AZ220" s="12"/>
      <c r="BA220" s="12"/>
      <c r="BB220" s="12"/>
      <c r="BC220" s="12"/>
      <c r="BD220" s="12"/>
      <c r="BE220" s="12"/>
      <c r="BF220" s="25"/>
      <c r="BG220" s="57"/>
      <c r="BH220" s="57"/>
      <c r="BI220" s="25"/>
      <c r="BJ220" s="25"/>
      <c r="BK220" s="57"/>
      <c r="BL220" s="57"/>
      <c r="BM220" s="25"/>
      <c r="BN220" s="57"/>
      <c r="BO220" s="57"/>
      <c r="BP220" s="57"/>
    </row>
    <row r="221" spans="1:68">
      <c r="A221" s="19"/>
      <c r="B221" s="55"/>
      <c r="C221" s="21"/>
      <c r="D221" s="21"/>
      <c r="E221" s="56"/>
      <c r="F221" s="57"/>
      <c r="G221" s="57"/>
      <c r="H221" s="57"/>
      <c r="I221" s="25"/>
      <c r="J221" s="25"/>
      <c r="K221" s="57"/>
      <c r="L221" s="57"/>
      <c r="M221" s="25"/>
      <c r="N221" s="57"/>
      <c r="O221" s="57"/>
      <c r="P221" s="57"/>
      <c r="Q221" s="57"/>
      <c r="R221" s="57"/>
      <c r="S221" s="57"/>
      <c r="T221" s="57"/>
      <c r="U221" s="23"/>
      <c r="V221" s="25"/>
      <c r="W221" s="57"/>
      <c r="X221" s="57"/>
      <c r="Y221" s="25"/>
      <c r="Z221" s="57"/>
      <c r="AA221" s="57"/>
      <c r="AB221" s="57"/>
      <c r="AC221" s="25"/>
      <c r="AD221" s="57"/>
      <c r="AE221" s="57"/>
      <c r="AF221" s="57"/>
      <c r="AG221" s="23"/>
      <c r="AH221" s="25"/>
      <c r="AI221" s="57"/>
      <c r="AJ221" s="57"/>
      <c r="AK221" s="25"/>
      <c r="AL221" s="57"/>
      <c r="AM221" s="57"/>
      <c r="AN221" s="57"/>
      <c r="AO221" s="25"/>
      <c r="AP221" s="25"/>
      <c r="AQ221" s="12"/>
      <c r="AR221" s="12"/>
      <c r="AS221" s="12"/>
      <c r="AT221" s="12"/>
      <c r="AU221" s="12"/>
      <c r="AV221" s="12"/>
      <c r="AW221" s="12"/>
      <c r="AX221" s="12"/>
      <c r="AY221" s="12"/>
      <c r="AZ221" s="12"/>
      <c r="BA221" s="12"/>
      <c r="BB221" s="12"/>
      <c r="BC221" s="12"/>
      <c r="BD221" s="12"/>
      <c r="BE221" s="12"/>
      <c r="BF221" s="25"/>
      <c r="BG221" s="57"/>
      <c r="BH221" s="57"/>
      <c r="BI221" s="25"/>
      <c r="BJ221" s="25"/>
      <c r="BK221" s="57"/>
      <c r="BL221" s="57"/>
      <c r="BM221" s="25"/>
      <c r="BN221" s="57"/>
      <c r="BO221" s="57"/>
      <c r="BP221" s="57"/>
    </row>
    <row r="222" spans="1:68">
      <c r="A222" s="19"/>
      <c r="B222" s="55"/>
      <c r="C222" s="21"/>
      <c r="D222" s="21"/>
      <c r="E222" s="56"/>
      <c r="F222" s="57"/>
      <c r="G222" s="57"/>
      <c r="H222" s="57"/>
      <c r="I222" s="25"/>
      <c r="J222" s="25"/>
      <c r="K222" s="57"/>
      <c r="L222" s="57"/>
      <c r="M222" s="25"/>
      <c r="N222" s="57"/>
      <c r="O222" s="57"/>
      <c r="P222" s="57"/>
      <c r="Q222" s="57"/>
      <c r="R222" s="57"/>
      <c r="S222" s="57"/>
      <c r="T222" s="57"/>
      <c r="U222" s="23"/>
      <c r="V222" s="25"/>
      <c r="W222" s="57"/>
      <c r="X222" s="57"/>
      <c r="Y222" s="25"/>
      <c r="Z222" s="57"/>
      <c r="AA222" s="57"/>
      <c r="AB222" s="57"/>
      <c r="AC222" s="25"/>
      <c r="AD222" s="57"/>
      <c r="AE222" s="57"/>
      <c r="AF222" s="57"/>
      <c r="AG222" s="23"/>
      <c r="AH222" s="25"/>
      <c r="AI222" s="57"/>
      <c r="AJ222" s="57"/>
      <c r="AK222" s="25"/>
      <c r="AL222" s="57"/>
      <c r="AM222" s="57"/>
      <c r="AN222" s="57"/>
      <c r="AO222" s="25"/>
      <c r="AP222" s="25"/>
      <c r="AQ222" s="12"/>
      <c r="AR222" s="12"/>
      <c r="AS222" s="12"/>
      <c r="AT222" s="12"/>
      <c r="AU222" s="12"/>
      <c r="AV222" s="12"/>
      <c r="AW222" s="12"/>
      <c r="AX222" s="12"/>
      <c r="AY222" s="12"/>
      <c r="AZ222" s="12"/>
      <c r="BA222" s="12"/>
      <c r="BB222" s="12"/>
      <c r="BC222" s="12"/>
      <c r="BD222" s="12"/>
      <c r="BE222" s="12"/>
      <c r="BF222" s="25"/>
      <c r="BG222" s="57"/>
      <c r="BH222" s="57"/>
      <c r="BI222" s="25"/>
      <c r="BJ222" s="25"/>
      <c r="BK222" s="57"/>
      <c r="BL222" s="57"/>
      <c r="BM222" s="25"/>
      <c r="BN222" s="57"/>
      <c r="BO222" s="57"/>
      <c r="BP222" s="57"/>
    </row>
    <row r="223" spans="1:68">
      <c r="A223" s="19"/>
      <c r="B223" s="55"/>
      <c r="C223" s="21"/>
      <c r="D223" s="21"/>
      <c r="E223" s="56"/>
      <c r="F223" s="57"/>
      <c r="G223" s="57"/>
      <c r="H223" s="57"/>
      <c r="I223" s="25"/>
      <c r="J223" s="25"/>
      <c r="K223" s="57"/>
      <c r="L223" s="57"/>
      <c r="M223" s="25"/>
      <c r="N223" s="57"/>
      <c r="O223" s="57"/>
      <c r="P223" s="57"/>
      <c r="Q223" s="57"/>
      <c r="R223" s="57"/>
      <c r="S223" s="57"/>
      <c r="T223" s="57"/>
      <c r="U223" s="23"/>
      <c r="V223" s="25"/>
      <c r="W223" s="57"/>
      <c r="X223" s="57"/>
      <c r="Y223" s="25"/>
      <c r="Z223" s="57"/>
      <c r="AA223" s="57"/>
      <c r="AB223" s="57"/>
      <c r="AC223" s="25"/>
      <c r="AD223" s="57"/>
      <c r="AE223" s="57"/>
      <c r="AF223" s="57"/>
      <c r="AG223" s="23"/>
      <c r="AH223" s="25"/>
      <c r="AI223" s="57"/>
      <c r="AJ223" s="57"/>
      <c r="AK223" s="25"/>
      <c r="AL223" s="57"/>
      <c r="AM223" s="57"/>
      <c r="AN223" s="57"/>
      <c r="AO223" s="25"/>
      <c r="AP223" s="25"/>
      <c r="AQ223" s="12"/>
      <c r="AR223" s="12"/>
      <c r="AS223" s="12"/>
      <c r="AT223" s="12"/>
      <c r="AU223" s="12"/>
      <c r="AV223" s="12"/>
      <c r="AW223" s="12"/>
      <c r="AX223" s="12"/>
      <c r="AY223" s="12"/>
      <c r="AZ223" s="12"/>
      <c r="BA223" s="12"/>
      <c r="BB223" s="12"/>
      <c r="BC223" s="12"/>
      <c r="BD223" s="12"/>
      <c r="BE223" s="12"/>
      <c r="BF223" s="25"/>
      <c r="BG223" s="57"/>
      <c r="BH223" s="57"/>
      <c r="BI223" s="25"/>
      <c r="BJ223" s="25"/>
      <c r="BK223" s="57"/>
      <c r="BL223" s="57"/>
      <c r="BM223" s="25"/>
      <c r="BN223" s="57"/>
      <c r="BO223" s="57"/>
      <c r="BP223" s="57"/>
    </row>
    <row r="224" spans="1:68">
      <c r="A224" s="19"/>
      <c r="B224" s="55"/>
      <c r="C224" s="21"/>
      <c r="D224" s="21"/>
      <c r="E224" s="56"/>
      <c r="F224" s="57"/>
      <c r="G224" s="57"/>
      <c r="H224" s="57"/>
      <c r="I224" s="25"/>
      <c r="J224" s="25"/>
      <c r="K224" s="57"/>
      <c r="L224" s="57"/>
      <c r="M224" s="25"/>
      <c r="N224" s="57"/>
      <c r="O224" s="57"/>
      <c r="P224" s="57"/>
      <c r="Q224" s="57"/>
      <c r="R224" s="57"/>
      <c r="S224" s="57"/>
      <c r="T224" s="57"/>
      <c r="U224" s="23"/>
      <c r="V224" s="25"/>
      <c r="W224" s="57"/>
      <c r="X224" s="57"/>
      <c r="Y224" s="25"/>
      <c r="Z224" s="57"/>
      <c r="AA224" s="57"/>
      <c r="AB224" s="57"/>
      <c r="AC224" s="25"/>
      <c r="AD224" s="57"/>
      <c r="AE224" s="57"/>
      <c r="AF224" s="57"/>
      <c r="AG224" s="23"/>
      <c r="AH224" s="25"/>
      <c r="AI224" s="57"/>
      <c r="AJ224" s="57"/>
      <c r="AK224" s="25"/>
      <c r="AL224" s="57"/>
      <c r="AM224" s="57"/>
      <c r="AN224" s="57"/>
      <c r="AO224" s="25"/>
      <c r="AP224" s="25"/>
      <c r="AQ224" s="12"/>
      <c r="AR224" s="12"/>
      <c r="AS224" s="12"/>
      <c r="AT224" s="12"/>
      <c r="AU224" s="12"/>
      <c r="AV224" s="12"/>
      <c r="AW224" s="12"/>
      <c r="AX224" s="12"/>
      <c r="AY224" s="12"/>
      <c r="AZ224" s="12"/>
      <c r="BA224" s="12"/>
      <c r="BB224" s="12"/>
      <c r="BC224" s="12"/>
      <c r="BD224" s="12"/>
      <c r="BE224" s="12"/>
      <c r="BF224" s="25"/>
      <c r="BG224" s="57"/>
      <c r="BH224" s="57"/>
      <c r="BI224" s="25"/>
      <c r="BJ224" s="25"/>
      <c r="BK224" s="57"/>
      <c r="BL224" s="57"/>
      <c r="BM224" s="25"/>
      <c r="BN224" s="57"/>
      <c r="BO224" s="57"/>
      <c r="BP224" s="57"/>
    </row>
    <row r="225" spans="1:68">
      <c r="A225" s="19"/>
      <c r="B225" s="55"/>
      <c r="C225" s="21"/>
      <c r="D225" s="21"/>
      <c r="E225" s="56"/>
      <c r="F225" s="57"/>
      <c r="G225" s="57"/>
      <c r="H225" s="57"/>
      <c r="I225" s="25"/>
      <c r="J225" s="25"/>
      <c r="K225" s="57"/>
      <c r="L225" s="57"/>
      <c r="M225" s="25"/>
      <c r="N225" s="57"/>
      <c r="O225" s="57"/>
      <c r="P225" s="57"/>
      <c r="Q225" s="57"/>
      <c r="R225" s="57"/>
      <c r="S225" s="57"/>
      <c r="T225" s="57"/>
      <c r="U225" s="23"/>
      <c r="V225" s="25"/>
      <c r="W225" s="57"/>
      <c r="X225" s="57"/>
      <c r="Y225" s="25"/>
      <c r="Z225" s="57"/>
      <c r="AA225" s="57"/>
      <c r="AB225" s="57"/>
      <c r="AC225" s="25"/>
      <c r="AD225" s="57"/>
      <c r="AE225" s="57"/>
      <c r="AF225" s="57"/>
      <c r="AG225" s="23"/>
      <c r="AH225" s="25"/>
      <c r="AI225" s="57"/>
      <c r="AJ225" s="57"/>
      <c r="AK225" s="25"/>
      <c r="AL225" s="57"/>
      <c r="AM225" s="57"/>
      <c r="AN225" s="57"/>
      <c r="AO225" s="25"/>
      <c r="AP225" s="25"/>
      <c r="AQ225" s="12"/>
      <c r="AR225" s="12"/>
      <c r="AS225" s="12"/>
      <c r="AT225" s="12"/>
      <c r="AU225" s="12"/>
      <c r="AV225" s="12"/>
      <c r="AW225" s="12"/>
      <c r="AX225" s="12"/>
      <c r="AY225" s="12"/>
      <c r="AZ225" s="12"/>
      <c r="BA225" s="12"/>
      <c r="BB225" s="12"/>
      <c r="BC225" s="12"/>
      <c r="BD225" s="12"/>
      <c r="BE225" s="12"/>
      <c r="BF225" s="25"/>
      <c r="BG225" s="57"/>
      <c r="BH225" s="57"/>
      <c r="BI225" s="25"/>
      <c r="BJ225" s="25"/>
      <c r="BK225" s="57"/>
      <c r="BL225" s="57"/>
      <c r="BM225" s="25"/>
      <c r="BN225" s="57"/>
      <c r="BO225" s="57"/>
      <c r="BP225" s="57"/>
    </row>
    <row r="226" spans="1:68">
      <c r="A226" s="19"/>
      <c r="B226" s="55"/>
      <c r="C226" s="21"/>
      <c r="D226" s="21"/>
      <c r="E226" s="56"/>
      <c r="F226" s="57"/>
      <c r="G226" s="57"/>
      <c r="H226" s="57"/>
      <c r="I226" s="25"/>
      <c r="J226" s="25"/>
      <c r="K226" s="57"/>
      <c r="L226" s="57"/>
      <c r="M226" s="25"/>
      <c r="N226" s="57"/>
      <c r="O226" s="57"/>
      <c r="P226" s="57"/>
      <c r="Q226" s="57"/>
      <c r="R226" s="57"/>
      <c r="S226" s="57"/>
      <c r="T226" s="57"/>
      <c r="U226" s="23"/>
      <c r="V226" s="25"/>
      <c r="W226" s="57"/>
      <c r="X226" s="57"/>
      <c r="Y226" s="25"/>
      <c r="Z226" s="57"/>
      <c r="AA226" s="57"/>
      <c r="AB226" s="57"/>
      <c r="AC226" s="25"/>
      <c r="AD226" s="57"/>
      <c r="AE226" s="57"/>
      <c r="AF226" s="57"/>
      <c r="AG226" s="23"/>
      <c r="AH226" s="25"/>
      <c r="AI226" s="57"/>
      <c r="AJ226" s="57"/>
      <c r="AK226" s="25"/>
      <c r="AL226" s="57"/>
      <c r="AM226" s="57"/>
      <c r="AN226" s="57"/>
      <c r="AO226" s="25"/>
      <c r="AP226" s="25"/>
      <c r="AQ226" s="12"/>
      <c r="AR226" s="12"/>
      <c r="AS226" s="12"/>
      <c r="AT226" s="12"/>
      <c r="AU226" s="12"/>
      <c r="AV226" s="12"/>
      <c r="AW226" s="12"/>
      <c r="AX226" s="12"/>
      <c r="AY226" s="12"/>
      <c r="AZ226" s="12"/>
      <c r="BA226" s="12"/>
      <c r="BB226" s="12"/>
      <c r="BC226" s="12"/>
      <c r="BD226" s="12"/>
      <c r="BE226" s="12"/>
      <c r="BF226" s="25"/>
      <c r="BG226" s="57"/>
      <c r="BH226" s="57"/>
      <c r="BI226" s="25"/>
      <c r="BJ226" s="25"/>
      <c r="BK226" s="57"/>
      <c r="BL226" s="57"/>
      <c r="BM226" s="25"/>
      <c r="BN226" s="57"/>
      <c r="BO226" s="57"/>
      <c r="BP226" s="57"/>
    </row>
    <row r="227" spans="1:68">
      <c r="A227" s="19"/>
      <c r="B227" s="55"/>
      <c r="C227" s="21"/>
      <c r="D227" s="21"/>
      <c r="E227" s="56"/>
      <c r="F227" s="57"/>
      <c r="G227" s="57"/>
      <c r="H227" s="57"/>
      <c r="I227" s="25"/>
      <c r="J227" s="25"/>
      <c r="K227" s="57"/>
      <c r="L227" s="57"/>
      <c r="M227" s="25"/>
      <c r="N227" s="57"/>
      <c r="O227" s="57"/>
      <c r="P227" s="57"/>
      <c r="Q227" s="57"/>
      <c r="R227" s="57"/>
      <c r="S227" s="57"/>
      <c r="T227" s="57"/>
      <c r="U227" s="23"/>
      <c r="V227" s="25"/>
      <c r="W227" s="57"/>
      <c r="X227" s="57"/>
      <c r="Y227" s="25"/>
      <c r="Z227" s="57"/>
      <c r="AA227" s="57"/>
      <c r="AB227" s="57"/>
      <c r="AC227" s="25"/>
      <c r="AD227" s="57"/>
      <c r="AE227" s="57"/>
      <c r="AF227" s="57"/>
      <c r="AG227" s="23"/>
      <c r="AH227" s="25"/>
      <c r="AI227" s="57"/>
      <c r="AJ227" s="57"/>
      <c r="AK227" s="25"/>
      <c r="AL227" s="57"/>
      <c r="AM227" s="57"/>
      <c r="AN227" s="57"/>
      <c r="AO227" s="25"/>
      <c r="AP227" s="25"/>
      <c r="AQ227" s="12"/>
      <c r="AR227" s="12"/>
      <c r="AS227" s="12"/>
      <c r="AT227" s="12"/>
      <c r="AU227" s="12"/>
      <c r="AV227" s="12"/>
      <c r="AW227" s="12"/>
      <c r="AX227" s="12"/>
      <c r="AY227" s="12"/>
      <c r="AZ227" s="12"/>
      <c r="BA227" s="12"/>
      <c r="BB227" s="12"/>
      <c r="BC227" s="12"/>
      <c r="BD227" s="12"/>
      <c r="BE227" s="12"/>
      <c r="BF227" s="25"/>
      <c r="BG227" s="57"/>
      <c r="BH227" s="57"/>
      <c r="BI227" s="25"/>
      <c r="BJ227" s="25"/>
      <c r="BK227" s="57"/>
      <c r="BL227" s="57"/>
      <c r="BM227" s="25"/>
      <c r="BN227" s="57"/>
      <c r="BO227" s="57"/>
      <c r="BP227" s="57"/>
    </row>
    <row r="228" spans="1:68">
      <c r="A228" s="19"/>
      <c r="B228" s="55"/>
      <c r="C228" s="21"/>
      <c r="D228" s="21"/>
      <c r="E228" s="56"/>
      <c r="F228" s="57"/>
      <c r="G228" s="57"/>
      <c r="H228" s="57"/>
      <c r="I228" s="25"/>
      <c r="J228" s="25"/>
      <c r="K228" s="57"/>
      <c r="L228" s="57"/>
      <c r="M228" s="25"/>
      <c r="N228" s="57"/>
      <c r="O228" s="57"/>
      <c r="P228" s="57"/>
      <c r="Q228" s="57"/>
      <c r="R228" s="57"/>
      <c r="S228" s="57"/>
      <c r="T228" s="57"/>
      <c r="U228" s="23"/>
      <c r="V228" s="25"/>
      <c r="W228" s="57"/>
      <c r="X228" s="57"/>
      <c r="Y228" s="25"/>
      <c r="Z228" s="57"/>
      <c r="AA228" s="57"/>
      <c r="AB228" s="57"/>
      <c r="AC228" s="25"/>
      <c r="AD228" s="57"/>
      <c r="AE228" s="57"/>
      <c r="AF228" s="57"/>
      <c r="AG228" s="23"/>
      <c r="AH228" s="25"/>
      <c r="AI228" s="57"/>
      <c r="AJ228" s="57"/>
      <c r="AK228" s="25"/>
      <c r="AL228" s="57"/>
      <c r="AM228" s="57"/>
      <c r="AN228" s="57"/>
      <c r="AO228" s="25"/>
      <c r="AP228" s="25"/>
      <c r="AQ228" s="12"/>
      <c r="AR228" s="12"/>
      <c r="AS228" s="12"/>
      <c r="AT228" s="12"/>
      <c r="AU228" s="12"/>
      <c r="AV228" s="12"/>
      <c r="AW228" s="12"/>
      <c r="AX228" s="12"/>
      <c r="AY228" s="12"/>
      <c r="AZ228" s="12"/>
      <c r="BA228" s="12"/>
      <c r="BB228" s="12"/>
      <c r="BC228" s="12"/>
      <c r="BD228" s="12"/>
      <c r="BE228" s="12"/>
      <c r="BF228" s="25"/>
      <c r="BG228" s="57"/>
      <c r="BH228" s="57"/>
      <c r="BI228" s="25"/>
      <c r="BJ228" s="25"/>
      <c r="BK228" s="57"/>
      <c r="BL228" s="57"/>
      <c r="BM228" s="25"/>
      <c r="BN228" s="57"/>
      <c r="BO228" s="57"/>
      <c r="BP228" s="57"/>
    </row>
    <row r="229" spans="1:68">
      <c r="A229" s="19"/>
      <c r="B229" s="55"/>
      <c r="C229" s="21"/>
      <c r="D229" s="21"/>
      <c r="E229" s="56"/>
      <c r="F229" s="57"/>
      <c r="G229" s="57"/>
      <c r="H229" s="57"/>
      <c r="I229" s="25"/>
      <c r="J229" s="25"/>
      <c r="K229" s="57"/>
      <c r="L229" s="57"/>
      <c r="M229" s="25"/>
      <c r="N229" s="57"/>
      <c r="O229" s="57"/>
      <c r="P229" s="57"/>
      <c r="Q229" s="57"/>
      <c r="R229" s="57"/>
      <c r="S229" s="57"/>
      <c r="T229" s="57"/>
      <c r="U229" s="23"/>
      <c r="V229" s="25"/>
      <c r="W229" s="57"/>
      <c r="X229" s="57"/>
      <c r="Y229" s="25"/>
      <c r="Z229" s="57"/>
      <c r="AA229" s="57"/>
      <c r="AB229" s="57"/>
      <c r="AC229" s="25"/>
      <c r="AD229" s="57"/>
      <c r="AE229" s="57"/>
      <c r="AF229" s="57"/>
      <c r="AG229" s="23"/>
      <c r="AH229" s="25"/>
      <c r="AI229" s="57"/>
      <c r="AJ229" s="57"/>
      <c r="AK229" s="25"/>
      <c r="AL229" s="57"/>
      <c r="AM229" s="57"/>
      <c r="AN229" s="57"/>
      <c r="AO229" s="25"/>
      <c r="AP229" s="25"/>
      <c r="AQ229" s="12"/>
      <c r="AR229" s="12"/>
      <c r="AS229" s="12"/>
      <c r="AT229" s="12"/>
      <c r="AU229" s="12"/>
      <c r="AV229" s="12"/>
      <c r="AW229" s="12"/>
      <c r="AX229" s="12"/>
      <c r="AY229" s="12"/>
      <c r="AZ229" s="12"/>
      <c r="BA229" s="12"/>
      <c r="BB229" s="12"/>
      <c r="BC229" s="12"/>
      <c r="BD229" s="12"/>
      <c r="BE229" s="12"/>
      <c r="BF229" s="25"/>
      <c r="BG229" s="57"/>
      <c r="BH229" s="57"/>
      <c r="BI229" s="25"/>
      <c r="BJ229" s="25"/>
      <c r="BK229" s="57"/>
      <c r="BL229" s="57"/>
      <c r="BM229" s="25"/>
      <c r="BN229" s="57"/>
      <c r="BO229" s="57"/>
      <c r="BP229" s="57"/>
    </row>
    <row r="230" spans="1:68">
      <c r="A230" s="19"/>
      <c r="B230" s="55"/>
      <c r="C230" s="21"/>
      <c r="D230" s="21"/>
      <c r="E230" s="56"/>
      <c r="F230" s="57"/>
      <c r="G230" s="57"/>
      <c r="H230" s="57"/>
      <c r="I230" s="25"/>
      <c r="J230" s="25"/>
      <c r="K230" s="57"/>
      <c r="L230" s="57"/>
      <c r="M230" s="25"/>
      <c r="N230" s="57"/>
      <c r="O230" s="57"/>
      <c r="P230" s="57"/>
      <c r="Q230" s="57"/>
      <c r="R230" s="57"/>
      <c r="S230" s="57"/>
      <c r="T230" s="57"/>
      <c r="U230" s="23"/>
      <c r="V230" s="25"/>
      <c r="W230" s="57"/>
      <c r="X230" s="57"/>
      <c r="Y230" s="25"/>
      <c r="Z230" s="57"/>
      <c r="AA230" s="57"/>
      <c r="AB230" s="57"/>
      <c r="AC230" s="25"/>
      <c r="AD230" s="57"/>
      <c r="AE230" s="57"/>
      <c r="AF230" s="57"/>
      <c r="AG230" s="23"/>
      <c r="AH230" s="25"/>
      <c r="AI230" s="57"/>
      <c r="AJ230" s="57"/>
      <c r="AK230" s="25"/>
      <c r="AL230" s="57"/>
      <c r="AM230" s="57"/>
      <c r="AN230" s="57"/>
      <c r="AO230" s="25"/>
      <c r="AP230" s="25"/>
      <c r="AQ230" s="12"/>
      <c r="AR230" s="12"/>
      <c r="AS230" s="12"/>
      <c r="AT230" s="12"/>
      <c r="AU230" s="12"/>
      <c r="AV230" s="12"/>
      <c r="AW230" s="12"/>
      <c r="AX230" s="12"/>
      <c r="AY230" s="12"/>
      <c r="AZ230" s="12"/>
      <c r="BA230" s="12"/>
      <c r="BB230" s="12"/>
      <c r="BC230" s="12"/>
      <c r="BD230" s="12"/>
      <c r="BE230" s="12"/>
      <c r="BF230" s="25"/>
      <c r="BG230" s="57"/>
      <c r="BH230" s="57"/>
      <c r="BI230" s="25"/>
      <c r="BJ230" s="25"/>
      <c r="BK230" s="57"/>
      <c r="BL230" s="57"/>
      <c r="BM230" s="25"/>
      <c r="BN230" s="57"/>
      <c r="BO230" s="57"/>
      <c r="BP230" s="57"/>
    </row>
    <row r="231" spans="1:68">
      <c r="A231" s="19"/>
      <c r="B231" s="55"/>
      <c r="C231" s="21"/>
      <c r="D231" s="21"/>
      <c r="E231" s="56"/>
      <c r="F231" s="57"/>
      <c r="G231" s="57"/>
      <c r="H231" s="57"/>
      <c r="I231" s="25"/>
      <c r="J231" s="25"/>
      <c r="K231" s="57"/>
      <c r="L231" s="57"/>
      <c r="M231" s="25"/>
      <c r="N231" s="57"/>
      <c r="O231" s="57"/>
      <c r="P231" s="57"/>
      <c r="Q231" s="57"/>
      <c r="R231" s="57"/>
      <c r="S231" s="57"/>
      <c r="T231" s="57"/>
      <c r="U231" s="23"/>
      <c r="V231" s="25"/>
      <c r="W231" s="57"/>
      <c r="X231" s="57"/>
      <c r="Y231" s="25"/>
      <c r="Z231" s="57"/>
      <c r="AA231" s="57"/>
      <c r="AB231" s="57"/>
      <c r="AC231" s="25"/>
      <c r="AD231" s="57"/>
      <c r="AE231" s="57"/>
      <c r="AF231" s="57"/>
      <c r="AG231" s="23"/>
      <c r="AH231" s="25"/>
      <c r="AI231" s="57"/>
      <c r="AJ231" s="57"/>
      <c r="AK231" s="25"/>
      <c r="AL231" s="57"/>
      <c r="AM231" s="57"/>
      <c r="AN231" s="57"/>
      <c r="AO231" s="25"/>
      <c r="AP231" s="25"/>
      <c r="AQ231" s="12"/>
      <c r="AR231" s="12"/>
      <c r="AS231" s="12"/>
      <c r="AT231" s="12"/>
      <c r="AU231" s="12"/>
      <c r="AV231" s="12"/>
      <c r="AW231" s="12"/>
      <c r="AX231" s="12"/>
      <c r="AY231" s="12"/>
      <c r="AZ231" s="12"/>
      <c r="BA231" s="12"/>
      <c r="BB231" s="12"/>
      <c r="BC231" s="12"/>
      <c r="BD231" s="12"/>
      <c r="BE231" s="12"/>
      <c r="BF231" s="25"/>
      <c r="BG231" s="57"/>
      <c r="BH231" s="57"/>
      <c r="BI231" s="25"/>
      <c r="BJ231" s="25"/>
      <c r="BK231" s="57"/>
      <c r="BL231" s="57"/>
      <c r="BM231" s="25"/>
      <c r="BN231" s="57"/>
      <c r="BO231" s="57"/>
      <c r="BP231" s="57"/>
    </row>
    <row r="232" spans="1:68">
      <c r="A232" s="19"/>
      <c r="B232" s="55"/>
      <c r="C232" s="21"/>
      <c r="D232" s="21"/>
      <c r="E232" s="56"/>
      <c r="F232" s="57"/>
      <c r="G232" s="57"/>
      <c r="H232" s="57"/>
      <c r="I232" s="25"/>
      <c r="J232" s="25"/>
      <c r="K232" s="57"/>
      <c r="L232" s="57"/>
      <c r="M232" s="25"/>
      <c r="N232" s="57"/>
      <c r="O232" s="57"/>
      <c r="P232" s="57"/>
      <c r="Q232" s="57"/>
      <c r="R232" s="57"/>
      <c r="S232" s="57"/>
      <c r="T232" s="57"/>
      <c r="U232" s="23"/>
      <c r="V232" s="25"/>
      <c r="W232" s="57"/>
      <c r="X232" s="57"/>
      <c r="Y232" s="25"/>
      <c r="Z232" s="57"/>
      <c r="AA232" s="57"/>
      <c r="AB232" s="57"/>
      <c r="AC232" s="25"/>
      <c r="AD232" s="57"/>
      <c r="AE232" s="57"/>
      <c r="AF232" s="57"/>
      <c r="AG232" s="23"/>
      <c r="AH232" s="25"/>
      <c r="AI232" s="57"/>
      <c r="AJ232" s="57"/>
      <c r="AK232" s="25"/>
      <c r="AL232" s="57"/>
      <c r="AM232" s="57"/>
      <c r="AN232" s="57"/>
      <c r="AO232" s="25"/>
      <c r="AP232" s="25"/>
      <c r="AQ232" s="12"/>
      <c r="AR232" s="12"/>
      <c r="AS232" s="12"/>
      <c r="AT232" s="12"/>
      <c r="AU232" s="12"/>
      <c r="AV232" s="12"/>
      <c r="AW232" s="12"/>
      <c r="AX232" s="12"/>
      <c r="AY232" s="12"/>
      <c r="AZ232" s="12"/>
      <c r="BA232" s="12"/>
      <c r="BB232" s="12"/>
      <c r="BC232" s="12"/>
      <c r="BD232" s="12"/>
      <c r="BE232" s="12"/>
      <c r="BF232" s="25"/>
      <c r="BG232" s="57"/>
      <c r="BH232" s="57"/>
      <c r="BI232" s="25"/>
      <c r="BJ232" s="25"/>
      <c r="BK232" s="57"/>
      <c r="BL232" s="57"/>
      <c r="BM232" s="25"/>
      <c r="BN232" s="57"/>
      <c r="BO232" s="57"/>
      <c r="BP232" s="57"/>
    </row>
    <row r="233" spans="1:68">
      <c r="A233" s="19"/>
      <c r="B233" s="55"/>
      <c r="C233" s="21"/>
      <c r="D233" s="21"/>
      <c r="E233" s="56"/>
      <c r="F233" s="57"/>
      <c r="G233" s="57"/>
      <c r="H233" s="57"/>
      <c r="I233" s="25"/>
      <c r="J233" s="25"/>
      <c r="K233" s="57"/>
      <c r="L233" s="57"/>
      <c r="M233" s="25"/>
      <c r="N233" s="57"/>
      <c r="O233" s="57"/>
      <c r="P233" s="57"/>
      <c r="Q233" s="57"/>
      <c r="R233" s="57"/>
      <c r="S233" s="57"/>
      <c r="T233" s="57"/>
      <c r="U233" s="23"/>
      <c r="V233" s="25"/>
      <c r="W233" s="57"/>
      <c r="X233" s="57"/>
      <c r="Y233" s="25"/>
      <c r="Z233" s="57"/>
      <c r="AA233" s="57"/>
      <c r="AB233" s="57"/>
      <c r="AC233" s="25"/>
      <c r="AD233" s="57"/>
      <c r="AE233" s="57"/>
      <c r="AF233" s="57"/>
      <c r="AG233" s="23"/>
      <c r="AH233" s="25"/>
      <c r="AI233" s="57"/>
      <c r="AJ233" s="57"/>
      <c r="AK233" s="25"/>
      <c r="AL233" s="57"/>
      <c r="AM233" s="57"/>
      <c r="AN233" s="57"/>
      <c r="AO233" s="25"/>
      <c r="AP233" s="25"/>
      <c r="AQ233" s="12"/>
      <c r="AR233" s="12"/>
      <c r="AS233" s="12"/>
      <c r="AT233" s="12"/>
      <c r="AU233" s="12"/>
      <c r="AV233" s="12"/>
      <c r="AW233" s="12"/>
      <c r="AX233" s="12"/>
      <c r="AY233" s="12"/>
      <c r="AZ233" s="12"/>
      <c r="BA233" s="12"/>
      <c r="BB233" s="12"/>
      <c r="BC233" s="12"/>
      <c r="BD233" s="12"/>
      <c r="BE233" s="12"/>
      <c r="BF233" s="25"/>
      <c r="BG233" s="57"/>
      <c r="BH233" s="57"/>
      <c r="BI233" s="25"/>
      <c r="BJ233" s="25"/>
      <c r="BK233" s="57"/>
      <c r="BL233" s="57"/>
      <c r="BM233" s="25"/>
      <c r="BN233" s="57"/>
      <c r="BO233" s="57"/>
      <c r="BP233" s="57"/>
    </row>
    <row r="234" spans="1:68">
      <c r="A234" s="19"/>
      <c r="B234" s="55"/>
      <c r="C234" s="21"/>
      <c r="D234" s="21"/>
      <c r="E234" s="56"/>
      <c r="F234" s="57"/>
      <c r="G234" s="57"/>
      <c r="H234" s="57"/>
      <c r="I234" s="25"/>
      <c r="J234" s="25"/>
      <c r="K234" s="57"/>
      <c r="L234" s="57"/>
      <c r="M234" s="25"/>
      <c r="N234" s="57"/>
      <c r="O234" s="57"/>
      <c r="P234" s="57"/>
      <c r="Q234" s="57"/>
      <c r="R234" s="57"/>
      <c r="S234" s="57"/>
      <c r="T234" s="57"/>
      <c r="U234" s="23"/>
      <c r="V234" s="25"/>
      <c r="W234" s="57"/>
      <c r="X234" s="57"/>
      <c r="Y234" s="25"/>
      <c r="Z234" s="57"/>
      <c r="AA234" s="57"/>
      <c r="AB234" s="57"/>
      <c r="AC234" s="25"/>
      <c r="AD234" s="57"/>
      <c r="AE234" s="57"/>
      <c r="AF234" s="57"/>
      <c r="AG234" s="23"/>
      <c r="AH234" s="25"/>
      <c r="AI234" s="57"/>
      <c r="AJ234" s="57"/>
      <c r="AK234" s="25"/>
      <c r="AL234" s="57"/>
      <c r="AM234" s="57"/>
      <c r="AN234" s="57"/>
      <c r="AO234" s="25"/>
      <c r="AP234" s="25"/>
      <c r="AQ234" s="12"/>
      <c r="AR234" s="12"/>
      <c r="AS234" s="12"/>
      <c r="AT234" s="12"/>
      <c r="AU234" s="12"/>
      <c r="AV234" s="12"/>
      <c r="AW234" s="12"/>
      <c r="AX234" s="12"/>
      <c r="AY234" s="12"/>
      <c r="AZ234" s="12"/>
      <c r="BA234" s="12"/>
      <c r="BB234" s="12"/>
      <c r="BC234" s="12"/>
      <c r="BD234" s="12"/>
      <c r="BE234" s="12"/>
      <c r="BF234" s="25"/>
      <c r="BG234" s="57"/>
      <c r="BH234" s="57"/>
      <c r="BI234" s="25"/>
      <c r="BJ234" s="25"/>
      <c r="BK234" s="57"/>
      <c r="BL234" s="57"/>
      <c r="BM234" s="25"/>
      <c r="BN234" s="57"/>
      <c r="BO234" s="57"/>
      <c r="BP234" s="57"/>
    </row>
    <row r="235" spans="1:68">
      <c r="A235" s="19"/>
      <c r="B235" s="55"/>
      <c r="C235" s="21"/>
      <c r="D235" s="21"/>
      <c r="E235" s="56"/>
      <c r="F235" s="57"/>
      <c r="G235" s="57"/>
      <c r="H235" s="57"/>
      <c r="I235" s="25"/>
      <c r="J235" s="25"/>
      <c r="K235" s="57"/>
      <c r="L235" s="57"/>
      <c r="M235" s="25"/>
      <c r="N235" s="57"/>
      <c r="O235" s="57"/>
      <c r="P235" s="57"/>
      <c r="Q235" s="57"/>
      <c r="R235" s="57"/>
      <c r="S235" s="57"/>
      <c r="T235" s="57"/>
      <c r="U235" s="23"/>
      <c r="V235" s="25"/>
      <c r="W235" s="57"/>
      <c r="X235" s="57"/>
      <c r="Y235" s="25"/>
      <c r="Z235" s="57"/>
      <c r="AA235" s="57"/>
      <c r="AB235" s="57"/>
      <c r="AC235" s="25"/>
      <c r="AD235" s="57"/>
      <c r="AE235" s="57"/>
      <c r="AF235" s="57"/>
      <c r="AG235" s="23"/>
      <c r="AH235" s="25"/>
      <c r="AI235" s="57"/>
      <c r="AJ235" s="57"/>
      <c r="AK235" s="25"/>
      <c r="AL235" s="57"/>
      <c r="AM235" s="57"/>
      <c r="AN235" s="57"/>
      <c r="AO235" s="25"/>
      <c r="AP235" s="25"/>
      <c r="AQ235" s="12"/>
      <c r="AR235" s="12"/>
      <c r="AS235" s="12"/>
      <c r="AT235" s="12"/>
      <c r="AU235" s="12"/>
      <c r="AV235" s="12"/>
      <c r="AW235" s="12"/>
      <c r="AX235" s="12"/>
      <c r="AY235" s="12"/>
      <c r="AZ235" s="12"/>
      <c r="BA235" s="12"/>
      <c r="BB235" s="12"/>
      <c r="BC235" s="12"/>
      <c r="BD235" s="12"/>
      <c r="BE235" s="12"/>
      <c r="BF235" s="25"/>
      <c r="BG235" s="57"/>
      <c r="BH235" s="57"/>
      <c r="BI235" s="25"/>
      <c r="BJ235" s="25"/>
      <c r="BK235" s="57"/>
      <c r="BL235" s="57"/>
      <c r="BM235" s="25"/>
      <c r="BN235" s="57"/>
      <c r="BO235" s="57"/>
      <c r="BP235" s="57"/>
    </row>
    <row r="236" spans="1:68">
      <c r="A236" s="19"/>
      <c r="B236" s="55"/>
      <c r="C236" s="21"/>
      <c r="D236" s="21"/>
      <c r="E236" s="56"/>
      <c r="F236" s="57"/>
      <c r="G236" s="57"/>
      <c r="H236" s="57"/>
      <c r="I236" s="25"/>
      <c r="J236" s="25"/>
      <c r="K236" s="57"/>
      <c r="L236" s="57"/>
      <c r="M236" s="25"/>
      <c r="N236" s="57"/>
      <c r="O236" s="57"/>
      <c r="P236" s="57"/>
      <c r="Q236" s="57"/>
      <c r="R236" s="57"/>
      <c r="S236" s="57"/>
      <c r="T236" s="57"/>
      <c r="U236" s="23"/>
      <c r="V236" s="25"/>
      <c r="W236" s="57"/>
      <c r="X236" s="57"/>
      <c r="Y236" s="25"/>
      <c r="Z236" s="57"/>
      <c r="AA236" s="57"/>
      <c r="AB236" s="57"/>
      <c r="AC236" s="25"/>
      <c r="AD236" s="57"/>
      <c r="AE236" s="57"/>
      <c r="AF236" s="57"/>
      <c r="AG236" s="23"/>
      <c r="AH236" s="25"/>
      <c r="AI236" s="57"/>
      <c r="AJ236" s="57"/>
      <c r="AK236" s="25"/>
      <c r="AL236" s="57"/>
      <c r="AM236" s="57"/>
      <c r="AN236" s="57"/>
      <c r="AO236" s="25"/>
      <c r="AP236" s="25"/>
      <c r="AQ236" s="12"/>
      <c r="AR236" s="12"/>
      <c r="AS236" s="12"/>
      <c r="AT236" s="12"/>
      <c r="AU236" s="12"/>
      <c r="AV236" s="12"/>
      <c r="AW236" s="12"/>
      <c r="AX236" s="12"/>
      <c r="AY236" s="12"/>
      <c r="AZ236" s="12"/>
      <c r="BA236" s="12"/>
      <c r="BB236" s="12"/>
      <c r="BC236" s="12"/>
      <c r="BD236" s="12"/>
      <c r="BE236" s="12"/>
      <c r="BF236" s="25"/>
      <c r="BG236" s="57"/>
      <c r="BH236" s="57"/>
      <c r="BI236" s="25"/>
      <c r="BJ236" s="25"/>
      <c r="BK236" s="57"/>
      <c r="BL236" s="57"/>
      <c r="BM236" s="25"/>
      <c r="BN236" s="57"/>
      <c r="BO236" s="57"/>
      <c r="BP236" s="57"/>
    </row>
    <row r="237" spans="1:68">
      <c r="A237" s="19"/>
      <c r="B237" s="55"/>
      <c r="C237" s="21"/>
      <c r="D237" s="21"/>
      <c r="E237" s="56"/>
      <c r="F237" s="57"/>
      <c r="G237" s="57"/>
      <c r="H237" s="57"/>
      <c r="I237" s="25"/>
      <c r="J237" s="25"/>
      <c r="K237" s="57"/>
      <c r="L237" s="57"/>
      <c r="M237" s="25"/>
      <c r="N237" s="57"/>
      <c r="O237" s="57"/>
      <c r="P237" s="57"/>
      <c r="Q237" s="57"/>
      <c r="R237" s="57"/>
      <c r="S237" s="57"/>
      <c r="T237" s="57"/>
      <c r="U237" s="23"/>
      <c r="V237" s="25"/>
      <c r="W237" s="57"/>
      <c r="X237" s="57"/>
      <c r="Y237" s="25"/>
      <c r="Z237" s="57"/>
      <c r="AA237" s="57"/>
      <c r="AB237" s="57"/>
      <c r="AC237" s="25"/>
      <c r="AD237" s="57"/>
      <c r="AE237" s="57"/>
      <c r="AF237" s="57"/>
      <c r="AG237" s="23"/>
      <c r="AH237" s="25"/>
      <c r="AI237" s="57"/>
      <c r="AJ237" s="57"/>
      <c r="AK237" s="25"/>
      <c r="AL237" s="57"/>
      <c r="AM237" s="57"/>
      <c r="AN237" s="57"/>
      <c r="AO237" s="25"/>
      <c r="AP237" s="25"/>
      <c r="AQ237" s="12"/>
      <c r="AR237" s="12"/>
      <c r="AS237" s="12"/>
      <c r="AT237" s="12"/>
      <c r="AU237" s="12"/>
      <c r="AV237" s="12"/>
      <c r="AW237" s="12"/>
      <c r="AX237" s="12"/>
      <c r="AY237" s="12"/>
      <c r="AZ237" s="12"/>
      <c r="BA237" s="12"/>
      <c r="BB237" s="12"/>
      <c r="BC237" s="12"/>
      <c r="BD237" s="12"/>
      <c r="BE237" s="12"/>
      <c r="BF237" s="25"/>
      <c r="BG237" s="57"/>
      <c r="BH237" s="57"/>
      <c r="BI237" s="25"/>
      <c r="BJ237" s="25"/>
      <c r="BK237" s="57"/>
      <c r="BL237" s="57"/>
      <c r="BM237" s="25"/>
      <c r="BN237" s="57"/>
      <c r="BO237" s="57"/>
      <c r="BP237" s="57"/>
    </row>
    <row r="238" spans="1:68">
      <c r="A238" s="19"/>
      <c r="B238" s="55"/>
      <c r="C238" s="21"/>
      <c r="D238" s="21"/>
      <c r="E238" s="56"/>
      <c r="F238" s="57"/>
      <c r="G238" s="57"/>
      <c r="H238" s="57"/>
      <c r="I238" s="25"/>
      <c r="J238" s="25"/>
      <c r="K238" s="57"/>
      <c r="L238" s="57"/>
      <c r="M238" s="25"/>
      <c r="N238" s="57"/>
      <c r="O238" s="57"/>
      <c r="P238" s="57"/>
      <c r="Q238" s="57"/>
      <c r="R238" s="57"/>
      <c r="S238" s="57"/>
      <c r="T238" s="57"/>
      <c r="U238" s="23"/>
      <c r="V238" s="25"/>
      <c r="W238" s="57"/>
      <c r="X238" s="57"/>
      <c r="Y238" s="25"/>
      <c r="Z238" s="57"/>
      <c r="AA238" s="57"/>
      <c r="AB238" s="57"/>
      <c r="AC238" s="25"/>
      <c r="AD238" s="57"/>
      <c r="AE238" s="57"/>
      <c r="AF238" s="57"/>
      <c r="AG238" s="23"/>
      <c r="AH238" s="25"/>
      <c r="AI238" s="57"/>
      <c r="AJ238" s="57"/>
      <c r="AK238" s="25"/>
      <c r="AL238" s="57"/>
      <c r="AM238" s="57"/>
      <c r="AN238" s="57"/>
      <c r="AO238" s="25"/>
      <c r="AP238" s="25"/>
      <c r="AQ238" s="12"/>
      <c r="AR238" s="12"/>
      <c r="AS238" s="12"/>
      <c r="AT238" s="12"/>
      <c r="AU238" s="12"/>
      <c r="AV238" s="12"/>
      <c r="AW238" s="12"/>
      <c r="AX238" s="12"/>
      <c r="AY238" s="12"/>
      <c r="AZ238" s="12"/>
      <c r="BA238" s="12"/>
      <c r="BB238" s="12"/>
      <c r="BC238" s="12"/>
      <c r="BD238" s="12"/>
      <c r="BE238" s="12"/>
      <c r="BF238" s="25"/>
      <c r="BG238" s="57"/>
      <c r="BH238" s="57"/>
      <c r="BI238" s="25"/>
      <c r="BJ238" s="25"/>
      <c r="BK238" s="57"/>
      <c r="BL238" s="57"/>
      <c r="BM238" s="25"/>
      <c r="BN238" s="57"/>
      <c r="BO238" s="57"/>
      <c r="BP238" s="57"/>
    </row>
    <row r="239" spans="1:68">
      <c r="A239" s="19"/>
      <c r="B239" s="55"/>
      <c r="C239" s="21"/>
      <c r="D239" s="21"/>
      <c r="E239" s="56"/>
      <c r="F239" s="57"/>
      <c r="G239" s="57"/>
      <c r="H239" s="57"/>
      <c r="I239" s="25"/>
      <c r="J239" s="25"/>
      <c r="K239" s="57"/>
      <c r="L239" s="57"/>
      <c r="M239" s="25"/>
      <c r="N239" s="57"/>
      <c r="O239" s="57"/>
      <c r="P239" s="57"/>
      <c r="Q239" s="57"/>
      <c r="R239" s="57"/>
      <c r="S239" s="57"/>
      <c r="T239" s="57"/>
      <c r="U239" s="23"/>
      <c r="V239" s="25"/>
      <c r="W239" s="57"/>
      <c r="X239" s="57"/>
      <c r="Y239" s="25"/>
      <c r="Z239" s="57"/>
      <c r="AA239" s="57"/>
      <c r="AB239" s="57"/>
      <c r="AC239" s="25"/>
      <c r="AD239" s="57"/>
      <c r="AE239" s="57"/>
      <c r="AF239" s="57"/>
      <c r="AG239" s="23"/>
      <c r="AH239" s="25"/>
      <c r="AI239" s="57"/>
      <c r="AJ239" s="57"/>
      <c r="AK239" s="25"/>
      <c r="AL239" s="57"/>
      <c r="AM239" s="57"/>
      <c r="AN239" s="57"/>
      <c r="AO239" s="25"/>
      <c r="AP239" s="25"/>
      <c r="AQ239" s="12"/>
      <c r="AR239" s="12"/>
      <c r="AS239" s="12"/>
      <c r="AT239" s="12"/>
      <c r="AU239" s="12"/>
      <c r="AV239" s="12"/>
      <c r="AW239" s="12"/>
      <c r="AX239" s="12"/>
      <c r="AY239" s="12"/>
      <c r="AZ239" s="12"/>
      <c r="BA239" s="12"/>
      <c r="BB239" s="12"/>
      <c r="BC239" s="12"/>
      <c r="BD239" s="12"/>
      <c r="BE239" s="12"/>
      <c r="BF239" s="25"/>
      <c r="BG239" s="57"/>
      <c r="BH239" s="57"/>
      <c r="BI239" s="25"/>
      <c r="BJ239" s="25"/>
      <c r="BK239" s="57"/>
      <c r="BL239" s="57"/>
      <c r="BM239" s="25"/>
      <c r="BN239" s="57"/>
      <c r="BO239" s="57"/>
      <c r="BP239" s="57"/>
    </row>
    <row r="240" spans="1:68">
      <c r="A240" s="19"/>
      <c r="B240" s="55"/>
      <c r="C240" s="21"/>
      <c r="D240" s="21"/>
      <c r="E240" s="56"/>
      <c r="F240" s="57"/>
      <c r="G240" s="57"/>
      <c r="H240" s="57"/>
      <c r="I240" s="25"/>
      <c r="J240" s="25"/>
      <c r="K240" s="57"/>
      <c r="L240" s="57"/>
      <c r="M240" s="25"/>
      <c r="N240" s="57"/>
      <c r="O240" s="57"/>
      <c r="P240" s="57"/>
      <c r="Q240" s="57"/>
      <c r="R240" s="57"/>
      <c r="S240" s="57"/>
      <c r="T240" s="57"/>
      <c r="U240" s="23"/>
      <c r="V240" s="25"/>
      <c r="W240" s="57"/>
      <c r="X240" s="57"/>
      <c r="Y240" s="25"/>
      <c r="Z240" s="57"/>
      <c r="AA240" s="57"/>
      <c r="AB240" s="57"/>
      <c r="AC240" s="25"/>
      <c r="AD240" s="57"/>
      <c r="AE240" s="57"/>
      <c r="AF240" s="57"/>
      <c r="AG240" s="23"/>
      <c r="AH240" s="25"/>
      <c r="AI240" s="57"/>
      <c r="AJ240" s="57"/>
      <c r="AK240" s="25"/>
      <c r="AL240" s="57"/>
      <c r="AM240" s="57"/>
      <c r="AN240" s="57"/>
      <c r="AO240" s="25"/>
      <c r="AP240" s="25"/>
      <c r="AQ240" s="12"/>
      <c r="AR240" s="12"/>
      <c r="AS240" s="12"/>
      <c r="AT240" s="12"/>
      <c r="AU240" s="12"/>
      <c r="AV240" s="12"/>
      <c r="AW240" s="12"/>
      <c r="AX240" s="12"/>
      <c r="AY240" s="12"/>
      <c r="AZ240" s="12"/>
      <c r="BA240" s="12"/>
      <c r="BB240" s="12"/>
      <c r="BC240" s="12"/>
      <c r="BD240" s="12"/>
      <c r="BE240" s="12"/>
      <c r="BF240" s="25"/>
      <c r="BG240" s="57"/>
      <c r="BH240" s="57"/>
      <c r="BI240" s="25"/>
      <c r="BJ240" s="25"/>
      <c r="BK240" s="57"/>
      <c r="BL240" s="57"/>
      <c r="BM240" s="25"/>
      <c r="BN240" s="57"/>
      <c r="BO240" s="57"/>
      <c r="BP240" s="57"/>
    </row>
    <row r="241" spans="1:68">
      <c r="A241" s="19"/>
      <c r="B241" s="55"/>
      <c r="C241" s="21"/>
      <c r="D241" s="21"/>
      <c r="E241" s="56"/>
      <c r="F241" s="57"/>
      <c r="G241" s="57"/>
      <c r="H241" s="57"/>
      <c r="I241" s="25"/>
      <c r="J241" s="25"/>
      <c r="K241" s="57"/>
      <c r="L241" s="57"/>
      <c r="M241" s="25"/>
      <c r="N241" s="57"/>
      <c r="O241" s="57"/>
      <c r="P241" s="57"/>
      <c r="Q241" s="57"/>
      <c r="R241" s="57"/>
      <c r="S241" s="57"/>
      <c r="T241" s="57"/>
      <c r="U241" s="23"/>
      <c r="V241" s="25"/>
      <c r="W241" s="57"/>
      <c r="X241" s="57"/>
      <c r="Y241" s="25"/>
      <c r="Z241" s="57"/>
      <c r="AA241" s="57"/>
      <c r="AB241" s="57"/>
      <c r="AC241" s="25"/>
      <c r="AD241" s="57"/>
      <c r="AE241" s="57"/>
      <c r="AF241" s="57"/>
      <c r="AG241" s="23"/>
      <c r="AH241" s="25"/>
      <c r="AI241" s="57"/>
      <c r="AJ241" s="57"/>
      <c r="AK241" s="25"/>
      <c r="AL241" s="57"/>
      <c r="AM241" s="57"/>
      <c r="AN241" s="57"/>
      <c r="AO241" s="25"/>
      <c r="AP241" s="25"/>
      <c r="AQ241" s="12"/>
      <c r="AR241" s="12"/>
      <c r="AS241" s="12"/>
      <c r="AT241" s="12"/>
      <c r="AU241" s="12"/>
      <c r="AV241" s="12"/>
      <c r="AW241" s="12"/>
      <c r="AX241" s="12"/>
      <c r="AY241" s="12"/>
      <c r="AZ241" s="12"/>
      <c r="BA241" s="12"/>
      <c r="BB241" s="12"/>
      <c r="BC241" s="12"/>
      <c r="BD241" s="12"/>
      <c r="BE241" s="12"/>
      <c r="BF241" s="25"/>
      <c r="BG241" s="57"/>
      <c r="BH241" s="57"/>
      <c r="BI241" s="25"/>
      <c r="BJ241" s="25"/>
      <c r="BK241" s="57"/>
      <c r="BL241" s="57"/>
      <c r="BM241" s="25"/>
      <c r="BN241" s="57"/>
      <c r="BO241" s="57"/>
      <c r="BP241" s="57"/>
    </row>
    <row r="242" spans="1:68">
      <c r="A242" s="19"/>
      <c r="B242" s="55"/>
      <c r="C242" s="21"/>
      <c r="D242" s="21"/>
      <c r="E242" s="56"/>
      <c r="F242" s="57"/>
      <c r="G242" s="57"/>
      <c r="H242" s="57"/>
      <c r="I242" s="25"/>
      <c r="J242" s="25"/>
      <c r="K242" s="57"/>
      <c r="L242" s="57"/>
      <c r="M242" s="25"/>
      <c r="N242" s="57"/>
      <c r="O242" s="57"/>
      <c r="P242" s="57"/>
      <c r="Q242" s="57"/>
      <c r="R242" s="57"/>
      <c r="S242" s="57"/>
      <c r="T242" s="57"/>
      <c r="U242" s="23"/>
      <c r="V242" s="25"/>
      <c r="W242" s="57"/>
      <c r="X242" s="57"/>
      <c r="Y242" s="25"/>
      <c r="Z242" s="57"/>
      <c r="AA242" s="57"/>
      <c r="AB242" s="57"/>
      <c r="AC242" s="25"/>
      <c r="AD242" s="57"/>
      <c r="AE242" s="57"/>
      <c r="AF242" s="57"/>
      <c r="AG242" s="23"/>
      <c r="AH242" s="25"/>
      <c r="AI242" s="57"/>
      <c r="AJ242" s="57"/>
      <c r="AK242" s="25"/>
      <c r="AL242" s="57"/>
      <c r="AM242" s="57"/>
      <c r="AN242" s="57"/>
      <c r="AO242" s="25"/>
      <c r="AP242" s="25"/>
      <c r="AQ242" s="12"/>
      <c r="AR242" s="12"/>
      <c r="AS242" s="12"/>
      <c r="AT242" s="12"/>
      <c r="AU242" s="12"/>
      <c r="AV242" s="12"/>
      <c r="AW242" s="12"/>
      <c r="AX242" s="12"/>
      <c r="AY242" s="12"/>
      <c r="AZ242" s="12"/>
      <c r="BA242" s="12"/>
      <c r="BB242" s="12"/>
      <c r="BC242" s="12"/>
      <c r="BD242" s="12"/>
      <c r="BE242" s="12"/>
      <c r="BF242" s="25"/>
      <c r="BG242" s="57"/>
      <c r="BH242" s="57"/>
      <c r="BI242" s="25"/>
      <c r="BJ242" s="25"/>
      <c r="BK242" s="57"/>
      <c r="BL242" s="57"/>
      <c r="BM242" s="25"/>
      <c r="BN242" s="57"/>
      <c r="BO242" s="57"/>
      <c r="BP242" s="57"/>
    </row>
    <row r="243" spans="1:68">
      <c r="A243" s="19"/>
      <c r="B243" s="55"/>
      <c r="C243" s="21"/>
      <c r="D243" s="21"/>
      <c r="E243" s="56"/>
      <c r="F243" s="57"/>
      <c r="G243" s="57"/>
      <c r="H243" s="57"/>
      <c r="I243" s="25"/>
      <c r="J243" s="25"/>
      <c r="K243" s="57"/>
      <c r="L243" s="57"/>
      <c r="M243" s="25"/>
      <c r="N243" s="57"/>
      <c r="O243" s="57"/>
      <c r="P243" s="57"/>
      <c r="Q243" s="57"/>
      <c r="R243" s="57"/>
      <c r="S243" s="57"/>
      <c r="T243" s="57"/>
      <c r="U243" s="23"/>
      <c r="V243" s="25"/>
      <c r="W243" s="57"/>
      <c r="X243" s="57"/>
      <c r="Y243" s="25"/>
      <c r="Z243" s="57"/>
      <c r="AA243" s="57"/>
      <c r="AB243" s="57"/>
      <c r="AC243" s="25"/>
      <c r="AD243" s="57"/>
      <c r="AE243" s="57"/>
      <c r="AF243" s="57"/>
      <c r="AG243" s="23"/>
      <c r="AH243" s="25"/>
      <c r="AI243" s="57"/>
      <c r="AJ243" s="57"/>
      <c r="AK243" s="25"/>
      <c r="AL243" s="57"/>
      <c r="AM243" s="57"/>
      <c r="AN243" s="57"/>
      <c r="AO243" s="25"/>
      <c r="AP243" s="25"/>
      <c r="AQ243" s="12"/>
      <c r="AR243" s="12"/>
      <c r="AS243" s="12"/>
      <c r="AT243" s="12"/>
      <c r="AU243" s="12"/>
      <c r="AV243" s="12"/>
      <c r="AW243" s="12"/>
      <c r="AX243" s="12"/>
      <c r="AY243" s="12"/>
      <c r="AZ243" s="12"/>
      <c r="BA243" s="12"/>
      <c r="BB243" s="12"/>
      <c r="BC243" s="12"/>
      <c r="BD243" s="12"/>
      <c r="BE243" s="12"/>
      <c r="BF243" s="25"/>
      <c r="BG243" s="57"/>
      <c r="BH243" s="57"/>
      <c r="BI243" s="25"/>
      <c r="BJ243" s="25"/>
      <c r="BK243" s="57"/>
      <c r="BL243" s="57"/>
      <c r="BM243" s="25"/>
      <c r="BN243" s="57"/>
      <c r="BO243" s="57"/>
      <c r="BP243" s="57"/>
    </row>
    <row r="244" spans="1:68">
      <c r="A244" s="19"/>
      <c r="B244" s="55"/>
      <c r="C244" s="21"/>
      <c r="D244" s="21"/>
      <c r="E244" s="56"/>
      <c r="F244" s="57"/>
      <c r="G244" s="57"/>
      <c r="H244" s="57"/>
      <c r="I244" s="25"/>
      <c r="J244" s="25"/>
      <c r="K244" s="57"/>
      <c r="L244" s="57"/>
      <c r="M244" s="25"/>
      <c r="N244" s="57"/>
      <c r="O244" s="57"/>
      <c r="P244" s="57"/>
      <c r="Q244" s="57"/>
      <c r="R244" s="57"/>
      <c r="S244" s="57"/>
      <c r="T244" s="57"/>
      <c r="U244" s="23"/>
      <c r="V244" s="25"/>
      <c r="W244" s="57"/>
      <c r="X244" s="57"/>
      <c r="Y244" s="25"/>
      <c r="Z244" s="57"/>
      <c r="AA244" s="57"/>
      <c r="AB244" s="57"/>
      <c r="AC244" s="25"/>
      <c r="AD244" s="57"/>
      <c r="AE244" s="57"/>
      <c r="AF244" s="57"/>
      <c r="AG244" s="23"/>
      <c r="AH244" s="25"/>
      <c r="AI244" s="57"/>
      <c r="AJ244" s="57"/>
      <c r="AK244" s="25"/>
      <c r="AL244" s="57"/>
      <c r="AM244" s="57"/>
      <c r="AN244" s="57"/>
      <c r="AO244" s="25"/>
      <c r="AP244" s="25"/>
      <c r="AQ244" s="12"/>
      <c r="AR244" s="12"/>
      <c r="AS244" s="12"/>
      <c r="AT244" s="12"/>
      <c r="AU244" s="12"/>
      <c r="AV244" s="12"/>
      <c r="AW244" s="12"/>
      <c r="AX244" s="12"/>
      <c r="AY244" s="12"/>
      <c r="AZ244" s="12"/>
      <c r="BA244" s="12"/>
      <c r="BB244" s="12"/>
      <c r="BC244" s="12"/>
      <c r="BD244" s="12"/>
      <c r="BE244" s="12"/>
      <c r="BF244" s="25"/>
      <c r="BG244" s="57"/>
      <c r="BH244" s="57"/>
      <c r="BI244" s="25"/>
      <c r="BJ244" s="25"/>
      <c r="BK244" s="57"/>
      <c r="BL244" s="57"/>
      <c r="BM244" s="25"/>
      <c r="BN244" s="57"/>
      <c r="BO244" s="57"/>
      <c r="BP244" s="57"/>
    </row>
    <row r="245" spans="1:68">
      <c r="A245" s="19"/>
      <c r="B245" s="55"/>
      <c r="C245" s="21"/>
      <c r="D245" s="21"/>
      <c r="E245" s="56"/>
      <c r="F245" s="57"/>
      <c r="G245" s="57"/>
      <c r="H245" s="57"/>
      <c r="I245" s="25"/>
      <c r="J245" s="25"/>
      <c r="K245" s="57"/>
      <c r="L245" s="57"/>
      <c r="M245" s="25"/>
      <c r="N245" s="57"/>
      <c r="O245" s="57"/>
      <c r="P245" s="57"/>
      <c r="Q245" s="57"/>
      <c r="R245" s="57"/>
      <c r="S245" s="57"/>
      <c r="T245" s="57"/>
      <c r="U245" s="23"/>
      <c r="V245" s="25"/>
      <c r="W245" s="57"/>
      <c r="X245" s="57"/>
      <c r="Y245" s="25"/>
      <c r="Z245" s="57"/>
      <c r="AA245" s="57"/>
      <c r="AB245" s="57"/>
      <c r="AC245" s="25"/>
      <c r="AD245" s="57"/>
      <c r="AE245" s="57"/>
      <c r="AF245" s="57"/>
      <c r="AG245" s="23"/>
      <c r="AH245" s="25"/>
      <c r="AI245" s="57"/>
      <c r="AJ245" s="57"/>
      <c r="AK245" s="25"/>
      <c r="AL245" s="57"/>
      <c r="AM245" s="57"/>
      <c r="AN245" s="57"/>
      <c r="AO245" s="25"/>
      <c r="AP245" s="25"/>
      <c r="AQ245" s="12"/>
      <c r="AR245" s="12"/>
      <c r="AS245" s="12"/>
      <c r="AT245" s="12"/>
      <c r="AU245" s="12"/>
      <c r="AV245" s="12"/>
      <c r="AW245" s="12"/>
      <c r="AX245" s="12"/>
      <c r="AY245" s="12"/>
      <c r="AZ245" s="12"/>
      <c r="BA245" s="12"/>
      <c r="BB245" s="12"/>
      <c r="BC245" s="12"/>
      <c r="BD245" s="12"/>
      <c r="BE245" s="12"/>
      <c r="BF245" s="25"/>
      <c r="BG245" s="57"/>
      <c r="BH245" s="57"/>
      <c r="BI245" s="25"/>
      <c r="BJ245" s="25"/>
      <c r="BK245" s="57"/>
      <c r="BL245" s="57"/>
      <c r="BM245" s="25"/>
      <c r="BN245" s="57"/>
      <c r="BO245" s="57"/>
      <c r="BP245" s="57"/>
    </row>
    <row r="246" spans="1:68">
      <c r="A246" s="19"/>
      <c r="B246" s="55"/>
      <c r="C246" s="21"/>
      <c r="D246" s="21"/>
      <c r="E246" s="56"/>
      <c r="F246" s="57"/>
      <c r="G246" s="57"/>
      <c r="H246" s="57"/>
      <c r="I246" s="25"/>
      <c r="J246" s="25"/>
      <c r="K246" s="57"/>
      <c r="L246" s="57"/>
      <c r="M246" s="25"/>
      <c r="N246" s="57"/>
      <c r="O246" s="57"/>
      <c r="P246" s="57"/>
      <c r="Q246" s="57"/>
      <c r="R246" s="57"/>
      <c r="S246" s="57"/>
      <c r="T246" s="57"/>
      <c r="U246" s="23"/>
      <c r="V246" s="25"/>
      <c r="W246" s="57"/>
      <c r="X246" s="57"/>
      <c r="Y246" s="25"/>
      <c r="Z246" s="57"/>
      <c r="AA246" s="57"/>
      <c r="AB246" s="57"/>
      <c r="AC246" s="25"/>
      <c r="AD246" s="57"/>
      <c r="AE246" s="57"/>
      <c r="AF246" s="57"/>
      <c r="AG246" s="23"/>
      <c r="AH246" s="25"/>
      <c r="AI246" s="57"/>
      <c r="AJ246" s="57"/>
      <c r="AK246" s="25"/>
      <c r="AL246" s="57"/>
      <c r="AM246" s="57"/>
      <c r="AN246" s="57"/>
      <c r="AO246" s="25"/>
      <c r="AP246" s="25"/>
      <c r="AQ246" s="12"/>
      <c r="AR246" s="12"/>
      <c r="AS246" s="12"/>
      <c r="AT246" s="12"/>
      <c r="AU246" s="12"/>
      <c r="AV246" s="12"/>
      <c r="AW246" s="12"/>
      <c r="AX246" s="12"/>
      <c r="AY246" s="12"/>
      <c r="AZ246" s="12"/>
      <c r="BA246" s="12"/>
      <c r="BB246" s="12"/>
      <c r="BC246" s="12"/>
      <c r="BD246" s="12"/>
      <c r="BE246" s="12"/>
      <c r="BF246" s="25"/>
      <c r="BG246" s="57"/>
      <c r="BH246" s="57"/>
      <c r="BI246" s="25"/>
      <c r="BJ246" s="25"/>
      <c r="BK246" s="57"/>
      <c r="BL246" s="57"/>
      <c r="BM246" s="25"/>
      <c r="BN246" s="57"/>
      <c r="BO246" s="57"/>
      <c r="BP246" s="57"/>
    </row>
    <row r="247" spans="1:68">
      <c r="A247" s="19"/>
      <c r="B247" s="55"/>
      <c r="C247" s="21"/>
      <c r="D247" s="21"/>
      <c r="E247" s="56"/>
      <c r="F247" s="57"/>
      <c r="G247" s="57"/>
      <c r="H247" s="57"/>
      <c r="I247" s="25"/>
      <c r="J247" s="25"/>
      <c r="K247" s="57"/>
      <c r="L247" s="57"/>
      <c r="M247" s="25"/>
      <c r="N247" s="57"/>
      <c r="O247" s="57"/>
      <c r="P247" s="57"/>
      <c r="Q247" s="57"/>
      <c r="R247" s="57"/>
      <c r="S247" s="57"/>
      <c r="T247" s="57"/>
      <c r="U247" s="23"/>
      <c r="V247" s="25"/>
      <c r="W247" s="57"/>
      <c r="X247" s="57"/>
      <c r="Y247" s="25"/>
      <c r="Z247" s="57"/>
      <c r="AA247" s="57"/>
      <c r="AB247" s="57"/>
      <c r="AC247" s="25"/>
      <c r="AD247" s="57"/>
      <c r="AE247" s="57"/>
      <c r="AF247" s="57"/>
      <c r="AG247" s="23"/>
      <c r="AH247" s="25"/>
      <c r="AI247" s="57"/>
      <c r="AJ247" s="57"/>
      <c r="AK247" s="25"/>
      <c r="AL247" s="57"/>
      <c r="AM247" s="57"/>
      <c r="AN247" s="57"/>
      <c r="AO247" s="25"/>
      <c r="AP247" s="25"/>
      <c r="AQ247" s="12"/>
      <c r="AR247" s="12"/>
      <c r="AS247" s="12"/>
      <c r="AT247" s="12"/>
      <c r="AU247" s="12"/>
      <c r="AV247" s="12"/>
      <c r="AW247" s="12"/>
      <c r="AX247" s="12"/>
      <c r="AY247" s="12"/>
      <c r="AZ247" s="12"/>
      <c r="BA247" s="12"/>
      <c r="BB247" s="12"/>
      <c r="BC247" s="12"/>
      <c r="BD247" s="12"/>
      <c r="BE247" s="12"/>
      <c r="BF247" s="25"/>
      <c r="BG247" s="57"/>
      <c r="BH247" s="57"/>
      <c r="BI247" s="25"/>
      <c r="BJ247" s="25"/>
      <c r="BK247" s="57"/>
      <c r="BL247" s="57"/>
      <c r="BM247" s="25"/>
      <c r="BN247" s="57"/>
      <c r="BO247" s="57"/>
      <c r="BP247" s="57"/>
    </row>
    <row r="248" spans="1:68">
      <c r="A248" s="19"/>
      <c r="B248" s="55"/>
      <c r="C248" s="21"/>
      <c r="D248" s="21"/>
      <c r="E248" s="56"/>
      <c r="F248" s="57"/>
      <c r="G248" s="57"/>
      <c r="H248" s="57"/>
      <c r="I248" s="25"/>
      <c r="J248" s="25"/>
      <c r="K248" s="57"/>
      <c r="L248" s="57"/>
      <c r="M248" s="25"/>
      <c r="N248" s="57"/>
      <c r="O248" s="57"/>
      <c r="P248" s="57"/>
      <c r="Q248" s="57"/>
      <c r="R248" s="57"/>
      <c r="S248" s="57"/>
      <c r="T248" s="57"/>
      <c r="U248" s="23"/>
      <c r="V248" s="25"/>
      <c r="W248" s="57"/>
      <c r="X248" s="57"/>
      <c r="Y248" s="25"/>
      <c r="Z248" s="57"/>
      <c r="AA248" s="57"/>
      <c r="AB248" s="57"/>
      <c r="AC248" s="25"/>
      <c r="AD248" s="57"/>
      <c r="AE248" s="57"/>
      <c r="AF248" s="57"/>
      <c r="AG248" s="23"/>
      <c r="AH248" s="25"/>
      <c r="AI248" s="57"/>
      <c r="AJ248" s="57"/>
      <c r="AK248" s="25"/>
      <c r="AL248" s="57"/>
      <c r="AM248" s="57"/>
      <c r="AN248" s="57"/>
      <c r="AO248" s="25"/>
      <c r="AP248" s="25"/>
      <c r="AQ248" s="12"/>
      <c r="AR248" s="12"/>
      <c r="AS248" s="12"/>
      <c r="AT248" s="12"/>
      <c r="AU248" s="12"/>
      <c r="AV248" s="12"/>
      <c r="AW248" s="12"/>
      <c r="AX248" s="12"/>
      <c r="AY248" s="12"/>
      <c r="AZ248" s="12"/>
      <c r="BA248" s="12"/>
      <c r="BB248" s="12"/>
      <c r="BC248" s="12"/>
      <c r="BD248" s="12"/>
      <c r="BE248" s="12"/>
      <c r="BF248" s="25"/>
      <c r="BG248" s="57"/>
      <c r="BH248" s="57"/>
      <c r="BI248" s="25"/>
      <c r="BJ248" s="25"/>
      <c r="BK248" s="57"/>
      <c r="BL248" s="57"/>
      <c r="BM248" s="25"/>
      <c r="BN248" s="57"/>
      <c r="BO248" s="57"/>
      <c r="BP248" s="57"/>
    </row>
    <row r="249" spans="1:68">
      <c r="A249" s="19"/>
      <c r="B249" s="55"/>
      <c r="C249" s="21"/>
      <c r="D249" s="21"/>
      <c r="E249" s="56"/>
      <c r="F249" s="57"/>
      <c r="G249" s="57"/>
      <c r="H249" s="57"/>
      <c r="I249" s="25"/>
      <c r="J249" s="25"/>
      <c r="K249" s="57"/>
      <c r="L249" s="57"/>
      <c r="M249" s="25"/>
      <c r="N249" s="57"/>
      <c r="O249" s="57"/>
      <c r="P249" s="57"/>
      <c r="Q249" s="57"/>
      <c r="R249" s="57"/>
      <c r="S249" s="57"/>
      <c r="T249" s="57"/>
      <c r="U249" s="23"/>
      <c r="V249" s="25"/>
      <c r="W249" s="57"/>
      <c r="X249" s="57"/>
      <c r="Y249" s="25"/>
      <c r="Z249" s="57"/>
      <c r="AA249" s="57"/>
      <c r="AB249" s="57"/>
      <c r="AC249" s="25"/>
      <c r="AD249" s="57"/>
      <c r="AE249" s="57"/>
      <c r="AF249" s="57"/>
      <c r="AG249" s="23"/>
      <c r="AH249" s="25"/>
      <c r="AI249" s="57"/>
      <c r="AJ249" s="57"/>
      <c r="AK249" s="25"/>
      <c r="AL249" s="57"/>
      <c r="AM249" s="57"/>
      <c r="AN249" s="57"/>
      <c r="AO249" s="25"/>
      <c r="AP249" s="25"/>
      <c r="AQ249" s="12"/>
      <c r="AR249" s="12"/>
      <c r="AS249" s="12"/>
      <c r="AT249" s="12"/>
      <c r="AU249" s="12"/>
      <c r="AV249" s="12"/>
      <c r="AW249" s="12"/>
      <c r="AX249" s="12"/>
      <c r="AY249" s="12"/>
      <c r="AZ249" s="12"/>
      <c r="BA249" s="12"/>
      <c r="BB249" s="12"/>
      <c r="BC249" s="12"/>
      <c r="BD249" s="12"/>
      <c r="BE249" s="12"/>
      <c r="BF249" s="25"/>
      <c r="BG249" s="57"/>
      <c r="BH249" s="57"/>
      <c r="BI249" s="25"/>
      <c r="BJ249" s="25"/>
      <c r="BK249" s="57"/>
      <c r="BL249" s="57"/>
      <c r="BM249" s="25"/>
      <c r="BN249" s="57"/>
      <c r="BO249" s="57"/>
      <c r="BP249" s="57"/>
    </row>
    <row r="250" spans="1:68">
      <c r="A250" s="19"/>
      <c r="B250" s="55"/>
      <c r="C250" s="21"/>
      <c r="D250" s="21"/>
      <c r="E250" s="56"/>
      <c r="F250" s="57"/>
      <c r="G250" s="57"/>
      <c r="H250" s="57"/>
      <c r="I250" s="25"/>
      <c r="J250" s="25"/>
      <c r="K250" s="57"/>
      <c r="L250" s="57"/>
      <c r="M250" s="25"/>
      <c r="N250" s="57"/>
      <c r="O250" s="57"/>
      <c r="P250" s="57"/>
      <c r="Q250" s="57"/>
      <c r="R250" s="57"/>
      <c r="S250" s="57"/>
      <c r="T250" s="57"/>
      <c r="U250" s="23"/>
      <c r="V250" s="25"/>
      <c r="W250" s="57"/>
      <c r="X250" s="57"/>
      <c r="Y250" s="25"/>
      <c r="Z250" s="57"/>
      <c r="AA250" s="57"/>
      <c r="AB250" s="57"/>
      <c r="AC250" s="25"/>
      <c r="AD250" s="57"/>
      <c r="AE250" s="57"/>
      <c r="AF250" s="57"/>
      <c r="AG250" s="23"/>
      <c r="AH250" s="25"/>
      <c r="AI250" s="57"/>
      <c r="AJ250" s="57"/>
      <c r="AK250" s="25"/>
      <c r="AL250" s="57"/>
      <c r="AM250" s="57"/>
      <c r="AN250" s="57"/>
      <c r="AO250" s="25"/>
      <c r="AP250" s="25"/>
      <c r="AQ250" s="12"/>
      <c r="AR250" s="12"/>
      <c r="AS250" s="12"/>
      <c r="AT250" s="12"/>
      <c r="AU250" s="12"/>
      <c r="AV250" s="12"/>
      <c r="AW250" s="12"/>
      <c r="AX250" s="12"/>
      <c r="AY250" s="12"/>
      <c r="AZ250" s="12"/>
      <c r="BA250" s="12"/>
      <c r="BB250" s="12"/>
      <c r="BC250" s="12"/>
      <c r="BD250" s="12"/>
      <c r="BE250" s="12"/>
      <c r="BF250" s="25"/>
      <c r="BG250" s="57"/>
      <c r="BH250" s="57"/>
      <c r="BI250" s="25"/>
      <c r="BJ250" s="25"/>
      <c r="BK250" s="57"/>
      <c r="BL250" s="57"/>
      <c r="BM250" s="25"/>
      <c r="BN250" s="57"/>
      <c r="BO250" s="57"/>
      <c r="BP250" s="57"/>
    </row>
    <row r="251" spans="1:68">
      <c r="A251" s="19"/>
      <c r="B251" s="55"/>
      <c r="C251" s="21"/>
      <c r="D251" s="21"/>
      <c r="E251" s="56"/>
      <c r="F251" s="57"/>
      <c r="G251" s="57"/>
      <c r="H251" s="57"/>
      <c r="I251" s="25"/>
      <c r="J251" s="25"/>
      <c r="K251" s="57"/>
      <c r="L251" s="57"/>
      <c r="M251" s="25"/>
      <c r="N251" s="57"/>
      <c r="O251" s="57"/>
      <c r="P251" s="57"/>
      <c r="Q251" s="57"/>
      <c r="R251" s="57"/>
      <c r="S251" s="57"/>
      <c r="T251" s="57"/>
      <c r="U251" s="23"/>
      <c r="V251" s="25"/>
      <c r="W251" s="57"/>
      <c r="X251" s="57"/>
      <c r="Y251" s="25"/>
      <c r="Z251" s="57"/>
      <c r="AA251" s="57"/>
      <c r="AB251" s="57"/>
      <c r="AC251" s="25"/>
      <c r="AD251" s="57"/>
      <c r="AE251" s="57"/>
      <c r="AF251" s="57"/>
      <c r="AG251" s="23"/>
      <c r="AH251" s="25"/>
      <c r="AI251" s="57"/>
      <c r="AJ251" s="57"/>
      <c r="AK251" s="25"/>
      <c r="AL251" s="57"/>
      <c r="AM251" s="57"/>
      <c r="AN251" s="57"/>
      <c r="AO251" s="25"/>
      <c r="AP251" s="25"/>
      <c r="AQ251" s="12"/>
      <c r="AR251" s="12"/>
      <c r="AS251" s="12"/>
      <c r="AT251" s="12"/>
      <c r="AU251" s="12"/>
      <c r="AV251" s="12"/>
      <c r="AW251" s="12"/>
      <c r="AX251" s="12"/>
      <c r="AY251" s="12"/>
      <c r="AZ251" s="12"/>
      <c r="BA251" s="12"/>
      <c r="BB251" s="12"/>
      <c r="BC251" s="12"/>
      <c r="BD251" s="12"/>
      <c r="BE251" s="12"/>
      <c r="BF251" s="25"/>
      <c r="BG251" s="57"/>
      <c r="BH251" s="57"/>
      <c r="BI251" s="25"/>
      <c r="BJ251" s="25"/>
      <c r="BK251" s="57"/>
      <c r="BL251" s="57"/>
      <c r="BM251" s="25"/>
      <c r="BN251" s="57"/>
      <c r="BO251" s="57"/>
      <c r="BP251" s="57"/>
    </row>
    <row r="252" spans="1:68">
      <c r="A252" s="19"/>
      <c r="B252" s="55"/>
      <c r="C252" s="21"/>
      <c r="D252" s="21"/>
      <c r="E252" s="56"/>
      <c r="F252" s="57"/>
      <c r="G252" s="57"/>
      <c r="H252" s="57"/>
      <c r="I252" s="25"/>
      <c r="J252" s="25"/>
      <c r="K252" s="57"/>
      <c r="L252" s="57"/>
      <c r="M252" s="25"/>
      <c r="N252" s="57"/>
      <c r="O252" s="57"/>
      <c r="P252" s="57"/>
      <c r="Q252" s="57"/>
      <c r="R252" s="57"/>
      <c r="S252" s="57"/>
      <c r="T252" s="57"/>
      <c r="U252" s="23"/>
      <c r="V252" s="25"/>
      <c r="W252" s="57"/>
      <c r="X252" s="57"/>
      <c r="Y252" s="25"/>
      <c r="Z252" s="57"/>
      <c r="AA252" s="57"/>
      <c r="AB252" s="57"/>
      <c r="AC252" s="25"/>
      <c r="AD252" s="57"/>
      <c r="AE252" s="57"/>
      <c r="AF252" s="57"/>
      <c r="AG252" s="23"/>
      <c r="AH252" s="25"/>
      <c r="AI252" s="57"/>
      <c r="AJ252" s="57"/>
      <c r="AK252" s="25"/>
      <c r="AL252" s="57"/>
      <c r="AM252" s="57"/>
      <c r="AN252" s="57"/>
      <c r="AO252" s="25"/>
      <c r="AP252" s="25"/>
      <c r="AQ252" s="12"/>
      <c r="AR252" s="12"/>
      <c r="AS252" s="12"/>
      <c r="AT252" s="12"/>
      <c r="AU252" s="12"/>
      <c r="AV252" s="12"/>
      <c r="AW252" s="12"/>
      <c r="AX252" s="12"/>
      <c r="AY252" s="12"/>
      <c r="AZ252" s="12"/>
      <c r="BA252" s="12"/>
      <c r="BB252" s="12"/>
      <c r="BC252" s="12"/>
      <c r="BD252" s="12"/>
      <c r="BE252" s="12"/>
      <c r="BF252" s="25"/>
      <c r="BG252" s="57"/>
      <c r="BH252" s="57"/>
      <c r="BI252" s="25"/>
      <c r="BJ252" s="25"/>
      <c r="BK252" s="57"/>
      <c r="BL252" s="57"/>
      <c r="BM252" s="25"/>
      <c r="BN252" s="57"/>
      <c r="BO252" s="57"/>
      <c r="BP252" s="57"/>
    </row>
    <row r="253" spans="1:68">
      <c r="A253" s="19"/>
      <c r="B253" s="55"/>
      <c r="C253" s="21"/>
      <c r="D253" s="21"/>
      <c r="E253" s="56"/>
      <c r="F253" s="57"/>
      <c r="G253" s="57"/>
      <c r="H253" s="57"/>
      <c r="I253" s="25"/>
      <c r="J253" s="25"/>
      <c r="K253" s="57"/>
      <c r="L253" s="57"/>
      <c r="M253" s="25"/>
      <c r="N253" s="57"/>
      <c r="O253" s="57"/>
      <c r="P253" s="57"/>
      <c r="Q253" s="57"/>
      <c r="R253" s="57"/>
      <c r="S253" s="57"/>
      <c r="T253" s="57"/>
      <c r="U253" s="23"/>
      <c r="V253" s="25"/>
      <c r="W253" s="57"/>
      <c r="X253" s="57"/>
      <c r="Y253" s="25"/>
      <c r="Z253" s="57"/>
      <c r="AA253" s="57"/>
      <c r="AB253" s="57"/>
      <c r="AC253" s="25"/>
      <c r="AD253" s="57"/>
      <c r="AE253" s="57"/>
      <c r="AF253" s="57"/>
      <c r="AG253" s="23"/>
      <c r="AH253" s="25"/>
      <c r="AI253" s="57"/>
      <c r="AJ253" s="57"/>
      <c r="AK253" s="25"/>
      <c r="AL253" s="57"/>
      <c r="AM253" s="57"/>
      <c r="AN253" s="57"/>
      <c r="AO253" s="25"/>
      <c r="AP253" s="25"/>
      <c r="AQ253" s="12"/>
      <c r="AR253" s="12"/>
      <c r="AS253" s="12"/>
      <c r="AT253" s="12"/>
      <c r="AU253" s="12"/>
      <c r="AV253" s="12"/>
      <c r="AW253" s="12"/>
      <c r="AX253" s="12"/>
      <c r="AY253" s="12"/>
      <c r="AZ253" s="12"/>
      <c r="BA253" s="12"/>
      <c r="BB253" s="12"/>
      <c r="BC253" s="12"/>
      <c r="BD253" s="12"/>
      <c r="BE253" s="12"/>
      <c r="BF253" s="25"/>
      <c r="BG253" s="57"/>
      <c r="BH253" s="57"/>
      <c r="BI253" s="25"/>
      <c r="BJ253" s="25"/>
      <c r="BK253" s="57"/>
      <c r="BL253" s="57"/>
      <c r="BM253" s="25"/>
      <c r="BN253" s="57"/>
      <c r="BO253" s="57"/>
      <c r="BP253" s="57"/>
    </row>
    <row r="254" spans="1:68">
      <c r="A254" s="19"/>
      <c r="B254" s="55"/>
      <c r="C254" s="21"/>
      <c r="D254" s="21"/>
      <c r="E254" s="56"/>
      <c r="F254" s="57"/>
      <c r="G254" s="57"/>
      <c r="H254" s="57"/>
      <c r="I254" s="25"/>
      <c r="J254" s="25"/>
      <c r="K254" s="57"/>
      <c r="L254" s="57"/>
      <c r="M254" s="25"/>
      <c r="N254" s="57"/>
      <c r="O254" s="57"/>
      <c r="P254" s="57"/>
      <c r="Q254" s="57"/>
      <c r="R254" s="57"/>
      <c r="S254" s="57"/>
      <c r="T254" s="57"/>
      <c r="U254" s="23"/>
      <c r="V254" s="25"/>
      <c r="W254" s="57"/>
      <c r="X254" s="57"/>
      <c r="Y254" s="25"/>
      <c r="Z254" s="57"/>
      <c r="AA254" s="57"/>
      <c r="AB254" s="57"/>
      <c r="AC254" s="25"/>
      <c r="AD254" s="57"/>
      <c r="AE254" s="57"/>
      <c r="AF254" s="57"/>
      <c r="AG254" s="23"/>
      <c r="AH254" s="25"/>
      <c r="AI254" s="57"/>
      <c r="AJ254" s="57"/>
      <c r="AK254" s="25"/>
      <c r="AL254" s="57"/>
      <c r="AM254" s="57"/>
      <c r="AN254" s="57"/>
      <c r="AO254" s="25"/>
      <c r="AP254" s="25"/>
      <c r="AQ254" s="12"/>
      <c r="AR254" s="12"/>
      <c r="AS254" s="12"/>
      <c r="AT254" s="12"/>
      <c r="AU254" s="12"/>
      <c r="AV254" s="12"/>
      <c r="AW254" s="12"/>
      <c r="AX254" s="12"/>
      <c r="AY254" s="12"/>
      <c r="AZ254" s="12"/>
      <c r="BA254" s="12"/>
      <c r="BB254" s="12"/>
      <c r="BC254" s="12"/>
      <c r="BD254" s="12"/>
      <c r="BE254" s="12"/>
      <c r="BF254" s="25"/>
      <c r="BG254" s="57"/>
      <c r="BH254" s="57"/>
      <c r="BI254" s="25"/>
      <c r="BJ254" s="25"/>
      <c r="BK254" s="57"/>
      <c r="BL254" s="57"/>
      <c r="BM254" s="25"/>
      <c r="BN254" s="57"/>
      <c r="BO254" s="57"/>
      <c r="BP254" s="57"/>
    </row>
    <row r="255" spans="1:68">
      <c r="A255" s="19"/>
      <c r="B255" s="55"/>
      <c r="C255" s="21"/>
      <c r="D255" s="21"/>
      <c r="E255" s="56"/>
      <c r="F255" s="57"/>
      <c r="G255" s="57"/>
      <c r="H255" s="57"/>
      <c r="I255" s="25"/>
      <c r="J255" s="25"/>
      <c r="K255" s="57"/>
      <c r="L255" s="57"/>
      <c r="M255" s="25"/>
      <c r="N255" s="57"/>
      <c r="O255" s="57"/>
      <c r="P255" s="57"/>
      <c r="Q255" s="57"/>
      <c r="R255" s="57"/>
      <c r="S255" s="57"/>
      <c r="T255" s="57"/>
      <c r="U255" s="23"/>
      <c r="V255" s="25"/>
      <c r="W255" s="57"/>
      <c r="X255" s="57"/>
      <c r="Y255" s="25"/>
      <c r="Z255" s="57"/>
      <c r="AA255" s="57"/>
      <c r="AB255" s="57"/>
      <c r="AC255" s="25"/>
      <c r="AD255" s="57"/>
      <c r="AE255" s="57"/>
      <c r="AF255" s="57"/>
      <c r="AG255" s="23"/>
      <c r="AH255" s="25"/>
      <c r="AI255" s="57"/>
      <c r="AJ255" s="57"/>
      <c r="AK255" s="25"/>
      <c r="AL255" s="57"/>
      <c r="AM255" s="57"/>
      <c r="AN255" s="57"/>
      <c r="AO255" s="25"/>
      <c r="AP255" s="25"/>
      <c r="AQ255" s="12"/>
      <c r="AR255" s="12"/>
      <c r="AS255" s="12"/>
      <c r="AT255" s="12"/>
      <c r="AU255" s="12"/>
      <c r="AV255" s="12"/>
      <c r="AW255" s="12"/>
      <c r="AX255" s="12"/>
      <c r="AY255" s="12"/>
      <c r="AZ255" s="12"/>
      <c r="BA255" s="12"/>
      <c r="BB255" s="12"/>
      <c r="BC255" s="12"/>
      <c r="BD255" s="12"/>
      <c r="BE255" s="12"/>
      <c r="BF255" s="25"/>
      <c r="BG255" s="57"/>
      <c r="BH255" s="57"/>
      <c r="BI255" s="25"/>
      <c r="BJ255" s="25"/>
      <c r="BK255" s="57"/>
      <c r="BL255" s="57"/>
      <c r="BM255" s="25"/>
      <c r="BN255" s="57"/>
      <c r="BO255" s="57"/>
      <c r="BP255" s="57"/>
    </row>
    <row r="256" spans="1:68">
      <c r="A256" s="19"/>
      <c r="B256" s="55"/>
      <c r="C256" s="21"/>
      <c r="D256" s="21"/>
      <c r="E256" s="56"/>
      <c r="F256" s="57"/>
      <c r="G256" s="57"/>
      <c r="H256" s="57"/>
      <c r="I256" s="25"/>
      <c r="J256" s="25"/>
      <c r="K256" s="57"/>
      <c r="L256" s="57"/>
      <c r="M256" s="25"/>
      <c r="N256" s="57"/>
      <c r="O256" s="57"/>
      <c r="P256" s="57"/>
      <c r="Q256" s="57"/>
      <c r="R256" s="57"/>
      <c r="S256" s="57"/>
      <c r="T256" s="57"/>
      <c r="U256" s="23"/>
      <c r="V256" s="25"/>
      <c r="W256" s="57"/>
      <c r="X256" s="57"/>
      <c r="Y256" s="25"/>
      <c r="Z256" s="57"/>
      <c r="AA256" s="57"/>
      <c r="AB256" s="57"/>
      <c r="AC256" s="25"/>
      <c r="AD256" s="57"/>
      <c r="AE256" s="57"/>
      <c r="AF256" s="57"/>
      <c r="AG256" s="23"/>
      <c r="AH256" s="25"/>
      <c r="AI256" s="57"/>
      <c r="AJ256" s="57"/>
      <c r="AK256" s="25"/>
      <c r="AL256" s="57"/>
      <c r="AM256" s="57"/>
      <c r="AN256" s="57"/>
      <c r="AO256" s="25"/>
      <c r="AP256" s="25"/>
      <c r="AQ256" s="12"/>
      <c r="AR256" s="12"/>
      <c r="AS256" s="12"/>
      <c r="AT256" s="12"/>
      <c r="AU256" s="12"/>
      <c r="AV256" s="12"/>
      <c r="AW256" s="12"/>
      <c r="AX256" s="12"/>
      <c r="AY256" s="12"/>
      <c r="AZ256" s="12"/>
      <c r="BA256" s="12"/>
      <c r="BB256" s="12"/>
      <c r="BC256" s="12"/>
      <c r="BD256" s="12"/>
      <c r="BE256" s="12"/>
      <c r="BF256" s="25"/>
      <c r="BG256" s="57"/>
      <c r="BH256" s="57"/>
      <c r="BI256" s="25"/>
      <c r="BJ256" s="25"/>
      <c r="BK256" s="57"/>
      <c r="BL256" s="57"/>
      <c r="BM256" s="25"/>
      <c r="BN256" s="57"/>
      <c r="BO256" s="57"/>
      <c r="BP256" s="57"/>
    </row>
    <row r="257" spans="1:68">
      <c r="A257" s="19"/>
      <c r="B257" s="55"/>
      <c r="C257" s="21"/>
      <c r="D257" s="21"/>
      <c r="E257" s="56"/>
      <c r="F257" s="57"/>
      <c r="G257" s="57"/>
      <c r="H257" s="57"/>
      <c r="I257" s="25"/>
      <c r="J257" s="25"/>
      <c r="K257" s="57"/>
      <c r="L257" s="57"/>
      <c r="M257" s="25"/>
      <c r="N257" s="57"/>
      <c r="O257" s="57"/>
      <c r="P257" s="57"/>
      <c r="Q257" s="57"/>
      <c r="R257" s="57"/>
      <c r="S257" s="57"/>
      <c r="T257" s="57"/>
      <c r="U257" s="23"/>
      <c r="V257" s="25"/>
      <c r="W257" s="57"/>
      <c r="X257" s="57"/>
      <c r="Y257" s="25"/>
      <c r="Z257" s="57"/>
      <c r="AA257" s="57"/>
      <c r="AB257" s="57"/>
      <c r="AC257" s="25"/>
      <c r="AD257" s="57"/>
      <c r="AE257" s="57"/>
      <c r="AF257" s="57"/>
      <c r="AG257" s="23"/>
      <c r="AH257" s="25"/>
      <c r="AI257" s="57"/>
      <c r="AJ257" s="57"/>
      <c r="AK257" s="25"/>
      <c r="AL257" s="57"/>
      <c r="AM257" s="57"/>
      <c r="AN257" s="57"/>
      <c r="AO257" s="25"/>
      <c r="AP257" s="25"/>
      <c r="AQ257" s="12"/>
      <c r="AR257" s="12"/>
      <c r="AS257" s="12"/>
      <c r="AT257" s="12"/>
      <c r="AU257" s="12"/>
      <c r="AV257" s="12"/>
      <c r="AW257" s="12"/>
      <c r="AX257" s="12"/>
      <c r="AY257" s="12"/>
      <c r="AZ257" s="12"/>
      <c r="BA257" s="12"/>
      <c r="BB257" s="12"/>
      <c r="BC257" s="12"/>
      <c r="BD257" s="12"/>
      <c r="BE257" s="12"/>
      <c r="BF257" s="25"/>
      <c r="BG257" s="57"/>
      <c r="BH257" s="57"/>
      <c r="BI257" s="25"/>
      <c r="BJ257" s="25"/>
      <c r="BK257" s="57"/>
      <c r="BL257" s="57"/>
      <c r="BM257" s="25"/>
      <c r="BN257" s="57"/>
      <c r="BO257" s="57"/>
      <c r="BP257" s="57"/>
    </row>
    <row r="258" spans="1:68">
      <c r="A258" s="19"/>
      <c r="B258" s="55"/>
      <c r="C258" s="21"/>
      <c r="D258" s="21"/>
      <c r="E258" s="56"/>
      <c r="F258" s="57"/>
      <c r="G258" s="57"/>
      <c r="H258" s="57"/>
      <c r="I258" s="25"/>
      <c r="J258" s="25"/>
      <c r="K258" s="57"/>
      <c r="L258" s="57"/>
      <c r="M258" s="25"/>
      <c r="N258" s="57"/>
      <c r="O258" s="57"/>
      <c r="P258" s="57"/>
      <c r="Q258" s="57"/>
      <c r="R258" s="57"/>
      <c r="S258" s="57"/>
      <c r="T258" s="57"/>
      <c r="U258" s="23"/>
      <c r="V258" s="25"/>
      <c r="W258" s="57"/>
      <c r="X258" s="57"/>
      <c r="Y258" s="25"/>
      <c r="Z258" s="57"/>
      <c r="AA258" s="57"/>
      <c r="AB258" s="57"/>
      <c r="AC258" s="25"/>
      <c r="AD258" s="57"/>
      <c r="AE258" s="57"/>
      <c r="AF258" s="57"/>
      <c r="AG258" s="23"/>
      <c r="AH258" s="25"/>
      <c r="AI258" s="57"/>
      <c r="AJ258" s="57"/>
      <c r="AK258" s="25"/>
      <c r="AL258" s="57"/>
      <c r="AM258" s="57"/>
      <c r="AN258" s="57"/>
      <c r="AO258" s="25"/>
      <c r="AP258" s="25"/>
      <c r="AQ258" s="12"/>
      <c r="AR258" s="12"/>
      <c r="AS258" s="12"/>
      <c r="AT258" s="12"/>
      <c r="AU258" s="12"/>
      <c r="AV258" s="12"/>
      <c r="AW258" s="12"/>
      <c r="AX258" s="12"/>
      <c r="AY258" s="12"/>
      <c r="AZ258" s="12"/>
      <c r="BA258" s="12"/>
      <c r="BB258" s="12"/>
      <c r="BC258" s="12"/>
      <c r="BD258" s="12"/>
      <c r="BE258" s="12"/>
      <c r="BF258" s="25"/>
      <c r="BG258" s="57"/>
      <c r="BH258" s="57"/>
      <c r="BI258" s="25"/>
      <c r="BJ258" s="25"/>
      <c r="BK258" s="57"/>
      <c r="BL258" s="57"/>
      <c r="BM258" s="25"/>
      <c r="BN258" s="57"/>
      <c r="BO258" s="57"/>
      <c r="BP258" s="57"/>
    </row>
    <row r="259" spans="1:68">
      <c r="A259" s="19"/>
      <c r="B259" s="55"/>
      <c r="C259" s="21"/>
      <c r="D259" s="21"/>
      <c r="E259" s="56"/>
      <c r="F259" s="57"/>
      <c r="G259" s="57"/>
      <c r="H259" s="57"/>
      <c r="I259" s="25"/>
      <c r="J259" s="25"/>
      <c r="K259" s="57"/>
      <c r="L259" s="57"/>
      <c r="M259" s="25"/>
      <c r="N259" s="57"/>
      <c r="O259" s="57"/>
      <c r="P259" s="57"/>
      <c r="Q259" s="57"/>
      <c r="R259" s="57"/>
      <c r="S259" s="57"/>
      <c r="T259" s="57"/>
      <c r="U259" s="23"/>
      <c r="V259" s="25"/>
      <c r="W259" s="57"/>
      <c r="X259" s="57"/>
      <c r="Y259" s="25"/>
      <c r="Z259" s="57"/>
      <c r="AA259" s="57"/>
      <c r="AB259" s="57"/>
      <c r="AC259" s="25"/>
      <c r="AD259" s="57"/>
      <c r="AE259" s="57"/>
      <c r="AF259" s="57"/>
      <c r="AG259" s="23"/>
      <c r="AH259" s="25"/>
      <c r="AI259" s="57"/>
      <c r="AJ259" s="57"/>
      <c r="AK259" s="25"/>
      <c r="AL259" s="57"/>
      <c r="AM259" s="57"/>
      <c r="AN259" s="57"/>
      <c r="AO259" s="25"/>
      <c r="AP259" s="25"/>
      <c r="AQ259" s="12"/>
      <c r="AR259" s="12"/>
      <c r="AS259" s="12"/>
      <c r="AT259" s="12"/>
      <c r="AU259" s="12"/>
      <c r="AV259" s="12"/>
      <c r="AW259" s="12"/>
      <c r="AX259" s="12"/>
      <c r="AY259" s="12"/>
      <c r="AZ259" s="12"/>
      <c r="BA259" s="12"/>
      <c r="BB259" s="12"/>
      <c r="BC259" s="12"/>
      <c r="BD259" s="12"/>
      <c r="BE259" s="12"/>
      <c r="BF259" s="25"/>
      <c r="BG259" s="57"/>
      <c r="BH259" s="57"/>
      <c r="BI259" s="25"/>
      <c r="BJ259" s="25"/>
      <c r="BK259" s="57"/>
      <c r="BL259" s="57"/>
      <c r="BM259" s="25"/>
      <c r="BN259" s="57"/>
      <c r="BO259" s="57"/>
      <c r="BP259" s="57"/>
    </row>
    <row r="260" spans="1:68">
      <c r="A260" s="19"/>
      <c r="B260" s="55"/>
      <c r="C260" s="21"/>
      <c r="D260" s="21"/>
      <c r="E260" s="56"/>
      <c r="F260" s="57"/>
      <c r="G260" s="57"/>
      <c r="H260" s="57"/>
      <c r="I260" s="25"/>
      <c r="J260" s="25"/>
      <c r="K260" s="57"/>
      <c r="L260" s="57"/>
      <c r="M260" s="25"/>
      <c r="N260" s="57"/>
      <c r="O260" s="57"/>
      <c r="P260" s="57"/>
      <c r="Q260" s="57"/>
      <c r="R260" s="57"/>
      <c r="S260" s="57"/>
      <c r="T260" s="57"/>
      <c r="U260" s="23"/>
      <c r="V260" s="25"/>
      <c r="W260" s="57"/>
      <c r="X260" s="57"/>
      <c r="Y260" s="25"/>
      <c r="Z260" s="57"/>
      <c r="AA260" s="57"/>
      <c r="AB260" s="57"/>
      <c r="AC260" s="25"/>
      <c r="AD260" s="57"/>
      <c r="AE260" s="57"/>
      <c r="AF260" s="57"/>
      <c r="AG260" s="23"/>
      <c r="AH260" s="25"/>
      <c r="AI260" s="57"/>
      <c r="AJ260" s="57"/>
      <c r="AK260" s="25"/>
      <c r="AL260" s="57"/>
      <c r="AM260" s="57"/>
      <c r="AN260" s="57"/>
      <c r="AO260" s="25"/>
      <c r="AP260" s="25"/>
      <c r="AQ260" s="12"/>
      <c r="AR260" s="12"/>
      <c r="AS260" s="12"/>
      <c r="AT260" s="12"/>
      <c r="AU260" s="12"/>
      <c r="AV260" s="12"/>
      <c r="AW260" s="12"/>
      <c r="AX260" s="12"/>
      <c r="AY260" s="12"/>
      <c r="AZ260" s="12"/>
      <c r="BA260" s="12"/>
      <c r="BB260" s="12"/>
      <c r="BC260" s="12"/>
      <c r="BD260" s="12"/>
      <c r="BE260" s="12"/>
      <c r="BF260" s="25"/>
      <c r="BG260" s="57"/>
      <c r="BH260" s="57"/>
      <c r="BI260" s="25"/>
      <c r="BJ260" s="25"/>
      <c r="BK260" s="57"/>
      <c r="BL260" s="57"/>
      <c r="BM260" s="25"/>
      <c r="BN260" s="57"/>
      <c r="BO260" s="57"/>
      <c r="BP260" s="57"/>
    </row>
    <row r="261" spans="1:68">
      <c r="A261" s="19"/>
      <c r="B261" s="55"/>
      <c r="C261" s="21"/>
      <c r="D261" s="21"/>
      <c r="E261" s="56"/>
      <c r="F261" s="57"/>
      <c r="G261" s="57"/>
      <c r="H261" s="57"/>
      <c r="I261" s="25"/>
      <c r="J261" s="25"/>
      <c r="K261" s="57"/>
      <c r="L261" s="57"/>
      <c r="M261" s="25"/>
      <c r="N261" s="57"/>
      <c r="O261" s="57"/>
      <c r="P261" s="57"/>
      <c r="Q261" s="57"/>
      <c r="R261" s="57"/>
      <c r="S261" s="57"/>
      <c r="T261" s="57"/>
      <c r="U261" s="23"/>
      <c r="V261" s="25"/>
      <c r="W261" s="57"/>
      <c r="X261" s="57"/>
      <c r="Y261" s="25"/>
      <c r="Z261" s="57"/>
      <c r="AA261" s="57"/>
      <c r="AB261" s="57"/>
      <c r="AC261" s="25"/>
      <c r="AD261" s="57"/>
      <c r="AE261" s="57"/>
      <c r="AF261" s="57"/>
      <c r="AG261" s="23"/>
      <c r="AH261" s="25"/>
      <c r="AI261" s="57"/>
      <c r="AJ261" s="57"/>
      <c r="AK261" s="25"/>
      <c r="AL261" s="57"/>
      <c r="AM261" s="57"/>
      <c r="AN261" s="57"/>
      <c r="AO261" s="25"/>
      <c r="AP261" s="25"/>
      <c r="AQ261" s="12"/>
      <c r="AR261" s="12"/>
      <c r="AS261" s="12"/>
      <c r="AT261" s="12"/>
      <c r="AU261" s="12"/>
      <c r="AV261" s="12"/>
      <c r="AW261" s="12"/>
      <c r="AX261" s="12"/>
      <c r="AY261" s="12"/>
      <c r="AZ261" s="12"/>
      <c r="BA261" s="12"/>
      <c r="BB261" s="12"/>
      <c r="BC261" s="12"/>
      <c r="BD261" s="12"/>
      <c r="BE261" s="12"/>
      <c r="BF261" s="25"/>
      <c r="BG261" s="57"/>
      <c r="BH261" s="57"/>
      <c r="BI261" s="25"/>
      <c r="BJ261" s="25"/>
      <c r="BK261" s="57"/>
      <c r="BL261" s="57"/>
      <c r="BM261" s="25"/>
      <c r="BN261" s="57"/>
      <c r="BO261" s="57"/>
      <c r="BP261" s="57"/>
    </row>
    <row r="262" spans="1:68">
      <c r="A262" s="19"/>
      <c r="B262" s="55"/>
      <c r="C262" s="21"/>
      <c r="D262" s="21"/>
      <c r="E262" s="56"/>
      <c r="F262" s="57"/>
      <c r="G262" s="57"/>
      <c r="H262" s="57"/>
      <c r="I262" s="25"/>
      <c r="J262" s="25"/>
      <c r="K262" s="57"/>
      <c r="L262" s="57"/>
      <c r="M262" s="25"/>
      <c r="N262" s="57"/>
      <c r="O262" s="57"/>
      <c r="P262" s="57"/>
      <c r="Q262" s="57"/>
      <c r="R262" s="57"/>
      <c r="S262" s="57"/>
      <c r="T262" s="57"/>
      <c r="U262" s="23"/>
      <c r="V262" s="25"/>
      <c r="W262" s="57"/>
      <c r="X262" s="57"/>
      <c r="Y262" s="25"/>
      <c r="Z262" s="57"/>
      <c r="AA262" s="57"/>
      <c r="AB262" s="57"/>
      <c r="AC262" s="25"/>
      <c r="AD262" s="57"/>
      <c r="AE262" s="57"/>
      <c r="AF262" s="57"/>
      <c r="AG262" s="23"/>
      <c r="AH262" s="25"/>
      <c r="AI262" s="57"/>
      <c r="AJ262" s="57"/>
      <c r="AK262" s="25"/>
      <c r="AL262" s="57"/>
      <c r="AM262" s="57"/>
      <c r="AN262" s="57"/>
      <c r="AO262" s="25"/>
      <c r="AP262" s="25"/>
      <c r="AQ262" s="12"/>
      <c r="AR262" s="12"/>
      <c r="AS262" s="12"/>
      <c r="AT262" s="12"/>
      <c r="AU262" s="12"/>
      <c r="AV262" s="12"/>
      <c r="AW262" s="12"/>
      <c r="AX262" s="12"/>
      <c r="AY262" s="12"/>
      <c r="AZ262" s="12"/>
      <c r="BA262" s="12"/>
      <c r="BB262" s="12"/>
      <c r="BC262" s="12"/>
      <c r="BD262" s="12"/>
      <c r="BE262" s="12"/>
      <c r="BF262" s="25"/>
      <c r="BG262" s="57"/>
      <c r="BH262" s="57"/>
      <c r="BI262" s="25"/>
      <c r="BJ262" s="25"/>
      <c r="BK262" s="57"/>
      <c r="BL262" s="57"/>
      <c r="BM262" s="25"/>
      <c r="BN262" s="57"/>
      <c r="BO262" s="57"/>
      <c r="BP262" s="57"/>
    </row>
    <row r="263" spans="1:68">
      <c r="A263" s="19"/>
      <c r="B263" s="55"/>
      <c r="C263" s="21"/>
      <c r="D263" s="21"/>
      <c r="E263" s="56"/>
      <c r="F263" s="57"/>
      <c r="G263" s="57"/>
      <c r="H263" s="57"/>
      <c r="I263" s="25"/>
      <c r="J263" s="25"/>
      <c r="K263" s="57"/>
      <c r="L263" s="57"/>
      <c r="M263" s="25"/>
      <c r="N263" s="57"/>
      <c r="O263" s="57"/>
      <c r="P263" s="57"/>
      <c r="Q263" s="57"/>
      <c r="R263" s="57"/>
      <c r="S263" s="57"/>
      <c r="T263" s="57"/>
      <c r="U263" s="23"/>
      <c r="V263" s="25"/>
      <c r="W263" s="57"/>
      <c r="X263" s="57"/>
      <c r="Y263" s="25"/>
      <c r="Z263" s="57"/>
      <c r="AA263" s="57"/>
      <c r="AB263" s="57"/>
      <c r="AC263" s="25"/>
      <c r="AD263" s="57"/>
      <c r="AE263" s="57"/>
      <c r="AF263" s="57"/>
      <c r="AG263" s="23"/>
      <c r="AH263" s="25"/>
      <c r="AI263" s="57"/>
      <c r="AJ263" s="57"/>
      <c r="AK263" s="25"/>
      <c r="AL263" s="57"/>
      <c r="AM263" s="57"/>
      <c r="AN263" s="57"/>
      <c r="AO263" s="25"/>
      <c r="AP263" s="25"/>
      <c r="AQ263" s="12"/>
      <c r="AR263" s="12"/>
      <c r="AS263" s="12"/>
      <c r="AT263" s="12"/>
      <c r="AU263" s="12"/>
      <c r="AV263" s="12"/>
      <c r="AW263" s="12"/>
      <c r="AX263" s="12"/>
      <c r="AY263" s="12"/>
      <c r="AZ263" s="12"/>
      <c r="BA263" s="12"/>
      <c r="BB263" s="12"/>
      <c r="BC263" s="12"/>
      <c r="BD263" s="12"/>
      <c r="BE263" s="12"/>
      <c r="BF263" s="25"/>
      <c r="BG263" s="57"/>
      <c r="BH263" s="57"/>
      <c r="BI263" s="25"/>
      <c r="BJ263" s="25"/>
      <c r="BK263" s="57"/>
      <c r="BL263" s="57"/>
      <c r="BM263" s="25"/>
      <c r="BN263" s="57"/>
      <c r="BO263" s="57"/>
      <c r="BP263" s="57"/>
    </row>
    <row r="264" spans="1:68">
      <c r="A264" s="19"/>
      <c r="B264" s="55"/>
      <c r="C264" s="21"/>
      <c r="D264" s="21"/>
      <c r="E264" s="56"/>
      <c r="F264" s="57"/>
      <c r="G264" s="57"/>
      <c r="H264" s="57"/>
      <c r="I264" s="25"/>
      <c r="J264" s="25"/>
      <c r="K264" s="57"/>
      <c r="L264" s="57"/>
      <c r="M264" s="25"/>
      <c r="N264" s="57"/>
      <c r="O264" s="57"/>
      <c r="P264" s="57"/>
      <c r="Q264" s="57"/>
      <c r="R264" s="57"/>
      <c r="S264" s="57"/>
      <c r="T264" s="57"/>
      <c r="U264" s="23"/>
      <c r="V264" s="25"/>
      <c r="W264" s="57"/>
      <c r="X264" s="57"/>
      <c r="Y264" s="25"/>
      <c r="Z264" s="57"/>
      <c r="AA264" s="57"/>
      <c r="AB264" s="57"/>
      <c r="AC264" s="25"/>
      <c r="AD264" s="57"/>
      <c r="AE264" s="57"/>
      <c r="AF264" s="57"/>
      <c r="AG264" s="23"/>
      <c r="AH264" s="25"/>
      <c r="AI264" s="57"/>
      <c r="AJ264" s="57"/>
      <c r="AK264" s="25"/>
      <c r="AL264" s="57"/>
      <c r="AM264" s="57"/>
      <c r="AN264" s="57"/>
      <c r="AO264" s="25"/>
      <c r="AP264" s="25"/>
      <c r="AQ264" s="12"/>
      <c r="AR264" s="12"/>
      <c r="AS264" s="12"/>
      <c r="AT264" s="12"/>
      <c r="AU264" s="12"/>
      <c r="AV264" s="12"/>
      <c r="AW264" s="12"/>
      <c r="AX264" s="12"/>
      <c r="AY264" s="12"/>
      <c r="AZ264" s="12"/>
      <c r="BA264" s="12"/>
      <c r="BB264" s="12"/>
      <c r="BC264" s="12"/>
      <c r="BD264" s="12"/>
      <c r="BE264" s="12"/>
      <c r="BF264" s="25"/>
      <c r="BG264" s="57"/>
      <c r="BH264" s="57"/>
      <c r="BI264" s="25"/>
      <c r="BJ264" s="25"/>
      <c r="BK264" s="57"/>
      <c r="BL264" s="57"/>
      <c r="BM264" s="25"/>
      <c r="BN264" s="57"/>
      <c r="BO264" s="57"/>
      <c r="BP264" s="57"/>
    </row>
    <row r="265" spans="1:68">
      <c r="A265" s="19"/>
      <c r="B265" s="55"/>
      <c r="C265" s="21"/>
      <c r="D265" s="21"/>
      <c r="E265" s="56"/>
      <c r="F265" s="57"/>
      <c r="G265" s="57"/>
      <c r="H265" s="57"/>
      <c r="I265" s="25"/>
      <c r="J265" s="25"/>
      <c r="K265" s="57"/>
      <c r="L265" s="57"/>
      <c r="M265" s="25"/>
      <c r="N265" s="57"/>
      <c r="O265" s="57"/>
      <c r="P265" s="57"/>
      <c r="Q265" s="57"/>
      <c r="R265" s="57"/>
      <c r="S265" s="57"/>
      <c r="T265" s="57"/>
      <c r="U265" s="23"/>
      <c r="V265" s="25"/>
      <c r="W265" s="57"/>
      <c r="X265" s="57"/>
      <c r="Y265" s="25"/>
      <c r="Z265" s="57"/>
      <c r="AA265" s="57"/>
      <c r="AB265" s="57"/>
      <c r="AC265" s="25"/>
      <c r="AD265" s="57"/>
      <c r="AE265" s="57"/>
      <c r="AF265" s="57"/>
      <c r="AG265" s="23"/>
      <c r="AH265" s="25"/>
      <c r="AI265" s="57"/>
      <c r="AJ265" s="57"/>
      <c r="AK265" s="25"/>
      <c r="AL265" s="57"/>
      <c r="AM265" s="57"/>
      <c r="AN265" s="57"/>
      <c r="AO265" s="25"/>
      <c r="AP265" s="25"/>
      <c r="AQ265" s="12"/>
      <c r="AR265" s="12"/>
      <c r="AS265" s="12"/>
      <c r="AT265" s="12"/>
      <c r="AU265" s="12"/>
      <c r="AV265" s="12"/>
      <c r="AW265" s="12"/>
      <c r="AX265" s="12"/>
      <c r="AY265" s="12"/>
      <c r="AZ265" s="12"/>
      <c r="BA265" s="12"/>
      <c r="BB265" s="12"/>
      <c r="BC265" s="12"/>
      <c r="BD265" s="12"/>
      <c r="BE265" s="12"/>
      <c r="BF265" s="25"/>
      <c r="BG265" s="57"/>
      <c r="BH265" s="57"/>
      <c r="BI265" s="25"/>
      <c r="BJ265" s="25"/>
      <c r="BK265" s="57"/>
      <c r="BL265" s="57"/>
      <c r="BM265" s="25"/>
      <c r="BN265" s="57"/>
      <c r="BO265" s="57"/>
      <c r="BP265" s="57"/>
    </row>
    <row r="266" spans="1:68">
      <c r="A266" s="19"/>
      <c r="B266" s="55"/>
      <c r="C266" s="21"/>
      <c r="D266" s="21"/>
      <c r="E266" s="56"/>
      <c r="F266" s="57"/>
      <c r="G266" s="57"/>
      <c r="H266" s="57"/>
      <c r="I266" s="25"/>
      <c r="J266" s="25"/>
      <c r="K266" s="57"/>
      <c r="L266" s="57"/>
      <c r="M266" s="25"/>
      <c r="N266" s="57"/>
      <c r="O266" s="57"/>
      <c r="P266" s="57"/>
      <c r="Q266" s="57"/>
      <c r="R266" s="57"/>
      <c r="S266" s="57"/>
      <c r="T266" s="57"/>
      <c r="U266" s="23"/>
      <c r="V266" s="25"/>
      <c r="W266" s="57"/>
      <c r="X266" s="57"/>
      <c r="Y266" s="25"/>
      <c r="Z266" s="57"/>
      <c r="AA266" s="57"/>
      <c r="AB266" s="57"/>
      <c r="AC266" s="25"/>
      <c r="AD266" s="57"/>
      <c r="AE266" s="57"/>
      <c r="AF266" s="57"/>
      <c r="AG266" s="23"/>
      <c r="AH266" s="25"/>
      <c r="AI266" s="57"/>
      <c r="AJ266" s="57"/>
      <c r="AK266" s="25"/>
      <c r="AL266" s="57"/>
      <c r="AM266" s="57"/>
      <c r="AN266" s="57"/>
      <c r="AO266" s="25"/>
      <c r="AP266" s="25"/>
      <c r="AQ266" s="12"/>
      <c r="AR266" s="12"/>
      <c r="AS266" s="12"/>
      <c r="AT266" s="12"/>
      <c r="AU266" s="12"/>
      <c r="AV266" s="12"/>
      <c r="AW266" s="12"/>
      <c r="AX266" s="12"/>
      <c r="AY266" s="12"/>
      <c r="AZ266" s="12"/>
      <c r="BA266" s="12"/>
      <c r="BB266" s="12"/>
      <c r="BC266" s="12"/>
      <c r="BD266" s="12"/>
      <c r="BE266" s="12"/>
      <c r="BF266" s="25"/>
      <c r="BG266" s="57"/>
      <c r="BH266" s="57"/>
      <c r="BI266" s="25"/>
      <c r="BJ266" s="25"/>
      <c r="BK266" s="57"/>
      <c r="BL266" s="57"/>
      <c r="BM266" s="25"/>
      <c r="BN266" s="57"/>
      <c r="BO266" s="57"/>
      <c r="BP266" s="57"/>
    </row>
    <row r="267" spans="1:68">
      <c r="A267" s="19"/>
      <c r="B267" s="55"/>
      <c r="C267" s="21"/>
      <c r="D267" s="21"/>
      <c r="E267" s="56"/>
      <c r="F267" s="57"/>
      <c r="G267" s="57"/>
      <c r="H267" s="57"/>
      <c r="I267" s="25"/>
      <c r="J267" s="25"/>
      <c r="K267" s="57"/>
      <c r="L267" s="57"/>
      <c r="M267" s="25"/>
      <c r="N267" s="57"/>
      <c r="O267" s="57"/>
      <c r="P267" s="57"/>
      <c r="Q267" s="57"/>
      <c r="R267" s="57"/>
      <c r="S267" s="57"/>
      <c r="T267" s="57"/>
      <c r="U267" s="23"/>
      <c r="V267" s="25"/>
      <c r="W267" s="57"/>
      <c r="X267" s="57"/>
      <c r="Y267" s="25"/>
      <c r="Z267" s="57"/>
      <c r="AA267" s="57"/>
      <c r="AB267" s="57"/>
      <c r="AC267" s="25"/>
      <c r="AD267" s="57"/>
      <c r="AE267" s="57"/>
      <c r="AF267" s="57"/>
      <c r="AG267" s="23"/>
      <c r="AH267" s="25"/>
      <c r="AI267" s="57"/>
      <c r="AJ267" s="57"/>
      <c r="AK267" s="25"/>
      <c r="AL267" s="57"/>
      <c r="AM267" s="57"/>
      <c r="AN267" s="57"/>
      <c r="AO267" s="25"/>
      <c r="AP267" s="25"/>
      <c r="AQ267" s="12"/>
      <c r="AR267" s="12"/>
      <c r="AS267" s="12"/>
      <c r="AT267" s="12"/>
      <c r="AU267" s="12"/>
      <c r="AV267" s="12"/>
      <c r="AW267" s="12"/>
      <c r="AX267" s="12"/>
      <c r="AY267" s="12"/>
      <c r="AZ267" s="12"/>
      <c r="BA267" s="12"/>
      <c r="BB267" s="12"/>
      <c r="BC267" s="12"/>
      <c r="BD267" s="12"/>
      <c r="BE267" s="12"/>
      <c r="BF267" s="25"/>
      <c r="BG267" s="57"/>
      <c r="BH267" s="57"/>
      <c r="BI267" s="25"/>
      <c r="BJ267" s="25"/>
      <c r="BK267" s="57"/>
      <c r="BL267" s="57"/>
      <c r="BM267" s="25"/>
      <c r="BN267" s="57"/>
      <c r="BO267" s="57"/>
      <c r="BP267" s="57"/>
    </row>
    <row r="268" spans="1:68">
      <c r="A268" s="19"/>
      <c r="B268" s="55"/>
      <c r="C268" s="21"/>
      <c r="D268" s="21"/>
      <c r="E268" s="56"/>
      <c r="F268" s="57"/>
      <c r="G268" s="57"/>
      <c r="H268" s="57"/>
      <c r="I268" s="25"/>
      <c r="J268" s="25"/>
      <c r="K268" s="57"/>
      <c r="L268" s="57"/>
      <c r="M268" s="25"/>
      <c r="N268" s="57"/>
      <c r="O268" s="57"/>
      <c r="P268" s="57"/>
      <c r="Q268" s="57"/>
      <c r="R268" s="57"/>
      <c r="S268" s="57"/>
      <c r="T268" s="57"/>
      <c r="U268" s="23"/>
      <c r="V268" s="25"/>
      <c r="W268" s="57"/>
      <c r="X268" s="57"/>
      <c r="Y268" s="25"/>
      <c r="Z268" s="57"/>
      <c r="AA268" s="57"/>
      <c r="AB268" s="57"/>
      <c r="AC268" s="25"/>
      <c r="AD268" s="57"/>
      <c r="AE268" s="57"/>
      <c r="AF268" s="57"/>
      <c r="AG268" s="23"/>
      <c r="AH268" s="25"/>
      <c r="AI268" s="57"/>
      <c r="AJ268" s="57"/>
      <c r="AK268" s="25"/>
      <c r="AL268" s="57"/>
      <c r="AM268" s="57"/>
      <c r="AN268" s="57"/>
      <c r="AO268" s="25"/>
      <c r="AP268" s="25"/>
      <c r="AQ268" s="12"/>
      <c r="AR268" s="12"/>
      <c r="AS268" s="12"/>
      <c r="AT268" s="12"/>
      <c r="AU268" s="12"/>
      <c r="AV268" s="12"/>
      <c r="AW268" s="12"/>
      <c r="AX268" s="12"/>
      <c r="AY268" s="12"/>
      <c r="AZ268" s="12"/>
      <c r="BA268" s="12"/>
      <c r="BB268" s="12"/>
      <c r="BC268" s="12"/>
      <c r="BD268" s="12"/>
      <c r="BE268" s="12"/>
      <c r="BF268" s="25"/>
      <c r="BG268" s="57"/>
      <c r="BH268" s="57"/>
      <c r="BI268" s="25"/>
      <c r="BJ268" s="25"/>
      <c r="BK268" s="57"/>
      <c r="BL268" s="57"/>
      <c r="BM268" s="25"/>
      <c r="BN268" s="57"/>
      <c r="BO268" s="57"/>
      <c r="BP268" s="57"/>
    </row>
    <row r="269" spans="1:68">
      <c r="A269" s="19"/>
      <c r="B269" s="55"/>
      <c r="C269" s="21"/>
      <c r="D269" s="21"/>
      <c r="E269" s="56"/>
      <c r="F269" s="57"/>
      <c r="G269" s="57"/>
      <c r="H269" s="57"/>
      <c r="I269" s="25"/>
      <c r="J269" s="25"/>
      <c r="K269" s="57"/>
      <c r="L269" s="57"/>
      <c r="M269" s="25"/>
      <c r="N269" s="57"/>
      <c r="O269" s="57"/>
      <c r="P269" s="57"/>
      <c r="Q269" s="57"/>
      <c r="R269" s="57"/>
      <c r="S269" s="57"/>
      <c r="T269" s="57"/>
      <c r="U269" s="23"/>
      <c r="V269" s="25"/>
      <c r="W269" s="57"/>
      <c r="X269" s="57"/>
      <c r="Y269" s="25"/>
      <c r="Z269" s="57"/>
      <c r="AA269" s="57"/>
      <c r="AB269" s="57"/>
      <c r="AC269" s="25"/>
      <c r="AD269" s="57"/>
      <c r="AE269" s="57"/>
      <c r="AF269" s="57"/>
      <c r="AG269" s="23"/>
      <c r="AH269" s="25"/>
      <c r="AI269" s="57"/>
      <c r="AJ269" s="57"/>
      <c r="AK269" s="25"/>
      <c r="AL269" s="57"/>
      <c r="AM269" s="57"/>
      <c r="AN269" s="57"/>
      <c r="AO269" s="25"/>
      <c r="AP269" s="25"/>
      <c r="AQ269" s="12"/>
      <c r="AR269" s="12"/>
      <c r="AS269" s="12"/>
      <c r="AT269" s="12"/>
      <c r="AU269" s="12"/>
      <c r="AV269" s="12"/>
      <c r="AW269" s="12"/>
      <c r="AX269" s="12"/>
      <c r="AY269" s="12"/>
      <c r="AZ269" s="12"/>
      <c r="BA269" s="12"/>
      <c r="BB269" s="12"/>
      <c r="BC269" s="12"/>
      <c r="BD269" s="12"/>
      <c r="BE269" s="12"/>
      <c r="BF269" s="25"/>
      <c r="BG269" s="57"/>
      <c r="BH269" s="57"/>
      <c r="BI269" s="25"/>
      <c r="BJ269" s="25"/>
      <c r="BK269" s="57"/>
      <c r="BL269" s="57"/>
      <c r="BM269" s="25"/>
      <c r="BN269" s="57"/>
      <c r="BO269" s="57"/>
      <c r="BP269" s="57"/>
    </row>
    <row r="270" spans="1:68">
      <c r="A270" s="19"/>
      <c r="B270" s="55"/>
      <c r="C270" s="21"/>
      <c r="D270" s="21"/>
      <c r="E270" s="56"/>
      <c r="F270" s="57"/>
      <c r="G270" s="57"/>
      <c r="H270" s="57"/>
      <c r="I270" s="25"/>
      <c r="J270" s="25"/>
      <c r="K270" s="57"/>
      <c r="L270" s="57"/>
      <c r="M270" s="25"/>
      <c r="N270" s="57"/>
      <c r="O270" s="57"/>
      <c r="P270" s="57"/>
      <c r="Q270" s="57"/>
      <c r="R270" s="57"/>
      <c r="S270" s="57"/>
      <c r="T270" s="57"/>
      <c r="U270" s="23"/>
      <c r="V270" s="25"/>
      <c r="W270" s="57"/>
      <c r="X270" s="57"/>
      <c r="Y270" s="25"/>
      <c r="Z270" s="57"/>
      <c r="AA270" s="57"/>
      <c r="AB270" s="57"/>
      <c r="AC270" s="25"/>
      <c r="AD270" s="57"/>
      <c r="AE270" s="57"/>
      <c r="AF270" s="57"/>
      <c r="AG270" s="23"/>
      <c r="AH270" s="25"/>
      <c r="AI270" s="57"/>
      <c r="AJ270" s="57"/>
      <c r="AK270" s="25"/>
      <c r="AL270" s="57"/>
      <c r="AM270" s="57"/>
      <c r="AN270" s="57"/>
      <c r="AO270" s="25"/>
      <c r="AP270" s="25"/>
      <c r="AQ270" s="12"/>
      <c r="AR270" s="12"/>
      <c r="AS270" s="12"/>
      <c r="AT270" s="12"/>
      <c r="AU270" s="12"/>
      <c r="AV270" s="12"/>
      <c r="AW270" s="12"/>
      <c r="AX270" s="12"/>
      <c r="AY270" s="12"/>
      <c r="AZ270" s="12"/>
      <c r="BA270" s="12"/>
      <c r="BB270" s="12"/>
      <c r="BC270" s="12"/>
      <c r="BD270" s="12"/>
      <c r="BE270" s="12"/>
      <c r="BF270" s="25"/>
      <c r="BG270" s="57"/>
      <c r="BH270" s="57"/>
      <c r="BI270" s="25"/>
      <c r="BJ270" s="25"/>
      <c r="BK270" s="57"/>
      <c r="BL270" s="57"/>
      <c r="BM270" s="25"/>
      <c r="BN270" s="57"/>
      <c r="BO270" s="57"/>
      <c r="BP270" s="57"/>
    </row>
    <row r="271" spans="1:68">
      <c r="A271" s="19"/>
      <c r="B271" s="55"/>
      <c r="C271" s="21"/>
      <c r="D271" s="21"/>
      <c r="E271" s="56"/>
      <c r="F271" s="57"/>
      <c r="G271" s="57"/>
      <c r="H271" s="57"/>
      <c r="I271" s="25"/>
      <c r="J271" s="25"/>
      <c r="K271" s="57"/>
      <c r="L271" s="57"/>
      <c r="M271" s="25"/>
      <c r="N271" s="57"/>
      <c r="O271" s="57"/>
      <c r="P271" s="57"/>
      <c r="Q271" s="57"/>
      <c r="R271" s="57"/>
      <c r="S271" s="57"/>
      <c r="T271" s="57"/>
      <c r="U271" s="23"/>
      <c r="V271" s="25"/>
      <c r="W271" s="57"/>
      <c r="X271" s="57"/>
      <c r="Y271" s="25"/>
      <c r="Z271" s="57"/>
      <c r="AA271" s="57"/>
      <c r="AB271" s="57"/>
      <c r="AC271" s="25"/>
      <c r="AD271" s="57"/>
      <c r="AE271" s="57"/>
      <c r="AF271" s="57"/>
      <c r="AG271" s="23"/>
      <c r="AH271" s="25"/>
      <c r="AI271" s="57"/>
      <c r="AJ271" s="57"/>
      <c r="AK271" s="25"/>
      <c r="AL271" s="57"/>
      <c r="AM271" s="57"/>
      <c r="AN271" s="57"/>
      <c r="AO271" s="25"/>
      <c r="AP271" s="25"/>
      <c r="AQ271" s="12"/>
      <c r="AR271" s="12"/>
      <c r="AS271" s="12"/>
      <c r="AT271" s="12"/>
      <c r="AU271" s="12"/>
      <c r="AV271" s="12"/>
      <c r="AW271" s="12"/>
      <c r="AX271" s="12"/>
      <c r="AY271" s="12"/>
      <c r="AZ271" s="12"/>
      <c r="BA271" s="12"/>
      <c r="BB271" s="12"/>
      <c r="BC271" s="12"/>
      <c r="BD271" s="12"/>
      <c r="BE271" s="12"/>
      <c r="BF271" s="25"/>
      <c r="BG271" s="57"/>
      <c r="BH271" s="57"/>
      <c r="BI271" s="25"/>
      <c r="BJ271" s="25"/>
      <c r="BK271" s="57"/>
      <c r="BL271" s="57"/>
      <c r="BM271" s="25"/>
      <c r="BN271" s="57"/>
      <c r="BO271" s="57"/>
      <c r="BP271" s="57"/>
    </row>
    <row r="272" spans="1:68">
      <c r="A272" s="19"/>
      <c r="B272" s="55"/>
      <c r="C272" s="21"/>
      <c r="D272" s="21"/>
      <c r="E272" s="56"/>
      <c r="F272" s="57"/>
      <c r="G272" s="57"/>
      <c r="H272" s="57"/>
      <c r="I272" s="25"/>
      <c r="J272" s="25"/>
      <c r="K272" s="57"/>
      <c r="L272" s="57"/>
      <c r="M272" s="25"/>
      <c r="N272" s="57"/>
      <c r="O272" s="57"/>
      <c r="P272" s="57"/>
      <c r="Q272" s="57"/>
      <c r="R272" s="57"/>
      <c r="S272" s="57"/>
      <c r="T272" s="57"/>
      <c r="U272" s="23"/>
      <c r="V272" s="25"/>
      <c r="W272" s="57"/>
      <c r="X272" s="57"/>
      <c r="Y272" s="25"/>
      <c r="Z272" s="57"/>
      <c r="AA272" s="57"/>
      <c r="AB272" s="57"/>
      <c r="AC272" s="25"/>
      <c r="AD272" s="57"/>
      <c r="AE272" s="57"/>
      <c r="AF272" s="57"/>
      <c r="AG272" s="23"/>
      <c r="AH272" s="25"/>
      <c r="AI272" s="57"/>
      <c r="AJ272" s="57"/>
      <c r="AK272" s="25"/>
      <c r="AL272" s="57"/>
      <c r="AM272" s="57"/>
      <c r="AN272" s="57"/>
      <c r="AO272" s="25"/>
      <c r="AP272" s="25"/>
      <c r="AQ272" s="12"/>
      <c r="AR272" s="12"/>
      <c r="AS272" s="12"/>
      <c r="AT272" s="12"/>
      <c r="AU272" s="12"/>
      <c r="AV272" s="12"/>
      <c r="AW272" s="12"/>
      <c r="AX272" s="12"/>
      <c r="AY272" s="12"/>
      <c r="AZ272" s="12"/>
      <c r="BA272" s="12"/>
      <c r="BB272" s="12"/>
      <c r="BC272" s="12"/>
      <c r="BD272" s="12"/>
      <c r="BE272" s="12"/>
      <c r="BF272" s="25"/>
      <c r="BG272" s="57"/>
      <c r="BH272" s="57"/>
      <c r="BI272" s="25"/>
      <c r="BJ272" s="25"/>
      <c r="BK272" s="57"/>
      <c r="BL272" s="57"/>
      <c r="BM272" s="25"/>
      <c r="BN272" s="57"/>
      <c r="BO272" s="57"/>
      <c r="BP272" s="57"/>
    </row>
    <row r="273" spans="1:68">
      <c r="A273" s="19"/>
      <c r="B273" s="55"/>
      <c r="C273" s="21"/>
      <c r="D273" s="21"/>
      <c r="E273" s="56"/>
      <c r="F273" s="57"/>
      <c r="G273" s="57"/>
      <c r="H273" s="57"/>
      <c r="I273" s="25"/>
      <c r="J273" s="25"/>
      <c r="K273" s="57"/>
      <c r="L273" s="57"/>
      <c r="M273" s="25"/>
      <c r="N273" s="57"/>
      <c r="O273" s="57"/>
      <c r="P273" s="57"/>
      <c r="Q273" s="57"/>
      <c r="R273" s="57"/>
      <c r="S273" s="57"/>
      <c r="T273" s="57"/>
      <c r="U273" s="23"/>
      <c r="V273" s="25"/>
      <c r="W273" s="57"/>
      <c r="X273" s="57"/>
      <c r="Y273" s="25"/>
      <c r="Z273" s="57"/>
      <c r="AA273" s="57"/>
      <c r="AB273" s="57"/>
      <c r="AC273" s="25"/>
      <c r="AD273" s="57"/>
      <c r="AE273" s="57"/>
      <c r="AF273" s="57"/>
      <c r="AG273" s="23"/>
      <c r="AH273" s="25"/>
      <c r="AI273" s="57"/>
      <c r="AJ273" s="57"/>
      <c r="AK273" s="25"/>
      <c r="AL273" s="57"/>
      <c r="AM273" s="57"/>
      <c r="AN273" s="57"/>
      <c r="AO273" s="25"/>
      <c r="AP273" s="25"/>
      <c r="AQ273" s="12"/>
      <c r="AR273" s="12"/>
      <c r="AS273" s="12"/>
      <c r="AT273" s="12"/>
      <c r="AU273" s="12"/>
      <c r="AV273" s="12"/>
      <c r="AW273" s="12"/>
      <c r="AX273" s="12"/>
      <c r="AY273" s="12"/>
      <c r="AZ273" s="12"/>
      <c r="BA273" s="12"/>
      <c r="BB273" s="12"/>
      <c r="BC273" s="12"/>
      <c r="BD273" s="12"/>
      <c r="BE273" s="12"/>
      <c r="BF273" s="25"/>
      <c r="BG273" s="57"/>
      <c r="BH273" s="57"/>
      <c r="BI273" s="25"/>
      <c r="BJ273" s="25"/>
      <c r="BK273" s="57"/>
      <c r="BL273" s="57"/>
      <c r="BM273" s="25"/>
      <c r="BN273" s="57"/>
      <c r="BO273" s="57"/>
      <c r="BP273" s="57"/>
    </row>
    <row r="274" spans="1:68">
      <c r="A274" s="19"/>
      <c r="B274" s="55"/>
      <c r="C274" s="21"/>
      <c r="D274" s="21"/>
      <c r="E274" s="56"/>
      <c r="F274" s="57"/>
      <c r="G274" s="57"/>
      <c r="H274" s="57"/>
      <c r="I274" s="25"/>
      <c r="J274" s="25"/>
      <c r="K274" s="57"/>
      <c r="L274" s="57"/>
      <c r="M274" s="25"/>
      <c r="N274" s="57"/>
      <c r="O274" s="57"/>
      <c r="P274" s="57"/>
      <c r="Q274" s="57"/>
      <c r="R274" s="57"/>
      <c r="S274" s="57"/>
      <c r="T274" s="57"/>
      <c r="U274" s="23"/>
      <c r="V274" s="25"/>
      <c r="W274" s="57"/>
      <c r="X274" s="57"/>
      <c r="Y274" s="25"/>
      <c r="Z274" s="57"/>
      <c r="AA274" s="57"/>
      <c r="AB274" s="57"/>
      <c r="AC274" s="25"/>
      <c r="AD274" s="57"/>
      <c r="AE274" s="57"/>
      <c r="AF274" s="57"/>
      <c r="AG274" s="23"/>
      <c r="AH274" s="25"/>
      <c r="AI274" s="57"/>
      <c r="AJ274" s="57"/>
      <c r="AK274" s="25"/>
      <c r="AL274" s="57"/>
      <c r="AM274" s="57"/>
      <c r="AN274" s="57"/>
      <c r="AO274" s="25"/>
      <c r="AP274" s="25"/>
      <c r="AQ274" s="12"/>
      <c r="AR274" s="12"/>
      <c r="AS274" s="12"/>
      <c r="AT274" s="12"/>
      <c r="AU274" s="12"/>
      <c r="AV274" s="12"/>
      <c r="AW274" s="12"/>
      <c r="AX274" s="12"/>
      <c r="AY274" s="12"/>
      <c r="AZ274" s="12"/>
      <c r="BA274" s="12"/>
      <c r="BB274" s="12"/>
      <c r="BC274" s="12"/>
      <c r="BD274" s="12"/>
      <c r="BE274" s="12"/>
      <c r="BF274" s="25"/>
      <c r="BG274" s="57"/>
      <c r="BH274" s="57"/>
      <c r="BI274" s="25"/>
      <c r="BJ274" s="25"/>
      <c r="BK274" s="57"/>
      <c r="BL274" s="57"/>
      <c r="BM274" s="25"/>
      <c r="BN274" s="57"/>
      <c r="BO274" s="57"/>
      <c r="BP274" s="57"/>
    </row>
    <row r="275" spans="1:68">
      <c r="A275" s="19"/>
      <c r="B275" s="55"/>
      <c r="C275" s="21"/>
      <c r="D275" s="21"/>
      <c r="E275" s="56"/>
      <c r="F275" s="57"/>
      <c r="G275" s="57"/>
      <c r="H275" s="57"/>
      <c r="I275" s="25"/>
      <c r="J275" s="25"/>
      <c r="K275" s="57"/>
      <c r="L275" s="57"/>
      <c r="M275" s="25"/>
      <c r="N275" s="57"/>
      <c r="O275" s="57"/>
      <c r="P275" s="57"/>
      <c r="Q275" s="57"/>
      <c r="R275" s="57"/>
      <c r="S275" s="57"/>
      <c r="T275" s="57"/>
      <c r="U275" s="23"/>
      <c r="V275" s="25"/>
      <c r="W275" s="57"/>
      <c r="X275" s="57"/>
      <c r="Y275" s="25"/>
      <c r="Z275" s="57"/>
      <c r="AA275" s="57"/>
      <c r="AB275" s="57"/>
      <c r="AC275" s="25"/>
      <c r="AD275" s="57"/>
      <c r="AE275" s="57"/>
      <c r="AF275" s="57"/>
      <c r="AG275" s="23"/>
      <c r="AH275" s="25"/>
      <c r="AI275" s="57"/>
      <c r="AJ275" s="57"/>
      <c r="AK275" s="25"/>
      <c r="AL275" s="57"/>
      <c r="AM275" s="57"/>
      <c r="AN275" s="57"/>
      <c r="AO275" s="25"/>
      <c r="AP275" s="25"/>
      <c r="AQ275" s="12"/>
      <c r="AR275" s="12"/>
      <c r="AS275" s="12"/>
      <c r="AT275" s="12"/>
      <c r="AU275" s="12"/>
      <c r="AV275" s="12"/>
      <c r="AW275" s="12"/>
      <c r="AX275" s="12"/>
      <c r="AY275" s="12"/>
      <c r="AZ275" s="12"/>
      <c r="BA275" s="12"/>
      <c r="BB275" s="12"/>
      <c r="BC275" s="12"/>
      <c r="BD275" s="12"/>
      <c r="BE275" s="12"/>
      <c r="BF275" s="25"/>
      <c r="BG275" s="57"/>
      <c r="BH275" s="57"/>
      <c r="BI275" s="25"/>
      <c r="BJ275" s="25"/>
      <c r="BK275" s="57"/>
      <c r="BL275" s="57"/>
      <c r="BM275" s="25"/>
      <c r="BN275" s="57"/>
      <c r="BO275" s="57"/>
      <c r="BP275" s="57"/>
    </row>
    <row r="276" spans="1:68">
      <c r="A276" s="19"/>
      <c r="B276" s="55"/>
      <c r="C276" s="21"/>
      <c r="D276" s="21"/>
      <c r="E276" s="56"/>
      <c r="F276" s="57"/>
      <c r="G276" s="57"/>
      <c r="H276" s="57"/>
      <c r="I276" s="25"/>
      <c r="J276" s="25"/>
      <c r="K276" s="57"/>
      <c r="L276" s="57"/>
      <c r="M276" s="25"/>
      <c r="N276" s="57"/>
      <c r="O276" s="57"/>
      <c r="P276" s="57"/>
      <c r="Q276" s="57"/>
      <c r="R276" s="57"/>
      <c r="S276" s="57"/>
      <c r="T276" s="57"/>
      <c r="U276" s="23"/>
      <c r="V276" s="25"/>
      <c r="W276" s="57"/>
      <c r="X276" s="57"/>
      <c r="Y276" s="25"/>
      <c r="Z276" s="57"/>
      <c r="AA276" s="57"/>
      <c r="AB276" s="57"/>
      <c r="AC276" s="25"/>
      <c r="AD276" s="57"/>
      <c r="AE276" s="57"/>
      <c r="AF276" s="57"/>
      <c r="AG276" s="23"/>
      <c r="AH276" s="25"/>
      <c r="AI276" s="57"/>
      <c r="AJ276" s="57"/>
      <c r="AK276" s="25"/>
      <c r="AL276" s="57"/>
      <c r="AM276" s="57"/>
      <c r="AN276" s="57"/>
      <c r="AO276" s="25"/>
      <c r="AP276" s="25"/>
      <c r="AQ276" s="12"/>
      <c r="AR276" s="12"/>
      <c r="AS276" s="12"/>
      <c r="AT276" s="12"/>
      <c r="AU276" s="12"/>
      <c r="AV276" s="12"/>
      <c r="AW276" s="12"/>
      <c r="AX276" s="12"/>
      <c r="AY276" s="12"/>
      <c r="AZ276" s="12"/>
      <c r="BA276" s="12"/>
      <c r="BB276" s="12"/>
      <c r="BC276" s="12"/>
      <c r="BD276" s="12"/>
      <c r="BE276" s="12"/>
      <c r="BF276" s="25"/>
      <c r="BG276" s="57"/>
      <c r="BH276" s="57"/>
      <c r="BI276" s="25"/>
      <c r="BJ276" s="25"/>
      <c r="BK276" s="57"/>
      <c r="BL276" s="57"/>
      <c r="BM276" s="25"/>
      <c r="BN276" s="57"/>
      <c r="BO276" s="57"/>
      <c r="BP276" s="57"/>
    </row>
    <row r="277" spans="1:68">
      <c r="A277" s="19"/>
      <c r="B277" s="55"/>
      <c r="C277" s="21"/>
      <c r="D277" s="21"/>
      <c r="E277" s="56"/>
      <c r="F277" s="57"/>
      <c r="G277" s="57"/>
      <c r="H277" s="57"/>
      <c r="I277" s="25"/>
      <c r="J277" s="25"/>
      <c r="K277" s="57"/>
      <c r="L277" s="57"/>
      <c r="M277" s="25"/>
      <c r="N277" s="57"/>
      <c r="O277" s="57"/>
      <c r="P277" s="57"/>
      <c r="Q277" s="57"/>
      <c r="R277" s="57"/>
      <c r="S277" s="57"/>
      <c r="T277" s="57"/>
      <c r="U277" s="23"/>
      <c r="V277" s="25"/>
      <c r="W277" s="57"/>
      <c r="X277" s="57"/>
      <c r="Y277" s="25"/>
      <c r="Z277" s="57"/>
      <c r="AA277" s="57"/>
      <c r="AB277" s="57"/>
      <c r="AC277" s="25"/>
      <c r="AD277" s="57"/>
      <c r="AE277" s="57"/>
      <c r="AF277" s="57"/>
      <c r="AG277" s="23"/>
      <c r="AH277" s="25"/>
      <c r="AI277" s="57"/>
      <c r="AJ277" s="57"/>
      <c r="AK277" s="25"/>
      <c r="AL277" s="57"/>
      <c r="AM277" s="57"/>
      <c r="AN277" s="57"/>
      <c r="AO277" s="25"/>
      <c r="AP277" s="25"/>
      <c r="AQ277" s="12"/>
      <c r="AR277" s="12"/>
      <c r="AS277" s="12"/>
      <c r="AT277" s="12"/>
      <c r="AU277" s="12"/>
      <c r="AV277" s="12"/>
      <c r="AW277" s="12"/>
      <c r="AX277" s="12"/>
      <c r="AY277" s="12"/>
      <c r="AZ277" s="12"/>
      <c r="BA277" s="12"/>
      <c r="BB277" s="12"/>
      <c r="BC277" s="12"/>
      <c r="BD277" s="12"/>
      <c r="BE277" s="12"/>
      <c r="BF277" s="25"/>
      <c r="BG277" s="57"/>
      <c r="BH277" s="57"/>
      <c r="BI277" s="25"/>
      <c r="BJ277" s="25"/>
      <c r="BK277" s="57"/>
      <c r="BL277" s="57"/>
      <c r="BM277" s="25"/>
      <c r="BN277" s="57"/>
      <c r="BO277" s="57"/>
      <c r="BP277" s="57"/>
    </row>
    <row r="278" spans="1:68">
      <c r="A278" s="19"/>
      <c r="B278" s="55"/>
      <c r="C278" s="21"/>
      <c r="D278" s="21"/>
      <c r="E278" s="56"/>
      <c r="F278" s="57"/>
      <c r="G278" s="57"/>
      <c r="H278" s="57"/>
      <c r="I278" s="25"/>
      <c r="J278" s="25"/>
      <c r="K278" s="57"/>
      <c r="L278" s="57"/>
      <c r="M278" s="25"/>
      <c r="N278" s="57"/>
      <c r="O278" s="57"/>
      <c r="P278" s="57"/>
      <c r="Q278" s="57"/>
      <c r="R278" s="57"/>
      <c r="S278" s="57"/>
      <c r="T278" s="57"/>
      <c r="U278" s="23"/>
      <c r="V278" s="25"/>
      <c r="W278" s="57"/>
      <c r="X278" s="57"/>
      <c r="Y278" s="25"/>
      <c r="Z278" s="57"/>
      <c r="AA278" s="57"/>
      <c r="AB278" s="57"/>
      <c r="AC278" s="25"/>
      <c r="AD278" s="57"/>
      <c r="AE278" s="57"/>
      <c r="AF278" s="57"/>
      <c r="AG278" s="23"/>
      <c r="AH278" s="25"/>
      <c r="AI278" s="57"/>
      <c r="AJ278" s="57"/>
      <c r="AK278" s="25"/>
      <c r="AL278" s="57"/>
      <c r="AM278" s="57"/>
      <c r="AN278" s="57"/>
      <c r="AO278" s="25"/>
      <c r="AP278" s="25"/>
      <c r="AQ278" s="12"/>
      <c r="AR278" s="12"/>
      <c r="AS278" s="12"/>
      <c r="AT278" s="12"/>
      <c r="AU278" s="12"/>
      <c r="AV278" s="12"/>
      <c r="AW278" s="12"/>
      <c r="AX278" s="12"/>
      <c r="AY278" s="12"/>
      <c r="AZ278" s="12"/>
      <c r="BA278" s="12"/>
      <c r="BB278" s="12"/>
      <c r="BC278" s="12"/>
      <c r="BD278" s="12"/>
      <c r="BE278" s="12"/>
      <c r="BF278" s="25"/>
      <c r="BG278" s="57"/>
      <c r="BH278" s="57"/>
      <c r="BI278" s="25"/>
      <c r="BJ278" s="25"/>
      <c r="BK278" s="57"/>
      <c r="BL278" s="57"/>
      <c r="BM278" s="25"/>
      <c r="BN278" s="57"/>
      <c r="BO278" s="57"/>
      <c r="BP278" s="57"/>
    </row>
    <row r="279" spans="1:68">
      <c r="A279" s="19"/>
      <c r="B279" s="55"/>
      <c r="C279" s="21"/>
      <c r="D279" s="21"/>
      <c r="E279" s="56"/>
      <c r="F279" s="57"/>
      <c r="G279" s="57"/>
      <c r="H279" s="57"/>
      <c r="I279" s="25"/>
      <c r="J279" s="25"/>
      <c r="K279" s="57"/>
      <c r="L279" s="57"/>
      <c r="M279" s="25"/>
      <c r="N279" s="57"/>
      <c r="O279" s="57"/>
      <c r="P279" s="57"/>
      <c r="Q279" s="57"/>
      <c r="R279" s="57"/>
      <c r="S279" s="57"/>
      <c r="T279" s="57"/>
      <c r="U279" s="23"/>
      <c r="V279" s="25"/>
      <c r="W279" s="57"/>
      <c r="X279" s="57"/>
      <c r="Y279" s="25"/>
      <c r="Z279" s="57"/>
      <c r="AA279" s="57"/>
      <c r="AB279" s="57"/>
      <c r="AC279" s="25"/>
      <c r="AD279" s="57"/>
      <c r="AE279" s="57"/>
      <c r="AF279" s="57"/>
      <c r="AG279" s="23"/>
      <c r="AH279" s="25"/>
      <c r="AI279" s="57"/>
      <c r="AJ279" s="57"/>
      <c r="AK279" s="25"/>
      <c r="AL279" s="57"/>
      <c r="AM279" s="57"/>
      <c r="AN279" s="57"/>
      <c r="AO279" s="25"/>
      <c r="AP279" s="25"/>
      <c r="AQ279" s="12"/>
      <c r="AR279" s="12"/>
      <c r="AS279" s="12"/>
      <c r="AT279" s="12"/>
      <c r="AU279" s="12"/>
      <c r="AV279" s="12"/>
      <c r="AW279" s="12"/>
      <c r="AX279" s="12"/>
      <c r="AY279" s="12"/>
      <c r="AZ279" s="12"/>
      <c r="BA279" s="12"/>
      <c r="BB279" s="12"/>
      <c r="BC279" s="12"/>
      <c r="BD279" s="12"/>
      <c r="BE279" s="12"/>
      <c r="BF279" s="25"/>
      <c r="BG279" s="57"/>
      <c r="BH279" s="57"/>
      <c r="BI279" s="25"/>
      <c r="BJ279" s="25"/>
      <c r="BK279" s="57"/>
      <c r="BL279" s="57"/>
      <c r="BM279" s="25"/>
      <c r="BN279" s="57"/>
      <c r="BO279" s="57"/>
      <c r="BP279" s="57"/>
    </row>
    <row r="280" spans="1:68">
      <c r="A280" s="19"/>
      <c r="B280" s="55"/>
      <c r="C280" s="21"/>
      <c r="D280" s="21"/>
      <c r="E280" s="56"/>
      <c r="F280" s="57"/>
      <c r="G280" s="57"/>
      <c r="H280" s="57"/>
      <c r="I280" s="25"/>
      <c r="J280" s="25"/>
      <c r="K280" s="57"/>
      <c r="L280" s="57"/>
      <c r="M280" s="25"/>
      <c r="N280" s="57"/>
      <c r="O280" s="57"/>
      <c r="P280" s="57"/>
      <c r="Q280" s="57"/>
      <c r="R280" s="57"/>
      <c r="S280" s="57"/>
      <c r="T280" s="57"/>
      <c r="U280" s="23"/>
      <c r="V280" s="25"/>
      <c r="W280" s="57"/>
      <c r="X280" s="57"/>
      <c r="Y280" s="25"/>
      <c r="Z280" s="57"/>
      <c r="AA280" s="57"/>
      <c r="AB280" s="57"/>
      <c r="AC280" s="25"/>
      <c r="AD280" s="57"/>
      <c r="AE280" s="57"/>
      <c r="AF280" s="57"/>
      <c r="AG280" s="23"/>
      <c r="AH280" s="25"/>
      <c r="AI280" s="57"/>
      <c r="AJ280" s="57"/>
      <c r="AK280" s="25"/>
      <c r="AL280" s="57"/>
      <c r="AM280" s="57"/>
      <c r="AN280" s="57"/>
      <c r="AO280" s="25"/>
      <c r="AP280" s="25"/>
      <c r="AQ280" s="12"/>
      <c r="AR280" s="12"/>
      <c r="AS280" s="12"/>
      <c r="AT280" s="12"/>
      <c r="AU280" s="12"/>
      <c r="AV280" s="12"/>
      <c r="AW280" s="12"/>
      <c r="AX280" s="12"/>
      <c r="AY280" s="12"/>
      <c r="AZ280" s="12"/>
      <c r="BA280" s="12"/>
      <c r="BB280" s="12"/>
      <c r="BC280" s="12"/>
      <c r="BD280" s="12"/>
      <c r="BE280" s="12"/>
      <c r="BF280" s="25"/>
      <c r="BG280" s="57"/>
      <c r="BH280" s="57"/>
      <c r="BI280" s="25"/>
      <c r="BJ280" s="25"/>
      <c r="BK280" s="57"/>
      <c r="BL280" s="57"/>
      <c r="BM280" s="25"/>
      <c r="BN280" s="57"/>
      <c r="BO280" s="57"/>
      <c r="BP280" s="57"/>
    </row>
    <row r="281" spans="1:68">
      <c r="A281" s="19"/>
      <c r="B281" s="55"/>
      <c r="C281" s="21"/>
      <c r="D281" s="21"/>
      <c r="E281" s="56"/>
      <c r="F281" s="57"/>
      <c r="G281" s="57"/>
      <c r="H281" s="57"/>
      <c r="I281" s="25"/>
      <c r="J281" s="25"/>
      <c r="K281" s="57"/>
      <c r="L281" s="57"/>
      <c r="M281" s="25"/>
      <c r="N281" s="57"/>
      <c r="O281" s="57"/>
      <c r="P281" s="57"/>
      <c r="Q281" s="57"/>
      <c r="R281" s="57"/>
      <c r="S281" s="57"/>
      <c r="T281" s="57"/>
      <c r="U281" s="23"/>
      <c r="V281" s="25"/>
      <c r="W281" s="57"/>
      <c r="X281" s="57"/>
      <c r="Y281" s="25"/>
      <c r="Z281" s="57"/>
      <c r="AA281" s="57"/>
      <c r="AB281" s="57"/>
      <c r="AC281" s="25"/>
      <c r="AD281" s="57"/>
      <c r="AE281" s="57"/>
      <c r="AF281" s="57"/>
      <c r="AG281" s="23"/>
      <c r="AH281" s="25"/>
      <c r="AI281" s="57"/>
      <c r="AJ281" s="57"/>
      <c r="AK281" s="25"/>
      <c r="AL281" s="57"/>
      <c r="AM281" s="57"/>
      <c r="AN281" s="57"/>
      <c r="AO281" s="25"/>
      <c r="AP281" s="25"/>
      <c r="AQ281" s="12"/>
      <c r="AR281" s="12"/>
      <c r="AS281" s="12"/>
      <c r="AT281" s="12"/>
      <c r="AU281" s="12"/>
      <c r="AV281" s="12"/>
      <c r="AW281" s="12"/>
      <c r="AX281" s="12"/>
      <c r="AY281" s="12"/>
      <c r="AZ281" s="12"/>
      <c r="BA281" s="12"/>
      <c r="BB281" s="12"/>
      <c r="BC281" s="12"/>
      <c r="BD281" s="12"/>
      <c r="BE281" s="12"/>
      <c r="BF281" s="25"/>
      <c r="BG281" s="57"/>
      <c r="BH281" s="57"/>
      <c r="BI281" s="25"/>
      <c r="BJ281" s="25"/>
      <c r="BK281" s="57"/>
      <c r="BL281" s="57"/>
      <c r="BM281" s="25"/>
      <c r="BN281" s="57"/>
      <c r="BO281" s="57"/>
      <c r="BP281" s="57"/>
    </row>
    <row r="282" spans="1:68">
      <c r="A282" s="19"/>
      <c r="B282" s="55"/>
      <c r="C282" s="21"/>
      <c r="D282" s="21"/>
      <c r="E282" s="56"/>
      <c r="F282" s="57"/>
      <c r="G282" s="57"/>
      <c r="H282" s="57"/>
      <c r="I282" s="25"/>
      <c r="J282" s="25"/>
      <c r="K282" s="57"/>
      <c r="L282" s="57"/>
      <c r="M282" s="25"/>
      <c r="N282" s="57"/>
      <c r="O282" s="57"/>
      <c r="P282" s="57"/>
      <c r="Q282" s="57"/>
      <c r="R282" s="57"/>
      <c r="S282" s="57"/>
      <c r="T282" s="57"/>
      <c r="U282" s="23"/>
      <c r="V282" s="25"/>
      <c r="W282" s="57"/>
      <c r="X282" s="57"/>
      <c r="Y282" s="25"/>
      <c r="Z282" s="57"/>
      <c r="AA282" s="57"/>
      <c r="AB282" s="57"/>
      <c r="AC282" s="25"/>
      <c r="AD282" s="57"/>
      <c r="AE282" s="57"/>
      <c r="AF282" s="57"/>
      <c r="AG282" s="23"/>
      <c r="AH282" s="25"/>
      <c r="AI282" s="57"/>
      <c r="AJ282" s="57"/>
      <c r="AK282" s="25"/>
      <c r="AL282" s="57"/>
      <c r="AM282" s="57"/>
      <c r="AN282" s="57"/>
      <c r="AO282" s="25"/>
      <c r="AP282" s="25"/>
      <c r="AQ282" s="12"/>
      <c r="AR282" s="12"/>
      <c r="AS282" s="12"/>
      <c r="AT282" s="12"/>
      <c r="AU282" s="12"/>
      <c r="AV282" s="12"/>
      <c r="AW282" s="12"/>
      <c r="AX282" s="12"/>
      <c r="AY282" s="12"/>
      <c r="AZ282" s="12"/>
      <c r="BA282" s="12"/>
      <c r="BB282" s="12"/>
      <c r="BC282" s="12"/>
      <c r="BD282" s="12"/>
      <c r="BE282" s="12"/>
      <c r="BF282" s="25"/>
      <c r="BG282" s="57"/>
      <c r="BH282" s="57"/>
      <c r="BI282" s="25"/>
      <c r="BJ282" s="25"/>
      <c r="BK282" s="57"/>
      <c r="BL282" s="57"/>
      <c r="BM282" s="25"/>
      <c r="BN282" s="57"/>
      <c r="BO282" s="57"/>
      <c r="BP282" s="57"/>
    </row>
    <row r="283" spans="1:68">
      <c r="A283" s="19"/>
      <c r="B283" s="55"/>
      <c r="C283" s="21"/>
      <c r="D283" s="21"/>
      <c r="E283" s="56"/>
      <c r="F283" s="57"/>
      <c r="G283" s="57"/>
      <c r="H283" s="57"/>
      <c r="I283" s="25"/>
      <c r="J283" s="25"/>
      <c r="K283" s="57"/>
      <c r="L283" s="57"/>
      <c r="M283" s="25"/>
      <c r="N283" s="57"/>
      <c r="O283" s="57"/>
      <c r="P283" s="57"/>
      <c r="Q283" s="57"/>
      <c r="R283" s="57"/>
      <c r="S283" s="57"/>
      <c r="T283" s="57"/>
      <c r="U283" s="23"/>
      <c r="V283" s="25"/>
      <c r="W283" s="57"/>
      <c r="X283" s="57"/>
      <c r="Y283" s="25"/>
      <c r="Z283" s="57"/>
      <c r="AA283" s="57"/>
      <c r="AB283" s="57"/>
      <c r="AC283" s="25"/>
      <c r="AD283" s="57"/>
      <c r="AE283" s="57"/>
      <c r="AF283" s="57"/>
      <c r="AG283" s="23"/>
      <c r="AH283" s="25"/>
      <c r="AI283" s="57"/>
      <c r="AJ283" s="57"/>
      <c r="AK283" s="25"/>
      <c r="AL283" s="57"/>
      <c r="AM283" s="57"/>
      <c r="AN283" s="57"/>
      <c r="AO283" s="25"/>
      <c r="AP283" s="25"/>
      <c r="AQ283" s="12"/>
      <c r="AR283" s="12"/>
      <c r="AS283" s="12"/>
      <c r="AT283" s="12"/>
      <c r="AU283" s="12"/>
      <c r="AV283" s="12"/>
      <c r="AW283" s="12"/>
      <c r="AX283" s="12"/>
      <c r="AY283" s="12"/>
      <c r="AZ283" s="12"/>
      <c r="BA283" s="12"/>
      <c r="BB283" s="12"/>
      <c r="BC283" s="12"/>
      <c r="BD283" s="12"/>
      <c r="BE283" s="12"/>
      <c r="BF283" s="25"/>
      <c r="BG283" s="57"/>
      <c r="BH283" s="57"/>
      <c r="BI283" s="25"/>
      <c r="BJ283" s="25"/>
      <c r="BK283" s="57"/>
      <c r="BL283" s="57"/>
      <c r="BM283" s="25"/>
      <c r="BN283" s="57"/>
      <c r="BO283" s="57"/>
      <c r="BP283" s="57"/>
    </row>
    <row r="284" spans="1:68">
      <c r="A284" s="19"/>
      <c r="B284" s="55"/>
      <c r="C284" s="21"/>
      <c r="D284" s="21"/>
      <c r="E284" s="56"/>
      <c r="F284" s="57"/>
      <c r="G284" s="57"/>
      <c r="H284" s="57"/>
      <c r="I284" s="25"/>
      <c r="J284" s="25"/>
      <c r="K284" s="57"/>
      <c r="L284" s="57"/>
      <c r="M284" s="25"/>
      <c r="N284" s="57"/>
      <c r="O284" s="57"/>
      <c r="P284" s="57"/>
      <c r="Q284" s="57"/>
      <c r="R284" s="57"/>
      <c r="S284" s="57"/>
      <c r="T284" s="57"/>
      <c r="U284" s="23"/>
      <c r="V284" s="25"/>
      <c r="W284" s="57"/>
      <c r="X284" s="57"/>
      <c r="Y284" s="25"/>
      <c r="Z284" s="57"/>
      <c r="AA284" s="57"/>
      <c r="AB284" s="57"/>
      <c r="AC284" s="25"/>
      <c r="AD284" s="57"/>
      <c r="AE284" s="57"/>
      <c r="AF284" s="57"/>
      <c r="AG284" s="23"/>
      <c r="AH284" s="25"/>
      <c r="AI284" s="57"/>
      <c r="AJ284" s="57"/>
      <c r="AK284" s="25"/>
      <c r="AL284" s="57"/>
      <c r="AM284" s="57"/>
      <c r="AN284" s="57"/>
      <c r="AO284" s="25"/>
      <c r="AP284" s="25"/>
      <c r="AQ284" s="12"/>
      <c r="AR284" s="12"/>
      <c r="AS284" s="12"/>
      <c r="AT284" s="12"/>
      <c r="AU284" s="12"/>
      <c r="AV284" s="12"/>
      <c r="AW284" s="12"/>
      <c r="AX284" s="12"/>
      <c r="AY284" s="12"/>
      <c r="AZ284" s="12"/>
      <c r="BA284" s="12"/>
      <c r="BB284" s="12"/>
      <c r="BC284" s="12"/>
      <c r="BD284" s="12"/>
      <c r="BE284" s="12"/>
      <c r="BF284" s="25"/>
      <c r="BG284" s="57"/>
      <c r="BH284" s="57"/>
      <c r="BI284" s="25"/>
      <c r="BJ284" s="25"/>
      <c r="BK284" s="57"/>
      <c r="BL284" s="57"/>
      <c r="BM284" s="25"/>
      <c r="BN284" s="57"/>
      <c r="BO284" s="57"/>
      <c r="BP284" s="57"/>
    </row>
    <row r="285" spans="1:68">
      <c r="A285" s="19"/>
      <c r="B285" s="55"/>
      <c r="C285" s="21"/>
      <c r="D285" s="21"/>
      <c r="E285" s="56"/>
      <c r="F285" s="57"/>
      <c r="G285" s="57"/>
      <c r="H285" s="57"/>
      <c r="I285" s="25"/>
      <c r="J285" s="25"/>
      <c r="K285" s="57"/>
      <c r="L285" s="57"/>
      <c r="M285" s="25"/>
      <c r="N285" s="57"/>
      <c r="O285" s="57"/>
      <c r="P285" s="57"/>
      <c r="Q285" s="57"/>
      <c r="R285" s="57"/>
      <c r="S285" s="57"/>
      <c r="T285" s="57"/>
      <c r="U285" s="23"/>
      <c r="V285" s="25"/>
      <c r="W285" s="57"/>
      <c r="X285" s="57"/>
      <c r="Y285" s="25"/>
      <c r="Z285" s="57"/>
      <c r="AA285" s="57"/>
      <c r="AB285" s="57"/>
      <c r="AC285" s="25"/>
      <c r="AD285" s="57"/>
      <c r="AE285" s="57"/>
      <c r="AF285" s="57"/>
      <c r="AG285" s="23"/>
      <c r="AH285" s="25"/>
      <c r="AI285" s="57"/>
      <c r="AJ285" s="57"/>
      <c r="AK285" s="25"/>
      <c r="AL285" s="57"/>
      <c r="AM285" s="57"/>
      <c r="AN285" s="57"/>
      <c r="AO285" s="25"/>
      <c r="AP285" s="25"/>
      <c r="AQ285" s="12"/>
      <c r="AR285" s="12"/>
      <c r="AS285" s="12"/>
      <c r="AT285" s="12"/>
      <c r="AU285" s="12"/>
      <c r="AV285" s="12"/>
      <c r="AW285" s="12"/>
      <c r="AX285" s="12"/>
      <c r="AY285" s="12"/>
      <c r="AZ285" s="12"/>
      <c r="BA285" s="12"/>
      <c r="BB285" s="12"/>
      <c r="BC285" s="12"/>
      <c r="BD285" s="12"/>
      <c r="BE285" s="12"/>
      <c r="BF285" s="25"/>
      <c r="BG285" s="57"/>
      <c r="BH285" s="57"/>
      <c r="BI285" s="25"/>
      <c r="BJ285" s="25"/>
      <c r="BK285" s="57"/>
      <c r="BL285" s="57"/>
      <c r="BM285" s="25"/>
      <c r="BN285" s="57"/>
      <c r="BO285" s="57"/>
      <c r="BP285" s="57"/>
    </row>
    <row r="286" spans="1:68">
      <c r="A286" s="19"/>
      <c r="B286" s="55"/>
      <c r="C286" s="21"/>
      <c r="D286" s="21"/>
      <c r="E286" s="56"/>
      <c r="F286" s="57"/>
      <c r="G286" s="57"/>
      <c r="H286" s="57"/>
      <c r="I286" s="25"/>
      <c r="J286" s="25"/>
      <c r="K286" s="57"/>
      <c r="L286" s="57"/>
      <c r="M286" s="25"/>
      <c r="N286" s="57"/>
      <c r="O286" s="57"/>
      <c r="P286" s="57"/>
      <c r="Q286" s="57"/>
      <c r="R286" s="57"/>
      <c r="S286" s="57"/>
      <c r="T286" s="57"/>
      <c r="U286" s="23"/>
      <c r="V286" s="25"/>
      <c r="W286" s="57"/>
      <c r="X286" s="57"/>
      <c r="Y286" s="25"/>
      <c r="Z286" s="57"/>
      <c r="AA286" s="57"/>
      <c r="AB286" s="57"/>
      <c r="AC286" s="25"/>
      <c r="AD286" s="57"/>
      <c r="AE286" s="57"/>
      <c r="AF286" s="57"/>
      <c r="AG286" s="23"/>
      <c r="AH286" s="25"/>
      <c r="AI286" s="57"/>
      <c r="AJ286" s="57"/>
      <c r="AK286" s="25"/>
      <c r="AL286" s="57"/>
      <c r="AM286" s="57"/>
      <c r="AN286" s="57"/>
      <c r="AO286" s="25"/>
      <c r="AP286" s="25"/>
      <c r="AQ286" s="12"/>
      <c r="AR286" s="12"/>
      <c r="AS286" s="12"/>
      <c r="AT286" s="12"/>
      <c r="AU286" s="12"/>
      <c r="AV286" s="12"/>
      <c r="AW286" s="12"/>
      <c r="AX286" s="12"/>
      <c r="AY286" s="12"/>
      <c r="AZ286" s="12"/>
      <c r="BA286" s="12"/>
      <c r="BB286" s="12"/>
      <c r="BC286" s="12"/>
      <c r="BD286" s="12"/>
      <c r="BE286" s="12"/>
      <c r="BF286" s="25"/>
      <c r="BG286" s="57"/>
      <c r="BH286" s="57"/>
      <c r="BI286" s="25"/>
      <c r="BJ286" s="25"/>
      <c r="BK286" s="57"/>
      <c r="BL286" s="57"/>
      <c r="BM286" s="25"/>
      <c r="BN286" s="57"/>
      <c r="BO286" s="57"/>
      <c r="BP286" s="57"/>
    </row>
    <row r="287" spans="1:68">
      <c r="A287" s="19"/>
      <c r="B287" s="55"/>
      <c r="C287" s="21"/>
      <c r="D287" s="21"/>
      <c r="E287" s="56"/>
      <c r="F287" s="57"/>
      <c r="G287" s="57"/>
      <c r="H287" s="57"/>
      <c r="I287" s="25"/>
      <c r="J287" s="25"/>
      <c r="K287" s="57"/>
      <c r="L287" s="57"/>
      <c r="M287" s="25"/>
      <c r="N287" s="57"/>
      <c r="O287" s="57"/>
      <c r="P287" s="57"/>
      <c r="Q287" s="57"/>
      <c r="R287" s="57"/>
      <c r="S287" s="57"/>
      <c r="T287" s="57"/>
      <c r="U287" s="23"/>
      <c r="V287" s="25"/>
      <c r="W287" s="57"/>
      <c r="X287" s="57"/>
      <c r="Y287" s="25"/>
      <c r="Z287" s="57"/>
      <c r="AA287" s="57"/>
      <c r="AB287" s="57"/>
      <c r="AC287" s="25"/>
      <c r="AD287" s="57"/>
      <c r="AE287" s="57"/>
      <c r="AF287" s="57"/>
      <c r="AG287" s="23"/>
      <c r="AH287" s="25"/>
      <c r="AI287" s="57"/>
      <c r="AJ287" s="57"/>
      <c r="AK287" s="25"/>
      <c r="AL287" s="57"/>
      <c r="AM287" s="57"/>
      <c r="AN287" s="57"/>
      <c r="AO287" s="25"/>
      <c r="AP287" s="25"/>
      <c r="AQ287" s="12"/>
      <c r="AR287" s="12"/>
      <c r="AS287" s="12"/>
      <c r="AT287" s="12"/>
      <c r="AU287" s="12"/>
      <c r="AV287" s="12"/>
      <c r="AW287" s="12"/>
      <c r="AX287" s="12"/>
      <c r="AY287" s="12"/>
      <c r="AZ287" s="12"/>
      <c r="BA287" s="12"/>
      <c r="BB287" s="12"/>
      <c r="BC287" s="12"/>
      <c r="BD287" s="12"/>
      <c r="BE287" s="12"/>
      <c r="BF287" s="25"/>
      <c r="BG287" s="57"/>
      <c r="BH287" s="57"/>
      <c r="BI287" s="25"/>
      <c r="BJ287" s="25"/>
      <c r="BK287" s="57"/>
      <c r="BL287" s="57"/>
      <c r="BM287" s="25"/>
      <c r="BN287" s="57"/>
      <c r="BO287" s="57"/>
      <c r="BP287" s="57"/>
    </row>
    <row r="288" spans="1:68">
      <c r="A288" s="19"/>
      <c r="B288" s="55"/>
      <c r="C288" s="21"/>
      <c r="D288" s="21"/>
      <c r="E288" s="56"/>
      <c r="F288" s="57"/>
      <c r="G288" s="57"/>
      <c r="H288" s="57"/>
      <c r="I288" s="25"/>
      <c r="J288" s="25"/>
      <c r="K288" s="57"/>
      <c r="L288" s="57"/>
      <c r="M288" s="25"/>
      <c r="N288" s="57"/>
      <c r="O288" s="57"/>
      <c r="P288" s="57"/>
      <c r="Q288" s="57"/>
      <c r="R288" s="57"/>
      <c r="S288" s="57"/>
      <c r="T288" s="57"/>
      <c r="U288" s="23"/>
      <c r="V288" s="25"/>
      <c r="W288" s="57"/>
      <c r="X288" s="57"/>
      <c r="Y288" s="25"/>
      <c r="Z288" s="57"/>
      <c r="AA288" s="57"/>
      <c r="AB288" s="57"/>
      <c r="AC288" s="25"/>
      <c r="AD288" s="57"/>
      <c r="AE288" s="57"/>
      <c r="AF288" s="57"/>
      <c r="AG288" s="23"/>
      <c r="AH288" s="25"/>
      <c r="AI288" s="57"/>
      <c r="AJ288" s="57"/>
      <c r="AK288" s="25"/>
      <c r="AL288" s="57"/>
      <c r="AM288" s="57"/>
      <c r="AN288" s="57"/>
      <c r="AO288" s="25"/>
      <c r="AP288" s="25"/>
      <c r="AQ288" s="12"/>
      <c r="AR288" s="12"/>
      <c r="AS288" s="12"/>
      <c r="AT288" s="12"/>
      <c r="AU288" s="12"/>
      <c r="AV288" s="12"/>
      <c r="AW288" s="12"/>
      <c r="AX288" s="12"/>
      <c r="AY288" s="12"/>
      <c r="AZ288" s="12"/>
      <c r="BA288" s="12"/>
      <c r="BB288" s="12"/>
      <c r="BC288" s="12"/>
      <c r="BD288" s="12"/>
      <c r="BE288" s="12"/>
      <c r="BF288" s="25"/>
      <c r="BG288" s="57"/>
      <c r="BH288" s="57"/>
      <c r="BI288" s="25"/>
      <c r="BJ288" s="25"/>
      <c r="BK288" s="57"/>
      <c r="BL288" s="57"/>
      <c r="BM288" s="25"/>
      <c r="BN288" s="57"/>
      <c r="BO288" s="57"/>
      <c r="BP288" s="57"/>
    </row>
    <row r="289" spans="1:68">
      <c r="A289" s="19"/>
      <c r="B289" s="55"/>
      <c r="C289" s="21"/>
      <c r="D289" s="21"/>
      <c r="E289" s="56"/>
      <c r="F289" s="57"/>
      <c r="G289" s="57"/>
      <c r="H289" s="57"/>
      <c r="I289" s="25"/>
      <c r="J289" s="25"/>
      <c r="K289" s="57"/>
      <c r="L289" s="57"/>
      <c r="M289" s="25"/>
      <c r="N289" s="57"/>
      <c r="O289" s="57"/>
      <c r="P289" s="57"/>
      <c r="Q289" s="57"/>
      <c r="R289" s="57"/>
      <c r="S289" s="57"/>
      <c r="T289" s="57"/>
      <c r="U289" s="23"/>
      <c r="V289" s="25"/>
      <c r="W289" s="57"/>
      <c r="X289" s="57"/>
      <c r="Y289" s="25"/>
      <c r="Z289" s="57"/>
      <c r="AA289" s="57"/>
      <c r="AB289" s="57"/>
      <c r="AC289" s="25"/>
      <c r="AD289" s="57"/>
      <c r="AE289" s="57"/>
      <c r="AF289" s="57"/>
      <c r="AG289" s="23"/>
      <c r="AH289" s="25"/>
      <c r="AI289" s="57"/>
      <c r="AJ289" s="57"/>
      <c r="AK289" s="25"/>
      <c r="AL289" s="57"/>
      <c r="AM289" s="57"/>
      <c r="AN289" s="57"/>
      <c r="AO289" s="25"/>
      <c r="AP289" s="25"/>
      <c r="AQ289" s="12"/>
      <c r="AR289" s="12"/>
      <c r="AS289" s="12"/>
      <c r="AT289" s="12"/>
      <c r="AU289" s="12"/>
      <c r="AV289" s="12"/>
      <c r="AW289" s="12"/>
      <c r="AX289" s="12"/>
      <c r="AY289" s="12"/>
      <c r="AZ289" s="12"/>
      <c r="BA289" s="12"/>
      <c r="BB289" s="12"/>
      <c r="BC289" s="12"/>
      <c r="BD289" s="12"/>
      <c r="BE289" s="12"/>
      <c r="BF289" s="25"/>
      <c r="BG289" s="57"/>
      <c r="BH289" s="57"/>
      <c r="BI289" s="25"/>
      <c r="BJ289" s="25"/>
      <c r="BK289" s="57"/>
      <c r="BL289" s="57"/>
      <c r="BM289" s="25"/>
      <c r="BN289" s="57"/>
      <c r="BO289" s="57"/>
      <c r="BP289" s="57"/>
    </row>
    <row r="290" spans="1:68">
      <c r="A290" s="19"/>
      <c r="B290" s="55"/>
      <c r="C290" s="21"/>
      <c r="D290" s="21"/>
      <c r="E290" s="56"/>
      <c r="F290" s="57"/>
      <c r="G290" s="57"/>
      <c r="H290" s="57"/>
      <c r="I290" s="25"/>
      <c r="J290" s="25"/>
      <c r="K290" s="57"/>
      <c r="L290" s="57"/>
      <c r="M290" s="25"/>
      <c r="N290" s="57"/>
      <c r="O290" s="57"/>
      <c r="P290" s="57"/>
      <c r="Q290" s="57"/>
      <c r="R290" s="57"/>
      <c r="S290" s="57"/>
      <c r="T290" s="57"/>
      <c r="U290" s="23"/>
      <c r="V290" s="25"/>
      <c r="W290" s="57"/>
      <c r="X290" s="57"/>
      <c r="Y290" s="25"/>
      <c r="Z290" s="57"/>
      <c r="AA290" s="57"/>
      <c r="AB290" s="57"/>
      <c r="AC290" s="25"/>
      <c r="AD290" s="57"/>
      <c r="AE290" s="57"/>
      <c r="AF290" s="57"/>
      <c r="AG290" s="23"/>
      <c r="AH290" s="25"/>
      <c r="AI290" s="57"/>
      <c r="AJ290" s="57"/>
      <c r="AK290" s="25"/>
      <c r="AL290" s="57"/>
      <c r="AM290" s="57"/>
      <c r="AN290" s="57"/>
      <c r="AO290" s="25"/>
      <c r="AP290" s="25"/>
      <c r="AQ290" s="12"/>
      <c r="AR290" s="12"/>
      <c r="AS290" s="12"/>
      <c r="AT290" s="12"/>
      <c r="AU290" s="12"/>
      <c r="AV290" s="12"/>
      <c r="AW290" s="12"/>
      <c r="AX290" s="12"/>
      <c r="AY290" s="12"/>
      <c r="AZ290" s="12"/>
      <c r="BA290" s="12"/>
      <c r="BB290" s="12"/>
      <c r="BC290" s="12"/>
      <c r="BD290" s="12"/>
      <c r="BE290" s="12"/>
      <c r="BF290" s="25"/>
      <c r="BG290" s="57"/>
      <c r="BH290" s="57"/>
      <c r="BI290" s="25"/>
      <c r="BJ290" s="25"/>
      <c r="BK290" s="57"/>
      <c r="BL290" s="57"/>
      <c r="BM290" s="25"/>
      <c r="BN290" s="57"/>
      <c r="BO290" s="57"/>
      <c r="BP290" s="57"/>
    </row>
    <row r="291" spans="1:68">
      <c r="A291" s="19"/>
      <c r="B291" s="55"/>
      <c r="C291" s="21"/>
      <c r="D291" s="21"/>
      <c r="E291" s="56"/>
      <c r="F291" s="57"/>
      <c r="G291" s="57"/>
      <c r="H291" s="57"/>
      <c r="I291" s="25"/>
      <c r="J291" s="25"/>
      <c r="K291" s="57"/>
      <c r="L291" s="57"/>
      <c r="M291" s="25"/>
      <c r="N291" s="57"/>
      <c r="O291" s="57"/>
      <c r="P291" s="57"/>
      <c r="Q291" s="57"/>
      <c r="R291" s="57"/>
      <c r="S291" s="57"/>
      <c r="T291" s="57"/>
      <c r="U291" s="23"/>
      <c r="V291" s="25"/>
      <c r="W291" s="57"/>
      <c r="X291" s="57"/>
      <c r="Y291" s="25"/>
      <c r="Z291" s="57"/>
      <c r="AA291" s="57"/>
      <c r="AB291" s="57"/>
      <c r="AC291" s="25"/>
      <c r="AD291" s="57"/>
      <c r="AE291" s="57"/>
      <c r="AF291" s="57"/>
      <c r="AG291" s="23"/>
      <c r="AH291" s="25"/>
      <c r="AI291" s="57"/>
      <c r="AJ291" s="57"/>
      <c r="AK291" s="25"/>
      <c r="AL291" s="57"/>
      <c r="AM291" s="57"/>
      <c r="AN291" s="57"/>
      <c r="AO291" s="25"/>
      <c r="AP291" s="25"/>
      <c r="AQ291" s="12"/>
      <c r="AR291" s="12"/>
      <c r="AS291" s="12"/>
      <c r="AT291" s="12"/>
      <c r="AU291" s="12"/>
      <c r="AV291" s="12"/>
      <c r="AW291" s="12"/>
      <c r="AX291" s="12"/>
      <c r="AY291" s="12"/>
      <c r="AZ291" s="12"/>
      <c r="BA291" s="12"/>
      <c r="BB291" s="12"/>
      <c r="BC291" s="12"/>
      <c r="BD291" s="12"/>
      <c r="BE291" s="12"/>
      <c r="BF291" s="25"/>
      <c r="BG291" s="57"/>
      <c r="BH291" s="57"/>
      <c r="BI291" s="25"/>
      <c r="BJ291" s="25"/>
      <c r="BK291" s="57"/>
      <c r="BL291" s="57"/>
      <c r="BM291" s="25"/>
      <c r="BN291" s="57"/>
      <c r="BO291" s="57"/>
      <c r="BP291" s="57"/>
    </row>
    <row r="292" spans="1:68">
      <c r="A292" s="19"/>
      <c r="B292" s="55"/>
      <c r="C292" s="21"/>
      <c r="D292" s="21"/>
      <c r="E292" s="56"/>
      <c r="F292" s="57"/>
      <c r="G292" s="57"/>
      <c r="H292" s="57"/>
      <c r="I292" s="25"/>
      <c r="J292" s="25"/>
      <c r="K292" s="57"/>
      <c r="L292" s="57"/>
      <c r="M292" s="25"/>
      <c r="N292" s="57"/>
      <c r="O292" s="57"/>
      <c r="P292" s="57"/>
      <c r="Q292" s="57"/>
      <c r="R292" s="57"/>
      <c r="S292" s="57"/>
      <c r="T292" s="57"/>
      <c r="U292" s="23"/>
      <c r="V292" s="25"/>
      <c r="W292" s="57"/>
      <c r="X292" s="57"/>
      <c r="Y292" s="25"/>
      <c r="Z292" s="57"/>
      <c r="AA292" s="57"/>
      <c r="AB292" s="57"/>
      <c r="AC292" s="25"/>
      <c r="AD292" s="57"/>
      <c r="AE292" s="57"/>
      <c r="AF292" s="57"/>
      <c r="AG292" s="23"/>
      <c r="AH292" s="25"/>
      <c r="AI292" s="57"/>
      <c r="AJ292" s="57"/>
      <c r="AK292" s="25"/>
      <c r="AL292" s="57"/>
      <c r="AM292" s="57"/>
      <c r="AN292" s="57"/>
      <c r="AO292" s="25"/>
      <c r="AP292" s="25"/>
      <c r="AQ292" s="12"/>
      <c r="AR292" s="12"/>
      <c r="AS292" s="12"/>
      <c r="AT292" s="12"/>
      <c r="AU292" s="12"/>
      <c r="AV292" s="12"/>
      <c r="AW292" s="12"/>
      <c r="AX292" s="12"/>
      <c r="AY292" s="12"/>
      <c r="AZ292" s="12"/>
      <c r="BA292" s="12"/>
      <c r="BB292" s="12"/>
      <c r="BC292" s="12"/>
      <c r="BD292" s="12"/>
      <c r="BE292" s="12"/>
      <c r="BF292" s="25"/>
      <c r="BG292" s="57"/>
      <c r="BH292" s="57"/>
      <c r="BI292" s="25"/>
      <c r="BJ292" s="25"/>
      <c r="BK292" s="57"/>
      <c r="BL292" s="57"/>
      <c r="BM292" s="25"/>
      <c r="BN292" s="57"/>
      <c r="BO292" s="57"/>
      <c r="BP292" s="57"/>
    </row>
    <row r="293" spans="1:68">
      <c r="A293" s="19"/>
      <c r="B293" s="55"/>
      <c r="C293" s="21"/>
      <c r="D293" s="21"/>
      <c r="E293" s="56"/>
      <c r="F293" s="57"/>
      <c r="G293" s="57"/>
      <c r="H293" s="57"/>
      <c r="I293" s="25"/>
      <c r="J293" s="25"/>
      <c r="K293" s="57"/>
      <c r="L293" s="57"/>
      <c r="M293" s="25"/>
      <c r="N293" s="57"/>
      <c r="O293" s="57"/>
      <c r="P293" s="57"/>
      <c r="Q293" s="57"/>
      <c r="R293" s="57"/>
      <c r="S293" s="57"/>
      <c r="T293" s="57"/>
      <c r="U293" s="23"/>
      <c r="V293" s="25"/>
      <c r="W293" s="57"/>
      <c r="X293" s="57"/>
      <c r="Y293" s="25"/>
      <c r="Z293" s="57"/>
      <c r="AA293" s="57"/>
      <c r="AB293" s="57"/>
      <c r="AC293" s="25"/>
      <c r="AD293" s="57"/>
      <c r="AE293" s="57"/>
      <c r="AF293" s="57"/>
      <c r="AG293" s="23"/>
      <c r="AH293" s="25"/>
      <c r="AI293" s="57"/>
      <c r="AJ293" s="57"/>
      <c r="AK293" s="25"/>
      <c r="AL293" s="57"/>
      <c r="AM293" s="57"/>
      <c r="AN293" s="57"/>
      <c r="AO293" s="25"/>
      <c r="AP293" s="25"/>
      <c r="AQ293" s="12"/>
      <c r="AR293" s="12"/>
      <c r="AS293" s="12"/>
      <c r="AT293" s="12"/>
      <c r="AU293" s="12"/>
      <c r="AV293" s="12"/>
      <c r="AW293" s="12"/>
      <c r="AX293" s="12"/>
      <c r="AY293" s="12"/>
      <c r="AZ293" s="12"/>
      <c r="BA293" s="12"/>
      <c r="BB293" s="12"/>
      <c r="BC293" s="12"/>
      <c r="BD293" s="12"/>
      <c r="BE293" s="12"/>
      <c r="BF293" s="25"/>
      <c r="BG293" s="57"/>
      <c r="BH293" s="57"/>
      <c r="BI293" s="25"/>
      <c r="BJ293" s="25"/>
      <c r="BK293" s="57"/>
      <c r="BL293" s="57"/>
      <c r="BM293" s="25"/>
      <c r="BN293" s="57"/>
      <c r="BO293" s="57"/>
      <c r="BP293" s="57"/>
    </row>
    <row r="294" spans="1:68">
      <c r="A294" s="19"/>
      <c r="B294" s="55"/>
      <c r="C294" s="21"/>
      <c r="D294" s="21"/>
      <c r="E294" s="56"/>
      <c r="F294" s="57"/>
      <c r="G294" s="57"/>
      <c r="H294" s="57"/>
      <c r="I294" s="25"/>
      <c r="J294" s="25"/>
      <c r="K294" s="57"/>
      <c r="L294" s="57"/>
      <c r="M294" s="25"/>
      <c r="N294" s="57"/>
      <c r="O294" s="57"/>
      <c r="P294" s="57"/>
      <c r="Q294" s="57"/>
      <c r="R294" s="57"/>
      <c r="S294" s="57"/>
      <c r="T294" s="57"/>
      <c r="U294" s="23"/>
      <c r="V294" s="25"/>
      <c r="W294" s="57"/>
      <c r="X294" s="57"/>
      <c r="Y294" s="25"/>
      <c r="Z294" s="57"/>
      <c r="AA294" s="57"/>
      <c r="AB294" s="57"/>
      <c r="AC294" s="25"/>
      <c r="AD294" s="57"/>
      <c r="AE294" s="57"/>
      <c r="AF294" s="57"/>
      <c r="AG294" s="23"/>
      <c r="AH294" s="25"/>
      <c r="AI294" s="57"/>
      <c r="AJ294" s="57"/>
      <c r="AK294" s="25"/>
      <c r="AL294" s="57"/>
      <c r="AM294" s="57"/>
      <c r="AN294" s="57"/>
      <c r="AO294" s="25"/>
      <c r="AP294" s="25"/>
      <c r="AQ294" s="12"/>
      <c r="AR294" s="12"/>
      <c r="AS294" s="12"/>
      <c r="AT294" s="12"/>
      <c r="AU294" s="12"/>
      <c r="AV294" s="12"/>
      <c r="AW294" s="12"/>
      <c r="AX294" s="12"/>
      <c r="AY294" s="12"/>
      <c r="AZ294" s="12"/>
      <c r="BA294" s="12"/>
      <c r="BB294" s="12"/>
      <c r="BC294" s="12"/>
      <c r="BD294" s="12"/>
      <c r="BE294" s="12"/>
      <c r="BF294" s="25"/>
      <c r="BG294" s="57"/>
      <c r="BH294" s="57"/>
      <c r="BI294" s="25"/>
      <c r="BJ294" s="25"/>
      <c r="BK294" s="57"/>
      <c r="BL294" s="57"/>
      <c r="BM294" s="25"/>
      <c r="BN294" s="57"/>
      <c r="BO294" s="57"/>
      <c r="BP294" s="57"/>
    </row>
    <row r="295" spans="1:68">
      <c r="A295" s="19"/>
      <c r="B295" s="55"/>
      <c r="C295" s="21"/>
      <c r="D295" s="21"/>
      <c r="E295" s="56"/>
      <c r="F295" s="57"/>
      <c r="G295" s="57"/>
      <c r="H295" s="57"/>
      <c r="I295" s="25"/>
      <c r="J295" s="25"/>
      <c r="K295" s="57"/>
      <c r="L295" s="57"/>
      <c r="M295" s="25"/>
      <c r="N295" s="57"/>
      <c r="O295" s="57"/>
      <c r="P295" s="57"/>
      <c r="Q295" s="57"/>
      <c r="R295" s="57"/>
      <c r="S295" s="57"/>
      <c r="T295" s="57"/>
      <c r="U295" s="23"/>
      <c r="V295" s="25"/>
      <c r="W295" s="57"/>
      <c r="X295" s="57"/>
      <c r="Y295" s="25"/>
      <c r="Z295" s="57"/>
      <c r="AA295" s="57"/>
      <c r="AB295" s="57"/>
      <c r="AC295" s="25"/>
      <c r="AD295" s="57"/>
      <c r="AE295" s="57"/>
      <c r="AF295" s="57"/>
      <c r="AG295" s="23"/>
      <c r="AH295" s="25"/>
      <c r="AI295" s="57"/>
      <c r="AJ295" s="57"/>
      <c r="AK295" s="25"/>
      <c r="AL295" s="57"/>
      <c r="AM295" s="57"/>
      <c r="AN295" s="57"/>
      <c r="AO295" s="25"/>
      <c r="AP295" s="25"/>
      <c r="AQ295" s="12"/>
      <c r="AR295" s="12"/>
      <c r="AS295" s="12"/>
      <c r="AT295" s="12"/>
      <c r="AU295" s="12"/>
      <c r="AV295" s="12"/>
      <c r="AW295" s="12"/>
      <c r="AX295" s="12"/>
      <c r="AY295" s="12"/>
      <c r="AZ295" s="12"/>
      <c r="BA295" s="12"/>
      <c r="BB295" s="12"/>
      <c r="BC295" s="12"/>
      <c r="BD295" s="12"/>
      <c r="BE295" s="12"/>
      <c r="BF295" s="25"/>
      <c r="BG295" s="57"/>
      <c r="BH295" s="57"/>
      <c r="BI295" s="25"/>
      <c r="BJ295" s="25"/>
      <c r="BK295" s="57"/>
      <c r="BL295" s="57"/>
      <c r="BM295" s="25"/>
      <c r="BN295" s="57"/>
      <c r="BO295" s="57"/>
      <c r="BP295" s="57"/>
    </row>
    <row r="296" spans="1:68">
      <c r="A296" s="19"/>
      <c r="B296" s="55"/>
      <c r="C296" s="21"/>
      <c r="D296" s="21"/>
      <c r="E296" s="56"/>
      <c r="F296" s="57"/>
      <c r="G296" s="57"/>
      <c r="H296" s="57"/>
      <c r="I296" s="25"/>
      <c r="J296" s="25"/>
      <c r="K296" s="57"/>
      <c r="L296" s="57"/>
      <c r="M296" s="25"/>
      <c r="N296" s="57"/>
      <c r="O296" s="57"/>
      <c r="P296" s="57"/>
      <c r="Q296" s="57"/>
      <c r="R296" s="57"/>
      <c r="S296" s="57"/>
      <c r="T296" s="57"/>
      <c r="U296" s="23"/>
      <c r="V296" s="25"/>
      <c r="W296" s="57"/>
      <c r="X296" s="57"/>
      <c r="Y296" s="25"/>
      <c r="Z296" s="57"/>
      <c r="AA296" s="57"/>
      <c r="AB296" s="57"/>
      <c r="AC296" s="25"/>
      <c r="AD296" s="57"/>
      <c r="AE296" s="57"/>
      <c r="AF296" s="57"/>
      <c r="AG296" s="23"/>
      <c r="AH296" s="25"/>
      <c r="AI296" s="57"/>
      <c r="AJ296" s="57"/>
      <c r="AK296" s="25"/>
      <c r="AL296" s="57"/>
      <c r="AM296" s="57"/>
      <c r="AN296" s="57"/>
      <c r="AO296" s="25"/>
      <c r="AP296" s="25"/>
      <c r="AQ296" s="12"/>
      <c r="AR296" s="12"/>
      <c r="AS296" s="12"/>
      <c r="AT296" s="12"/>
      <c r="AU296" s="12"/>
      <c r="AV296" s="12"/>
      <c r="AW296" s="12"/>
      <c r="AX296" s="12"/>
      <c r="AY296" s="12"/>
      <c r="AZ296" s="12"/>
      <c r="BA296" s="12"/>
      <c r="BB296" s="12"/>
      <c r="BC296" s="12"/>
      <c r="BD296" s="12"/>
      <c r="BE296" s="12"/>
      <c r="BF296" s="25"/>
      <c r="BG296" s="57"/>
      <c r="BH296" s="57"/>
      <c r="BI296" s="25"/>
      <c r="BJ296" s="25"/>
      <c r="BK296" s="57"/>
      <c r="BL296" s="57"/>
      <c r="BM296" s="25"/>
      <c r="BN296" s="57"/>
      <c r="BO296" s="57"/>
      <c r="BP296" s="57"/>
    </row>
    <row r="297" spans="1:68">
      <c r="A297" s="19"/>
      <c r="B297" s="55"/>
      <c r="C297" s="21"/>
      <c r="D297" s="21"/>
      <c r="E297" s="56"/>
      <c r="F297" s="57"/>
      <c r="G297" s="57"/>
      <c r="H297" s="57"/>
      <c r="I297" s="25"/>
      <c r="J297" s="25"/>
      <c r="K297" s="57"/>
      <c r="L297" s="57"/>
      <c r="M297" s="25"/>
      <c r="N297" s="57"/>
      <c r="O297" s="57"/>
      <c r="P297" s="57"/>
      <c r="Q297" s="57"/>
      <c r="R297" s="57"/>
      <c r="S297" s="57"/>
      <c r="T297" s="57"/>
      <c r="U297" s="23"/>
      <c r="V297" s="25"/>
      <c r="W297" s="57"/>
      <c r="X297" s="57"/>
      <c r="Y297" s="25"/>
      <c r="Z297" s="57"/>
      <c r="AA297" s="57"/>
      <c r="AB297" s="57"/>
      <c r="AC297" s="25"/>
      <c r="AD297" s="57"/>
      <c r="AE297" s="57"/>
      <c r="AF297" s="57"/>
      <c r="AG297" s="23"/>
      <c r="AH297" s="25"/>
      <c r="AI297" s="57"/>
      <c r="AJ297" s="57"/>
      <c r="AK297" s="25"/>
      <c r="AL297" s="57"/>
      <c r="AM297" s="57"/>
      <c r="AN297" s="57"/>
      <c r="AO297" s="25"/>
      <c r="AP297" s="25"/>
      <c r="AQ297" s="12"/>
      <c r="AR297" s="12"/>
      <c r="AS297" s="12"/>
      <c r="AT297" s="12"/>
      <c r="AU297" s="12"/>
      <c r="AV297" s="12"/>
      <c r="AW297" s="12"/>
      <c r="AX297" s="12"/>
      <c r="AY297" s="12"/>
      <c r="AZ297" s="12"/>
      <c r="BA297" s="12"/>
      <c r="BB297" s="12"/>
      <c r="BC297" s="12"/>
      <c r="BD297" s="12"/>
      <c r="BE297" s="12"/>
      <c r="BF297" s="25"/>
      <c r="BG297" s="57"/>
      <c r="BH297" s="57"/>
      <c r="BI297" s="25"/>
      <c r="BJ297" s="25"/>
      <c r="BK297" s="57"/>
      <c r="BL297" s="57"/>
      <c r="BM297" s="25"/>
      <c r="BN297" s="57"/>
      <c r="BO297" s="57"/>
      <c r="BP297" s="57"/>
    </row>
    <row r="298" spans="1:68">
      <c r="A298" s="19"/>
      <c r="B298" s="55"/>
      <c r="C298" s="21"/>
      <c r="D298" s="21"/>
      <c r="E298" s="56"/>
      <c r="F298" s="57"/>
      <c r="G298" s="57"/>
      <c r="H298" s="57"/>
      <c r="I298" s="25"/>
      <c r="J298" s="25"/>
      <c r="K298" s="57"/>
      <c r="L298" s="57"/>
      <c r="M298" s="25"/>
      <c r="N298" s="57"/>
      <c r="O298" s="57"/>
      <c r="P298" s="57"/>
      <c r="Q298" s="57"/>
      <c r="R298" s="57"/>
      <c r="S298" s="57"/>
      <c r="T298" s="57"/>
      <c r="U298" s="23"/>
      <c r="V298" s="25"/>
      <c r="W298" s="57"/>
      <c r="X298" s="57"/>
      <c r="Y298" s="25"/>
      <c r="Z298" s="57"/>
      <c r="AA298" s="57"/>
      <c r="AB298" s="57"/>
      <c r="AC298" s="25"/>
      <c r="AD298" s="57"/>
      <c r="AE298" s="57"/>
      <c r="AF298" s="57"/>
      <c r="AG298" s="23"/>
      <c r="AH298" s="25"/>
      <c r="AI298" s="57"/>
      <c r="AJ298" s="57"/>
      <c r="AK298" s="25"/>
      <c r="AL298" s="57"/>
      <c r="AM298" s="57"/>
      <c r="AN298" s="57"/>
      <c r="AO298" s="25"/>
      <c r="AP298" s="25"/>
      <c r="AQ298" s="12"/>
      <c r="AR298" s="12"/>
      <c r="AS298" s="12"/>
      <c r="AT298" s="12"/>
      <c r="AU298" s="12"/>
      <c r="AV298" s="12"/>
      <c r="AW298" s="12"/>
      <c r="AX298" s="12"/>
      <c r="AY298" s="12"/>
      <c r="AZ298" s="12"/>
      <c r="BA298" s="12"/>
      <c r="BB298" s="12"/>
      <c r="BC298" s="12"/>
      <c r="BD298" s="12"/>
      <c r="BE298" s="12"/>
      <c r="BF298" s="25"/>
      <c r="BG298" s="57"/>
      <c r="BH298" s="57"/>
      <c r="BI298" s="25"/>
      <c r="BJ298" s="25"/>
      <c r="BK298" s="57"/>
      <c r="BL298" s="57"/>
      <c r="BM298" s="25"/>
      <c r="BN298" s="57"/>
      <c r="BO298" s="57"/>
      <c r="BP298" s="57"/>
    </row>
    <row r="299" spans="1:68">
      <c r="A299" s="19"/>
      <c r="B299" s="55"/>
      <c r="C299" s="21"/>
      <c r="D299" s="21"/>
      <c r="E299" s="56"/>
      <c r="F299" s="57"/>
      <c r="G299" s="57"/>
      <c r="H299" s="57"/>
      <c r="I299" s="25"/>
      <c r="J299" s="25"/>
      <c r="K299" s="57"/>
      <c r="L299" s="57"/>
      <c r="M299" s="25"/>
      <c r="N299" s="57"/>
      <c r="O299" s="57"/>
      <c r="P299" s="57"/>
      <c r="Q299" s="57"/>
      <c r="R299" s="57"/>
      <c r="S299" s="57"/>
      <c r="T299" s="57"/>
      <c r="U299" s="23"/>
      <c r="V299" s="25"/>
      <c r="W299" s="57"/>
      <c r="X299" s="57"/>
      <c r="Y299" s="25"/>
      <c r="Z299" s="57"/>
      <c r="AA299" s="57"/>
      <c r="AB299" s="57"/>
      <c r="AC299" s="25"/>
      <c r="AD299" s="57"/>
      <c r="AE299" s="57"/>
      <c r="AF299" s="57"/>
      <c r="AG299" s="23"/>
      <c r="AH299" s="25"/>
      <c r="AI299" s="57"/>
      <c r="AJ299" s="57"/>
      <c r="AK299" s="25"/>
      <c r="AL299" s="57"/>
      <c r="AM299" s="57"/>
      <c r="AN299" s="57"/>
      <c r="AO299" s="25"/>
      <c r="AP299" s="25"/>
      <c r="AQ299" s="12"/>
      <c r="AR299" s="12"/>
      <c r="AS299" s="12"/>
      <c r="AT299" s="12"/>
      <c r="AU299" s="12"/>
      <c r="AV299" s="12"/>
      <c r="AW299" s="12"/>
      <c r="AX299" s="12"/>
      <c r="AY299" s="12"/>
      <c r="AZ299" s="12"/>
      <c r="BA299" s="12"/>
      <c r="BB299" s="12"/>
      <c r="BC299" s="12"/>
      <c r="BD299" s="12"/>
      <c r="BE299" s="12"/>
      <c r="BF299" s="25"/>
      <c r="BG299" s="57"/>
      <c r="BH299" s="57"/>
      <c r="BI299" s="25"/>
      <c r="BJ299" s="25"/>
      <c r="BK299" s="57"/>
      <c r="BL299" s="57"/>
      <c r="BM299" s="25"/>
      <c r="BN299" s="57"/>
      <c r="BO299" s="57"/>
      <c r="BP299" s="57"/>
    </row>
    <row r="300" spans="1:68">
      <c r="A300" s="19"/>
      <c r="B300" s="55"/>
      <c r="C300" s="21"/>
      <c r="D300" s="21"/>
      <c r="E300" s="56"/>
      <c r="F300" s="57"/>
      <c r="G300" s="57"/>
      <c r="H300" s="57"/>
      <c r="I300" s="25"/>
      <c r="J300" s="25"/>
      <c r="K300" s="57"/>
      <c r="L300" s="57"/>
      <c r="M300" s="25"/>
      <c r="N300" s="57"/>
      <c r="O300" s="57"/>
      <c r="P300" s="57"/>
      <c r="Q300" s="57"/>
      <c r="R300" s="57"/>
      <c r="S300" s="57"/>
      <c r="T300" s="57"/>
      <c r="U300" s="23"/>
      <c r="V300" s="25"/>
      <c r="W300" s="57"/>
      <c r="X300" s="57"/>
      <c r="Y300" s="25"/>
      <c r="Z300" s="57"/>
      <c r="AA300" s="57"/>
      <c r="AB300" s="57"/>
      <c r="AC300" s="25"/>
      <c r="AD300" s="57"/>
      <c r="AE300" s="57"/>
      <c r="AF300" s="57"/>
      <c r="AG300" s="23"/>
      <c r="AH300" s="25"/>
      <c r="AI300" s="57"/>
      <c r="AJ300" s="57"/>
      <c r="AK300" s="25"/>
      <c r="AL300" s="57"/>
      <c r="AM300" s="57"/>
      <c r="AN300" s="57"/>
      <c r="AO300" s="25"/>
      <c r="AP300" s="25"/>
      <c r="AQ300" s="12"/>
      <c r="AR300" s="12"/>
      <c r="AS300" s="12"/>
      <c r="AT300" s="12"/>
      <c r="AU300" s="12"/>
      <c r="AV300" s="12"/>
      <c r="AW300" s="12"/>
      <c r="AX300" s="12"/>
      <c r="AY300" s="12"/>
      <c r="AZ300" s="12"/>
      <c r="BA300" s="12"/>
      <c r="BB300" s="12"/>
      <c r="BC300" s="12"/>
      <c r="BD300" s="12"/>
      <c r="BE300" s="12"/>
      <c r="BF300" s="25"/>
      <c r="BG300" s="57"/>
      <c r="BH300" s="57"/>
      <c r="BI300" s="25"/>
      <c r="BJ300" s="25"/>
      <c r="BK300" s="57"/>
      <c r="BL300" s="57"/>
      <c r="BM300" s="25"/>
      <c r="BN300" s="57"/>
      <c r="BO300" s="57"/>
      <c r="BP300" s="57"/>
    </row>
    <row r="301" spans="1:68">
      <c r="A301" s="19"/>
      <c r="B301" s="55"/>
      <c r="C301" s="21"/>
      <c r="D301" s="21"/>
      <c r="E301" s="56"/>
      <c r="F301" s="57"/>
      <c r="G301" s="57"/>
      <c r="H301" s="57"/>
      <c r="I301" s="25"/>
      <c r="J301" s="25"/>
      <c r="K301" s="57"/>
      <c r="L301" s="57"/>
      <c r="M301" s="25"/>
      <c r="N301" s="57"/>
      <c r="O301" s="57"/>
      <c r="P301" s="57"/>
      <c r="Q301" s="57"/>
      <c r="R301" s="57"/>
      <c r="S301" s="57"/>
      <c r="T301" s="57"/>
      <c r="U301" s="23"/>
      <c r="V301" s="25"/>
      <c r="W301" s="57"/>
      <c r="X301" s="57"/>
      <c r="Y301" s="25"/>
      <c r="Z301" s="57"/>
      <c r="AA301" s="57"/>
      <c r="AB301" s="57"/>
      <c r="AC301" s="25"/>
      <c r="AD301" s="57"/>
      <c r="AE301" s="57"/>
      <c r="AF301" s="57"/>
      <c r="AG301" s="23"/>
      <c r="AH301" s="25"/>
      <c r="AI301" s="57"/>
      <c r="AJ301" s="57"/>
      <c r="AK301" s="25"/>
      <c r="AL301" s="57"/>
      <c r="AM301" s="57"/>
      <c r="AN301" s="57"/>
      <c r="AO301" s="25"/>
      <c r="AP301" s="25"/>
      <c r="AQ301" s="12"/>
      <c r="AR301" s="12"/>
      <c r="AS301" s="12"/>
      <c r="AT301" s="12"/>
      <c r="AU301" s="12"/>
      <c r="AV301" s="12"/>
      <c r="AW301" s="12"/>
      <c r="AX301" s="12"/>
      <c r="AY301" s="12"/>
      <c r="AZ301" s="12"/>
      <c r="BA301" s="12"/>
      <c r="BB301" s="12"/>
      <c r="BC301" s="12"/>
      <c r="BD301" s="12"/>
      <c r="BE301" s="12"/>
      <c r="BF301" s="25"/>
      <c r="BG301" s="57"/>
      <c r="BH301" s="57"/>
      <c r="BI301" s="25"/>
      <c r="BJ301" s="25"/>
      <c r="BK301" s="57"/>
      <c r="BL301" s="57"/>
      <c r="BM301" s="25"/>
      <c r="BN301" s="57"/>
      <c r="BO301" s="57"/>
      <c r="BP301" s="57"/>
    </row>
    <row r="302" spans="1:68">
      <c r="A302" s="19"/>
      <c r="B302" s="55"/>
      <c r="C302" s="21"/>
      <c r="D302" s="21"/>
      <c r="E302" s="56"/>
      <c r="F302" s="57"/>
      <c r="G302" s="57"/>
      <c r="H302" s="57"/>
      <c r="I302" s="25"/>
      <c r="J302" s="25"/>
      <c r="K302" s="57"/>
      <c r="L302" s="57"/>
      <c r="M302" s="25"/>
      <c r="N302" s="57"/>
      <c r="O302" s="57"/>
      <c r="P302" s="57"/>
      <c r="Q302" s="57"/>
      <c r="R302" s="57"/>
      <c r="S302" s="57"/>
      <c r="T302" s="57"/>
      <c r="U302" s="23"/>
      <c r="V302" s="25"/>
      <c r="W302" s="57"/>
      <c r="X302" s="57"/>
      <c r="Y302" s="25"/>
      <c r="Z302" s="57"/>
      <c r="AA302" s="57"/>
      <c r="AB302" s="57"/>
      <c r="AC302" s="25"/>
      <c r="AD302" s="57"/>
      <c r="AE302" s="57"/>
      <c r="AF302" s="57"/>
      <c r="AG302" s="23"/>
      <c r="AH302" s="25"/>
      <c r="AI302" s="57"/>
      <c r="AJ302" s="57"/>
      <c r="AK302" s="25"/>
      <c r="AL302" s="57"/>
      <c r="AM302" s="57"/>
      <c r="AN302" s="57"/>
      <c r="AO302" s="25"/>
      <c r="AP302" s="25"/>
      <c r="AQ302" s="12"/>
      <c r="AR302" s="12"/>
      <c r="AS302" s="12"/>
      <c r="AT302" s="12"/>
      <c r="AU302" s="12"/>
      <c r="AV302" s="12"/>
      <c r="AW302" s="12"/>
      <c r="AX302" s="12"/>
      <c r="AY302" s="12"/>
      <c r="AZ302" s="12"/>
      <c r="BA302" s="12"/>
      <c r="BB302" s="12"/>
      <c r="BC302" s="12"/>
      <c r="BD302" s="12"/>
      <c r="BE302" s="12"/>
      <c r="BF302" s="25"/>
      <c r="BG302" s="57"/>
      <c r="BH302" s="57"/>
      <c r="BI302" s="25"/>
      <c r="BJ302" s="25"/>
      <c r="BK302" s="57"/>
      <c r="BL302" s="57"/>
      <c r="BM302" s="25"/>
      <c r="BN302" s="57"/>
      <c r="BO302" s="57"/>
      <c r="BP302" s="57"/>
    </row>
    <row r="303" spans="1:68">
      <c r="A303" s="19"/>
      <c r="B303" s="55"/>
      <c r="C303" s="21"/>
      <c r="D303" s="21"/>
      <c r="E303" s="56"/>
      <c r="F303" s="57"/>
      <c r="G303" s="57"/>
      <c r="H303" s="57"/>
      <c r="I303" s="25"/>
      <c r="J303" s="25"/>
      <c r="K303" s="57"/>
      <c r="L303" s="57"/>
      <c r="M303" s="25"/>
      <c r="N303" s="57"/>
      <c r="O303" s="57"/>
      <c r="P303" s="57"/>
      <c r="Q303" s="57"/>
      <c r="R303" s="57"/>
      <c r="S303" s="57"/>
      <c r="T303" s="57"/>
      <c r="U303" s="23"/>
      <c r="V303" s="25"/>
      <c r="W303" s="57"/>
      <c r="X303" s="57"/>
      <c r="Y303" s="25"/>
      <c r="Z303" s="57"/>
      <c r="AA303" s="57"/>
      <c r="AB303" s="57"/>
      <c r="AC303" s="25"/>
      <c r="AD303" s="57"/>
      <c r="AE303" s="57"/>
      <c r="AF303" s="57"/>
      <c r="AG303" s="23"/>
      <c r="AH303" s="25"/>
      <c r="AI303" s="57"/>
      <c r="AJ303" s="57"/>
      <c r="AK303" s="25"/>
      <c r="AL303" s="57"/>
      <c r="AM303" s="57"/>
      <c r="AN303" s="57"/>
      <c r="AO303" s="25"/>
      <c r="AP303" s="25"/>
      <c r="AQ303" s="12"/>
      <c r="AR303" s="12"/>
      <c r="AS303" s="12"/>
      <c r="AT303" s="12"/>
      <c r="AU303" s="12"/>
      <c r="AV303" s="12"/>
      <c r="AW303" s="12"/>
      <c r="AX303" s="12"/>
      <c r="AY303" s="12"/>
      <c r="AZ303" s="12"/>
      <c r="BA303" s="12"/>
      <c r="BB303" s="12"/>
      <c r="BC303" s="12"/>
      <c r="BD303" s="12"/>
      <c r="BE303" s="12"/>
      <c r="BF303" s="25"/>
      <c r="BG303" s="57"/>
      <c r="BH303" s="57"/>
      <c r="BI303" s="25"/>
      <c r="BJ303" s="25"/>
      <c r="BK303" s="57"/>
      <c r="BL303" s="57"/>
      <c r="BM303" s="25"/>
      <c r="BN303" s="57"/>
      <c r="BO303" s="57"/>
      <c r="BP303" s="57"/>
    </row>
    <row r="304" spans="1:68">
      <c r="A304" s="19"/>
      <c r="B304" s="55"/>
      <c r="C304" s="21"/>
      <c r="D304" s="21"/>
      <c r="E304" s="56"/>
      <c r="F304" s="57"/>
      <c r="G304" s="57"/>
      <c r="H304" s="57"/>
      <c r="I304" s="25"/>
      <c r="J304" s="25"/>
      <c r="K304" s="57"/>
      <c r="L304" s="57"/>
      <c r="M304" s="25"/>
      <c r="N304" s="57"/>
      <c r="O304" s="57"/>
      <c r="P304" s="57"/>
      <c r="Q304" s="57"/>
      <c r="R304" s="57"/>
      <c r="S304" s="57"/>
      <c r="T304" s="57"/>
      <c r="U304" s="23"/>
      <c r="V304" s="25"/>
      <c r="W304" s="57"/>
      <c r="X304" s="57"/>
      <c r="Y304" s="25"/>
      <c r="Z304" s="57"/>
      <c r="AA304" s="57"/>
      <c r="AB304" s="57"/>
      <c r="AC304" s="25"/>
      <c r="AD304" s="57"/>
      <c r="AE304" s="57"/>
      <c r="AF304" s="57"/>
      <c r="AG304" s="23"/>
      <c r="AH304" s="25"/>
      <c r="AI304" s="57"/>
      <c r="AJ304" s="57"/>
      <c r="AK304" s="25"/>
      <c r="AL304" s="57"/>
      <c r="AM304" s="57"/>
      <c r="AN304" s="57"/>
      <c r="AO304" s="25"/>
      <c r="AP304" s="25"/>
      <c r="AQ304" s="12"/>
      <c r="AR304" s="12"/>
      <c r="AS304" s="12"/>
      <c r="AT304" s="12"/>
      <c r="AU304" s="12"/>
      <c r="AV304" s="12"/>
      <c r="AW304" s="12"/>
      <c r="AX304" s="12"/>
      <c r="AY304" s="12"/>
      <c r="AZ304" s="12"/>
      <c r="BA304" s="12"/>
      <c r="BB304" s="12"/>
      <c r="BC304" s="12"/>
      <c r="BD304" s="12"/>
      <c r="BE304" s="12"/>
      <c r="BF304" s="25"/>
      <c r="BG304" s="57"/>
      <c r="BH304" s="57"/>
      <c r="BI304" s="25"/>
      <c r="BJ304" s="25"/>
      <c r="BK304" s="57"/>
      <c r="BL304" s="57"/>
      <c r="BM304" s="25"/>
      <c r="BN304" s="57"/>
      <c r="BO304" s="57"/>
      <c r="BP304" s="57"/>
    </row>
    <row r="305" spans="1:68">
      <c r="A305" s="19"/>
      <c r="B305" s="55"/>
      <c r="C305" s="21"/>
      <c r="D305" s="21"/>
      <c r="E305" s="56"/>
      <c r="F305" s="57"/>
      <c r="G305" s="57"/>
      <c r="H305" s="57"/>
      <c r="I305" s="25"/>
      <c r="J305" s="25"/>
      <c r="K305" s="57"/>
      <c r="L305" s="57"/>
      <c r="M305" s="25"/>
      <c r="N305" s="57"/>
      <c r="O305" s="57"/>
      <c r="P305" s="57"/>
      <c r="Q305" s="57"/>
      <c r="R305" s="57"/>
      <c r="S305" s="57"/>
      <c r="T305" s="57"/>
      <c r="U305" s="23"/>
      <c r="V305" s="25"/>
      <c r="W305" s="57"/>
      <c r="X305" s="57"/>
      <c r="Y305" s="25"/>
      <c r="Z305" s="57"/>
      <c r="AA305" s="57"/>
      <c r="AB305" s="57"/>
      <c r="AC305" s="25"/>
      <c r="AD305" s="57"/>
      <c r="AE305" s="57"/>
      <c r="AF305" s="57"/>
      <c r="AG305" s="23"/>
      <c r="AH305" s="25"/>
      <c r="AI305" s="57"/>
      <c r="AJ305" s="57"/>
      <c r="AK305" s="25"/>
      <c r="AL305" s="57"/>
      <c r="AM305" s="57"/>
      <c r="AN305" s="57"/>
      <c r="AO305" s="25"/>
      <c r="AP305" s="25"/>
      <c r="AQ305" s="12"/>
      <c r="AR305" s="12"/>
      <c r="AS305" s="12"/>
      <c r="AT305" s="12"/>
      <c r="AU305" s="12"/>
      <c r="AV305" s="12"/>
      <c r="AW305" s="12"/>
      <c r="AX305" s="12"/>
      <c r="AY305" s="12"/>
      <c r="AZ305" s="12"/>
      <c r="BA305" s="12"/>
      <c r="BB305" s="12"/>
      <c r="BC305" s="12"/>
      <c r="BD305" s="12"/>
      <c r="BE305" s="12"/>
      <c r="BF305" s="25"/>
      <c r="BG305" s="57"/>
      <c r="BH305" s="57"/>
      <c r="BI305" s="25"/>
      <c r="BJ305" s="25"/>
      <c r="BK305" s="57"/>
      <c r="BL305" s="57"/>
      <c r="BM305" s="25"/>
      <c r="BN305" s="57"/>
      <c r="BO305" s="57"/>
      <c r="BP305" s="57"/>
    </row>
    <row r="306" spans="1:68">
      <c r="A306" s="19"/>
      <c r="B306" s="55"/>
      <c r="C306" s="21"/>
      <c r="D306" s="21"/>
      <c r="E306" s="56"/>
      <c r="F306" s="57"/>
      <c r="G306" s="57"/>
      <c r="H306" s="57"/>
      <c r="I306" s="25"/>
      <c r="J306" s="25"/>
      <c r="K306" s="57"/>
      <c r="L306" s="57"/>
      <c r="M306" s="25"/>
      <c r="N306" s="57"/>
      <c r="O306" s="57"/>
      <c r="P306" s="57"/>
      <c r="Q306" s="57"/>
      <c r="R306" s="57"/>
      <c r="S306" s="57"/>
      <c r="T306" s="57"/>
      <c r="U306" s="23"/>
      <c r="V306" s="25"/>
      <c r="W306" s="57"/>
      <c r="X306" s="57"/>
      <c r="Y306" s="25"/>
      <c r="Z306" s="57"/>
      <c r="AA306" s="57"/>
      <c r="AB306" s="57"/>
      <c r="AC306" s="25"/>
      <c r="AD306" s="57"/>
      <c r="AE306" s="57"/>
      <c r="AF306" s="57"/>
      <c r="AG306" s="23"/>
      <c r="AH306" s="25"/>
      <c r="AI306" s="57"/>
      <c r="AJ306" s="57"/>
      <c r="AK306" s="25"/>
      <c r="AL306" s="57"/>
      <c r="AM306" s="57"/>
      <c r="AN306" s="57"/>
      <c r="AO306" s="25"/>
      <c r="AP306" s="25"/>
      <c r="AQ306" s="12"/>
      <c r="AR306" s="12"/>
      <c r="AS306" s="12"/>
      <c r="AT306" s="12"/>
      <c r="AU306" s="12"/>
      <c r="AV306" s="12"/>
      <c r="AW306" s="12"/>
      <c r="AX306" s="12"/>
      <c r="AY306" s="12"/>
      <c r="AZ306" s="12"/>
      <c r="BA306" s="12"/>
      <c r="BB306" s="12"/>
      <c r="BC306" s="12"/>
      <c r="BD306" s="12"/>
      <c r="BE306" s="12"/>
      <c r="BF306" s="25"/>
      <c r="BG306" s="57"/>
      <c r="BH306" s="57"/>
      <c r="BI306" s="25"/>
      <c r="BJ306" s="25"/>
      <c r="BK306" s="57"/>
      <c r="BL306" s="57"/>
      <c r="BM306" s="25"/>
      <c r="BN306" s="57"/>
      <c r="BO306" s="57"/>
      <c r="BP306" s="57"/>
    </row>
    <row r="307" spans="1:68">
      <c r="A307" s="19"/>
      <c r="B307" s="55"/>
      <c r="C307" s="21"/>
      <c r="D307" s="21"/>
      <c r="E307" s="56"/>
      <c r="F307" s="57"/>
      <c r="G307" s="57"/>
      <c r="H307" s="57"/>
      <c r="I307" s="25"/>
      <c r="J307" s="25"/>
      <c r="K307" s="57"/>
      <c r="L307" s="57"/>
      <c r="M307" s="25"/>
      <c r="N307" s="57"/>
      <c r="O307" s="57"/>
      <c r="P307" s="57"/>
      <c r="Q307" s="57"/>
      <c r="R307" s="57"/>
      <c r="S307" s="57"/>
      <c r="T307" s="57"/>
      <c r="U307" s="23"/>
      <c r="V307" s="25"/>
      <c r="W307" s="57"/>
      <c r="X307" s="57"/>
      <c r="Y307" s="25"/>
      <c r="Z307" s="57"/>
      <c r="AA307" s="57"/>
      <c r="AB307" s="57"/>
      <c r="AC307" s="25"/>
      <c r="AD307" s="57"/>
      <c r="AE307" s="57"/>
      <c r="AF307" s="57"/>
      <c r="AG307" s="23"/>
      <c r="AH307" s="25"/>
      <c r="AI307" s="57"/>
      <c r="AJ307" s="57"/>
      <c r="AK307" s="25"/>
      <c r="AL307" s="57"/>
      <c r="AM307" s="57"/>
      <c r="AN307" s="57"/>
      <c r="AO307" s="25"/>
      <c r="AP307" s="25"/>
      <c r="AQ307" s="12"/>
      <c r="AR307" s="12"/>
      <c r="AS307" s="12"/>
      <c r="AT307" s="12"/>
      <c r="AU307" s="12"/>
      <c r="AV307" s="12"/>
      <c r="AW307" s="12"/>
      <c r="AX307" s="12"/>
      <c r="AY307" s="12"/>
      <c r="AZ307" s="12"/>
      <c r="BA307" s="12"/>
      <c r="BB307" s="12"/>
      <c r="BC307" s="12"/>
      <c r="BD307" s="12"/>
      <c r="BE307" s="12"/>
      <c r="BF307" s="25"/>
      <c r="BG307" s="57"/>
      <c r="BH307" s="57"/>
      <c r="BI307" s="25"/>
      <c r="BJ307" s="25"/>
      <c r="BK307" s="57"/>
      <c r="BL307" s="57"/>
      <c r="BM307" s="25"/>
      <c r="BN307" s="57"/>
      <c r="BO307" s="57"/>
      <c r="BP307" s="57"/>
    </row>
    <row r="308" spans="1:68">
      <c r="A308" s="19"/>
      <c r="B308" s="55"/>
      <c r="C308" s="21"/>
      <c r="D308" s="21"/>
      <c r="E308" s="56"/>
      <c r="F308" s="57"/>
      <c r="G308" s="57"/>
      <c r="H308" s="57"/>
      <c r="I308" s="25"/>
      <c r="J308" s="25"/>
      <c r="K308" s="57"/>
      <c r="L308" s="57"/>
      <c r="M308" s="25"/>
      <c r="N308" s="57"/>
      <c r="O308" s="57"/>
      <c r="P308" s="57"/>
      <c r="Q308" s="57"/>
      <c r="R308" s="57"/>
      <c r="S308" s="57"/>
      <c r="T308" s="57"/>
      <c r="U308" s="23"/>
      <c r="V308" s="25"/>
      <c r="W308" s="57"/>
      <c r="X308" s="57"/>
      <c r="Y308" s="25"/>
      <c r="Z308" s="57"/>
      <c r="AA308" s="57"/>
      <c r="AB308" s="57"/>
      <c r="AC308" s="25"/>
      <c r="AD308" s="57"/>
      <c r="AE308" s="57"/>
      <c r="AF308" s="57"/>
      <c r="AG308" s="23"/>
      <c r="AH308" s="25"/>
      <c r="AI308" s="57"/>
      <c r="AJ308" s="57"/>
      <c r="AK308" s="25"/>
      <c r="AL308" s="57"/>
      <c r="AM308" s="57"/>
      <c r="AN308" s="57"/>
      <c r="AO308" s="25"/>
      <c r="AP308" s="25"/>
      <c r="AQ308" s="12"/>
      <c r="AR308" s="12"/>
      <c r="AS308" s="12"/>
      <c r="AT308" s="12"/>
      <c r="AU308" s="12"/>
      <c r="AV308" s="12"/>
      <c r="AW308" s="12"/>
      <c r="AX308" s="12"/>
      <c r="AY308" s="12"/>
      <c r="AZ308" s="12"/>
      <c r="BA308" s="12"/>
      <c r="BB308" s="12"/>
      <c r="BC308" s="12"/>
      <c r="BD308" s="12"/>
      <c r="BE308" s="12"/>
      <c r="BF308" s="25"/>
      <c r="BG308" s="57"/>
      <c r="BH308" s="57"/>
      <c r="BI308" s="25"/>
      <c r="BJ308" s="25"/>
      <c r="BK308" s="57"/>
      <c r="BL308" s="57"/>
      <c r="BM308" s="25"/>
      <c r="BN308" s="57"/>
      <c r="BO308" s="57"/>
      <c r="BP308" s="57"/>
    </row>
    <row r="309" spans="1:68">
      <c r="A309" s="19"/>
      <c r="B309" s="55"/>
      <c r="C309" s="21"/>
      <c r="D309" s="21"/>
      <c r="E309" s="56"/>
      <c r="F309" s="57"/>
      <c r="G309" s="57"/>
      <c r="H309" s="57"/>
      <c r="I309" s="25"/>
      <c r="J309" s="25"/>
      <c r="K309" s="57"/>
      <c r="L309" s="57"/>
      <c r="M309" s="25"/>
      <c r="N309" s="57"/>
      <c r="O309" s="57"/>
      <c r="P309" s="57"/>
      <c r="Q309" s="57"/>
      <c r="R309" s="57"/>
      <c r="S309" s="57"/>
      <c r="T309" s="57"/>
      <c r="U309" s="23"/>
      <c r="V309" s="25"/>
      <c r="W309" s="57"/>
      <c r="X309" s="57"/>
      <c r="Y309" s="25"/>
      <c r="Z309" s="57"/>
      <c r="AA309" s="57"/>
      <c r="AB309" s="57"/>
      <c r="AC309" s="25"/>
      <c r="AD309" s="57"/>
      <c r="AE309" s="57"/>
      <c r="AF309" s="57"/>
      <c r="AG309" s="23"/>
      <c r="AH309" s="25"/>
      <c r="AI309" s="57"/>
      <c r="AJ309" s="57"/>
      <c r="AK309" s="25"/>
      <c r="AL309" s="57"/>
      <c r="AM309" s="57"/>
      <c r="AN309" s="57"/>
      <c r="AO309" s="25"/>
      <c r="AP309" s="25"/>
      <c r="AQ309" s="12"/>
      <c r="AR309" s="12"/>
      <c r="AS309" s="12"/>
      <c r="AT309" s="12"/>
      <c r="AU309" s="12"/>
      <c r="AV309" s="12"/>
      <c r="AW309" s="12"/>
      <c r="AX309" s="12"/>
      <c r="AY309" s="12"/>
      <c r="AZ309" s="12"/>
      <c r="BA309" s="12"/>
      <c r="BB309" s="12"/>
      <c r="BC309" s="12"/>
      <c r="BD309" s="12"/>
      <c r="BE309" s="12"/>
      <c r="BF309" s="25"/>
      <c r="BG309" s="57"/>
      <c r="BH309" s="57"/>
      <c r="BI309" s="25"/>
      <c r="BJ309" s="25"/>
      <c r="BK309" s="57"/>
      <c r="BL309" s="57"/>
      <c r="BM309" s="25"/>
      <c r="BN309" s="57"/>
      <c r="BO309" s="57"/>
      <c r="BP309" s="57"/>
    </row>
    <row r="310" spans="1:68">
      <c r="A310" s="19"/>
      <c r="B310" s="55"/>
      <c r="C310" s="21"/>
      <c r="D310" s="21"/>
      <c r="E310" s="56"/>
      <c r="F310" s="57"/>
      <c r="G310" s="57"/>
      <c r="H310" s="57"/>
      <c r="I310" s="25"/>
      <c r="J310" s="25"/>
      <c r="K310" s="57"/>
      <c r="L310" s="57"/>
      <c r="M310" s="25"/>
      <c r="N310" s="57"/>
      <c r="O310" s="57"/>
      <c r="P310" s="57"/>
      <c r="Q310" s="57"/>
      <c r="R310" s="57"/>
      <c r="S310" s="57"/>
      <c r="T310" s="57"/>
      <c r="U310" s="23"/>
      <c r="V310" s="25"/>
      <c r="W310" s="57"/>
      <c r="X310" s="57"/>
      <c r="Y310" s="25"/>
      <c r="Z310" s="57"/>
      <c r="AA310" s="57"/>
      <c r="AB310" s="57"/>
      <c r="AC310" s="25"/>
      <c r="AD310" s="57"/>
      <c r="AE310" s="57"/>
      <c r="AF310" s="57"/>
      <c r="AG310" s="23"/>
      <c r="AH310" s="25"/>
      <c r="AI310" s="57"/>
      <c r="AJ310" s="57"/>
      <c r="AK310" s="25"/>
      <c r="AL310" s="57"/>
      <c r="AM310" s="57"/>
      <c r="AN310" s="57"/>
      <c r="AO310" s="25"/>
      <c r="AP310" s="25"/>
      <c r="AQ310" s="12"/>
      <c r="AR310" s="12"/>
      <c r="AS310" s="12"/>
      <c r="AT310" s="12"/>
      <c r="AU310" s="12"/>
      <c r="AV310" s="12"/>
      <c r="AW310" s="12"/>
      <c r="AX310" s="12"/>
      <c r="AY310" s="12"/>
      <c r="AZ310" s="12"/>
      <c r="BA310" s="12"/>
      <c r="BB310" s="12"/>
      <c r="BC310" s="12"/>
      <c r="BD310" s="12"/>
      <c r="BE310" s="12"/>
      <c r="BF310" s="25"/>
      <c r="BG310" s="57"/>
      <c r="BH310" s="57"/>
      <c r="BI310" s="25"/>
      <c r="BJ310" s="25"/>
      <c r="BK310" s="57"/>
      <c r="BL310" s="57"/>
      <c r="BM310" s="25"/>
      <c r="BN310" s="57"/>
      <c r="BO310" s="57"/>
      <c r="BP310" s="57"/>
    </row>
    <row r="311" spans="1:68">
      <c r="A311" s="19"/>
      <c r="B311" s="55"/>
      <c r="C311" s="21"/>
      <c r="D311" s="21"/>
      <c r="E311" s="56"/>
      <c r="F311" s="57"/>
      <c r="G311" s="57"/>
      <c r="H311" s="57"/>
      <c r="I311" s="25"/>
      <c r="J311" s="25"/>
      <c r="K311" s="57"/>
      <c r="L311" s="57"/>
      <c r="M311" s="25"/>
      <c r="N311" s="57"/>
      <c r="O311" s="57"/>
      <c r="P311" s="57"/>
      <c r="Q311" s="57"/>
      <c r="R311" s="57"/>
      <c r="S311" s="57"/>
      <c r="T311" s="57"/>
      <c r="U311" s="23"/>
      <c r="V311" s="25"/>
      <c r="W311" s="57"/>
      <c r="X311" s="57"/>
      <c r="Y311" s="25"/>
      <c r="Z311" s="57"/>
      <c r="AA311" s="57"/>
      <c r="AB311" s="57"/>
      <c r="AC311" s="25"/>
      <c r="AD311" s="57"/>
      <c r="AE311" s="57"/>
      <c r="AF311" s="57"/>
      <c r="AG311" s="23"/>
      <c r="AH311" s="25"/>
      <c r="AI311" s="57"/>
      <c r="AJ311" s="57"/>
      <c r="AK311" s="25"/>
      <c r="AL311" s="57"/>
      <c r="AM311" s="57"/>
      <c r="AN311" s="57"/>
      <c r="AO311" s="25"/>
      <c r="AP311" s="25"/>
      <c r="AQ311" s="12"/>
      <c r="AR311" s="12"/>
      <c r="AS311" s="12"/>
      <c r="AT311" s="12"/>
      <c r="AU311" s="12"/>
      <c r="AV311" s="12"/>
      <c r="AW311" s="12"/>
      <c r="AX311" s="12"/>
      <c r="AY311" s="12"/>
      <c r="AZ311" s="12"/>
      <c r="BA311" s="12"/>
      <c r="BB311" s="12"/>
      <c r="BC311" s="12"/>
      <c r="BD311" s="12"/>
      <c r="BE311" s="12"/>
      <c r="BF311" s="25"/>
      <c r="BG311" s="57"/>
      <c r="BH311" s="57"/>
      <c r="BI311" s="25"/>
      <c r="BJ311" s="25"/>
      <c r="BK311" s="57"/>
      <c r="BL311" s="57"/>
      <c r="BM311" s="25"/>
      <c r="BN311" s="57"/>
      <c r="BO311" s="57"/>
      <c r="BP311" s="57"/>
    </row>
    <row r="312" spans="1:68">
      <c r="A312" s="19"/>
      <c r="B312" s="55"/>
      <c r="C312" s="21"/>
      <c r="D312" s="21"/>
      <c r="E312" s="56"/>
      <c r="F312" s="57"/>
      <c r="G312" s="57"/>
      <c r="H312" s="57"/>
      <c r="I312" s="25"/>
      <c r="J312" s="25"/>
      <c r="K312" s="57"/>
      <c r="L312" s="57"/>
      <c r="M312" s="25"/>
      <c r="N312" s="57"/>
      <c r="O312" s="57"/>
      <c r="P312" s="57"/>
      <c r="Q312" s="57"/>
      <c r="R312" s="57"/>
      <c r="S312" s="57"/>
      <c r="T312" s="57"/>
      <c r="U312" s="23"/>
      <c r="V312" s="25"/>
      <c r="W312" s="57"/>
      <c r="X312" s="57"/>
      <c r="Y312" s="25"/>
      <c r="Z312" s="57"/>
      <c r="AA312" s="57"/>
      <c r="AB312" s="57"/>
      <c r="AC312" s="25"/>
      <c r="AD312" s="57"/>
      <c r="AE312" s="57"/>
      <c r="AF312" s="57"/>
      <c r="AG312" s="23"/>
      <c r="AH312" s="25"/>
      <c r="AI312" s="57"/>
      <c r="AJ312" s="57"/>
      <c r="AK312" s="25"/>
      <c r="AL312" s="57"/>
      <c r="AM312" s="57"/>
      <c r="AN312" s="57"/>
      <c r="AO312" s="25"/>
      <c r="AP312" s="25"/>
      <c r="AQ312" s="12"/>
      <c r="AR312" s="12"/>
      <c r="AS312" s="12"/>
      <c r="AT312" s="12"/>
      <c r="AU312" s="12"/>
      <c r="AV312" s="12"/>
      <c r="AW312" s="12"/>
      <c r="AX312" s="12"/>
      <c r="AY312" s="12"/>
      <c r="AZ312" s="12"/>
      <c r="BA312" s="12"/>
      <c r="BB312" s="12"/>
      <c r="BC312" s="12"/>
      <c r="BD312" s="12"/>
      <c r="BE312" s="12"/>
      <c r="BF312" s="25"/>
      <c r="BG312" s="57"/>
      <c r="BH312" s="57"/>
      <c r="BI312" s="25"/>
      <c r="BJ312" s="25"/>
      <c r="BK312" s="57"/>
      <c r="BL312" s="57"/>
      <c r="BM312" s="25"/>
      <c r="BN312" s="57"/>
      <c r="BO312" s="57"/>
      <c r="BP312" s="57"/>
    </row>
    <row r="313" spans="1:68">
      <c r="A313" s="19"/>
      <c r="B313" s="55"/>
      <c r="C313" s="21"/>
      <c r="D313" s="21"/>
      <c r="E313" s="56"/>
      <c r="F313" s="57"/>
      <c r="G313" s="57"/>
      <c r="H313" s="57"/>
      <c r="I313" s="25"/>
      <c r="J313" s="25"/>
      <c r="K313" s="57"/>
      <c r="L313" s="57"/>
      <c r="M313" s="25"/>
      <c r="N313" s="57"/>
      <c r="O313" s="57"/>
      <c r="P313" s="57"/>
      <c r="Q313" s="57"/>
      <c r="R313" s="57"/>
      <c r="S313" s="57"/>
      <c r="T313" s="57"/>
      <c r="U313" s="23"/>
      <c r="V313" s="25"/>
      <c r="W313" s="57"/>
      <c r="X313" s="57"/>
      <c r="Y313" s="25"/>
      <c r="Z313" s="57"/>
      <c r="AA313" s="57"/>
      <c r="AB313" s="57"/>
      <c r="AC313" s="25"/>
      <c r="AD313" s="57"/>
      <c r="AE313" s="57"/>
      <c r="AF313" s="57"/>
      <c r="AG313" s="23"/>
      <c r="AH313" s="25"/>
      <c r="AI313" s="57"/>
      <c r="AJ313" s="57"/>
      <c r="AK313" s="25"/>
      <c r="AL313" s="57"/>
      <c r="AM313" s="57"/>
      <c r="AN313" s="57"/>
      <c r="AO313" s="25"/>
      <c r="AP313" s="25"/>
      <c r="AQ313" s="12"/>
      <c r="AR313" s="12"/>
      <c r="AS313" s="12"/>
      <c r="AT313" s="12"/>
      <c r="AU313" s="12"/>
      <c r="AV313" s="12"/>
      <c r="AW313" s="12"/>
      <c r="AX313" s="12"/>
      <c r="AY313" s="12"/>
      <c r="AZ313" s="12"/>
      <c r="BA313" s="12"/>
      <c r="BB313" s="12"/>
      <c r="BC313" s="12"/>
      <c r="BD313" s="12"/>
      <c r="BE313" s="12"/>
      <c r="BF313" s="25"/>
      <c r="BG313" s="57"/>
      <c r="BH313" s="57"/>
      <c r="BI313" s="25"/>
      <c r="BJ313" s="25"/>
      <c r="BK313" s="57"/>
      <c r="BL313" s="57"/>
      <c r="BM313" s="25"/>
      <c r="BN313" s="57"/>
      <c r="BO313" s="57"/>
      <c r="BP313" s="57"/>
    </row>
    <row r="314" spans="1:68">
      <c r="A314" s="19"/>
      <c r="B314" s="55"/>
      <c r="C314" s="21"/>
      <c r="D314" s="21"/>
      <c r="E314" s="56"/>
      <c r="F314" s="57"/>
      <c r="G314" s="57"/>
      <c r="H314" s="57"/>
      <c r="I314" s="25"/>
      <c r="J314" s="25"/>
      <c r="K314" s="57"/>
      <c r="L314" s="57"/>
      <c r="M314" s="25"/>
      <c r="N314" s="57"/>
      <c r="O314" s="57"/>
      <c r="P314" s="57"/>
      <c r="Q314" s="57"/>
      <c r="R314" s="57"/>
      <c r="S314" s="57"/>
      <c r="T314" s="57"/>
      <c r="U314" s="23"/>
      <c r="V314" s="25"/>
      <c r="W314" s="57"/>
      <c r="X314" s="57"/>
      <c r="Y314" s="25"/>
      <c r="Z314" s="57"/>
      <c r="AA314" s="57"/>
      <c r="AB314" s="57"/>
      <c r="AC314" s="25"/>
      <c r="AD314" s="57"/>
      <c r="AE314" s="57"/>
      <c r="AF314" s="57"/>
      <c r="AG314" s="23"/>
      <c r="AH314" s="25"/>
      <c r="AI314" s="57"/>
      <c r="AJ314" s="57"/>
      <c r="AK314" s="25"/>
      <c r="AL314" s="57"/>
      <c r="AM314" s="57"/>
      <c r="AN314" s="57"/>
      <c r="AO314" s="25"/>
      <c r="AP314" s="25"/>
      <c r="AQ314" s="12"/>
      <c r="AR314" s="12"/>
      <c r="AS314" s="12"/>
      <c r="AT314" s="12"/>
      <c r="AU314" s="12"/>
      <c r="AV314" s="12"/>
      <c r="AW314" s="12"/>
      <c r="AX314" s="12"/>
      <c r="AY314" s="12"/>
      <c r="AZ314" s="12"/>
      <c r="BA314" s="12"/>
      <c r="BB314" s="12"/>
      <c r="BC314" s="12"/>
      <c r="BD314" s="12"/>
      <c r="BE314" s="12"/>
      <c r="BF314" s="25"/>
      <c r="BG314" s="57"/>
      <c r="BH314" s="57"/>
      <c r="BI314" s="25"/>
      <c r="BJ314" s="25"/>
      <c r="BK314" s="57"/>
      <c r="BL314" s="57"/>
      <c r="BM314" s="25"/>
      <c r="BN314" s="57"/>
      <c r="BO314" s="57"/>
      <c r="BP314" s="57"/>
    </row>
    <row r="315" spans="1:68">
      <c r="A315" s="19"/>
      <c r="B315" s="55"/>
      <c r="C315" s="21"/>
      <c r="D315" s="21"/>
      <c r="E315" s="56"/>
      <c r="F315" s="57"/>
      <c r="G315" s="57"/>
      <c r="H315" s="57"/>
      <c r="I315" s="25"/>
      <c r="J315" s="25"/>
      <c r="K315" s="57"/>
      <c r="L315" s="57"/>
      <c r="M315" s="25"/>
      <c r="N315" s="57"/>
      <c r="O315" s="57"/>
      <c r="P315" s="57"/>
      <c r="Q315" s="57"/>
      <c r="R315" s="57"/>
      <c r="S315" s="57"/>
      <c r="T315" s="57"/>
      <c r="U315" s="23"/>
      <c r="V315" s="25"/>
      <c r="W315" s="57"/>
      <c r="X315" s="57"/>
      <c r="Y315" s="25"/>
      <c r="Z315" s="57"/>
      <c r="AA315" s="57"/>
      <c r="AB315" s="57"/>
      <c r="AC315" s="25"/>
      <c r="AD315" s="57"/>
      <c r="AE315" s="57"/>
      <c r="AF315" s="57"/>
      <c r="AG315" s="23"/>
      <c r="AH315" s="25"/>
      <c r="AI315" s="57"/>
      <c r="AJ315" s="57"/>
      <c r="AK315" s="25"/>
      <c r="AL315" s="57"/>
      <c r="AM315" s="57"/>
      <c r="AN315" s="57"/>
      <c r="AO315" s="25"/>
      <c r="AP315" s="25"/>
      <c r="AQ315" s="12"/>
      <c r="AR315" s="12"/>
      <c r="AS315" s="12"/>
      <c r="AT315" s="12"/>
      <c r="AU315" s="12"/>
      <c r="AV315" s="12"/>
      <c r="AW315" s="12"/>
      <c r="AX315" s="12"/>
      <c r="AY315" s="12"/>
      <c r="AZ315" s="12"/>
      <c r="BA315" s="12"/>
      <c r="BB315" s="12"/>
      <c r="BC315" s="12"/>
      <c r="BD315" s="12"/>
      <c r="BE315" s="12"/>
      <c r="BF315" s="25"/>
      <c r="BG315" s="57"/>
      <c r="BH315" s="57"/>
      <c r="BI315" s="25"/>
      <c r="BJ315" s="25"/>
      <c r="BK315" s="57"/>
      <c r="BL315" s="57"/>
      <c r="BM315" s="25"/>
      <c r="BN315" s="57"/>
      <c r="BO315" s="57"/>
      <c r="BP315" s="57"/>
    </row>
    <row r="316" spans="1:68">
      <c r="A316" s="19"/>
      <c r="B316" s="55"/>
      <c r="C316" s="21"/>
      <c r="D316" s="21"/>
      <c r="E316" s="56"/>
      <c r="F316" s="57"/>
      <c r="G316" s="57"/>
      <c r="H316" s="57"/>
      <c r="I316" s="25"/>
      <c r="J316" s="25"/>
      <c r="K316" s="57"/>
      <c r="L316" s="57"/>
      <c r="M316" s="25"/>
      <c r="N316" s="57"/>
      <c r="O316" s="57"/>
      <c r="P316" s="57"/>
      <c r="Q316" s="57"/>
      <c r="R316" s="57"/>
      <c r="S316" s="57"/>
      <c r="T316" s="57"/>
      <c r="U316" s="23"/>
      <c r="V316" s="25"/>
      <c r="W316" s="57"/>
      <c r="X316" s="57"/>
      <c r="Y316" s="25"/>
      <c r="Z316" s="57"/>
      <c r="AA316" s="57"/>
      <c r="AB316" s="57"/>
      <c r="AC316" s="25"/>
      <c r="AD316" s="57"/>
      <c r="AE316" s="57"/>
      <c r="AF316" s="57"/>
      <c r="AG316" s="23"/>
      <c r="AH316" s="25"/>
      <c r="AI316" s="57"/>
      <c r="AJ316" s="57"/>
      <c r="AK316" s="25"/>
      <c r="AL316" s="57"/>
      <c r="AM316" s="57"/>
      <c r="AN316" s="57"/>
      <c r="AO316" s="25"/>
      <c r="AP316" s="25"/>
      <c r="AQ316" s="12"/>
      <c r="AR316" s="12"/>
      <c r="AS316" s="12"/>
      <c r="AT316" s="12"/>
      <c r="AU316" s="12"/>
      <c r="AV316" s="12"/>
      <c r="AW316" s="12"/>
      <c r="AX316" s="12"/>
      <c r="AY316" s="12"/>
      <c r="AZ316" s="12"/>
      <c r="BA316" s="12"/>
      <c r="BB316" s="12"/>
      <c r="BC316" s="12"/>
      <c r="BD316" s="12"/>
      <c r="BE316" s="12"/>
      <c r="BF316" s="25"/>
      <c r="BG316" s="57"/>
      <c r="BH316" s="57"/>
      <c r="BI316" s="25"/>
      <c r="BJ316" s="25"/>
      <c r="BK316" s="57"/>
      <c r="BL316" s="57"/>
      <c r="BM316" s="25"/>
      <c r="BN316" s="57"/>
      <c r="BO316" s="57"/>
      <c r="BP316" s="57"/>
    </row>
    <row r="317" spans="1:68">
      <c r="A317" s="19"/>
      <c r="B317" s="55"/>
      <c r="C317" s="21"/>
      <c r="D317" s="21"/>
      <c r="E317" s="56"/>
      <c r="F317" s="57"/>
      <c r="G317" s="57"/>
      <c r="H317" s="57"/>
      <c r="I317" s="25"/>
      <c r="J317" s="25"/>
      <c r="K317" s="57"/>
      <c r="L317" s="57"/>
      <c r="M317" s="25"/>
      <c r="N317" s="57"/>
      <c r="O317" s="57"/>
      <c r="P317" s="57"/>
      <c r="Q317" s="57"/>
      <c r="R317" s="57"/>
      <c r="S317" s="57"/>
      <c r="T317" s="57"/>
      <c r="U317" s="23"/>
      <c r="V317" s="25"/>
      <c r="W317" s="57"/>
      <c r="X317" s="57"/>
      <c r="Y317" s="25"/>
      <c r="Z317" s="57"/>
      <c r="AA317" s="57"/>
      <c r="AB317" s="57"/>
      <c r="AC317" s="25"/>
      <c r="AD317" s="57"/>
      <c r="AE317" s="57"/>
      <c r="AF317" s="57"/>
      <c r="AG317" s="23"/>
      <c r="AH317" s="25"/>
      <c r="AI317" s="57"/>
      <c r="AJ317" s="57"/>
      <c r="AK317" s="25"/>
      <c r="AL317" s="57"/>
      <c r="AM317" s="57"/>
      <c r="AN317" s="57"/>
      <c r="AO317" s="25"/>
      <c r="AP317" s="25"/>
      <c r="AQ317" s="12"/>
      <c r="AR317" s="12"/>
      <c r="AS317" s="12"/>
      <c r="AT317" s="12"/>
      <c r="AU317" s="12"/>
      <c r="AV317" s="12"/>
      <c r="AW317" s="12"/>
      <c r="AX317" s="12"/>
      <c r="AY317" s="12"/>
      <c r="AZ317" s="12"/>
      <c r="BA317" s="12"/>
      <c r="BB317" s="12"/>
      <c r="BC317" s="12"/>
      <c r="BD317" s="12"/>
      <c r="BE317" s="12"/>
      <c r="BF317" s="25"/>
      <c r="BG317" s="57"/>
      <c r="BH317" s="57"/>
      <c r="BI317" s="25"/>
      <c r="BJ317" s="25"/>
      <c r="BK317" s="57"/>
      <c r="BL317" s="57"/>
      <c r="BM317" s="25"/>
      <c r="BN317" s="57"/>
      <c r="BO317" s="57"/>
      <c r="BP317" s="57"/>
    </row>
    <row r="318" spans="1:68">
      <c r="A318" s="19"/>
      <c r="B318" s="55"/>
      <c r="C318" s="21"/>
      <c r="D318" s="21"/>
      <c r="E318" s="56"/>
      <c r="F318" s="57"/>
      <c r="G318" s="57"/>
      <c r="H318" s="57"/>
      <c r="I318" s="25"/>
      <c r="J318" s="25"/>
      <c r="K318" s="57"/>
      <c r="L318" s="57"/>
      <c r="M318" s="25"/>
      <c r="N318" s="57"/>
      <c r="O318" s="57"/>
      <c r="P318" s="57"/>
      <c r="Q318" s="57"/>
      <c r="R318" s="57"/>
      <c r="S318" s="57"/>
      <c r="T318" s="57"/>
      <c r="U318" s="23"/>
      <c r="V318" s="25"/>
      <c r="W318" s="57"/>
      <c r="X318" s="57"/>
      <c r="Y318" s="25"/>
      <c r="Z318" s="57"/>
      <c r="AA318" s="57"/>
      <c r="AB318" s="57"/>
      <c r="AC318" s="25"/>
      <c r="AD318" s="57"/>
      <c r="AE318" s="57"/>
      <c r="AF318" s="57"/>
      <c r="AG318" s="23"/>
      <c r="AH318" s="25"/>
      <c r="AI318" s="57"/>
      <c r="AJ318" s="57"/>
      <c r="AK318" s="25"/>
      <c r="AL318" s="57"/>
      <c r="AM318" s="57"/>
      <c r="AN318" s="57"/>
      <c r="AO318" s="25"/>
      <c r="AP318" s="25"/>
      <c r="AQ318" s="12"/>
      <c r="AR318" s="12"/>
      <c r="AS318" s="12"/>
      <c r="AT318" s="12"/>
      <c r="AU318" s="12"/>
      <c r="AV318" s="12"/>
      <c r="AW318" s="12"/>
      <c r="AX318" s="12"/>
      <c r="AY318" s="12"/>
      <c r="AZ318" s="12"/>
      <c r="BA318" s="12"/>
      <c r="BB318" s="12"/>
      <c r="BC318" s="12"/>
      <c r="BD318" s="12"/>
      <c r="BE318" s="12"/>
      <c r="BF318" s="25"/>
      <c r="BG318" s="57"/>
      <c r="BH318" s="57"/>
      <c r="BI318" s="25"/>
      <c r="BJ318" s="25"/>
      <c r="BK318" s="57"/>
      <c r="BL318" s="57"/>
      <c r="BM318" s="25"/>
      <c r="BN318" s="57"/>
      <c r="BO318" s="57"/>
      <c r="BP318" s="57"/>
    </row>
    <row r="319" spans="1:68">
      <c r="A319" s="19"/>
      <c r="B319" s="55"/>
      <c r="C319" s="21"/>
      <c r="D319" s="21"/>
      <c r="E319" s="56"/>
      <c r="F319" s="57"/>
      <c r="G319" s="57"/>
      <c r="H319" s="57"/>
      <c r="I319" s="25"/>
      <c r="J319" s="25"/>
      <c r="K319" s="57"/>
      <c r="L319" s="57"/>
      <c r="M319" s="25"/>
      <c r="N319" s="57"/>
      <c r="O319" s="57"/>
      <c r="P319" s="57"/>
      <c r="Q319" s="57"/>
      <c r="R319" s="57"/>
      <c r="S319" s="57"/>
      <c r="T319" s="57"/>
      <c r="U319" s="23"/>
      <c r="V319" s="25"/>
      <c r="W319" s="57"/>
      <c r="X319" s="57"/>
      <c r="Y319" s="25"/>
      <c r="Z319" s="57"/>
      <c r="AA319" s="57"/>
      <c r="AB319" s="57"/>
      <c r="AC319" s="25"/>
      <c r="AD319" s="57"/>
      <c r="AE319" s="57"/>
      <c r="AF319" s="57"/>
      <c r="AG319" s="23"/>
      <c r="AH319" s="25"/>
      <c r="AI319" s="57"/>
      <c r="AJ319" s="57"/>
      <c r="AK319" s="25"/>
      <c r="AL319" s="57"/>
      <c r="AM319" s="57"/>
      <c r="AN319" s="57"/>
      <c r="AO319" s="25"/>
      <c r="AP319" s="25"/>
      <c r="AQ319" s="12"/>
      <c r="AR319" s="12"/>
      <c r="AS319" s="12"/>
      <c r="AT319" s="12"/>
      <c r="AU319" s="12"/>
      <c r="AV319" s="12"/>
      <c r="AW319" s="12"/>
      <c r="AX319" s="12"/>
      <c r="AY319" s="12"/>
      <c r="AZ319" s="12"/>
      <c r="BA319" s="12"/>
      <c r="BB319" s="12"/>
      <c r="BC319" s="12"/>
      <c r="BD319" s="12"/>
      <c r="BE319" s="12"/>
      <c r="BF319" s="25"/>
      <c r="BG319" s="57"/>
      <c r="BH319" s="57"/>
      <c r="BI319" s="25"/>
      <c r="BJ319" s="25"/>
      <c r="BK319" s="57"/>
      <c r="BL319" s="57"/>
      <c r="BM319" s="25"/>
      <c r="BN319" s="57"/>
      <c r="BO319" s="57"/>
      <c r="BP319" s="57"/>
    </row>
    <row r="320" spans="1:68">
      <c r="A320" s="19"/>
      <c r="B320" s="55"/>
      <c r="C320" s="21"/>
      <c r="D320" s="21"/>
      <c r="E320" s="56"/>
      <c r="F320" s="57"/>
      <c r="G320" s="57"/>
      <c r="H320" s="57"/>
      <c r="I320" s="25"/>
      <c r="J320" s="25"/>
      <c r="K320" s="57"/>
      <c r="L320" s="57"/>
      <c r="M320" s="25"/>
      <c r="N320" s="57"/>
      <c r="O320" s="57"/>
      <c r="P320" s="57"/>
      <c r="Q320" s="57"/>
      <c r="R320" s="57"/>
      <c r="S320" s="57"/>
      <c r="T320" s="57"/>
      <c r="U320" s="23"/>
      <c r="V320" s="25"/>
      <c r="W320" s="57"/>
      <c r="X320" s="57"/>
      <c r="Y320" s="25"/>
      <c r="Z320" s="57"/>
      <c r="AA320" s="57"/>
      <c r="AB320" s="57"/>
      <c r="AC320" s="25"/>
      <c r="AD320" s="57"/>
      <c r="AE320" s="57"/>
      <c r="AF320" s="57"/>
      <c r="AG320" s="23"/>
      <c r="AH320" s="25"/>
      <c r="AI320" s="57"/>
      <c r="AJ320" s="57"/>
      <c r="AK320" s="25"/>
      <c r="AL320" s="57"/>
      <c r="AM320" s="57"/>
      <c r="AN320" s="57"/>
      <c r="AO320" s="25"/>
      <c r="AP320" s="25"/>
      <c r="AQ320" s="12"/>
      <c r="AR320" s="12"/>
      <c r="AS320" s="12"/>
      <c r="AT320" s="12"/>
      <c r="AU320" s="12"/>
      <c r="AV320" s="12"/>
      <c r="AW320" s="12"/>
      <c r="AX320" s="12"/>
      <c r="AY320" s="12"/>
      <c r="AZ320" s="12"/>
      <c r="BA320" s="12"/>
      <c r="BB320" s="12"/>
      <c r="BC320" s="12"/>
      <c r="BD320" s="12"/>
      <c r="BE320" s="12"/>
      <c r="BF320" s="25"/>
      <c r="BG320" s="57"/>
      <c r="BH320" s="57"/>
      <c r="BI320" s="25"/>
      <c r="BJ320" s="25"/>
      <c r="BK320" s="57"/>
      <c r="BL320" s="57"/>
      <c r="BM320" s="25"/>
      <c r="BN320" s="57"/>
      <c r="BO320" s="57"/>
      <c r="BP320" s="57"/>
    </row>
    <row r="321" spans="1:68">
      <c r="A321" s="19"/>
      <c r="B321" s="55"/>
      <c r="C321" s="21"/>
      <c r="D321" s="21"/>
      <c r="E321" s="56"/>
      <c r="F321" s="57"/>
      <c r="G321" s="57"/>
      <c r="H321" s="57"/>
      <c r="I321" s="25"/>
      <c r="J321" s="25"/>
      <c r="K321" s="57"/>
      <c r="L321" s="57"/>
      <c r="M321" s="25"/>
      <c r="N321" s="57"/>
      <c r="O321" s="57"/>
      <c r="P321" s="57"/>
      <c r="Q321" s="57"/>
      <c r="R321" s="57"/>
      <c r="S321" s="57"/>
      <c r="T321" s="57"/>
      <c r="U321" s="23"/>
      <c r="V321" s="25"/>
      <c r="W321" s="57"/>
      <c r="X321" s="57"/>
      <c r="Y321" s="25"/>
      <c r="Z321" s="57"/>
      <c r="AA321" s="57"/>
      <c r="AB321" s="57"/>
      <c r="AC321" s="25"/>
      <c r="AD321" s="57"/>
      <c r="AE321" s="57"/>
      <c r="AF321" s="57"/>
      <c r="AG321" s="23"/>
      <c r="AH321" s="25"/>
      <c r="AI321" s="57"/>
      <c r="AJ321" s="57"/>
      <c r="AK321" s="25"/>
      <c r="AL321" s="57"/>
      <c r="AM321" s="57"/>
      <c r="AN321" s="57"/>
      <c r="AO321" s="25"/>
      <c r="AP321" s="25"/>
      <c r="AQ321" s="12"/>
      <c r="AR321" s="12"/>
      <c r="AS321" s="12"/>
      <c r="AT321" s="12"/>
      <c r="AU321" s="12"/>
      <c r="AV321" s="12"/>
      <c r="AW321" s="12"/>
      <c r="AX321" s="12"/>
      <c r="AY321" s="12"/>
      <c r="AZ321" s="12"/>
      <c r="BA321" s="12"/>
      <c r="BB321" s="12"/>
      <c r="BC321" s="12"/>
      <c r="BD321" s="12"/>
      <c r="BE321" s="12"/>
      <c r="BF321" s="25"/>
      <c r="BG321" s="57"/>
      <c r="BH321" s="57"/>
      <c r="BI321" s="25"/>
      <c r="BJ321" s="25"/>
      <c r="BK321" s="57"/>
      <c r="BL321" s="57"/>
      <c r="BM321" s="25"/>
      <c r="BN321" s="57"/>
      <c r="BO321" s="57"/>
      <c r="BP321" s="57"/>
    </row>
    <row r="322" spans="1:68">
      <c r="A322" s="19"/>
      <c r="B322" s="55"/>
      <c r="C322" s="21"/>
      <c r="D322" s="21"/>
      <c r="E322" s="56"/>
      <c r="F322" s="57"/>
      <c r="G322" s="57"/>
      <c r="H322" s="57"/>
      <c r="I322" s="25"/>
      <c r="J322" s="25"/>
      <c r="K322" s="57"/>
      <c r="L322" s="57"/>
      <c r="M322" s="25"/>
      <c r="N322" s="57"/>
      <c r="O322" s="57"/>
      <c r="P322" s="57"/>
      <c r="Q322" s="57"/>
      <c r="R322" s="57"/>
      <c r="S322" s="57"/>
      <c r="T322" s="57"/>
      <c r="U322" s="23"/>
      <c r="V322" s="25"/>
      <c r="W322" s="57"/>
      <c r="X322" s="57"/>
      <c r="Y322" s="25"/>
      <c r="Z322" s="57"/>
      <c r="AA322" s="57"/>
      <c r="AB322" s="57"/>
      <c r="AC322" s="25"/>
      <c r="AD322" s="57"/>
      <c r="AE322" s="57"/>
      <c r="AF322" s="57"/>
      <c r="AG322" s="23"/>
      <c r="AH322" s="25"/>
      <c r="AI322" s="57"/>
      <c r="AJ322" s="57"/>
      <c r="AK322" s="25"/>
      <c r="AL322" s="57"/>
      <c r="AM322" s="57"/>
      <c r="AN322" s="57"/>
      <c r="AO322" s="25"/>
      <c r="AP322" s="25"/>
      <c r="AQ322" s="12"/>
      <c r="AR322" s="12"/>
      <c r="AS322" s="12"/>
      <c r="AT322" s="12"/>
      <c r="AU322" s="12"/>
      <c r="AV322" s="12"/>
      <c r="AW322" s="12"/>
      <c r="AX322" s="12"/>
      <c r="AY322" s="12"/>
      <c r="AZ322" s="12"/>
      <c r="BA322" s="12"/>
      <c r="BB322" s="12"/>
      <c r="BC322" s="12"/>
      <c r="BD322" s="12"/>
      <c r="BE322" s="12"/>
      <c r="BF322" s="25"/>
      <c r="BG322" s="57"/>
      <c r="BH322" s="57"/>
      <c r="BI322" s="25"/>
      <c r="BJ322" s="25"/>
      <c r="BK322" s="57"/>
      <c r="BL322" s="57"/>
      <c r="BM322" s="25"/>
      <c r="BN322" s="57"/>
      <c r="BO322" s="57"/>
      <c r="BP322" s="57"/>
    </row>
    <row r="323" spans="1:68">
      <c r="A323" s="19"/>
      <c r="B323" s="55"/>
      <c r="C323" s="21"/>
      <c r="D323" s="21"/>
      <c r="E323" s="56"/>
      <c r="F323" s="57"/>
      <c r="G323" s="57"/>
      <c r="H323" s="57"/>
      <c r="I323" s="25"/>
      <c r="J323" s="25"/>
      <c r="K323" s="57"/>
      <c r="L323" s="57"/>
      <c r="M323" s="25"/>
      <c r="N323" s="57"/>
      <c r="O323" s="57"/>
      <c r="P323" s="57"/>
      <c r="Q323" s="57"/>
      <c r="R323" s="57"/>
      <c r="S323" s="57"/>
      <c r="T323" s="57"/>
      <c r="U323" s="23"/>
      <c r="V323" s="25"/>
      <c r="W323" s="57"/>
      <c r="X323" s="57"/>
      <c r="Y323" s="25"/>
      <c r="Z323" s="57"/>
      <c r="AA323" s="57"/>
      <c r="AB323" s="57"/>
      <c r="AC323" s="25"/>
      <c r="AD323" s="57"/>
      <c r="AE323" s="57"/>
      <c r="AF323" s="57"/>
      <c r="AG323" s="23"/>
      <c r="AH323" s="25"/>
      <c r="AI323" s="57"/>
      <c r="AJ323" s="57"/>
      <c r="AK323" s="25"/>
      <c r="AL323" s="57"/>
      <c r="AM323" s="57"/>
      <c r="AN323" s="57"/>
      <c r="AO323" s="25"/>
      <c r="AP323" s="25"/>
      <c r="AQ323" s="12"/>
      <c r="AR323" s="12"/>
      <c r="AS323" s="12"/>
      <c r="AT323" s="12"/>
      <c r="AU323" s="12"/>
      <c r="AV323" s="12"/>
      <c r="AW323" s="12"/>
      <c r="AX323" s="12"/>
      <c r="AY323" s="12"/>
      <c r="AZ323" s="12"/>
      <c r="BA323" s="12"/>
      <c r="BB323" s="12"/>
      <c r="BC323" s="12"/>
      <c r="BD323" s="12"/>
      <c r="BE323" s="12"/>
      <c r="BF323" s="25"/>
      <c r="BG323" s="57"/>
      <c r="BH323" s="57"/>
      <c r="BI323" s="25"/>
      <c r="BJ323" s="25"/>
      <c r="BK323" s="57"/>
      <c r="BL323" s="57"/>
      <c r="BM323" s="25"/>
      <c r="BN323" s="57"/>
      <c r="BO323" s="57"/>
      <c r="BP323" s="57"/>
    </row>
    <row r="324" spans="1:68">
      <c r="A324" s="19"/>
      <c r="B324" s="55"/>
      <c r="C324" s="21"/>
      <c r="D324" s="21"/>
      <c r="E324" s="56"/>
      <c r="F324" s="57"/>
      <c r="G324" s="57"/>
      <c r="H324" s="57"/>
      <c r="I324" s="25"/>
      <c r="J324" s="25"/>
      <c r="K324" s="57"/>
      <c r="L324" s="57"/>
      <c r="M324" s="25"/>
      <c r="N324" s="57"/>
      <c r="O324" s="57"/>
      <c r="P324" s="57"/>
      <c r="Q324" s="57"/>
      <c r="R324" s="57"/>
      <c r="S324" s="57"/>
      <c r="T324" s="57"/>
      <c r="U324" s="23"/>
      <c r="V324" s="25"/>
      <c r="W324" s="57"/>
      <c r="X324" s="57"/>
      <c r="Y324" s="25"/>
      <c r="Z324" s="57"/>
      <c r="AA324" s="57"/>
      <c r="AB324" s="57"/>
      <c r="AC324" s="25"/>
      <c r="AD324" s="57"/>
      <c r="AE324" s="57"/>
      <c r="AF324" s="57"/>
      <c r="AG324" s="23"/>
      <c r="AH324" s="25"/>
      <c r="AI324" s="57"/>
      <c r="AJ324" s="57"/>
      <c r="AK324" s="25"/>
      <c r="AL324" s="57"/>
      <c r="AM324" s="57"/>
      <c r="AN324" s="57"/>
      <c r="AO324" s="25"/>
      <c r="AP324" s="25"/>
      <c r="AQ324" s="12"/>
      <c r="AR324" s="12"/>
      <c r="AS324" s="12"/>
      <c r="AT324" s="12"/>
      <c r="AU324" s="12"/>
      <c r="AV324" s="12"/>
      <c r="AW324" s="12"/>
      <c r="AX324" s="12"/>
      <c r="AY324" s="12"/>
      <c r="AZ324" s="12"/>
      <c r="BA324" s="12"/>
      <c r="BB324" s="12"/>
      <c r="BC324" s="12"/>
      <c r="BD324" s="12"/>
      <c r="BE324" s="12"/>
      <c r="BF324" s="25"/>
      <c r="BG324" s="57"/>
      <c r="BH324" s="57"/>
      <c r="BI324" s="25"/>
      <c r="BJ324" s="25"/>
      <c r="BK324" s="57"/>
      <c r="BL324" s="57"/>
      <c r="BM324" s="25"/>
      <c r="BN324" s="57"/>
      <c r="BO324" s="57"/>
      <c r="BP324" s="57"/>
    </row>
    <row r="325" spans="1:68">
      <c r="A325" s="19"/>
      <c r="B325" s="55"/>
      <c r="C325" s="21"/>
      <c r="D325" s="21"/>
      <c r="E325" s="56"/>
      <c r="F325" s="57"/>
      <c r="G325" s="57"/>
      <c r="H325" s="57"/>
      <c r="I325" s="25"/>
      <c r="J325" s="25"/>
      <c r="K325" s="57"/>
      <c r="L325" s="57"/>
      <c r="M325" s="25"/>
      <c r="N325" s="57"/>
      <c r="O325" s="57"/>
      <c r="P325" s="57"/>
      <c r="Q325" s="57"/>
      <c r="R325" s="57"/>
      <c r="S325" s="57"/>
      <c r="T325" s="57"/>
      <c r="U325" s="23"/>
      <c r="V325" s="25"/>
      <c r="W325" s="57"/>
      <c r="X325" s="57"/>
      <c r="Y325" s="25"/>
      <c r="Z325" s="57"/>
      <c r="AA325" s="57"/>
      <c r="AB325" s="57"/>
      <c r="AC325" s="25"/>
      <c r="AD325" s="57"/>
      <c r="AE325" s="57"/>
      <c r="AF325" s="57"/>
      <c r="AG325" s="23"/>
      <c r="AH325" s="25"/>
      <c r="AI325" s="57"/>
      <c r="AJ325" s="57"/>
      <c r="AK325" s="25"/>
      <c r="AL325" s="57"/>
      <c r="AM325" s="57"/>
      <c r="AN325" s="57"/>
      <c r="AO325" s="25"/>
      <c r="AP325" s="25"/>
      <c r="AQ325" s="12"/>
      <c r="AR325" s="12"/>
      <c r="AS325" s="12"/>
      <c r="AT325" s="12"/>
      <c r="AU325" s="12"/>
      <c r="AV325" s="12"/>
      <c r="AW325" s="12"/>
      <c r="AX325" s="12"/>
      <c r="AY325" s="12"/>
      <c r="AZ325" s="12"/>
      <c r="BA325" s="12"/>
      <c r="BB325" s="12"/>
      <c r="BC325" s="12"/>
      <c r="BD325" s="12"/>
      <c r="BE325" s="12"/>
      <c r="BF325" s="25"/>
      <c r="BG325" s="57"/>
      <c r="BH325" s="57"/>
      <c r="BI325" s="25"/>
      <c r="BJ325" s="25"/>
      <c r="BK325" s="57"/>
      <c r="BL325" s="57"/>
      <c r="BM325" s="25"/>
      <c r="BN325" s="57"/>
      <c r="BO325" s="57"/>
      <c r="BP325" s="57"/>
    </row>
    <row r="326" spans="1:68">
      <c r="A326" s="19"/>
      <c r="B326" s="55"/>
      <c r="C326" s="21"/>
      <c r="D326" s="21"/>
      <c r="E326" s="56"/>
      <c r="F326" s="57"/>
      <c r="G326" s="57"/>
      <c r="H326" s="57"/>
      <c r="I326" s="25"/>
      <c r="J326" s="25"/>
      <c r="K326" s="57"/>
      <c r="L326" s="57"/>
      <c r="M326" s="25"/>
      <c r="N326" s="57"/>
      <c r="O326" s="57"/>
      <c r="P326" s="57"/>
      <c r="Q326" s="57"/>
      <c r="R326" s="57"/>
      <c r="S326" s="57"/>
      <c r="T326" s="57"/>
      <c r="U326" s="23"/>
      <c r="V326" s="25"/>
      <c r="W326" s="57"/>
      <c r="X326" s="57"/>
      <c r="Y326" s="25"/>
      <c r="Z326" s="57"/>
      <c r="AA326" s="57"/>
      <c r="AB326" s="57"/>
      <c r="AC326" s="25"/>
      <c r="AD326" s="57"/>
      <c r="AE326" s="57"/>
      <c r="AF326" s="57"/>
      <c r="AG326" s="23"/>
      <c r="AH326" s="25"/>
      <c r="AI326" s="57"/>
      <c r="AJ326" s="57"/>
      <c r="AK326" s="25"/>
      <c r="AL326" s="57"/>
      <c r="AM326" s="57"/>
      <c r="AN326" s="57"/>
      <c r="AO326" s="25"/>
      <c r="AP326" s="25"/>
      <c r="AQ326" s="12"/>
      <c r="AR326" s="12"/>
      <c r="AS326" s="12"/>
      <c r="AT326" s="12"/>
      <c r="AU326" s="12"/>
      <c r="AV326" s="12"/>
      <c r="AW326" s="12"/>
      <c r="AX326" s="12"/>
      <c r="AY326" s="12"/>
      <c r="AZ326" s="12"/>
      <c r="BA326" s="12"/>
      <c r="BB326" s="12"/>
      <c r="BC326" s="12"/>
      <c r="BD326" s="12"/>
      <c r="BE326" s="12"/>
      <c r="BF326" s="25"/>
      <c r="BG326" s="57"/>
      <c r="BH326" s="57"/>
      <c r="BI326" s="25"/>
      <c r="BJ326" s="25"/>
      <c r="BK326" s="57"/>
      <c r="BL326" s="57"/>
      <c r="BM326" s="25"/>
      <c r="BN326" s="57"/>
      <c r="BO326" s="57"/>
      <c r="BP326" s="57"/>
    </row>
    <row r="327" spans="1:68">
      <c r="A327" s="19"/>
      <c r="B327" s="55"/>
      <c r="C327" s="21"/>
      <c r="D327" s="21"/>
      <c r="E327" s="56"/>
      <c r="F327" s="57"/>
      <c r="G327" s="57"/>
      <c r="H327" s="57"/>
      <c r="I327" s="25"/>
      <c r="J327" s="25"/>
      <c r="K327" s="57"/>
      <c r="L327" s="57"/>
      <c r="M327" s="25"/>
      <c r="N327" s="57"/>
      <c r="O327" s="57"/>
      <c r="P327" s="57"/>
      <c r="Q327" s="57"/>
      <c r="R327" s="57"/>
      <c r="S327" s="57"/>
      <c r="T327" s="57"/>
      <c r="U327" s="23"/>
      <c r="V327" s="25"/>
      <c r="W327" s="57"/>
      <c r="X327" s="57"/>
      <c r="Y327" s="25"/>
      <c r="Z327" s="57"/>
      <c r="AA327" s="57"/>
      <c r="AB327" s="57"/>
      <c r="AC327" s="25"/>
      <c r="AD327" s="57"/>
      <c r="AE327" s="57"/>
      <c r="AF327" s="57"/>
      <c r="AG327" s="23"/>
      <c r="AH327" s="25"/>
      <c r="AI327" s="57"/>
      <c r="AJ327" s="57"/>
      <c r="AK327" s="25"/>
      <c r="AL327" s="57"/>
      <c r="AM327" s="57"/>
      <c r="AN327" s="57"/>
      <c r="AO327" s="25"/>
      <c r="AP327" s="25"/>
      <c r="AQ327" s="12"/>
      <c r="AR327" s="12"/>
      <c r="AS327" s="12"/>
      <c r="AT327" s="12"/>
      <c r="AU327" s="12"/>
      <c r="AV327" s="12"/>
      <c r="AW327" s="12"/>
      <c r="AX327" s="12"/>
      <c r="AY327" s="12"/>
      <c r="AZ327" s="12"/>
      <c r="BA327" s="12"/>
      <c r="BB327" s="12"/>
      <c r="BC327" s="12"/>
      <c r="BD327" s="12"/>
      <c r="BE327" s="12"/>
      <c r="BF327" s="25"/>
      <c r="BG327" s="57"/>
      <c r="BH327" s="57"/>
      <c r="BI327" s="25"/>
      <c r="BJ327" s="25"/>
      <c r="BK327" s="57"/>
      <c r="BL327" s="57"/>
      <c r="BM327" s="25"/>
      <c r="BN327" s="57"/>
      <c r="BO327" s="57"/>
      <c r="BP327" s="57"/>
    </row>
    <row r="328" spans="1:68">
      <c r="A328" s="19"/>
      <c r="B328" s="55"/>
      <c r="C328" s="21"/>
      <c r="D328" s="21"/>
      <c r="E328" s="56"/>
      <c r="F328" s="57"/>
      <c r="G328" s="57"/>
      <c r="H328" s="57"/>
      <c r="I328" s="25"/>
      <c r="J328" s="25"/>
      <c r="K328" s="57"/>
      <c r="L328" s="57"/>
      <c r="M328" s="25"/>
      <c r="N328" s="57"/>
      <c r="O328" s="57"/>
      <c r="P328" s="57"/>
      <c r="Q328" s="57"/>
      <c r="R328" s="57"/>
      <c r="S328" s="57"/>
      <c r="T328" s="57"/>
      <c r="U328" s="23"/>
      <c r="V328" s="25"/>
      <c r="W328" s="57"/>
      <c r="X328" s="57"/>
      <c r="Y328" s="25"/>
      <c r="Z328" s="57"/>
      <c r="AA328" s="57"/>
      <c r="AB328" s="57"/>
      <c r="AC328" s="25"/>
      <c r="AD328" s="57"/>
      <c r="AE328" s="57"/>
      <c r="AF328" s="57"/>
      <c r="AG328" s="23"/>
      <c r="AH328" s="25"/>
      <c r="AI328" s="57"/>
      <c r="AJ328" s="57"/>
      <c r="AK328" s="25"/>
      <c r="AL328" s="57"/>
      <c r="AM328" s="57"/>
      <c r="AN328" s="57"/>
      <c r="AO328" s="25"/>
      <c r="AP328" s="25"/>
      <c r="AQ328" s="12"/>
      <c r="AR328" s="12"/>
      <c r="AS328" s="12"/>
      <c r="AT328" s="12"/>
      <c r="AU328" s="12"/>
      <c r="AV328" s="12"/>
      <c r="AW328" s="12"/>
      <c r="AX328" s="12"/>
      <c r="AY328" s="12"/>
      <c r="AZ328" s="12"/>
      <c r="BA328" s="12"/>
      <c r="BB328" s="12"/>
      <c r="BC328" s="12"/>
      <c r="BD328" s="12"/>
      <c r="BE328" s="12"/>
      <c r="BF328" s="25"/>
      <c r="BG328" s="57"/>
      <c r="BH328" s="57"/>
      <c r="BI328" s="25"/>
      <c r="BJ328" s="25"/>
      <c r="BK328" s="57"/>
      <c r="BL328" s="57"/>
      <c r="BM328" s="25"/>
      <c r="BN328" s="57"/>
      <c r="BO328" s="57"/>
      <c r="BP328" s="57"/>
    </row>
    <row r="329" spans="1:68">
      <c r="A329" s="19"/>
      <c r="B329" s="55"/>
      <c r="C329" s="21"/>
      <c r="D329" s="21"/>
      <c r="E329" s="56"/>
      <c r="F329" s="57"/>
      <c r="G329" s="57"/>
      <c r="H329" s="57"/>
      <c r="I329" s="25"/>
      <c r="J329" s="25"/>
      <c r="K329" s="57"/>
      <c r="L329" s="57"/>
      <c r="M329" s="25"/>
      <c r="N329" s="57"/>
      <c r="O329" s="57"/>
      <c r="P329" s="57"/>
      <c r="Q329" s="57"/>
      <c r="R329" s="57"/>
      <c r="S329" s="57"/>
      <c r="T329" s="57"/>
      <c r="U329" s="23"/>
      <c r="V329" s="25"/>
      <c r="W329" s="57"/>
      <c r="X329" s="57"/>
      <c r="Y329" s="25"/>
      <c r="Z329" s="57"/>
      <c r="AA329" s="57"/>
      <c r="AB329" s="57"/>
      <c r="AC329" s="25"/>
      <c r="AD329" s="57"/>
      <c r="AE329" s="57"/>
      <c r="AF329" s="57"/>
      <c r="AG329" s="23"/>
      <c r="AH329" s="25"/>
      <c r="AI329" s="57"/>
      <c r="AJ329" s="57"/>
      <c r="AK329" s="25"/>
      <c r="AL329" s="57"/>
      <c r="AM329" s="57"/>
      <c r="AN329" s="57"/>
      <c r="AO329" s="25"/>
      <c r="AP329" s="25"/>
      <c r="AQ329" s="12"/>
      <c r="AR329" s="12"/>
      <c r="AS329" s="12"/>
      <c r="AT329" s="12"/>
      <c r="AU329" s="12"/>
      <c r="AV329" s="12"/>
      <c r="AW329" s="12"/>
      <c r="AX329" s="12"/>
      <c r="AY329" s="12"/>
      <c r="AZ329" s="12"/>
      <c r="BA329" s="12"/>
      <c r="BB329" s="12"/>
      <c r="BC329" s="12"/>
      <c r="BD329" s="12"/>
      <c r="BE329" s="12"/>
      <c r="BF329" s="25"/>
      <c r="BG329" s="57"/>
      <c r="BH329" s="57"/>
      <c r="BI329" s="25"/>
      <c r="BJ329" s="25"/>
      <c r="BK329" s="57"/>
      <c r="BL329" s="57"/>
      <c r="BM329" s="25"/>
      <c r="BN329" s="57"/>
      <c r="BO329" s="57"/>
      <c r="BP329" s="57"/>
    </row>
    <row r="330" spans="1:68">
      <c r="A330" s="19"/>
      <c r="B330" s="55"/>
      <c r="C330" s="21"/>
      <c r="D330" s="21"/>
      <c r="E330" s="56"/>
      <c r="F330" s="57"/>
      <c r="G330" s="57"/>
      <c r="H330" s="57"/>
      <c r="I330" s="25"/>
      <c r="J330" s="25"/>
      <c r="K330" s="57"/>
      <c r="L330" s="57"/>
      <c r="M330" s="25"/>
      <c r="N330" s="57"/>
      <c r="O330" s="57"/>
      <c r="P330" s="57"/>
      <c r="Q330" s="57"/>
      <c r="R330" s="57"/>
      <c r="S330" s="57"/>
      <c r="T330" s="57"/>
      <c r="U330" s="23"/>
      <c r="V330" s="25"/>
      <c r="W330" s="57"/>
      <c r="X330" s="57"/>
      <c r="Y330" s="25"/>
      <c r="Z330" s="57"/>
      <c r="AA330" s="57"/>
      <c r="AB330" s="57"/>
      <c r="AC330" s="25"/>
      <c r="AD330" s="57"/>
      <c r="AE330" s="57"/>
      <c r="AF330" s="57"/>
      <c r="AG330" s="23"/>
      <c r="AH330" s="25"/>
      <c r="AI330" s="57"/>
      <c r="AJ330" s="57"/>
      <c r="AK330" s="25"/>
      <c r="AL330" s="57"/>
      <c r="AM330" s="57"/>
      <c r="AN330" s="57"/>
      <c r="AO330" s="25"/>
      <c r="AP330" s="25"/>
      <c r="AQ330" s="12"/>
      <c r="AR330" s="12"/>
      <c r="AS330" s="12"/>
      <c r="AT330" s="12"/>
      <c r="AU330" s="12"/>
      <c r="AV330" s="12"/>
      <c r="AW330" s="12"/>
      <c r="AX330" s="12"/>
      <c r="AY330" s="12"/>
      <c r="AZ330" s="12"/>
      <c r="BA330" s="12"/>
      <c r="BB330" s="12"/>
      <c r="BC330" s="12"/>
      <c r="BD330" s="12"/>
      <c r="BE330" s="12"/>
      <c r="BF330" s="25"/>
      <c r="BG330" s="57"/>
      <c r="BH330" s="57"/>
      <c r="BI330" s="25"/>
      <c r="BJ330" s="25"/>
      <c r="BK330" s="57"/>
      <c r="BL330" s="57"/>
      <c r="BM330" s="25"/>
      <c r="BN330" s="57"/>
      <c r="BO330" s="57"/>
      <c r="BP330" s="57"/>
    </row>
    <row r="331" spans="1:68">
      <c r="A331" s="19"/>
      <c r="B331" s="55"/>
      <c r="C331" s="21"/>
      <c r="D331" s="21"/>
      <c r="E331" s="56"/>
      <c r="F331" s="57"/>
      <c r="G331" s="57"/>
      <c r="H331" s="57"/>
      <c r="I331" s="25"/>
      <c r="J331" s="25"/>
      <c r="K331" s="57"/>
      <c r="L331" s="57"/>
      <c r="M331" s="25"/>
      <c r="N331" s="57"/>
      <c r="O331" s="57"/>
      <c r="P331" s="57"/>
      <c r="Q331" s="57"/>
      <c r="R331" s="57"/>
      <c r="S331" s="57"/>
      <c r="T331" s="57"/>
      <c r="U331" s="23"/>
      <c r="V331" s="25"/>
      <c r="W331" s="57"/>
      <c r="X331" s="57"/>
      <c r="Y331" s="25"/>
      <c r="Z331" s="57"/>
      <c r="AA331" s="57"/>
      <c r="AB331" s="57"/>
      <c r="AC331" s="25"/>
      <c r="AD331" s="57"/>
      <c r="AE331" s="57"/>
      <c r="AF331" s="57"/>
      <c r="AG331" s="23"/>
      <c r="AH331" s="25"/>
      <c r="AI331" s="57"/>
      <c r="AJ331" s="57"/>
      <c r="AK331" s="25"/>
      <c r="AL331" s="57"/>
      <c r="AM331" s="57"/>
      <c r="AN331" s="57"/>
      <c r="AO331" s="25"/>
      <c r="AP331" s="25"/>
      <c r="AQ331" s="12"/>
      <c r="AR331" s="12"/>
      <c r="AS331" s="12"/>
      <c r="AT331" s="12"/>
      <c r="AU331" s="12"/>
      <c r="AV331" s="12"/>
      <c r="AW331" s="12"/>
      <c r="AX331" s="12"/>
      <c r="AY331" s="12"/>
      <c r="AZ331" s="12"/>
      <c r="BA331" s="12"/>
      <c r="BB331" s="12"/>
      <c r="BC331" s="12"/>
      <c r="BD331" s="12"/>
      <c r="BE331" s="12"/>
      <c r="BF331" s="25"/>
      <c r="BG331" s="57"/>
      <c r="BH331" s="57"/>
      <c r="BI331" s="25"/>
      <c r="BJ331" s="25"/>
      <c r="BK331" s="57"/>
      <c r="BL331" s="57"/>
      <c r="BM331" s="25"/>
      <c r="BN331" s="57"/>
      <c r="BO331" s="57"/>
      <c r="BP331" s="57"/>
    </row>
    <row r="332" spans="1:68">
      <c r="A332" s="19"/>
      <c r="B332" s="55"/>
      <c r="C332" s="21"/>
      <c r="D332" s="21"/>
      <c r="E332" s="56"/>
      <c r="F332" s="57"/>
      <c r="G332" s="57"/>
      <c r="H332" s="57"/>
      <c r="I332" s="25"/>
      <c r="J332" s="25"/>
      <c r="K332" s="57"/>
      <c r="L332" s="57"/>
      <c r="M332" s="25"/>
      <c r="N332" s="57"/>
      <c r="O332" s="57"/>
      <c r="P332" s="57"/>
      <c r="Q332" s="57"/>
      <c r="R332" s="57"/>
      <c r="S332" s="57"/>
      <c r="T332" s="57"/>
      <c r="U332" s="23"/>
      <c r="V332" s="25"/>
      <c r="W332" s="57"/>
      <c r="X332" s="57"/>
      <c r="Y332" s="25"/>
      <c r="Z332" s="57"/>
      <c r="AA332" s="57"/>
      <c r="AB332" s="57"/>
      <c r="AC332" s="25"/>
      <c r="AD332" s="57"/>
      <c r="AE332" s="57"/>
      <c r="AF332" s="57"/>
      <c r="AG332" s="23"/>
      <c r="AH332" s="25"/>
      <c r="AI332" s="57"/>
      <c r="AJ332" s="57"/>
      <c r="AK332" s="25"/>
      <c r="AL332" s="57"/>
      <c r="AM332" s="57"/>
      <c r="AN332" s="57"/>
      <c r="AO332" s="25"/>
      <c r="AP332" s="25"/>
      <c r="AQ332" s="12"/>
      <c r="AR332" s="12"/>
      <c r="AS332" s="12"/>
      <c r="AT332" s="12"/>
      <c r="AU332" s="12"/>
      <c r="AV332" s="12"/>
      <c r="AW332" s="12"/>
      <c r="AX332" s="12"/>
      <c r="AY332" s="12"/>
      <c r="AZ332" s="12"/>
      <c r="BA332" s="12"/>
      <c r="BB332" s="12"/>
      <c r="BC332" s="12"/>
      <c r="BD332" s="12"/>
      <c r="BE332" s="12"/>
      <c r="BF332" s="25"/>
      <c r="BG332" s="57"/>
      <c r="BH332" s="57"/>
      <c r="BI332" s="25"/>
      <c r="BJ332" s="25"/>
      <c r="BK332" s="57"/>
      <c r="BL332" s="57"/>
      <c r="BM332" s="25"/>
      <c r="BN332" s="57"/>
      <c r="BO332" s="57"/>
      <c r="BP332" s="57"/>
    </row>
    <row r="333" spans="1:68">
      <c r="A333" s="19"/>
      <c r="B333" s="55"/>
      <c r="C333" s="21"/>
      <c r="D333" s="21"/>
      <c r="E333" s="56"/>
      <c r="F333" s="57"/>
      <c r="G333" s="57"/>
      <c r="H333" s="57"/>
      <c r="I333" s="25"/>
      <c r="J333" s="25"/>
      <c r="K333" s="57"/>
      <c r="L333" s="57"/>
      <c r="M333" s="25"/>
      <c r="N333" s="57"/>
      <c r="O333" s="57"/>
      <c r="P333" s="57"/>
      <c r="Q333" s="57"/>
      <c r="R333" s="57"/>
      <c r="S333" s="57"/>
      <c r="T333" s="57"/>
      <c r="U333" s="23"/>
      <c r="V333" s="25"/>
      <c r="W333" s="57"/>
      <c r="X333" s="57"/>
      <c r="Y333" s="25"/>
      <c r="Z333" s="57"/>
      <c r="AA333" s="57"/>
      <c r="AB333" s="57"/>
      <c r="AC333" s="25"/>
      <c r="AD333" s="57"/>
      <c r="AE333" s="57"/>
      <c r="AF333" s="57"/>
      <c r="AG333" s="23"/>
      <c r="AH333" s="25"/>
      <c r="AI333" s="57"/>
      <c r="AJ333" s="57"/>
      <c r="AK333" s="25"/>
      <c r="AL333" s="57"/>
      <c r="AM333" s="57"/>
      <c r="AN333" s="57"/>
      <c r="AO333" s="25"/>
      <c r="AP333" s="25"/>
      <c r="AQ333" s="12"/>
      <c r="AR333" s="12"/>
      <c r="AS333" s="12"/>
      <c r="AT333" s="12"/>
      <c r="AU333" s="12"/>
      <c r="AV333" s="12"/>
      <c r="AW333" s="12"/>
      <c r="AX333" s="12"/>
      <c r="AY333" s="12"/>
      <c r="AZ333" s="12"/>
      <c r="BA333" s="12"/>
      <c r="BB333" s="12"/>
      <c r="BC333" s="12"/>
      <c r="BD333" s="12"/>
      <c r="BE333" s="12"/>
      <c r="BF333" s="25"/>
      <c r="BG333" s="57"/>
      <c r="BH333" s="57"/>
      <c r="BI333" s="25"/>
      <c r="BJ333" s="25"/>
      <c r="BK333" s="57"/>
      <c r="BL333" s="57"/>
      <c r="BM333" s="25"/>
      <c r="BN333" s="57"/>
      <c r="BO333" s="57"/>
      <c r="BP333" s="57"/>
    </row>
    <row r="334" spans="1:68">
      <c r="A334" s="19"/>
      <c r="B334" s="55"/>
      <c r="C334" s="21"/>
      <c r="D334" s="21"/>
      <c r="E334" s="56"/>
      <c r="F334" s="57"/>
      <c r="G334" s="57"/>
      <c r="H334" s="57"/>
      <c r="I334" s="25"/>
      <c r="J334" s="25"/>
      <c r="K334" s="57"/>
      <c r="L334" s="57"/>
      <c r="M334" s="25"/>
      <c r="N334" s="57"/>
      <c r="O334" s="57"/>
      <c r="P334" s="57"/>
      <c r="Q334" s="57"/>
      <c r="R334" s="57"/>
      <c r="S334" s="57"/>
      <c r="T334" s="57"/>
      <c r="U334" s="23"/>
      <c r="V334" s="25"/>
      <c r="W334" s="57"/>
      <c r="X334" s="57"/>
      <c r="Y334" s="25"/>
      <c r="Z334" s="57"/>
      <c r="AA334" s="57"/>
      <c r="AB334" s="57"/>
      <c r="AC334" s="25"/>
      <c r="AD334" s="57"/>
      <c r="AE334" s="57"/>
      <c r="AF334" s="57"/>
      <c r="AG334" s="23"/>
      <c r="AH334" s="25"/>
      <c r="AI334" s="57"/>
      <c r="AJ334" s="57"/>
      <c r="AK334" s="25"/>
      <c r="AL334" s="57"/>
      <c r="AM334" s="57"/>
      <c r="AN334" s="57"/>
      <c r="AO334" s="25"/>
      <c r="AP334" s="25"/>
      <c r="AQ334" s="12"/>
      <c r="AR334" s="12"/>
      <c r="AS334" s="12"/>
      <c r="AT334" s="12"/>
      <c r="AU334" s="12"/>
      <c r="AV334" s="12"/>
      <c r="AW334" s="12"/>
      <c r="AX334" s="12"/>
      <c r="AY334" s="12"/>
      <c r="AZ334" s="12"/>
      <c r="BA334" s="12"/>
      <c r="BB334" s="12"/>
      <c r="BC334" s="12"/>
      <c r="BD334" s="12"/>
      <c r="BE334" s="12"/>
      <c r="BF334" s="25"/>
      <c r="BG334" s="57"/>
      <c r="BH334" s="57"/>
      <c r="BI334" s="25"/>
      <c r="BJ334" s="25"/>
      <c r="BK334" s="57"/>
      <c r="BL334" s="57"/>
      <c r="BM334" s="25"/>
      <c r="BN334" s="57"/>
      <c r="BO334" s="57"/>
      <c r="BP334" s="57"/>
    </row>
    <row r="335" spans="1:68">
      <c r="A335" s="19"/>
      <c r="B335" s="55"/>
      <c r="C335" s="21"/>
      <c r="D335" s="21"/>
      <c r="E335" s="56"/>
      <c r="F335" s="57"/>
      <c r="G335" s="57"/>
      <c r="H335" s="57"/>
      <c r="I335" s="25"/>
      <c r="J335" s="25"/>
      <c r="K335" s="57"/>
      <c r="L335" s="57"/>
      <c r="M335" s="25"/>
      <c r="N335" s="57"/>
      <c r="O335" s="57"/>
      <c r="P335" s="57"/>
      <c r="Q335" s="57"/>
      <c r="R335" s="57"/>
      <c r="S335" s="57"/>
      <c r="T335" s="57"/>
      <c r="U335" s="23"/>
      <c r="V335" s="25"/>
      <c r="W335" s="57"/>
      <c r="X335" s="57"/>
      <c r="Y335" s="25"/>
      <c r="Z335" s="57"/>
      <c r="AA335" s="57"/>
      <c r="AB335" s="57"/>
      <c r="AC335" s="25"/>
      <c r="AD335" s="57"/>
      <c r="AE335" s="57"/>
      <c r="AF335" s="57"/>
      <c r="AG335" s="23"/>
      <c r="AH335" s="25"/>
      <c r="AI335" s="57"/>
      <c r="AJ335" s="57"/>
      <c r="AK335" s="25"/>
      <c r="AL335" s="57"/>
      <c r="AM335" s="57"/>
      <c r="AN335" s="57"/>
      <c r="AO335" s="25"/>
      <c r="AP335" s="25"/>
      <c r="AQ335" s="12"/>
      <c r="AR335" s="12"/>
      <c r="AS335" s="12"/>
      <c r="AT335" s="12"/>
      <c r="AU335" s="12"/>
      <c r="AV335" s="12"/>
      <c r="AW335" s="12"/>
      <c r="AX335" s="12"/>
      <c r="AY335" s="12"/>
      <c r="AZ335" s="12"/>
      <c r="BA335" s="12"/>
      <c r="BB335" s="12"/>
      <c r="BC335" s="12"/>
      <c r="BD335" s="12"/>
      <c r="BE335" s="12"/>
      <c r="BF335" s="25"/>
      <c r="BG335" s="57"/>
      <c r="BH335" s="57"/>
      <c r="BI335" s="25"/>
      <c r="BJ335" s="25"/>
      <c r="BK335" s="57"/>
      <c r="BL335" s="57"/>
      <c r="BM335" s="25"/>
      <c r="BN335" s="57"/>
      <c r="BO335" s="57"/>
      <c r="BP335" s="57"/>
    </row>
    <row r="336" spans="1:68">
      <c r="A336" s="19"/>
      <c r="B336" s="55"/>
      <c r="C336" s="21"/>
      <c r="D336" s="21"/>
      <c r="E336" s="56"/>
      <c r="F336" s="57"/>
      <c r="G336" s="57"/>
      <c r="H336" s="57"/>
      <c r="I336" s="25"/>
      <c r="J336" s="25"/>
      <c r="K336" s="57"/>
      <c r="L336" s="57"/>
      <c r="M336" s="25"/>
      <c r="N336" s="57"/>
      <c r="O336" s="57"/>
      <c r="P336" s="57"/>
      <c r="Q336" s="57"/>
      <c r="R336" s="57"/>
      <c r="S336" s="57"/>
      <c r="T336" s="57"/>
      <c r="U336" s="23"/>
      <c r="V336" s="25"/>
      <c r="W336" s="57"/>
      <c r="X336" s="57"/>
      <c r="Y336" s="25"/>
      <c r="Z336" s="57"/>
      <c r="AA336" s="57"/>
      <c r="AB336" s="57"/>
      <c r="AC336" s="25"/>
      <c r="AD336" s="57"/>
      <c r="AE336" s="57"/>
      <c r="AF336" s="57"/>
      <c r="AG336" s="23"/>
      <c r="AH336" s="25"/>
      <c r="AI336" s="57"/>
      <c r="AJ336" s="57"/>
      <c r="AK336" s="25"/>
      <c r="AL336" s="57"/>
      <c r="AM336" s="57"/>
      <c r="AN336" s="57"/>
      <c r="AO336" s="25"/>
      <c r="AP336" s="25"/>
      <c r="AQ336" s="12"/>
      <c r="AR336" s="12"/>
      <c r="AS336" s="12"/>
      <c r="AT336" s="12"/>
      <c r="AU336" s="12"/>
      <c r="AV336" s="12"/>
      <c r="AW336" s="12"/>
      <c r="AX336" s="12"/>
      <c r="AY336" s="12"/>
      <c r="AZ336" s="12"/>
      <c r="BA336" s="12"/>
      <c r="BB336" s="12"/>
      <c r="BC336" s="12"/>
      <c r="BD336" s="12"/>
      <c r="BE336" s="12"/>
      <c r="BF336" s="25"/>
      <c r="BG336" s="57"/>
      <c r="BH336" s="57"/>
      <c r="BI336" s="25"/>
      <c r="BJ336" s="25"/>
      <c r="BK336" s="57"/>
      <c r="BL336" s="57"/>
      <c r="BM336" s="25"/>
      <c r="BN336" s="57"/>
      <c r="BO336" s="57"/>
      <c r="BP336" s="57"/>
    </row>
    <row r="337" spans="1:68">
      <c r="A337" s="19"/>
      <c r="B337" s="55"/>
      <c r="C337" s="21"/>
      <c r="D337" s="21"/>
      <c r="E337" s="56"/>
      <c r="F337" s="57"/>
      <c r="G337" s="57"/>
      <c r="H337" s="57"/>
      <c r="I337" s="25"/>
      <c r="J337" s="25"/>
      <c r="K337" s="57"/>
      <c r="L337" s="57"/>
      <c r="M337" s="25"/>
      <c r="N337" s="57"/>
      <c r="O337" s="57"/>
      <c r="P337" s="57"/>
      <c r="Q337" s="57"/>
      <c r="R337" s="57"/>
      <c r="S337" s="57"/>
      <c r="T337" s="57"/>
      <c r="U337" s="23"/>
      <c r="V337" s="25"/>
      <c r="W337" s="57"/>
      <c r="X337" s="57"/>
      <c r="Y337" s="25"/>
      <c r="Z337" s="57"/>
      <c r="AA337" s="57"/>
      <c r="AB337" s="57"/>
      <c r="AC337" s="25"/>
      <c r="AD337" s="57"/>
      <c r="AE337" s="57"/>
      <c r="AF337" s="57"/>
      <c r="AG337" s="23"/>
      <c r="AH337" s="25"/>
      <c r="AI337" s="57"/>
      <c r="AJ337" s="57"/>
      <c r="AK337" s="25"/>
      <c r="AL337" s="57"/>
      <c r="AM337" s="57"/>
      <c r="AN337" s="57"/>
      <c r="AO337" s="25"/>
      <c r="AP337" s="25"/>
      <c r="AQ337" s="12"/>
      <c r="AR337" s="12"/>
      <c r="AS337" s="12"/>
      <c r="AT337" s="12"/>
      <c r="AU337" s="12"/>
      <c r="AV337" s="12"/>
      <c r="AW337" s="12"/>
      <c r="AX337" s="12"/>
      <c r="AY337" s="12"/>
      <c r="AZ337" s="12"/>
      <c r="BA337" s="12"/>
      <c r="BB337" s="12"/>
      <c r="BC337" s="12"/>
      <c r="BD337" s="12"/>
      <c r="BE337" s="12"/>
      <c r="BF337" s="25"/>
      <c r="BG337" s="57"/>
      <c r="BH337" s="57"/>
      <c r="BI337" s="25"/>
      <c r="BJ337" s="25"/>
      <c r="BK337" s="57"/>
      <c r="BL337" s="57"/>
      <c r="BM337" s="25"/>
      <c r="BN337" s="57"/>
      <c r="BO337" s="57"/>
      <c r="BP337" s="57"/>
    </row>
    <row r="338" spans="1:68">
      <c r="A338" s="19"/>
      <c r="B338" s="55"/>
      <c r="C338" s="21"/>
      <c r="D338" s="21"/>
      <c r="E338" s="56"/>
      <c r="F338" s="57"/>
      <c r="G338" s="57"/>
      <c r="H338" s="57"/>
      <c r="I338" s="25"/>
      <c r="J338" s="25"/>
      <c r="K338" s="57"/>
      <c r="L338" s="57"/>
      <c r="M338" s="25"/>
      <c r="N338" s="57"/>
      <c r="O338" s="57"/>
      <c r="P338" s="57"/>
      <c r="Q338" s="57"/>
      <c r="R338" s="57"/>
      <c r="S338" s="57"/>
      <c r="T338" s="57"/>
      <c r="U338" s="23"/>
      <c r="V338" s="25"/>
      <c r="W338" s="57"/>
      <c r="X338" s="57"/>
      <c r="Y338" s="25"/>
      <c r="Z338" s="57"/>
      <c r="AA338" s="57"/>
      <c r="AB338" s="57"/>
      <c r="AC338" s="25"/>
      <c r="AD338" s="57"/>
      <c r="AE338" s="57"/>
      <c r="AF338" s="57"/>
      <c r="AG338" s="23"/>
      <c r="AH338" s="25"/>
      <c r="AI338" s="57"/>
      <c r="AJ338" s="57"/>
      <c r="AK338" s="25"/>
      <c r="AL338" s="57"/>
      <c r="AM338" s="57"/>
      <c r="AN338" s="57"/>
      <c r="AO338" s="25"/>
      <c r="AP338" s="25"/>
      <c r="AQ338" s="12"/>
      <c r="AR338" s="12"/>
      <c r="AS338" s="12"/>
      <c r="AT338" s="12"/>
      <c r="AU338" s="12"/>
      <c r="AV338" s="12"/>
      <c r="AW338" s="12"/>
      <c r="AX338" s="12"/>
      <c r="AY338" s="12"/>
      <c r="AZ338" s="12"/>
      <c r="BA338" s="12"/>
      <c r="BB338" s="12"/>
      <c r="BC338" s="12"/>
      <c r="BD338" s="12"/>
      <c r="BE338" s="12"/>
      <c r="BF338" s="25"/>
      <c r="BG338" s="57"/>
      <c r="BH338" s="57"/>
      <c r="BI338" s="25"/>
      <c r="BJ338" s="25"/>
      <c r="BK338" s="57"/>
      <c r="BL338" s="57"/>
      <c r="BM338" s="25"/>
      <c r="BN338" s="57"/>
      <c r="BO338" s="57"/>
      <c r="BP338" s="57"/>
    </row>
    <row r="339" spans="1:68">
      <c r="A339" s="19"/>
      <c r="B339" s="55"/>
      <c r="C339" s="21"/>
      <c r="D339" s="21"/>
      <c r="E339" s="56"/>
      <c r="F339" s="57"/>
      <c r="G339" s="57"/>
      <c r="H339" s="57"/>
      <c r="I339" s="25"/>
      <c r="J339" s="25"/>
      <c r="K339" s="57"/>
      <c r="L339" s="57"/>
      <c r="M339" s="25"/>
      <c r="N339" s="57"/>
      <c r="O339" s="57"/>
      <c r="P339" s="57"/>
      <c r="Q339" s="57"/>
      <c r="R339" s="57"/>
      <c r="S339" s="57"/>
      <c r="T339" s="57"/>
      <c r="U339" s="23"/>
      <c r="V339" s="25"/>
      <c r="W339" s="57"/>
      <c r="X339" s="57"/>
      <c r="Y339" s="25"/>
      <c r="Z339" s="57"/>
      <c r="AA339" s="57"/>
      <c r="AB339" s="57"/>
      <c r="AC339" s="25"/>
      <c r="AD339" s="57"/>
      <c r="AE339" s="57"/>
      <c r="AF339" s="57"/>
      <c r="AG339" s="23"/>
      <c r="AH339" s="25"/>
      <c r="AI339" s="57"/>
      <c r="AJ339" s="57"/>
      <c r="AK339" s="25"/>
      <c r="AL339" s="57"/>
      <c r="AM339" s="57"/>
      <c r="AN339" s="57"/>
      <c r="AO339" s="25"/>
      <c r="AP339" s="25"/>
      <c r="AQ339" s="12"/>
      <c r="AR339" s="12"/>
      <c r="AS339" s="12"/>
      <c r="AT339" s="12"/>
      <c r="AU339" s="12"/>
      <c r="AV339" s="12"/>
      <c r="AW339" s="12"/>
      <c r="AX339" s="12"/>
      <c r="AY339" s="12"/>
      <c r="AZ339" s="12"/>
      <c r="BA339" s="12"/>
      <c r="BB339" s="12"/>
      <c r="BC339" s="12"/>
      <c r="BD339" s="12"/>
      <c r="BE339" s="12"/>
      <c r="BF339" s="25"/>
      <c r="BG339" s="57"/>
      <c r="BH339" s="57"/>
      <c r="BI339" s="25"/>
      <c r="BJ339" s="25"/>
      <c r="BK339" s="57"/>
      <c r="BL339" s="57"/>
      <c r="BM339" s="25"/>
      <c r="BN339" s="57"/>
      <c r="BO339" s="57"/>
      <c r="BP339" s="57"/>
    </row>
    <row r="340" spans="1:68">
      <c r="A340" s="19"/>
      <c r="B340" s="55"/>
      <c r="C340" s="21"/>
      <c r="D340" s="21"/>
      <c r="E340" s="56"/>
      <c r="F340" s="57"/>
      <c r="G340" s="57"/>
      <c r="H340" s="57"/>
      <c r="I340" s="25"/>
      <c r="J340" s="25"/>
      <c r="K340" s="57"/>
      <c r="L340" s="57"/>
      <c r="M340" s="25"/>
      <c r="N340" s="57"/>
      <c r="O340" s="57"/>
      <c r="P340" s="57"/>
      <c r="Q340" s="57"/>
      <c r="R340" s="57"/>
      <c r="S340" s="57"/>
      <c r="T340" s="57"/>
      <c r="U340" s="23"/>
      <c r="V340" s="25"/>
      <c r="W340" s="57"/>
      <c r="X340" s="57"/>
      <c r="Y340" s="25"/>
      <c r="Z340" s="57"/>
      <c r="AA340" s="57"/>
      <c r="AB340" s="57"/>
      <c r="AC340" s="25"/>
      <c r="AD340" s="57"/>
      <c r="AE340" s="57"/>
      <c r="AF340" s="57"/>
      <c r="AG340" s="23"/>
      <c r="AH340" s="25"/>
      <c r="AI340" s="57"/>
      <c r="AJ340" s="57"/>
      <c r="AK340" s="25"/>
      <c r="AL340" s="57"/>
      <c r="AM340" s="57"/>
      <c r="AN340" s="57"/>
      <c r="AO340" s="25"/>
      <c r="AP340" s="25"/>
      <c r="AQ340" s="12"/>
      <c r="AR340" s="12"/>
      <c r="AS340" s="12"/>
      <c r="AT340" s="12"/>
      <c r="AU340" s="12"/>
      <c r="AV340" s="12"/>
      <c r="AW340" s="12"/>
      <c r="AX340" s="12"/>
      <c r="AY340" s="12"/>
      <c r="AZ340" s="12"/>
      <c r="BA340" s="12"/>
      <c r="BB340" s="12"/>
      <c r="BC340" s="12"/>
      <c r="BD340" s="12"/>
      <c r="BE340" s="12"/>
      <c r="BF340" s="25"/>
      <c r="BG340" s="57"/>
      <c r="BH340" s="57"/>
      <c r="BI340" s="25"/>
      <c r="BJ340" s="25"/>
      <c r="BK340" s="57"/>
      <c r="BL340" s="57"/>
      <c r="BM340" s="25"/>
      <c r="BN340" s="57"/>
      <c r="BO340" s="57"/>
      <c r="BP340" s="57"/>
    </row>
    <row r="341" spans="1:68">
      <c r="A341" s="19"/>
      <c r="B341" s="55"/>
      <c r="C341" s="21"/>
      <c r="D341" s="21"/>
      <c r="E341" s="56"/>
      <c r="F341" s="57"/>
      <c r="G341" s="57"/>
      <c r="H341" s="57"/>
      <c r="I341" s="25"/>
      <c r="J341" s="25"/>
      <c r="K341" s="57"/>
      <c r="L341" s="57"/>
      <c r="M341" s="25"/>
      <c r="N341" s="57"/>
      <c r="O341" s="57"/>
      <c r="P341" s="57"/>
      <c r="Q341" s="57"/>
      <c r="R341" s="57"/>
      <c r="S341" s="57"/>
      <c r="T341" s="57"/>
      <c r="U341" s="23"/>
      <c r="V341" s="25"/>
      <c r="W341" s="57"/>
      <c r="X341" s="57"/>
      <c r="Y341" s="25"/>
      <c r="Z341" s="57"/>
      <c r="AA341" s="57"/>
      <c r="AB341" s="57"/>
      <c r="AC341" s="25"/>
      <c r="AD341" s="57"/>
      <c r="AE341" s="57"/>
      <c r="AF341" s="57"/>
      <c r="AG341" s="23"/>
      <c r="AH341" s="25"/>
      <c r="AI341" s="57"/>
      <c r="AJ341" s="57"/>
      <c r="AK341" s="25"/>
      <c r="AL341" s="57"/>
      <c r="AM341" s="57"/>
      <c r="AN341" s="57"/>
      <c r="AO341" s="25"/>
      <c r="AP341" s="25"/>
      <c r="AQ341" s="12"/>
      <c r="AR341" s="12"/>
      <c r="AS341" s="12"/>
      <c r="AT341" s="12"/>
      <c r="AU341" s="12"/>
      <c r="AV341" s="12"/>
      <c r="AW341" s="12"/>
      <c r="AX341" s="12"/>
      <c r="AY341" s="12"/>
      <c r="AZ341" s="12"/>
      <c r="BA341" s="12"/>
      <c r="BB341" s="12"/>
      <c r="BC341" s="12"/>
      <c r="BD341" s="12"/>
      <c r="BE341" s="12"/>
      <c r="BF341" s="25"/>
      <c r="BG341" s="57"/>
      <c r="BH341" s="57"/>
      <c r="BI341" s="25"/>
      <c r="BJ341" s="25"/>
      <c r="BK341" s="57"/>
      <c r="BL341" s="57"/>
      <c r="BM341" s="25"/>
      <c r="BN341" s="57"/>
      <c r="BO341" s="57"/>
      <c r="BP341" s="57"/>
    </row>
    <row r="342" spans="1:68">
      <c r="A342" s="19"/>
      <c r="B342" s="55"/>
      <c r="C342" s="21"/>
      <c r="D342" s="21"/>
      <c r="E342" s="56"/>
      <c r="F342" s="57"/>
      <c r="G342" s="57"/>
      <c r="H342" s="57"/>
      <c r="I342" s="25"/>
      <c r="J342" s="25"/>
      <c r="K342" s="57"/>
      <c r="L342" s="57"/>
      <c r="M342" s="25"/>
      <c r="N342" s="57"/>
      <c r="O342" s="57"/>
      <c r="P342" s="57"/>
      <c r="Q342" s="57"/>
      <c r="R342" s="57"/>
      <c r="S342" s="57"/>
      <c r="T342" s="57"/>
      <c r="U342" s="23"/>
      <c r="V342" s="25"/>
      <c r="W342" s="57"/>
      <c r="X342" s="57"/>
      <c r="Y342" s="25"/>
      <c r="Z342" s="57"/>
      <c r="AA342" s="57"/>
      <c r="AB342" s="57"/>
      <c r="AC342" s="25"/>
      <c r="AD342" s="57"/>
      <c r="AE342" s="57"/>
      <c r="AF342" s="57"/>
      <c r="AG342" s="23"/>
      <c r="AH342" s="25"/>
      <c r="AI342" s="57"/>
      <c r="AJ342" s="57"/>
      <c r="AK342" s="25"/>
      <c r="AL342" s="57"/>
      <c r="AM342" s="57"/>
      <c r="AN342" s="57"/>
      <c r="AO342" s="25"/>
      <c r="AP342" s="25"/>
      <c r="AQ342" s="12"/>
      <c r="AR342" s="12"/>
      <c r="AS342" s="12"/>
      <c r="AT342" s="12"/>
      <c r="AU342" s="12"/>
      <c r="AV342" s="12"/>
      <c r="AW342" s="12"/>
      <c r="AX342" s="12"/>
      <c r="AY342" s="12"/>
      <c r="AZ342" s="12"/>
      <c r="BA342" s="12"/>
      <c r="BB342" s="12"/>
      <c r="BC342" s="12"/>
      <c r="BD342" s="12"/>
      <c r="BE342" s="12"/>
      <c r="BF342" s="25"/>
      <c r="BG342" s="57"/>
      <c r="BH342" s="57"/>
      <c r="BI342" s="25"/>
      <c r="BJ342" s="25"/>
      <c r="BK342" s="57"/>
      <c r="BL342" s="57"/>
      <c r="BM342" s="25"/>
      <c r="BN342" s="57"/>
      <c r="BO342" s="57"/>
      <c r="BP342" s="57"/>
    </row>
    <row r="343" spans="1:68">
      <c r="A343" s="19"/>
      <c r="B343" s="55"/>
      <c r="C343" s="21"/>
      <c r="D343" s="21"/>
      <c r="E343" s="56"/>
      <c r="F343" s="57"/>
      <c r="G343" s="57"/>
      <c r="H343" s="57"/>
      <c r="I343" s="25"/>
      <c r="J343" s="25"/>
      <c r="K343" s="57"/>
      <c r="L343" s="57"/>
      <c r="M343" s="25"/>
      <c r="N343" s="57"/>
      <c r="O343" s="57"/>
      <c r="P343" s="57"/>
      <c r="Q343" s="57"/>
      <c r="R343" s="57"/>
      <c r="S343" s="57"/>
      <c r="T343" s="57"/>
      <c r="U343" s="23"/>
      <c r="V343" s="25"/>
      <c r="W343" s="57"/>
      <c r="X343" s="57"/>
      <c r="Y343" s="25"/>
      <c r="Z343" s="57"/>
      <c r="AA343" s="57"/>
      <c r="AB343" s="57"/>
      <c r="AC343" s="25"/>
      <c r="AD343" s="57"/>
      <c r="AE343" s="57"/>
      <c r="AF343" s="57"/>
      <c r="AG343" s="23"/>
      <c r="AH343" s="25"/>
      <c r="AI343" s="57"/>
      <c r="AJ343" s="57"/>
      <c r="AK343" s="25"/>
      <c r="AL343" s="57"/>
      <c r="AM343" s="57"/>
      <c r="AN343" s="57"/>
      <c r="AO343" s="25"/>
      <c r="AP343" s="25"/>
      <c r="AQ343" s="12"/>
      <c r="AR343" s="12"/>
      <c r="AS343" s="12"/>
      <c r="AT343" s="12"/>
      <c r="AU343" s="12"/>
      <c r="AV343" s="12"/>
      <c r="AW343" s="12"/>
      <c r="AX343" s="12"/>
      <c r="AY343" s="12"/>
      <c r="AZ343" s="12"/>
      <c r="BA343" s="12"/>
      <c r="BB343" s="12"/>
      <c r="BC343" s="12"/>
      <c r="BD343" s="12"/>
      <c r="BE343" s="12"/>
      <c r="BF343" s="25"/>
      <c r="BG343" s="57"/>
      <c r="BH343" s="57"/>
      <c r="BI343" s="25"/>
      <c r="BJ343" s="25"/>
      <c r="BK343" s="57"/>
      <c r="BL343" s="57"/>
      <c r="BM343" s="25"/>
      <c r="BN343" s="57"/>
      <c r="BO343" s="57"/>
      <c r="BP343" s="57"/>
    </row>
    <row r="344" spans="1:68">
      <c r="A344" s="19"/>
      <c r="B344" s="55"/>
      <c r="C344" s="21"/>
      <c r="D344" s="21"/>
      <c r="E344" s="56"/>
      <c r="F344" s="57"/>
      <c r="G344" s="57"/>
      <c r="H344" s="57"/>
      <c r="I344" s="25"/>
      <c r="J344" s="25"/>
      <c r="K344" s="57"/>
      <c r="L344" s="57"/>
      <c r="M344" s="25"/>
      <c r="N344" s="57"/>
      <c r="O344" s="57"/>
      <c r="P344" s="57"/>
      <c r="Q344" s="57"/>
      <c r="R344" s="57"/>
      <c r="S344" s="57"/>
      <c r="T344" s="57"/>
      <c r="U344" s="23"/>
      <c r="V344" s="25"/>
      <c r="W344" s="57"/>
      <c r="X344" s="57"/>
      <c r="Y344" s="25"/>
      <c r="Z344" s="57"/>
      <c r="AA344" s="57"/>
      <c r="AB344" s="57"/>
      <c r="AC344" s="25"/>
      <c r="AD344" s="57"/>
      <c r="AE344" s="57"/>
      <c r="AF344" s="57"/>
      <c r="AG344" s="23"/>
      <c r="AH344" s="25"/>
      <c r="AI344" s="57"/>
      <c r="AJ344" s="57"/>
      <c r="AK344" s="25"/>
      <c r="AL344" s="57"/>
      <c r="AM344" s="57"/>
      <c r="AN344" s="57"/>
      <c r="AO344" s="25"/>
      <c r="AP344" s="25"/>
      <c r="AQ344" s="12"/>
      <c r="AR344" s="12"/>
      <c r="AS344" s="12"/>
      <c r="AT344" s="12"/>
      <c r="AU344" s="12"/>
      <c r="AV344" s="12"/>
      <c r="AW344" s="12"/>
      <c r="AX344" s="12"/>
      <c r="AY344" s="12"/>
      <c r="AZ344" s="12"/>
      <c r="BA344" s="12"/>
      <c r="BB344" s="12"/>
      <c r="BC344" s="12"/>
      <c r="BD344" s="12"/>
      <c r="BE344" s="12"/>
      <c r="BF344" s="25"/>
      <c r="BG344" s="57"/>
      <c r="BH344" s="57"/>
      <c r="BI344" s="25"/>
      <c r="BJ344" s="25"/>
      <c r="BK344" s="57"/>
      <c r="BL344" s="57"/>
      <c r="BM344" s="25"/>
      <c r="BN344" s="57"/>
      <c r="BO344" s="57"/>
      <c r="BP344" s="57"/>
    </row>
    <row r="345" spans="1:68">
      <c r="A345" s="19"/>
      <c r="B345" s="55"/>
      <c r="C345" s="21"/>
      <c r="D345" s="21"/>
      <c r="E345" s="56"/>
      <c r="F345" s="57"/>
      <c r="G345" s="57"/>
      <c r="H345" s="57"/>
      <c r="I345" s="25"/>
      <c r="J345" s="25"/>
      <c r="K345" s="57"/>
      <c r="L345" s="57"/>
      <c r="M345" s="25"/>
      <c r="N345" s="57"/>
      <c r="O345" s="57"/>
      <c r="P345" s="57"/>
      <c r="Q345" s="57"/>
      <c r="R345" s="57"/>
      <c r="S345" s="57"/>
      <c r="T345" s="57"/>
      <c r="U345" s="23"/>
      <c r="V345" s="25"/>
      <c r="W345" s="57"/>
      <c r="X345" s="57"/>
      <c r="Y345" s="25"/>
      <c r="Z345" s="57"/>
      <c r="AA345" s="57"/>
      <c r="AB345" s="57"/>
      <c r="AC345" s="25"/>
      <c r="AD345" s="57"/>
      <c r="AE345" s="57"/>
      <c r="AF345" s="57"/>
      <c r="AG345" s="23"/>
      <c r="AH345" s="25"/>
      <c r="AI345" s="57"/>
      <c r="AJ345" s="57"/>
      <c r="AK345" s="25"/>
      <c r="AL345" s="57"/>
      <c r="AM345" s="57"/>
      <c r="AN345" s="57"/>
      <c r="AO345" s="25"/>
      <c r="AP345" s="25"/>
      <c r="AQ345" s="12"/>
      <c r="AR345" s="12"/>
      <c r="AS345" s="12"/>
      <c r="AT345" s="12"/>
      <c r="AU345" s="12"/>
      <c r="AV345" s="12"/>
      <c r="AW345" s="12"/>
      <c r="AX345" s="12"/>
      <c r="AY345" s="12"/>
      <c r="AZ345" s="12"/>
      <c r="BA345" s="12"/>
      <c r="BB345" s="12"/>
      <c r="BC345" s="12"/>
      <c r="BD345" s="12"/>
      <c r="BE345" s="12"/>
      <c r="BF345" s="25"/>
      <c r="BG345" s="57"/>
      <c r="BH345" s="57"/>
      <c r="BI345" s="25"/>
      <c r="BJ345" s="25"/>
      <c r="BK345" s="57"/>
      <c r="BL345" s="57"/>
      <c r="BM345" s="25"/>
      <c r="BN345" s="57"/>
      <c r="BO345" s="57"/>
      <c r="BP345" s="57"/>
    </row>
    <row r="346" spans="1:68">
      <c r="A346" s="19"/>
      <c r="B346" s="55"/>
      <c r="C346" s="21"/>
      <c r="D346" s="21"/>
      <c r="E346" s="56"/>
      <c r="F346" s="57"/>
      <c r="G346" s="57"/>
      <c r="H346" s="57"/>
      <c r="I346" s="25"/>
      <c r="J346" s="25"/>
      <c r="K346" s="57"/>
      <c r="L346" s="57"/>
      <c r="M346" s="25"/>
      <c r="N346" s="57"/>
      <c r="O346" s="57"/>
      <c r="P346" s="57"/>
      <c r="Q346" s="57"/>
      <c r="R346" s="57"/>
      <c r="S346" s="57"/>
      <c r="T346" s="57"/>
      <c r="U346" s="23"/>
      <c r="V346" s="25"/>
      <c r="W346" s="57"/>
      <c r="X346" s="57"/>
      <c r="Y346" s="25"/>
      <c r="Z346" s="57"/>
      <c r="AA346" s="57"/>
      <c r="AB346" s="57"/>
      <c r="AC346" s="25"/>
      <c r="AD346" s="57"/>
      <c r="AE346" s="57"/>
      <c r="AF346" s="57"/>
      <c r="AG346" s="23"/>
      <c r="AH346" s="25"/>
      <c r="AI346" s="57"/>
      <c r="AJ346" s="57"/>
      <c r="AK346" s="25"/>
      <c r="AL346" s="57"/>
      <c r="AM346" s="57"/>
      <c r="AN346" s="57"/>
      <c r="AO346" s="25"/>
      <c r="AP346" s="25"/>
      <c r="AQ346" s="12"/>
      <c r="AR346" s="12"/>
      <c r="AS346" s="12"/>
      <c r="AT346" s="12"/>
      <c r="AU346" s="12"/>
      <c r="AV346" s="12"/>
      <c r="AW346" s="12"/>
      <c r="AX346" s="12"/>
      <c r="AY346" s="12"/>
      <c r="AZ346" s="12"/>
      <c r="BA346" s="12"/>
      <c r="BB346" s="12"/>
      <c r="BC346" s="12"/>
      <c r="BD346" s="12"/>
      <c r="BE346" s="12"/>
      <c r="BF346" s="25"/>
      <c r="BG346" s="57"/>
      <c r="BH346" s="57"/>
      <c r="BI346" s="25"/>
      <c r="BJ346" s="25"/>
      <c r="BK346" s="57"/>
      <c r="BL346" s="57"/>
      <c r="BM346" s="25"/>
      <c r="BN346" s="57"/>
      <c r="BO346" s="57"/>
      <c r="BP346" s="57"/>
    </row>
    <row r="347" spans="1:68">
      <c r="A347" s="19"/>
      <c r="B347" s="55"/>
      <c r="C347" s="21"/>
      <c r="D347" s="21"/>
      <c r="E347" s="56"/>
      <c r="F347" s="57"/>
      <c r="G347" s="57"/>
      <c r="H347" s="57"/>
      <c r="I347" s="25"/>
      <c r="J347" s="25"/>
      <c r="K347" s="57"/>
      <c r="L347" s="57"/>
      <c r="M347" s="25"/>
      <c r="N347" s="57"/>
      <c r="O347" s="57"/>
      <c r="P347" s="57"/>
      <c r="Q347" s="57"/>
      <c r="R347" s="57"/>
      <c r="S347" s="57"/>
      <c r="T347" s="57"/>
      <c r="U347" s="23"/>
      <c r="V347" s="25"/>
      <c r="W347" s="57"/>
      <c r="X347" s="57"/>
      <c r="Y347" s="25"/>
      <c r="Z347" s="57"/>
      <c r="AA347" s="57"/>
      <c r="AB347" s="57"/>
      <c r="AC347" s="25"/>
      <c r="AD347" s="57"/>
      <c r="AE347" s="57"/>
      <c r="AF347" s="57"/>
      <c r="AG347" s="23"/>
      <c r="AH347" s="25"/>
      <c r="AI347" s="57"/>
      <c r="AJ347" s="57"/>
      <c r="AK347" s="25"/>
      <c r="AL347" s="57"/>
      <c r="AM347" s="57"/>
      <c r="AN347" s="57"/>
      <c r="AO347" s="25"/>
      <c r="AP347" s="25"/>
      <c r="AQ347" s="12"/>
      <c r="AR347" s="12"/>
      <c r="AS347" s="12"/>
      <c r="AT347" s="12"/>
      <c r="AU347" s="12"/>
      <c r="AV347" s="12"/>
      <c r="AW347" s="12"/>
      <c r="AX347" s="12"/>
      <c r="AY347" s="12"/>
      <c r="AZ347" s="12"/>
      <c r="BA347" s="12"/>
      <c r="BB347" s="12"/>
      <c r="BC347" s="12"/>
      <c r="BD347" s="12"/>
      <c r="BE347" s="12"/>
      <c r="BF347" s="25"/>
      <c r="BG347" s="57"/>
      <c r="BH347" s="57"/>
      <c r="BI347" s="25"/>
      <c r="BJ347" s="25"/>
      <c r="BK347" s="57"/>
      <c r="BL347" s="57"/>
      <c r="BM347" s="25"/>
      <c r="BN347" s="57"/>
      <c r="BO347" s="57"/>
      <c r="BP347" s="57"/>
    </row>
    <row r="348" spans="1:68">
      <c r="A348" s="19"/>
      <c r="B348" s="55"/>
      <c r="C348" s="21"/>
      <c r="D348" s="21"/>
      <c r="E348" s="56"/>
      <c r="F348" s="57"/>
      <c r="G348" s="57"/>
      <c r="H348" s="57"/>
      <c r="I348" s="25"/>
      <c r="J348" s="25"/>
      <c r="K348" s="57"/>
      <c r="L348" s="57"/>
      <c r="M348" s="25"/>
      <c r="N348" s="57"/>
      <c r="O348" s="57"/>
      <c r="P348" s="57"/>
      <c r="Q348" s="57"/>
      <c r="R348" s="57"/>
      <c r="S348" s="57"/>
      <c r="T348" s="57"/>
      <c r="U348" s="23"/>
      <c r="V348" s="25"/>
      <c r="W348" s="57"/>
      <c r="X348" s="57"/>
      <c r="Y348" s="25"/>
      <c r="Z348" s="57"/>
      <c r="AA348" s="57"/>
      <c r="AB348" s="57"/>
      <c r="AC348" s="25"/>
      <c r="AD348" s="57"/>
      <c r="AE348" s="57"/>
      <c r="AF348" s="57"/>
      <c r="AG348" s="23"/>
      <c r="AH348" s="25"/>
      <c r="AI348" s="57"/>
      <c r="AJ348" s="57"/>
      <c r="AK348" s="25"/>
      <c r="AL348" s="57"/>
      <c r="AM348" s="57"/>
      <c r="AN348" s="57"/>
      <c r="AO348" s="25"/>
      <c r="AP348" s="25"/>
      <c r="AQ348" s="12"/>
      <c r="AR348" s="12"/>
      <c r="AS348" s="12"/>
      <c r="AT348" s="12"/>
      <c r="AU348" s="12"/>
      <c r="AV348" s="12"/>
      <c r="AW348" s="12"/>
      <c r="AX348" s="12"/>
      <c r="AY348" s="12"/>
      <c r="AZ348" s="12"/>
      <c r="BA348" s="12"/>
      <c r="BB348" s="12"/>
      <c r="BC348" s="12"/>
      <c r="BD348" s="12"/>
      <c r="BE348" s="12"/>
      <c r="BF348" s="25"/>
      <c r="BG348" s="57"/>
      <c r="BH348" s="57"/>
      <c r="BI348" s="25"/>
      <c r="BJ348" s="25"/>
      <c r="BK348" s="57"/>
      <c r="BL348" s="57"/>
      <c r="BM348" s="25"/>
      <c r="BN348" s="57"/>
      <c r="BO348" s="57"/>
      <c r="BP348" s="57"/>
    </row>
    <row r="349" spans="1:68">
      <c r="A349" s="19"/>
      <c r="B349" s="55"/>
      <c r="C349" s="21"/>
      <c r="D349" s="21"/>
      <c r="E349" s="56"/>
      <c r="F349" s="57"/>
      <c r="G349" s="57"/>
      <c r="H349" s="57"/>
      <c r="I349" s="25"/>
      <c r="J349" s="25"/>
      <c r="K349" s="57"/>
      <c r="L349" s="57"/>
      <c r="M349" s="25"/>
      <c r="N349" s="57"/>
      <c r="O349" s="57"/>
      <c r="P349" s="57"/>
      <c r="Q349" s="57"/>
      <c r="R349" s="57"/>
      <c r="S349" s="57"/>
      <c r="T349" s="57"/>
      <c r="U349" s="23"/>
      <c r="V349" s="25"/>
      <c r="W349" s="57"/>
      <c r="X349" s="57"/>
      <c r="Y349" s="25"/>
      <c r="Z349" s="57"/>
      <c r="AA349" s="57"/>
      <c r="AB349" s="57"/>
      <c r="AC349" s="25"/>
      <c r="AD349" s="57"/>
      <c r="AE349" s="57"/>
      <c r="AF349" s="57"/>
      <c r="AG349" s="23"/>
      <c r="AH349" s="25"/>
      <c r="AI349" s="57"/>
      <c r="AJ349" s="57"/>
      <c r="AK349" s="25"/>
      <c r="AL349" s="57"/>
      <c r="AM349" s="57"/>
      <c r="AN349" s="57"/>
      <c r="AO349" s="25"/>
      <c r="AP349" s="25"/>
      <c r="AQ349" s="12"/>
      <c r="AR349" s="12"/>
      <c r="AS349" s="12"/>
      <c r="AT349" s="12"/>
      <c r="AU349" s="12"/>
      <c r="AV349" s="12"/>
      <c r="AW349" s="12"/>
      <c r="AX349" s="12"/>
      <c r="AY349" s="12"/>
      <c r="AZ349" s="12"/>
      <c r="BA349" s="12"/>
      <c r="BB349" s="12"/>
      <c r="BC349" s="12"/>
      <c r="BD349" s="12"/>
      <c r="BE349" s="12"/>
      <c r="BF349" s="25"/>
      <c r="BG349" s="57"/>
      <c r="BH349" s="57"/>
      <c r="BI349" s="25"/>
      <c r="BJ349" s="25"/>
      <c r="BK349" s="57"/>
      <c r="BL349" s="57"/>
      <c r="BM349" s="25"/>
      <c r="BN349" s="57"/>
      <c r="BO349" s="57"/>
      <c r="BP349" s="57"/>
    </row>
    <row r="350" spans="1:68">
      <c r="A350" s="19"/>
      <c r="B350" s="55"/>
      <c r="C350" s="21"/>
      <c r="D350" s="21"/>
      <c r="E350" s="56"/>
      <c r="F350" s="57"/>
      <c r="G350" s="57"/>
      <c r="H350" s="57"/>
      <c r="I350" s="25"/>
      <c r="J350" s="25"/>
      <c r="K350" s="57"/>
      <c r="L350" s="57"/>
      <c r="M350" s="25"/>
      <c r="N350" s="57"/>
      <c r="O350" s="57"/>
      <c r="P350" s="57"/>
      <c r="Q350" s="57"/>
      <c r="R350" s="57"/>
      <c r="S350" s="57"/>
      <c r="T350" s="57"/>
      <c r="U350" s="23"/>
      <c r="V350" s="25"/>
      <c r="W350" s="57"/>
      <c r="X350" s="57"/>
      <c r="Y350" s="25"/>
      <c r="Z350" s="57"/>
      <c r="AA350" s="57"/>
      <c r="AB350" s="57"/>
      <c r="AC350" s="25"/>
      <c r="AD350" s="57"/>
      <c r="AE350" s="57"/>
      <c r="AF350" s="57"/>
      <c r="AG350" s="23"/>
      <c r="AH350" s="25"/>
      <c r="AI350" s="57"/>
      <c r="AJ350" s="57"/>
      <c r="AK350" s="25"/>
      <c r="AL350" s="57"/>
      <c r="AM350" s="57"/>
      <c r="AN350" s="57"/>
      <c r="AO350" s="25"/>
      <c r="AP350" s="25"/>
      <c r="AQ350" s="12"/>
      <c r="AR350" s="12"/>
      <c r="AS350" s="12"/>
      <c r="AT350" s="12"/>
      <c r="AU350" s="12"/>
      <c r="AV350" s="12"/>
      <c r="AW350" s="12"/>
      <c r="AX350" s="12"/>
      <c r="AY350" s="12"/>
      <c r="AZ350" s="12"/>
      <c r="BA350" s="12"/>
      <c r="BB350" s="12"/>
      <c r="BC350" s="12"/>
      <c r="BD350" s="12"/>
      <c r="BE350" s="12"/>
      <c r="BF350" s="25"/>
      <c r="BG350" s="57"/>
      <c r="BH350" s="57"/>
      <c r="BI350" s="25"/>
      <c r="BJ350" s="25"/>
      <c r="BK350" s="57"/>
      <c r="BL350" s="57"/>
      <c r="BM350" s="25"/>
      <c r="BN350" s="57"/>
      <c r="BO350" s="57"/>
      <c r="BP350" s="57"/>
    </row>
    <row r="351" spans="1:68">
      <c r="A351" s="19"/>
      <c r="B351" s="55"/>
      <c r="C351" s="21"/>
      <c r="D351" s="21"/>
      <c r="E351" s="56"/>
      <c r="F351" s="57"/>
      <c r="G351" s="57"/>
      <c r="H351" s="57"/>
      <c r="I351" s="25"/>
      <c r="J351" s="25"/>
      <c r="K351" s="57"/>
      <c r="L351" s="57"/>
      <c r="M351" s="25"/>
      <c r="N351" s="57"/>
      <c r="O351" s="57"/>
      <c r="P351" s="57"/>
      <c r="Q351" s="57"/>
      <c r="R351" s="57"/>
      <c r="S351" s="57"/>
      <c r="T351" s="57"/>
      <c r="U351" s="23"/>
      <c r="V351" s="25"/>
      <c r="W351" s="57"/>
      <c r="X351" s="57"/>
      <c r="Y351" s="25"/>
      <c r="Z351" s="57"/>
      <c r="AA351" s="57"/>
      <c r="AB351" s="57"/>
      <c r="AC351" s="25"/>
      <c r="AD351" s="57"/>
      <c r="AE351" s="57"/>
      <c r="AF351" s="57"/>
      <c r="AG351" s="23"/>
      <c r="AH351" s="25"/>
      <c r="AI351" s="57"/>
      <c r="AJ351" s="57"/>
      <c r="AK351" s="25"/>
      <c r="AL351" s="57"/>
      <c r="AM351" s="57"/>
      <c r="AN351" s="57"/>
      <c r="AO351" s="25"/>
      <c r="AP351" s="25"/>
      <c r="AQ351" s="12"/>
      <c r="AR351" s="12"/>
      <c r="AS351" s="12"/>
      <c r="AT351" s="12"/>
      <c r="AU351" s="12"/>
      <c r="AV351" s="12"/>
      <c r="AW351" s="12"/>
      <c r="AX351" s="12"/>
      <c r="AY351" s="12"/>
      <c r="AZ351" s="12"/>
      <c r="BA351" s="12"/>
      <c r="BB351" s="12"/>
      <c r="BC351" s="12"/>
      <c r="BD351" s="12"/>
      <c r="BE351" s="12"/>
      <c r="BF351" s="25"/>
      <c r="BG351" s="57"/>
      <c r="BH351" s="57"/>
      <c r="BI351" s="25"/>
      <c r="BJ351" s="25"/>
      <c r="BK351" s="57"/>
      <c r="BL351" s="57"/>
      <c r="BM351" s="25"/>
      <c r="BN351" s="57"/>
      <c r="BO351" s="57"/>
      <c r="BP351" s="57"/>
    </row>
    <row r="352" spans="1:68">
      <c r="A352" s="19"/>
      <c r="B352" s="55"/>
      <c r="C352" s="21"/>
      <c r="D352" s="21"/>
      <c r="E352" s="56"/>
      <c r="F352" s="57"/>
      <c r="G352" s="57"/>
      <c r="H352" s="57"/>
      <c r="I352" s="25"/>
      <c r="J352" s="25"/>
      <c r="K352" s="57"/>
      <c r="L352" s="57"/>
      <c r="M352" s="25"/>
      <c r="N352" s="57"/>
      <c r="O352" s="57"/>
      <c r="P352" s="57"/>
      <c r="Q352" s="57"/>
      <c r="R352" s="57"/>
      <c r="S352" s="57"/>
      <c r="T352" s="57"/>
      <c r="U352" s="23"/>
      <c r="V352" s="25"/>
      <c r="W352" s="57"/>
      <c r="X352" s="57"/>
      <c r="Y352" s="25"/>
      <c r="Z352" s="57"/>
      <c r="AA352" s="57"/>
      <c r="AB352" s="57"/>
      <c r="AC352" s="25"/>
      <c r="AD352" s="57"/>
      <c r="AE352" s="57"/>
      <c r="AF352" s="57"/>
      <c r="AG352" s="23"/>
      <c r="AH352" s="25"/>
      <c r="AI352" s="57"/>
      <c r="AJ352" s="57"/>
      <c r="AK352" s="25"/>
      <c r="AL352" s="57"/>
      <c r="AM352" s="57"/>
      <c r="AN352" s="57"/>
      <c r="AO352" s="25"/>
      <c r="AP352" s="25"/>
      <c r="AQ352" s="12"/>
      <c r="AR352" s="12"/>
      <c r="AS352" s="12"/>
      <c r="AT352" s="12"/>
      <c r="AU352" s="12"/>
      <c r="AV352" s="12"/>
      <c r="AW352" s="12"/>
      <c r="AX352" s="12"/>
      <c r="AY352" s="12"/>
      <c r="AZ352" s="12"/>
      <c r="BA352" s="12"/>
      <c r="BB352" s="12"/>
      <c r="BC352" s="12"/>
      <c r="BD352" s="12"/>
      <c r="BE352" s="12"/>
      <c r="BF352" s="25"/>
      <c r="BG352" s="57"/>
      <c r="BH352" s="57"/>
      <c r="BI352" s="25"/>
      <c r="BJ352" s="25"/>
      <c r="BK352" s="57"/>
      <c r="BL352" s="57"/>
      <c r="BM352" s="25"/>
      <c r="BN352" s="57"/>
      <c r="BO352" s="57"/>
      <c r="BP352" s="57"/>
    </row>
    <row r="353" spans="1:68">
      <c r="A353" s="19"/>
      <c r="B353" s="55"/>
      <c r="C353" s="21"/>
      <c r="D353" s="21"/>
      <c r="E353" s="56"/>
      <c r="F353" s="57"/>
      <c r="G353" s="57"/>
      <c r="H353" s="57"/>
      <c r="I353" s="25"/>
      <c r="J353" s="25"/>
      <c r="K353" s="57"/>
      <c r="L353" s="57"/>
      <c r="M353" s="25"/>
      <c r="N353" s="57"/>
      <c r="O353" s="57"/>
      <c r="P353" s="57"/>
      <c r="Q353" s="57"/>
      <c r="R353" s="57"/>
      <c r="S353" s="57"/>
      <c r="T353" s="57"/>
      <c r="U353" s="23"/>
      <c r="V353" s="25"/>
      <c r="W353" s="57"/>
      <c r="X353" s="57"/>
      <c r="Y353" s="25"/>
      <c r="Z353" s="57"/>
      <c r="AA353" s="57"/>
      <c r="AB353" s="57"/>
      <c r="AC353" s="25"/>
      <c r="AD353" s="57"/>
      <c r="AE353" s="57"/>
      <c r="AF353" s="57"/>
      <c r="AG353" s="23"/>
      <c r="AH353" s="25"/>
      <c r="AI353" s="57"/>
      <c r="AJ353" s="57"/>
      <c r="AK353" s="25"/>
      <c r="AL353" s="57"/>
      <c r="AM353" s="57"/>
      <c r="AN353" s="57"/>
      <c r="AO353" s="25"/>
      <c r="AP353" s="25"/>
      <c r="AQ353" s="12"/>
      <c r="AR353" s="12"/>
      <c r="AS353" s="12"/>
      <c r="AT353" s="12"/>
      <c r="AU353" s="12"/>
      <c r="AV353" s="12"/>
      <c r="AW353" s="12"/>
      <c r="AX353" s="12"/>
      <c r="AY353" s="12"/>
      <c r="AZ353" s="12"/>
      <c r="BA353" s="12"/>
      <c r="BB353" s="12"/>
      <c r="BC353" s="12"/>
      <c r="BD353" s="12"/>
      <c r="BE353" s="12"/>
      <c r="BF353" s="25"/>
      <c r="BG353" s="57"/>
      <c r="BH353" s="57"/>
      <c r="BI353" s="25"/>
      <c r="BJ353" s="25"/>
      <c r="BK353" s="57"/>
      <c r="BL353" s="57"/>
      <c r="BM353" s="25"/>
      <c r="BN353" s="57"/>
      <c r="BO353" s="57"/>
      <c r="BP353" s="57"/>
    </row>
    <row r="354" spans="1:68">
      <c r="A354" s="19"/>
      <c r="B354" s="55"/>
      <c r="C354" s="21"/>
      <c r="D354" s="21"/>
      <c r="E354" s="56"/>
      <c r="F354" s="57"/>
      <c r="G354" s="57"/>
      <c r="H354" s="57"/>
      <c r="I354" s="25"/>
      <c r="J354" s="25"/>
      <c r="K354" s="57"/>
      <c r="L354" s="57"/>
      <c r="M354" s="25"/>
      <c r="N354" s="57"/>
      <c r="O354" s="57"/>
      <c r="P354" s="57"/>
      <c r="Q354" s="57"/>
      <c r="R354" s="57"/>
      <c r="S354" s="57"/>
      <c r="T354" s="57"/>
      <c r="U354" s="23"/>
      <c r="V354" s="25"/>
      <c r="W354" s="57"/>
      <c r="X354" s="57"/>
      <c r="Y354" s="25"/>
      <c r="Z354" s="57"/>
      <c r="AA354" s="57"/>
      <c r="AB354" s="57"/>
      <c r="AC354" s="25"/>
      <c r="AD354" s="57"/>
      <c r="AE354" s="57"/>
      <c r="AF354" s="57"/>
      <c r="AG354" s="23"/>
      <c r="AH354" s="25"/>
      <c r="AI354" s="57"/>
      <c r="AJ354" s="57"/>
      <c r="AK354" s="25"/>
      <c r="AL354" s="57"/>
      <c r="AM354" s="57"/>
      <c r="AN354" s="57"/>
      <c r="AO354" s="25"/>
      <c r="AP354" s="25"/>
      <c r="AQ354" s="12"/>
      <c r="AR354" s="12"/>
      <c r="AS354" s="12"/>
      <c r="AT354" s="12"/>
      <c r="AU354" s="12"/>
      <c r="AV354" s="12"/>
      <c r="AW354" s="12"/>
      <c r="AX354" s="12"/>
      <c r="AY354" s="12"/>
      <c r="AZ354" s="12"/>
      <c r="BA354" s="12"/>
      <c r="BB354" s="12"/>
      <c r="BC354" s="12"/>
      <c r="BD354" s="12"/>
      <c r="BE354" s="12"/>
      <c r="BF354" s="25"/>
      <c r="BG354" s="57"/>
      <c r="BH354" s="57"/>
      <c r="BI354" s="25"/>
      <c r="BJ354" s="25"/>
      <c r="BK354" s="57"/>
      <c r="BL354" s="57"/>
      <c r="BM354" s="25"/>
      <c r="BN354" s="57"/>
      <c r="BO354" s="57"/>
      <c r="BP354" s="57"/>
    </row>
    <row r="355" spans="1:68">
      <c r="A355" s="19"/>
      <c r="B355" s="55"/>
      <c r="C355" s="21"/>
      <c r="D355" s="21"/>
      <c r="E355" s="56"/>
      <c r="F355" s="57"/>
      <c r="G355" s="57"/>
      <c r="H355" s="57"/>
      <c r="I355" s="25"/>
      <c r="J355" s="25"/>
      <c r="K355" s="57"/>
      <c r="L355" s="57"/>
      <c r="M355" s="25"/>
      <c r="N355" s="57"/>
      <c r="O355" s="57"/>
      <c r="P355" s="57"/>
      <c r="Q355" s="57"/>
      <c r="R355" s="57"/>
      <c r="S355" s="57"/>
      <c r="T355" s="57"/>
      <c r="U355" s="23"/>
      <c r="V355" s="25"/>
      <c r="W355" s="57"/>
      <c r="X355" s="57"/>
      <c r="Y355" s="25"/>
      <c r="Z355" s="57"/>
      <c r="AA355" s="57"/>
      <c r="AB355" s="57"/>
      <c r="AC355" s="25"/>
      <c r="AD355" s="57"/>
      <c r="AE355" s="57"/>
      <c r="AF355" s="57"/>
      <c r="AG355" s="23"/>
      <c r="AH355" s="25"/>
      <c r="AI355" s="57"/>
      <c r="AJ355" s="57"/>
      <c r="AK355" s="25"/>
      <c r="AL355" s="57"/>
      <c r="AM355" s="57"/>
      <c r="AN355" s="57"/>
      <c r="AO355" s="25"/>
      <c r="AP355" s="25"/>
      <c r="AQ355" s="12"/>
      <c r="AR355" s="12"/>
      <c r="AS355" s="12"/>
      <c r="AT355" s="12"/>
      <c r="AU355" s="12"/>
      <c r="AV355" s="12"/>
      <c r="AW355" s="12"/>
      <c r="AX355" s="12"/>
      <c r="AY355" s="12"/>
      <c r="AZ355" s="12"/>
      <c r="BA355" s="12"/>
      <c r="BB355" s="12"/>
      <c r="BC355" s="12"/>
      <c r="BD355" s="12"/>
      <c r="BE355" s="12"/>
      <c r="BF355" s="25"/>
      <c r="BG355" s="57"/>
      <c r="BH355" s="57"/>
      <c r="BI355" s="25"/>
      <c r="BJ355" s="25"/>
      <c r="BK355" s="57"/>
      <c r="BL355" s="57"/>
      <c r="BM355" s="25"/>
      <c r="BN355" s="57"/>
      <c r="BO355" s="57"/>
      <c r="BP355" s="57"/>
    </row>
    <row r="356" spans="1:68">
      <c r="A356" s="19"/>
      <c r="B356" s="55"/>
      <c r="C356" s="21"/>
      <c r="D356" s="21"/>
      <c r="E356" s="56"/>
      <c r="F356" s="57"/>
      <c r="G356" s="57"/>
      <c r="H356" s="57"/>
      <c r="I356" s="25"/>
      <c r="J356" s="25"/>
      <c r="K356" s="57"/>
      <c r="L356" s="57"/>
      <c r="M356" s="25"/>
      <c r="N356" s="57"/>
      <c r="O356" s="57"/>
      <c r="P356" s="57"/>
      <c r="Q356" s="57"/>
      <c r="R356" s="57"/>
      <c r="S356" s="57"/>
      <c r="T356" s="57"/>
      <c r="U356" s="23"/>
      <c r="V356" s="25"/>
      <c r="W356" s="57"/>
      <c r="X356" s="57"/>
      <c r="Y356" s="25"/>
      <c r="Z356" s="57"/>
      <c r="AA356" s="57"/>
      <c r="AB356" s="57"/>
      <c r="AC356" s="25"/>
      <c r="AD356" s="57"/>
      <c r="AE356" s="57"/>
      <c r="AF356" s="57"/>
      <c r="AG356" s="23"/>
      <c r="AH356" s="25"/>
      <c r="AI356" s="57"/>
      <c r="AJ356" s="57"/>
      <c r="AK356" s="25"/>
      <c r="AL356" s="57"/>
      <c r="AM356" s="57"/>
      <c r="AN356" s="57"/>
      <c r="AO356" s="25"/>
      <c r="AP356" s="25"/>
      <c r="AQ356" s="12"/>
      <c r="AR356" s="12"/>
      <c r="AS356" s="12"/>
      <c r="AT356" s="12"/>
      <c r="AU356" s="12"/>
      <c r="AV356" s="12"/>
      <c r="AW356" s="12"/>
      <c r="AX356" s="12"/>
      <c r="AY356" s="12"/>
      <c r="AZ356" s="12"/>
      <c r="BA356" s="12"/>
      <c r="BB356" s="12"/>
      <c r="BC356" s="12"/>
      <c r="BD356" s="12"/>
      <c r="BE356" s="12"/>
      <c r="BF356" s="25"/>
      <c r="BG356" s="57"/>
      <c r="BH356" s="57"/>
      <c r="BI356" s="25"/>
      <c r="BJ356" s="25"/>
      <c r="BK356" s="57"/>
      <c r="BL356" s="57"/>
      <c r="BM356" s="25"/>
      <c r="BN356" s="57"/>
      <c r="BO356" s="57"/>
      <c r="BP356" s="57"/>
    </row>
    <row r="357" spans="1:68">
      <c r="A357" s="19"/>
      <c r="B357" s="55"/>
      <c r="C357" s="21"/>
      <c r="D357" s="21"/>
      <c r="E357" s="56"/>
      <c r="F357" s="57"/>
      <c r="G357" s="57"/>
      <c r="H357" s="57"/>
      <c r="I357" s="25"/>
      <c r="J357" s="25"/>
      <c r="K357" s="57"/>
      <c r="L357" s="57"/>
      <c r="M357" s="25"/>
      <c r="N357" s="57"/>
      <c r="O357" s="57"/>
      <c r="P357" s="57"/>
      <c r="Q357" s="57"/>
      <c r="R357" s="57"/>
      <c r="S357" s="57"/>
      <c r="T357" s="57"/>
      <c r="U357" s="23"/>
      <c r="V357" s="25"/>
      <c r="W357" s="57"/>
      <c r="X357" s="57"/>
      <c r="Y357" s="25"/>
      <c r="Z357" s="57"/>
      <c r="AA357" s="57"/>
      <c r="AB357" s="57"/>
      <c r="AC357" s="25"/>
      <c r="AD357" s="57"/>
      <c r="AE357" s="57"/>
      <c r="AF357" s="57"/>
      <c r="AG357" s="23"/>
      <c r="AH357" s="25"/>
      <c r="AI357" s="57"/>
      <c r="AJ357" s="57"/>
      <c r="AK357" s="25"/>
      <c r="AL357" s="57"/>
      <c r="AM357" s="57"/>
      <c r="AN357" s="57"/>
      <c r="AO357" s="25"/>
      <c r="AP357" s="25"/>
      <c r="AQ357" s="12"/>
      <c r="AR357" s="12"/>
      <c r="AS357" s="12"/>
      <c r="AT357" s="12"/>
      <c r="AU357" s="12"/>
      <c r="AV357" s="12"/>
      <c r="AW357" s="12"/>
      <c r="AX357" s="12"/>
      <c r="AY357" s="12"/>
      <c r="AZ357" s="12"/>
      <c r="BA357" s="12"/>
      <c r="BB357" s="12"/>
      <c r="BC357" s="12"/>
      <c r="BD357" s="12"/>
      <c r="BE357" s="12"/>
      <c r="BF357" s="25"/>
      <c r="BG357" s="57"/>
      <c r="BH357" s="57"/>
      <c r="BI357" s="25"/>
      <c r="BJ357" s="25"/>
      <c r="BK357" s="57"/>
      <c r="BL357" s="57"/>
      <c r="BM357" s="25"/>
      <c r="BN357" s="57"/>
      <c r="BO357" s="57"/>
      <c r="BP357" s="57"/>
    </row>
    <row r="358" spans="1:68">
      <c r="A358" s="19"/>
      <c r="B358" s="55"/>
      <c r="C358" s="21"/>
      <c r="D358" s="21"/>
      <c r="E358" s="56"/>
      <c r="F358" s="57"/>
      <c r="G358" s="57"/>
      <c r="H358" s="57"/>
      <c r="I358" s="25"/>
      <c r="J358" s="25"/>
      <c r="K358" s="57"/>
      <c r="L358" s="57"/>
      <c r="M358" s="25"/>
      <c r="N358" s="57"/>
      <c r="O358" s="57"/>
      <c r="P358" s="57"/>
      <c r="Q358" s="57"/>
      <c r="R358" s="57"/>
      <c r="S358" s="57"/>
      <c r="T358" s="57"/>
      <c r="U358" s="23"/>
      <c r="V358" s="25"/>
      <c r="W358" s="57"/>
      <c r="X358" s="57"/>
      <c r="Y358" s="25"/>
      <c r="Z358" s="57"/>
      <c r="AA358" s="57"/>
      <c r="AB358" s="57"/>
      <c r="AC358" s="25"/>
      <c r="AD358" s="57"/>
      <c r="AE358" s="57"/>
      <c r="AF358" s="57"/>
      <c r="AG358" s="23"/>
      <c r="AH358" s="25"/>
      <c r="AI358" s="57"/>
      <c r="AJ358" s="57"/>
      <c r="AK358" s="25"/>
      <c r="AL358" s="57"/>
      <c r="AM358" s="57"/>
      <c r="AN358" s="57"/>
      <c r="AO358" s="25"/>
      <c r="AP358" s="25"/>
      <c r="AQ358" s="12"/>
      <c r="AR358" s="12"/>
      <c r="AS358" s="12"/>
      <c r="AT358" s="12"/>
      <c r="AU358" s="12"/>
      <c r="AV358" s="12"/>
      <c r="AW358" s="12"/>
      <c r="AX358" s="12"/>
      <c r="AY358" s="12"/>
      <c r="AZ358" s="12"/>
      <c r="BA358" s="12"/>
      <c r="BB358" s="12"/>
      <c r="BC358" s="12"/>
      <c r="BD358" s="12"/>
      <c r="BE358" s="12"/>
      <c r="BF358" s="25"/>
      <c r="BG358" s="57"/>
      <c r="BH358" s="57"/>
      <c r="BI358" s="25"/>
      <c r="BJ358" s="25"/>
      <c r="BK358" s="57"/>
      <c r="BL358" s="57"/>
      <c r="BM358" s="25"/>
      <c r="BN358" s="57"/>
      <c r="BO358" s="57"/>
      <c r="BP358" s="57"/>
    </row>
    <row r="359" spans="1:68">
      <c r="A359" s="19"/>
      <c r="B359" s="55"/>
      <c r="C359" s="21"/>
      <c r="D359" s="21"/>
      <c r="E359" s="56"/>
      <c r="F359" s="57"/>
      <c r="G359" s="57"/>
      <c r="H359" s="57"/>
      <c r="I359" s="25"/>
      <c r="J359" s="25"/>
      <c r="K359" s="57"/>
      <c r="L359" s="57"/>
      <c r="M359" s="25"/>
      <c r="N359" s="57"/>
      <c r="O359" s="57"/>
      <c r="P359" s="57"/>
      <c r="Q359" s="57"/>
      <c r="R359" s="57"/>
      <c r="S359" s="57"/>
      <c r="T359" s="57"/>
      <c r="U359" s="23"/>
      <c r="V359" s="25"/>
      <c r="W359" s="57"/>
      <c r="X359" s="57"/>
      <c r="Y359" s="25"/>
      <c r="Z359" s="57"/>
      <c r="AA359" s="57"/>
      <c r="AB359" s="57"/>
      <c r="AC359" s="25"/>
      <c r="AD359" s="57"/>
      <c r="AE359" s="57"/>
      <c r="AF359" s="57"/>
      <c r="AG359" s="23"/>
      <c r="AH359" s="25"/>
      <c r="AI359" s="57"/>
      <c r="AJ359" s="57"/>
      <c r="AK359" s="25"/>
      <c r="AL359" s="57"/>
      <c r="AM359" s="57"/>
      <c r="AN359" s="57"/>
      <c r="AO359" s="25"/>
      <c r="AP359" s="25"/>
      <c r="AQ359" s="12"/>
      <c r="AR359" s="12"/>
      <c r="AS359" s="12"/>
      <c r="AT359" s="12"/>
      <c r="AU359" s="12"/>
      <c r="AV359" s="12"/>
      <c r="AW359" s="12"/>
      <c r="AX359" s="12"/>
      <c r="AY359" s="12"/>
      <c r="AZ359" s="12"/>
      <c r="BA359" s="12"/>
      <c r="BB359" s="12"/>
      <c r="BC359" s="12"/>
      <c r="BD359" s="12"/>
      <c r="BE359" s="12"/>
      <c r="BF359" s="25"/>
      <c r="BG359" s="57"/>
      <c r="BH359" s="57"/>
      <c r="BI359" s="25"/>
      <c r="BJ359" s="25"/>
      <c r="BK359" s="57"/>
      <c r="BL359" s="57"/>
      <c r="BM359" s="25"/>
      <c r="BN359" s="57"/>
      <c r="BO359" s="57"/>
      <c r="BP359" s="57"/>
    </row>
    <row r="360" spans="1:68">
      <c r="A360" s="19"/>
      <c r="B360" s="55"/>
      <c r="C360" s="21"/>
      <c r="D360" s="21"/>
      <c r="E360" s="56"/>
      <c r="F360" s="57"/>
      <c r="G360" s="57"/>
      <c r="H360" s="57"/>
      <c r="I360" s="25"/>
      <c r="J360" s="25"/>
      <c r="K360" s="57"/>
      <c r="L360" s="57"/>
      <c r="M360" s="25"/>
      <c r="N360" s="57"/>
      <c r="O360" s="57"/>
      <c r="P360" s="57"/>
      <c r="Q360" s="57"/>
      <c r="R360" s="57"/>
      <c r="S360" s="57"/>
      <c r="T360" s="57"/>
      <c r="U360" s="23"/>
      <c r="V360" s="25"/>
      <c r="W360" s="57"/>
      <c r="X360" s="57"/>
      <c r="Y360" s="25"/>
      <c r="Z360" s="57"/>
      <c r="AA360" s="57"/>
      <c r="AB360" s="57"/>
      <c r="AC360" s="25"/>
      <c r="AD360" s="57"/>
      <c r="AE360" s="57"/>
      <c r="AF360" s="57"/>
      <c r="AG360" s="23"/>
      <c r="AH360" s="25"/>
      <c r="AI360" s="57"/>
      <c r="AJ360" s="57"/>
      <c r="AK360" s="25"/>
      <c r="AL360" s="57"/>
      <c r="AM360" s="57"/>
      <c r="AN360" s="57"/>
      <c r="AO360" s="25"/>
      <c r="AP360" s="25"/>
      <c r="AQ360" s="12"/>
      <c r="AR360" s="12"/>
      <c r="AS360" s="12"/>
      <c r="AT360" s="12"/>
      <c r="AU360" s="12"/>
      <c r="AV360" s="12"/>
      <c r="AW360" s="12"/>
      <c r="AX360" s="12"/>
      <c r="AY360" s="12"/>
      <c r="AZ360" s="12"/>
      <c r="BA360" s="12"/>
      <c r="BB360" s="12"/>
      <c r="BC360" s="12"/>
      <c r="BD360" s="12"/>
      <c r="BE360" s="12"/>
      <c r="BF360" s="25"/>
      <c r="BG360" s="57"/>
      <c r="BH360" s="57"/>
      <c r="BI360" s="25"/>
      <c r="BJ360" s="25"/>
      <c r="BK360" s="57"/>
      <c r="BL360" s="57"/>
      <c r="BM360" s="25"/>
      <c r="BN360" s="57"/>
      <c r="BO360" s="57"/>
      <c r="BP360" s="57"/>
    </row>
    <row r="361" spans="1:68">
      <c r="A361" s="19"/>
      <c r="B361" s="55"/>
      <c r="C361" s="21"/>
      <c r="D361" s="21"/>
      <c r="E361" s="56"/>
      <c r="F361" s="57"/>
      <c r="G361" s="57"/>
      <c r="H361" s="57"/>
      <c r="I361" s="25"/>
      <c r="J361" s="25"/>
      <c r="K361" s="57"/>
      <c r="L361" s="57"/>
      <c r="M361" s="25"/>
      <c r="N361" s="57"/>
      <c r="O361" s="57"/>
      <c r="P361" s="57"/>
      <c r="Q361" s="57"/>
      <c r="R361" s="57"/>
      <c r="S361" s="57"/>
      <c r="T361" s="57"/>
      <c r="U361" s="23"/>
      <c r="V361" s="25"/>
      <c r="W361" s="57"/>
      <c r="X361" s="57"/>
      <c r="Y361" s="25"/>
      <c r="Z361" s="57"/>
      <c r="AA361" s="57"/>
      <c r="AB361" s="57"/>
      <c r="AC361" s="25"/>
      <c r="AD361" s="57"/>
      <c r="AE361" s="57"/>
      <c r="AF361" s="57"/>
      <c r="AG361" s="23"/>
      <c r="AH361" s="25"/>
      <c r="AI361" s="57"/>
      <c r="AJ361" s="57"/>
      <c r="AK361" s="25"/>
      <c r="AL361" s="57"/>
      <c r="AM361" s="57"/>
      <c r="AN361" s="57"/>
      <c r="AO361" s="25"/>
      <c r="AP361" s="25"/>
      <c r="AQ361" s="12"/>
      <c r="AR361" s="12"/>
      <c r="AS361" s="12"/>
      <c r="AT361" s="12"/>
      <c r="AU361" s="12"/>
      <c r="AV361" s="12"/>
      <c r="AW361" s="12"/>
      <c r="AX361" s="12"/>
      <c r="AY361" s="12"/>
      <c r="AZ361" s="12"/>
      <c r="BA361" s="12"/>
      <c r="BB361" s="12"/>
      <c r="BC361" s="12"/>
      <c r="BD361" s="12"/>
      <c r="BE361" s="12"/>
      <c r="BF361" s="25"/>
      <c r="BG361" s="57"/>
      <c r="BH361" s="57"/>
      <c r="BI361" s="25"/>
      <c r="BJ361" s="25"/>
      <c r="BK361" s="57"/>
      <c r="BL361" s="57"/>
      <c r="BM361" s="25"/>
      <c r="BN361" s="57"/>
      <c r="BO361" s="57"/>
      <c r="BP361" s="57"/>
    </row>
    <row r="362" spans="1:68">
      <c r="A362" s="19"/>
      <c r="B362" s="55"/>
      <c r="C362" s="21"/>
      <c r="D362" s="21"/>
      <c r="E362" s="56"/>
      <c r="F362" s="57"/>
      <c r="G362" s="57"/>
      <c r="H362" s="57"/>
      <c r="I362" s="25"/>
      <c r="J362" s="25"/>
      <c r="K362" s="57"/>
      <c r="L362" s="57"/>
      <c r="M362" s="25"/>
      <c r="N362" s="57"/>
      <c r="O362" s="57"/>
      <c r="P362" s="57"/>
      <c r="Q362" s="57"/>
      <c r="R362" s="57"/>
      <c r="S362" s="57"/>
      <c r="T362" s="57"/>
      <c r="U362" s="23"/>
      <c r="V362" s="25"/>
      <c r="W362" s="57"/>
      <c r="X362" s="57"/>
      <c r="Y362" s="25"/>
      <c r="Z362" s="57"/>
      <c r="AA362" s="57"/>
      <c r="AB362" s="57"/>
      <c r="AC362" s="25"/>
      <c r="AD362" s="57"/>
      <c r="AE362" s="57"/>
      <c r="AF362" s="57"/>
      <c r="AG362" s="23"/>
      <c r="AH362" s="25"/>
      <c r="AI362" s="57"/>
      <c r="AJ362" s="57"/>
      <c r="AK362" s="25"/>
      <c r="AL362" s="57"/>
      <c r="AM362" s="57"/>
      <c r="AN362" s="57"/>
      <c r="AO362" s="25"/>
      <c r="AP362" s="25"/>
      <c r="AQ362" s="12"/>
      <c r="AR362" s="12"/>
      <c r="AS362" s="12"/>
      <c r="AT362" s="12"/>
      <c r="AU362" s="12"/>
      <c r="AV362" s="12"/>
      <c r="AW362" s="12"/>
      <c r="AX362" s="12"/>
      <c r="AY362" s="12"/>
      <c r="AZ362" s="12"/>
      <c r="BA362" s="12"/>
      <c r="BB362" s="12"/>
      <c r="BC362" s="12"/>
      <c r="BD362" s="12"/>
      <c r="BE362" s="12"/>
      <c r="BF362" s="25"/>
      <c r="BG362" s="57"/>
      <c r="BH362" s="57"/>
      <c r="BI362" s="25"/>
      <c r="BJ362" s="25"/>
      <c r="BK362" s="57"/>
      <c r="BL362" s="57"/>
      <c r="BM362" s="25"/>
      <c r="BN362" s="57"/>
      <c r="BO362" s="57"/>
      <c r="BP362" s="57"/>
    </row>
    <row r="363" spans="1:68">
      <c r="A363" s="19"/>
      <c r="B363" s="55"/>
      <c r="C363" s="21"/>
      <c r="D363" s="21"/>
      <c r="E363" s="56"/>
      <c r="F363" s="57"/>
      <c r="G363" s="57"/>
      <c r="H363" s="57"/>
      <c r="I363" s="25"/>
      <c r="J363" s="25"/>
      <c r="K363" s="57"/>
      <c r="L363" s="57"/>
      <c r="M363" s="25"/>
      <c r="N363" s="57"/>
      <c r="O363" s="57"/>
      <c r="P363" s="57"/>
      <c r="Q363" s="57"/>
      <c r="R363" s="57"/>
      <c r="S363" s="57"/>
      <c r="T363" s="57"/>
      <c r="U363" s="23"/>
      <c r="V363" s="25"/>
      <c r="W363" s="57"/>
      <c r="X363" s="57"/>
      <c r="Y363" s="25"/>
      <c r="Z363" s="57"/>
      <c r="AA363" s="57"/>
      <c r="AB363" s="57"/>
      <c r="AC363" s="25"/>
      <c r="AD363" s="57"/>
      <c r="AE363" s="57"/>
      <c r="AF363" s="57"/>
      <c r="AG363" s="23"/>
      <c r="AH363" s="25"/>
      <c r="AI363" s="57"/>
      <c r="AJ363" s="57"/>
      <c r="AK363" s="25"/>
      <c r="AL363" s="57"/>
      <c r="AM363" s="57"/>
      <c r="AN363" s="57"/>
      <c r="AO363" s="25"/>
      <c r="AP363" s="25"/>
      <c r="AQ363" s="12"/>
      <c r="AR363" s="12"/>
      <c r="AS363" s="12"/>
      <c r="AT363" s="12"/>
      <c r="AU363" s="12"/>
      <c r="AV363" s="12"/>
      <c r="AW363" s="12"/>
      <c r="AX363" s="12"/>
      <c r="AY363" s="12"/>
      <c r="AZ363" s="12"/>
      <c r="BA363" s="12"/>
      <c r="BB363" s="12"/>
      <c r="BC363" s="12"/>
      <c r="BD363" s="12"/>
      <c r="BE363" s="12"/>
      <c r="BF363" s="25"/>
      <c r="BG363" s="57"/>
      <c r="BH363" s="57"/>
      <c r="BI363" s="25"/>
      <c r="BJ363" s="25"/>
      <c r="BK363" s="57"/>
      <c r="BL363" s="57"/>
      <c r="BM363" s="25"/>
      <c r="BN363" s="57"/>
      <c r="BO363" s="57"/>
      <c r="BP363" s="57"/>
    </row>
    <row r="364" spans="1:68">
      <c r="A364" s="19"/>
      <c r="B364" s="55"/>
      <c r="C364" s="21"/>
      <c r="D364" s="21"/>
      <c r="E364" s="56"/>
      <c r="F364" s="57"/>
      <c r="G364" s="57"/>
      <c r="H364" s="57"/>
      <c r="I364" s="25"/>
      <c r="J364" s="25"/>
      <c r="K364" s="57"/>
      <c r="L364" s="57"/>
      <c r="M364" s="25"/>
      <c r="N364" s="57"/>
      <c r="O364" s="57"/>
      <c r="P364" s="57"/>
      <c r="Q364" s="57"/>
      <c r="R364" s="57"/>
      <c r="S364" s="57"/>
      <c r="T364" s="57"/>
      <c r="U364" s="23"/>
      <c r="V364" s="25"/>
      <c r="W364" s="57"/>
      <c r="X364" s="57"/>
      <c r="Y364" s="25"/>
      <c r="Z364" s="57"/>
      <c r="AA364" s="57"/>
      <c r="AB364" s="57"/>
      <c r="AC364" s="25"/>
      <c r="AD364" s="57"/>
      <c r="AE364" s="57"/>
      <c r="AF364" s="57"/>
      <c r="AG364" s="23"/>
      <c r="AH364" s="25"/>
      <c r="AI364" s="57"/>
      <c r="AJ364" s="57"/>
      <c r="AK364" s="25"/>
      <c r="AL364" s="57"/>
      <c r="AM364" s="57"/>
      <c r="AN364" s="57"/>
      <c r="AO364" s="25"/>
      <c r="AP364" s="25"/>
      <c r="AQ364" s="12"/>
      <c r="AR364" s="12"/>
      <c r="AS364" s="12"/>
      <c r="AT364" s="12"/>
      <c r="AU364" s="12"/>
      <c r="AV364" s="12"/>
      <c r="AW364" s="12"/>
      <c r="AX364" s="12"/>
      <c r="AY364" s="12"/>
      <c r="AZ364" s="12"/>
      <c r="BA364" s="12"/>
      <c r="BB364" s="12"/>
      <c r="BC364" s="12"/>
      <c r="BD364" s="12"/>
      <c r="BE364" s="12"/>
      <c r="BF364" s="25"/>
      <c r="BG364" s="57"/>
      <c r="BH364" s="57"/>
      <c r="BI364" s="25"/>
      <c r="BJ364" s="25"/>
      <c r="BK364" s="57"/>
      <c r="BL364" s="57"/>
      <c r="BM364" s="25"/>
      <c r="BN364" s="57"/>
      <c r="BO364" s="57"/>
      <c r="BP364" s="57"/>
    </row>
    <row r="365" spans="1:68">
      <c r="A365" s="19"/>
      <c r="B365" s="55"/>
      <c r="C365" s="21"/>
      <c r="D365" s="21"/>
      <c r="E365" s="56"/>
      <c r="F365" s="57"/>
      <c r="G365" s="57"/>
      <c r="H365" s="57"/>
      <c r="I365" s="25"/>
      <c r="J365" s="25"/>
      <c r="K365" s="57"/>
      <c r="L365" s="57"/>
      <c r="M365" s="25"/>
      <c r="N365" s="57"/>
      <c r="O365" s="57"/>
      <c r="P365" s="57"/>
      <c r="Q365" s="57"/>
      <c r="R365" s="57"/>
      <c r="S365" s="57"/>
      <c r="T365" s="57"/>
      <c r="U365" s="23"/>
      <c r="V365" s="25"/>
      <c r="W365" s="57"/>
      <c r="X365" s="57"/>
      <c r="Y365" s="25"/>
      <c r="Z365" s="57"/>
      <c r="AA365" s="57"/>
      <c r="AB365" s="57"/>
      <c r="AC365" s="25"/>
      <c r="AD365" s="57"/>
      <c r="AE365" s="57"/>
      <c r="AF365" s="57"/>
      <c r="AG365" s="23"/>
      <c r="AH365" s="25"/>
      <c r="AI365" s="57"/>
      <c r="AJ365" s="57"/>
      <c r="AK365" s="25"/>
      <c r="AL365" s="57"/>
      <c r="AM365" s="57"/>
      <c r="AN365" s="57"/>
      <c r="AO365" s="25"/>
      <c r="AP365" s="25"/>
      <c r="AQ365" s="12"/>
      <c r="AR365" s="12"/>
      <c r="AS365" s="12"/>
      <c r="AT365" s="12"/>
      <c r="AU365" s="12"/>
      <c r="AV365" s="12"/>
      <c r="AW365" s="12"/>
      <c r="AX365" s="12"/>
      <c r="AY365" s="12"/>
      <c r="AZ365" s="12"/>
      <c r="BA365" s="12"/>
      <c r="BB365" s="12"/>
      <c r="BC365" s="12"/>
      <c r="BD365" s="12"/>
      <c r="BE365" s="12"/>
      <c r="BF365" s="25"/>
      <c r="BG365" s="57"/>
      <c r="BH365" s="57"/>
      <c r="BI365" s="25"/>
      <c r="BJ365" s="25"/>
      <c r="BK365" s="57"/>
      <c r="BL365" s="57"/>
      <c r="BM365" s="25"/>
      <c r="BN365" s="57"/>
      <c r="BO365" s="57"/>
      <c r="BP365" s="57"/>
    </row>
    <row r="366" spans="1:68">
      <c r="A366" s="19"/>
      <c r="B366" s="55"/>
      <c r="C366" s="21"/>
      <c r="D366" s="21"/>
      <c r="E366" s="56"/>
      <c r="F366" s="57"/>
      <c r="G366" s="57"/>
      <c r="H366" s="57"/>
      <c r="I366" s="25"/>
      <c r="J366" s="25"/>
      <c r="K366" s="57"/>
      <c r="L366" s="57"/>
      <c r="M366" s="25"/>
      <c r="N366" s="57"/>
      <c r="O366" s="57"/>
      <c r="P366" s="57"/>
      <c r="Q366" s="57"/>
      <c r="R366" s="57"/>
      <c r="S366" s="57"/>
      <c r="T366" s="57"/>
      <c r="U366" s="23"/>
      <c r="V366" s="25"/>
      <c r="W366" s="57"/>
      <c r="X366" s="57"/>
      <c r="Y366" s="25"/>
      <c r="Z366" s="57"/>
      <c r="AA366" s="57"/>
      <c r="AB366" s="57"/>
      <c r="AC366" s="25"/>
      <c r="AD366" s="57"/>
      <c r="AE366" s="57"/>
      <c r="AF366" s="57"/>
      <c r="AG366" s="23"/>
      <c r="AH366" s="25"/>
      <c r="AI366" s="57"/>
      <c r="AJ366" s="57"/>
      <c r="AK366" s="25"/>
      <c r="AL366" s="57"/>
      <c r="AM366" s="57"/>
      <c r="AN366" s="57"/>
      <c r="AO366" s="25"/>
      <c r="AP366" s="25"/>
      <c r="AQ366" s="12"/>
      <c r="AR366" s="12"/>
      <c r="AS366" s="12"/>
      <c r="AT366" s="12"/>
      <c r="AU366" s="12"/>
      <c r="AV366" s="12"/>
      <c r="AW366" s="12"/>
      <c r="AX366" s="12"/>
      <c r="AY366" s="12"/>
      <c r="AZ366" s="12"/>
      <c r="BA366" s="12"/>
      <c r="BB366" s="12"/>
      <c r="BC366" s="12"/>
      <c r="BD366" s="12"/>
      <c r="BE366" s="12"/>
      <c r="BF366" s="25"/>
      <c r="BG366" s="57"/>
      <c r="BH366" s="57"/>
      <c r="BI366" s="25"/>
      <c r="BJ366" s="25"/>
      <c r="BK366" s="57"/>
      <c r="BL366" s="57"/>
      <c r="BM366" s="25"/>
      <c r="BN366" s="57"/>
      <c r="BO366" s="57"/>
      <c r="BP366" s="57"/>
    </row>
    <row r="367" spans="1:68">
      <c r="A367" s="19"/>
      <c r="B367" s="55"/>
      <c r="C367" s="21"/>
      <c r="D367" s="21"/>
      <c r="E367" s="56"/>
      <c r="F367" s="57"/>
      <c r="G367" s="57"/>
      <c r="H367" s="57"/>
      <c r="I367" s="25"/>
      <c r="J367" s="25"/>
      <c r="K367" s="57"/>
      <c r="L367" s="57"/>
      <c r="M367" s="25"/>
      <c r="N367" s="57"/>
      <c r="O367" s="57"/>
      <c r="P367" s="57"/>
      <c r="Q367" s="57"/>
      <c r="R367" s="57"/>
      <c r="S367" s="57"/>
      <c r="T367" s="57"/>
      <c r="U367" s="23"/>
      <c r="V367" s="25"/>
      <c r="W367" s="57"/>
      <c r="X367" s="57"/>
      <c r="Y367" s="25"/>
      <c r="Z367" s="57"/>
      <c r="AA367" s="57"/>
      <c r="AB367" s="57"/>
      <c r="AC367" s="25"/>
      <c r="AD367" s="57"/>
      <c r="AE367" s="57"/>
      <c r="AF367" s="57"/>
      <c r="AG367" s="23"/>
      <c r="AH367" s="25"/>
      <c r="AI367" s="57"/>
      <c r="AJ367" s="57"/>
      <c r="AK367" s="25"/>
      <c r="AL367" s="57"/>
      <c r="AM367" s="57"/>
      <c r="AN367" s="57"/>
      <c r="AO367" s="25"/>
      <c r="AP367" s="25"/>
      <c r="AQ367" s="12"/>
      <c r="AR367" s="12"/>
      <c r="AS367" s="12"/>
      <c r="AT367" s="12"/>
      <c r="AU367" s="12"/>
      <c r="AV367" s="12"/>
      <c r="AW367" s="12"/>
      <c r="AX367" s="12"/>
      <c r="AY367" s="12"/>
      <c r="AZ367" s="12"/>
      <c r="BA367" s="12"/>
      <c r="BB367" s="12"/>
      <c r="BC367" s="12"/>
      <c r="BD367" s="12"/>
      <c r="BE367" s="12"/>
      <c r="BF367" s="25"/>
      <c r="BG367" s="57"/>
      <c r="BH367" s="57"/>
      <c r="BI367" s="25"/>
      <c r="BJ367" s="25"/>
      <c r="BK367" s="57"/>
      <c r="BL367" s="57"/>
      <c r="BM367" s="25"/>
      <c r="BN367" s="57"/>
      <c r="BO367" s="57"/>
      <c r="BP367" s="57"/>
    </row>
    <row r="368" spans="1:68">
      <c r="A368" s="19"/>
      <c r="B368" s="55"/>
      <c r="C368" s="21"/>
      <c r="D368" s="21"/>
      <c r="E368" s="56"/>
      <c r="F368" s="57"/>
      <c r="G368" s="57"/>
      <c r="H368" s="57"/>
      <c r="I368" s="25"/>
      <c r="J368" s="25"/>
      <c r="K368" s="57"/>
      <c r="L368" s="57"/>
      <c r="M368" s="25"/>
      <c r="N368" s="57"/>
      <c r="O368" s="57"/>
      <c r="P368" s="57"/>
      <c r="Q368" s="57"/>
      <c r="R368" s="57"/>
      <c r="S368" s="57"/>
      <c r="T368" s="57"/>
      <c r="U368" s="23"/>
      <c r="V368" s="25"/>
      <c r="W368" s="57"/>
      <c r="X368" s="57"/>
      <c r="Y368" s="25"/>
      <c r="Z368" s="57"/>
      <c r="AA368" s="57"/>
      <c r="AB368" s="57"/>
      <c r="AC368" s="25"/>
      <c r="AD368" s="57"/>
      <c r="AE368" s="57"/>
      <c r="AF368" s="57"/>
      <c r="AG368" s="23"/>
      <c r="AH368" s="25"/>
      <c r="AI368" s="57"/>
      <c r="AJ368" s="57"/>
      <c r="AK368" s="25"/>
      <c r="AL368" s="57"/>
      <c r="AM368" s="57"/>
      <c r="AN368" s="57"/>
      <c r="AO368" s="25"/>
      <c r="AP368" s="25"/>
      <c r="AQ368" s="12"/>
      <c r="AR368" s="12"/>
      <c r="AS368" s="12"/>
      <c r="AT368" s="12"/>
      <c r="AU368" s="12"/>
      <c r="AV368" s="12"/>
      <c r="AW368" s="12"/>
      <c r="AX368" s="12"/>
      <c r="AY368" s="12"/>
      <c r="AZ368" s="12"/>
      <c r="BA368" s="12"/>
      <c r="BB368" s="12"/>
      <c r="BC368" s="12"/>
      <c r="BD368" s="12"/>
      <c r="BE368" s="12"/>
      <c r="BF368" s="25"/>
      <c r="BG368" s="57"/>
      <c r="BH368" s="57"/>
      <c r="BI368" s="25"/>
      <c r="BJ368" s="25"/>
      <c r="BK368" s="57"/>
      <c r="BL368" s="57"/>
      <c r="BM368" s="25"/>
      <c r="BN368" s="57"/>
      <c r="BO368" s="57"/>
      <c r="BP368" s="57"/>
    </row>
    <row r="369" spans="1:68">
      <c r="A369" s="19"/>
      <c r="B369" s="55"/>
      <c r="C369" s="21"/>
      <c r="D369" s="21"/>
      <c r="E369" s="56"/>
      <c r="F369" s="57"/>
      <c r="G369" s="57"/>
      <c r="H369" s="57"/>
      <c r="I369" s="25"/>
      <c r="J369" s="25"/>
      <c r="K369" s="57"/>
      <c r="L369" s="57"/>
      <c r="M369" s="25"/>
      <c r="N369" s="57"/>
      <c r="O369" s="57"/>
      <c r="P369" s="57"/>
      <c r="Q369" s="57"/>
      <c r="R369" s="57"/>
      <c r="S369" s="57"/>
      <c r="T369" s="57"/>
      <c r="U369" s="23"/>
      <c r="V369" s="25"/>
      <c r="W369" s="57"/>
      <c r="X369" s="57"/>
      <c r="Y369" s="25"/>
      <c r="Z369" s="57"/>
      <c r="AA369" s="57"/>
      <c r="AB369" s="57"/>
      <c r="AC369" s="25"/>
      <c r="AD369" s="57"/>
      <c r="AE369" s="57"/>
      <c r="AF369" s="57"/>
      <c r="AG369" s="23"/>
      <c r="AH369" s="25"/>
      <c r="AI369" s="57"/>
      <c r="AJ369" s="57"/>
      <c r="AK369" s="25"/>
      <c r="AL369" s="57"/>
      <c r="AM369" s="57"/>
      <c r="AN369" s="57"/>
      <c r="AO369" s="25"/>
      <c r="AP369" s="25"/>
      <c r="AQ369" s="12"/>
      <c r="AR369" s="12"/>
      <c r="AS369" s="12"/>
      <c r="AT369" s="12"/>
      <c r="AU369" s="12"/>
      <c r="AV369" s="12"/>
      <c r="AW369" s="12"/>
      <c r="AX369" s="12"/>
      <c r="AY369" s="12"/>
      <c r="AZ369" s="12"/>
      <c r="BA369" s="12"/>
      <c r="BB369" s="12"/>
      <c r="BC369" s="12"/>
      <c r="BD369" s="12"/>
      <c r="BE369" s="12"/>
      <c r="BF369" s="25"/>
      <c r="BG369" s="57"/>
      <c r="BH369" s="57"/>
      <c r="BI369" s="25"/>
      <c r="BJ369" s="25"/>
      <c r="BK369" s="57"/>
      <c r="BL369" s="57"/>
      <c r="BM369" s="25"/>
      <c r="BN369" s="57"/>
      <c r="BO369" s="57"/>
      <c r="BP369" s="57"/>
    </row>
    <row r="370" spans="1:68">
      <c r="A370" s="19"/>
      <c r="B370" s="55"/>
      <c r="C370" s="21"/>
      <c r="D370" s="21"/>
      <c r="E370" s="56"/>
      <c r="F370" s="57"/>
      <c r="G370" s="57"/>
      <c r="H370" s="57"/>
      <c r="I370" s="25"/>
      <c r="J370" s="25"/>
      <c r="K370" s="57"/>
      <c r="L370" s="57"/>
      <c r="M370" s="25"/>
      <c r="N370" s="57"/>
      <c r="O370" s="57"/>
      <c r="P370" s="57"/>
      <c r="Q370" s="57"/>
      <c r="R370" s="57"/>
      <c r="S370" s="57"/>
      <c r="T370" s="57"/>
      <c r="U370" s="23"/>
      <c r="V370" s="25"/>
      <c r="W370" s="57"/>
      <c r="X370" s="57"/>
      <c r="Y370" s="25"/>
      <c r="Z370" s="57"/>
      <c r="AA370" s="57"/>
      <c r="AB370" s="57"/>
      <c r="AC370" s="25"/>
      <c r="AD370" s="57"/>
      <c r="AE370" s="57"/>
      <c r="AF370" s="57"/>
      <c r="AG370" s="23"/>
      <c r="AH370" s="25"/>
      <c r="AI370" s="57"/>
      <c r="AJ370" s="57"/>
      <c r="AK370" s="25"/>
      <c r="AL370" s="57"/>
      <c r="AM370" s="57"/>
      <c r="AN370" s="57"/>
      <c r="AO370" s="25"/>
      <c r="AP370" s="25"/>
      <c r="AQ370" s="12"/>
      <c r="AR370" s="12"/>
      <c r="AS370" s="12"/>
      <c r="AT370" s="12"/>
      <c r="AU370" s="12"/>
      <c r="AV370" s="12"/>
      <c r="AW370" s="12"/>
      <c r="AX370" s="12"/>
      <c r="AY370" s="12"/>
      <c r="AZ370" s="12"/>
      <c r="BA370" s="12"/>
      <c r="BB370" s="12"/>
      <c r="BC370" s="12"/>
      <c r="BD370" s="12"/>
      <c r="BE370" s="12"/>
      <c r="BF370" s="25"/>
      <c r="BG370" s="57"/>
      <c r="BH370" s="57"/>
      <c r="BI370" s="25"/>
      <c r="BJ370" s="25"/>
      <c r="BK370" s="57"/>
      <c r="BL370" s="57"/>
      <c r="BM370" s="25"/>
      <c r="BN370" s="57"/>
      <c r="BO370" s="57"/>
      <c r="BP370" s="57"/>
    </row>
    <row r="371" spans="1:68">
      <c r="A371" s="19"/>
      <c r="B371" s="55"/>
      <c r="C371" s="21"/>
      <c r="D371" s="21"/>
      <c r="E371" s="56"/>
      <c r="F371" s="57"/>
      <c r="G371" s="57"/>
      <c r="H371" s="57"/>
      <c r="I371" s="25"/>
      <c r="J371" s="25"/>
      <c r="K371" s="57"/>
      <c r="L371" s="57"/>
      <c r="M371" s="25"/>
      <c r="N371" s="57"/>
      <c r="O371" s="57"/>
      <c r="P371" s="57"/>
      <c r="Q371" s="57"/>
      <c r="R371" s="57"/>
      <c r="S371" s="57"/>
      <c r="T371" s="57"/>
      <c r="U371" s="23"/>
      <c r="V371" s="25"/>
      <c r="W371" s="57"/>
      <c r="X371" s="57"/>
      <c r="Y371" s="25"/>
      <c r="Z371" s="57"/>
      <c r="AA371" s="57"/>
      <c r="AB371" s="57"/>
      <c r="AC371" s="25"/>
      <c r="AD371" s="57"/>
      <c r="AE371" s="57"/>
      <c r="AF371" s="57"/>
      <c r="AG371" s="23"/>
      <c r="AH371" s="25"/>
      <c r="AI371" s="57"/>
      <c r="AJ371" s="57"/>
      <c r="AK371" s="25"/>
      <c r="AL371" s="57"/>
      <c r="AM371" s="57"/>
      <c r="AN371" s="57"/>
      <c r="AO371" s="25"/>
      <c r="AP371" s="25"/>
      <c r="AQ371" s="12"/>
      <c r="AR371" s="12"/>
      <c r="AS371" s="12"/>
      <c r="AT371" s="12"/>
      <c r="AU371" s="12"/>
      <c r="AV371" s="12"/>
      <c r="AW371" s="12"/>
      <c r="AX371" s="12"/>
      <c r="AY371" s="12"/>
      <c r="AZ371" s="12"/>
      <c r="BA371" s="12"/>
      <c r="BB371" s="12"/>
      <c r="BC371" s="12"/>
      <c r="BD371" s="12"/>
      <c r="BE371" s="12"/>
      <c r="BF371" s="25"/>
      <c r="BG371" s="57"/>
      <c r="BH371" s="57"/>
      <c r="BI371" s="25"/>
      <c r="BJ371" s="25"/>
      <c r="BK371" s="57"/>
      <c r="BL371" s="57"/>
      <c r="BM371" s="25"/>
      <c r="BN371" s="57"/>
      <c r="BO371" s="57"/>
      <c r="BP371" s="57"/>
    </row>
    <row r="372" spans="1:68">
      <c r="A372" s="19"/>
      <c r="B372" s="55"/>
      <c r="C372" s="21"/>
      <c r="D372" s="21"/>
      <c r="E372" s="56"/>
      <c r="F372" s="57"/>
      <c r="G372" s="57"/>
      <c r="H372" s="57"/>
      <c r="I372" s="25"/>
      <c r="J372" s="25"/>
      <c r="K372" s="57"/>
      <c r="L372" s="57"/>
      <c r="M372" s="25"/>
      <c r="N372" s="57"/>
      <c r="O372" s="57"/>
      <c r="P372" s="57"/>
      <c r="Q372" s="57"/>
      <c r="R372" s="57"/>
      <c r="S372" s="57"/>
      <c r="T372" s="57"/>
      <c r="U372" s="23"/>
      <c r="V372" s="25"/>
      <c r="W372" s="57"/>
      <c r="X372" s="57"/>
      <c r="Y372" s="25"/>
      <c r="Z372" s="57"/>
      <c r="AA372" s="57"/>
      <c r="AB372" s="57"/>
      <c r="AC372" s="25"/>
      <c r="AD372" s="57"/>
      <c r="AE372" s="57"/>
      <c r="AF372" s="57"/>
      <c r="AG372" s="23"/>
      <c r="AH372" s="25"/>
      <c r="AI372" s="57"/>
      <c r="AJ372" s="57"/>
      <c r="AK372" s="25"/>
      <c r="AL372" s="57"/>
      <c r="AM372" s="57"/>
      <c r="AN372" s="57"/>
      <c r="AO372" s="25"/>
      <c r="AP372" s="25"/>
      <c r="AQ372" s="12"/>
      <c r="AR372" s="12"/>
      <c r="AS372" s="12"/>
      <c r="AT372" s="12"/>
      <c r="AU372" s="12"/>
      <c r="AV372" s="12"/>
      <c r="AW372" s="12"/>
      <c r="AX372" s="12"/>
      <c r="AY372" s="12"/>
      <c r="AZ372" s="12"/>
      <c r="BA372" s="12"/>
      <c r="BB372" s="12"/>
      <c r="BC372" s="12"/>
      <c r="BD372" s="12"/>
      <c r="BE372" s="12"/>
      <c r="BF372" s="25"/>
      <c r="BG372" s="57"/>
      <c r="BH372" s="57"/>
      <c r="BI372" s="25"/>
      <c r="BJ372" s="25"/>
      <c r="BK372" s="57"/>
      <c r="BL372" s="57"/>
      <c r="BM372" s="25"/>
      <c r="BN372" s="57"/>
      <c r="BO372" s="57"/>
      <c r="BP372" s="57"/>
    </row>
    <row r="373" spans="1:68">
      <c r="A373" s="19"/>
      <c r="B373" s="55"/>
      <c r="C373" s="21"/>
      <c r="D373" s="21"/>
      <c r="E373" s="56"/>
      <c r="F373" s="57"/>
      <c r="G373" s="57"/>
      <c r="H373" s="57"/>
      <c r="I373" s="25"/>
      <c r="J373" s="25"/>
      <c r="K373" s="57"/>
      <c r="L373" s="57"/>
      <c r="M373" s="25"/>
      <c r="N373" s="57"/>
      <c r="O373" s="57"/>
      <c r="P373" s="57"/>
      <c r="Q373" s="57"/>
      <c r="R373" s="57"/>
      <c r="S373" s="57"/>
      <c r="T373" s="57"/>
      <c r="U373" s="23"/>
      <c r="V373" s="25"/>
      <c r="W373" s="57"/>
      <c r="X373" s="57"/>
      <c r="Y373" s="25"/>
      <c r="Z373" s="57"/>
      <c r="AA373" s="57"/>
      <c r="AB373" s="57"/>
      <c r="AC373" s="25"/>
      <c r="AD373" s="57"/>
      <c r="AE373" s="57"/>
      <c r="AF373" s="57"/>
      <c r="AG373" s="23"/>
      <c r="AH373" s="25"/>
      <c r="AI373" s="57"/>
      <c r="AJ373" s="57"/>
      <c r="AK373" s="25"/>
      <c r="AL373" s="57"/>
      <c r="AM373" s="57"/>
      <c r="AN373" s="57"/>
      <c r="AO373" s="25"/>
      <c r="AP373" s="25"/>
      <c r="AQ373" s="12"/>
      <c r="AR373" s="12"/>
      <c r="AS373" s="12"/>
      <c r="AT373" s="12"/>
      <c r="AU373" s="12"/>
      <c r="AV373" s="12"/>
      <c r="AW373" s="12"/>
      <c r="AX373" s="12"/>
      <c r="AY373" s="12"/>
      <c r="AZ373" s="12"/>
      <c r="BA373" s="12"/>
      <c r="BB373" s="12"/>
      <c r="BC373" s="12"/>
      <c r="BD373" s="12"/>
      <c r="BE373" s="12"/>
      <c r="BF373" s="25"/>
      <c r="BG373" s="57"/>
      <c r="BH373" s="57"/>
      <c r="BI373" s="25"/>
      <c r="BJ373" s="25"/>
      <c r="BK373" s="57"/>
      <c r="BL373" s="57"/>
      <c r="BM373" s="25"/>
      <c r="BN373" s="57"/>
      <c r="BO373" s="57"/>
      <c r="BP373" s="57"/>
    </row>
    <row r="374" spans="1:68">
      <c r="A374" s="19"/>
      <c r="B374" s="55"/>
      <c r="C374" s="21"/>
      <c r="D374" s="21"/>
      <c r="E374" s="56"/>
      <c r="F374" s="57"/>
      <c r="G374" s="57"/>
      <c r="H374" s="57"/>
      <c r="I374" s="25"/>
      <c r="J374" s="25"/>
      <c r="K374" s="57"/>
      <c r="L374" s="57"/>
      <c r="M374" s="25"/>
      <c r="N374" s="57"/>
      <c r="O374" s="57"/>
      <c r="P374" s="57"/>
      <c r="Q374" s="57"/>
      <c r="R374" s="57"/>
      <c r="S374" s="57"/>
      <c r="T374" s="57"/>
      <c r="U374" s="23"/>
      <c r="V374" s="25"/>
      <c r="W374" s="57"/>
      <c r="X374" s="57"/>
      <c r="Y374" s="25"/>
      <c r="Z374" s="57"/>
      <c r="AA374" s="57"/>
      <c r="AB374" s="57"/>
      <c r="AC374" s="25"/>
      <c r="AD374" s="57"/>
      <c r="AE374" s="57"/>
      <c r="AF374" s="57"/>
      <c r="AG374" s="23"/>
      <c r="AH374" s="25"/>
      <c r="AI374" s="57"/>
      <c r="AJ374" s="57"/>
      <c r="AK374" s="25"/>
      <c r="AL374" s="57"/>
      <c r="AM374" s="57"/>
      <c r="AN374" s="57"/>
      <c r="AO374" s="25"/>
      <c r="AP374" s="25"/>
      <c r="AQ374" s="12"/>
      <c r="AR374" s="12"/>
      <c r="AS374" s="12"/>
      <c r="AT374" s="12"/>
      <c r="AU374" s="12"/>
      <c r="AV374" s="12"/>
      <c r="AW374" s="12"/>
      <c r="AX374" s="12"/>
      <c r="AY374" s="12"/>
      <c r="AZ374" s="12"/>
      <c r="BA374" s="12"/>
      <c r="BB374" s="12"/>
      <c r="BC374" s="12"/>
      <c r="BD374" s="12"/>
      <c r="BE374" s="12"/>
      <c r="BF374" s="25"/>
      <c r="BG374" s="57"/>
      <c r="BH374" s="57"/>
      <c r="BI374" s="25"/>
      <c r="BJ374" s="25"/>
      <c r="BK374" s="57"/>
      <c r="BL374" s="57"/>
      <c r="BM374" s="25"/>
      <c r="BN374" s="57"/>
      <c r="BO374" s="57"/>
      <c r="BP374" s="57"/>
    </row>
    <row r="375" spans="1:68">
      <c r="A375" s="19"/>
      <c r="B375" s="55"/>
      <c r="C375" s="21"/>
      <c r="D375" s="21"/>
      <c r="E375" s="56"/>
      <c r="F375" s="57"/>
      <c r="G375" s="57"/>
      <c r="H375" s="57"/>
      <c r="I375" s="25"/>
      <c r="J375" s="25"/>
      <c r="K375" s="57"/>
      <c r="L375" s="57"/>
      <c r="M375" s="25"/>
      <c r="N375" s="57"/>
      <c r="O375" s="57"/>
      <c r="P375" s="57"/>
      <c r="Q375" s="57"/>
      <c r="R375" s="57"/>
      <c r="S375" s="57"/>
      <c r="T375" s="57"/>
      <c r="U375" s="23"/>
      <c r="V375" s="25"/>
      <c r="W375" s="57"/>
      <c r="X375" s="57"/>
      <c r="Y375" s="25"/>
      <c r="Z375" s="57"/>
      <c r="AA375" s="57"/>
      <c r="AB375" s="57"/>
      <c r="AC375" s="25"/>
      <c r="AD375" s="57"/>
      <c r="AE375" s="57"/>
      <c r="AF375" s="57"/>
      <c r="AG375" s="23"/>
      <c r="AH375" s="25"/>
      <c r="AI375" s="57"/>
      <c r="AJ375" s="57"/>
      <c r="AK375" s="25"/>
      <c r="AL375" s="57"/>
      <c r="AM375" s="57"/>
      <c r="AN375" s="57"/>
      <c r="AO375" s="25"/>
      <c r="AP375" s="25"/>
      <c r="AQ375" s="12"/>
      <c r="AR375" s="12"/>
      <c r="AS375" s="12"/>
      <c r="AT375" s="12"/>
      <c r="AU375" s="12"/>
      <c r="AV375" s="12"/>
      <c r="AW375" s="12"/>
      <c r="AX375" s="12"/>
      <c r="AY375" s="12"/>
      <c r="AZ375" s="12"/>
      <c r="BA375" s="12"/>
      <c r="BB375" s="12"/>
      <c r="BC375" s="12"/>
      <c r="BD375" s="12"/>
      <c r="BE375" s="12"/>
      <c r="BF375" s="25"/>
      <c r="BG375" s="57"/>
      <c r="BH375" s="57"/>
      <c r="BI375" s="25"/>
      <c r="BJ375" s="25"/>
      <c r="BK375" s="57"/>
      <c r="BL375" s="57"/>
      <c r="BM375" s="25"/>
      <c r="BN375" s="57"/>
      <c r="BO375" s="57"/>
      <c r="BP375" s="57"/>
    </row>
    <row r="376" spans="1:68">
      <c r="A376" s="19"/>
      <c r="B376" s="55"/>
      <c r="C376" s="21"/>
      <c r="D376" s="21"/>
      <c r="E376" s="56"/>
      <c r="F376" s="57"/>
      <c r="G376" s="57"/>
      <c r="H376" s="57"/>
      <c r="I376" s="25"/>
      <c r="J376" s="25"/>
      <c r="K376" s="57"/>
      <c r="L376" s="57"/>
      <c r="M376" s="25"/>
      <c r="N376" s="57"/>
      <c r="O376" s="57"/>
      <c r="P376" s="57"/>
      <c r="Q376" s="57"/>
      <c r="R376" s="57"/>
      <c r="S376" s="57"/>
      <c r="T376" s="57"/>
      <c r="U376" s="23"/>
      <c r="V376" s="25"/>
      <c r="W376" s="57"/>
      <c r="X376" s="57"/>
      <c r="Y376" s="25"/>
      <c r="Z376" s="57"/>
      <c r="AA376" s="57"/>
      <c r="AB376" s="57"/>
      <c r="AC376" s="25"/>
      <c r="AD376" s="57"/>
      <c r="AE376" s="57"/>
      <c r="AF376" s="57"/>
      <c r="AG376" s="23"/>
      <c r="AH376" s="25"/>
      <c r="AI376" s="57"/>
      <c r="AJ376" s="57"/>
      <c r="AK376" s="25"/>
      <c r="AL376" s="57"/>
      <c r="AM376" s="57"/>
      <c r="AN376" s="57"/>
      <c r="AO376" s="25"/>
      <c r="AP376" s="25"/>
      <c r="AQ376" s="12"/>
      <c r="AR376" s="12"/>
      <c r="AS376" s="12"/>
      <c r="AT376" s="12"/>
      <c r="AU376" s="12"/>
      <c r="AV376" s="12"/>
      <c r="AW376" s="12"/>
      <c r="AX376" s="12"/>
      <c r="AY376" s="12"/>
      <c r="AZ376" s="12"/>
      <c r="BA376" s="12"/>
      <c r="BB376" s="12"/>
      <c r="BC376" s="12"/>
      <c r="BD376" s="12"/>
      <c r="BE376" s="12"/>
      <c r="BF376" s="25"/>
      <c r="BG376" s="57"/>
      <c r="BH376" s="57"/>
      <c r="BI376" s="25"/>
      <c r="BJ376" s="25"/>
      <c r="BK376" s="57"/>
      <c r="BL376" s="57"/>
      <c r="BM376" s="25"/>
      <c r="BN376" s="57"/>
      <c r="BO376" s="57"/>
      <c r="BP376" s="57"/>
    </row>
    <row r="377" spans="1:68">
      <c r="A377" s="19"/>
      <c r="B377" s="55"/>
      <c r="C377" s="21"/>
      <c r="D377" s="21"/>
      <c r="E377" s="56"/>
      <c r="F377" s="57"/>
      <c r="G377" s="57"/>
      <c r="H377" s="57"/>
      <c r="I377" s="25"/>
      <c r="J377" s="25"/>
      <c r="K377" s="57"/>
      <c r="L377" s="57"/>
      <c r="M377" s="25"/>
      <c r="N377" s="57"/>
      <c r="O377" s="57"/>
      <c r="P377" s="57"/>
      <c r="Q377" s="57"/>
      <c r="R377" s="57"/>
      <c r="S377" s="57"/>
      <c r="T377" s="57"/>
      <c r="U377" s="23"/>
      <c r="V377" s="25"/>
      <c r="W377" s="57"/>
      <c r="X377" s="57"/>
      <c r="Y377" s="25"/>
      <c r="Z377" s="57"/>
      <c r="AA377" s="57"/>
      <c r="AB377" s="57"/>
      <c r="AC377" s="25"/>
      <c r="AD377" s="57"/>
      <c r="AE377" s="57"/>
      <c r="AF377" s="57"/>
      <c r="AG377" s="23"/>
      <c r="AH377" s="25"/>
      <c r="AI377" s="57"/>
      <c r="AJ377" s="57"/>
      <c r="AK377" s="25"/>
      <c r="AL377" s="57"/>
      <c r="AM377" s="57"/>
      <c r="AN377" s="57"/>
      <c r="AO377" s="25"/>
      <c r="AP377" s="25"/>
      <c r="AQ377" s="12"/>
      <c r="AR377" s="12"/>
      <c r="AS377" s="12"/>
      <c r="AT377" s="12"/>
      <c r="AU377" s="12"/>
      <c r="AV377" s="12"/>
      <c r="AW377" s="12"/>
      <c r="AX377" s="12"/>
      <c r="AY377" s="12"/>
      <c r="AZ377" s="12"/>
      <c r="BA377" s="12"/>
      <c r="BB377" s="12"/>
      <c r="BC377" s="12"/>
      <c r="BD377" s="12"/>
      <c r="BE377" s="12"/>
      <c r="BF377" s="25"/>
      <c r="BG377" s="57"/>
      <c r="BH377" s="57"/>
      <c r="BI377" s="25"/>
      <c r="BJ377" s="25"/>
      <c r="BK377" s="57"/>
      <c r="BL377" s="57"/>
      <c r="BM377" s="25"/>
      <c r="BN377" s="57"/>
      <c r="BO377" s="57"/>
      <c r="BP377" s="57"/>
    </row>
    <row r="378" spans="1:68">
      <c r="A378" s="19"/>
      <c r="B378" s="55"/>
      <c r="C378" s="21"/>
      <c r="D378" s="21"/>
      <c r="E378" s="56"/>
      <c r="F378" s="57"/>
      <c r="G378" s="57"/>
      <c r="H378" s="57"/>
      <c r="I378" s="25"/>
      <c r="J378" s="25"/>
      <c r="K378" s="57"/>
      <c r="L378" s="57"/>
      <c r="M378" s="25"/>
      <c r="N378" s="57"/>
      <c r="O378" s="57"/>
      <c r="P378" s="57"/>
      <c r="Q378" s="57"/>
      <c r="R378" s="57"/>
      <c r="S378" s="57"/>
      <c r="T378" s="57"/>
      <c r="U378" s="23"/>
      <c r="V378" s="25"/>
      <c r="W378" s="57"/>
      <c r="X378" s="57"/>
      <c r="Y378" s="25"/>
      <c r="Z378" s="57"/>
      <c r="AA378" s="57"/>
      <c r="AB378" s="57"/>
      <c r="AC378" s="25"/>
      <c r="AD378" s="57"/>
      <c r="AE378" s="57"/>
      <c r="AF378" s="57"/>
      <c r="AG378" s="23"/>
      <c r="AH378" s="25"/>
      <c r="AI378" s="57"/>
      <c r="AJ378" s="57"/>
      <c r="AK378" s="25"/>
      <c r="AL378" s="57"/>
      <c r="AM378" s="57"/>
      <c r="AN378" s="57"/>
      <c r="AO378" s="25"/>
      <c r="AP378" s="25"/>
      <c r="AQ378" s="12"/>
      <c r="AR378" s="12"/>
      <c r="AS378" s="12"/>
      <c r="AT378" s="12"/>
      <c r="AU378" s="12"/>
      <c r="AV378" s="12"/>
      <c r="AW378" s="12"/>
      <c r="AX378" s="12"/>
      <c r="AY378" s="12"/>
      <c r="AZ378" s="12"/>
      <c r="BA378" s="12"/>
      <c r="BB378" s="12"/>
      <c r="BC378" s="12"/>
      <c r="BD378" s="12"/>
      <c r="BE378" s="12"/>
      <c r="BF378" s="25"/>
      <c r="BG378" s="57"/>
      <c r="BH378" s="57"/>
      <c r="BI378" s="25"/>
      <c r="BJ378" s="25"/>
      <c r="BK378" s="57"/>
      <c r="BL378" s="57"/>
      <c r="BM378" s="25"/>
      <c r="BN378" s="57"/>
      <c r="BO378" s="57"/>
      <c r="BP378" s="57"/>
    </row>
    <row r="379" spans="1:68">
      <c r="A379" s="19"/>
      <c r="B379" s="55"/>
      <c r="C379" s="21"/>
      <c r="D379" s="21"/>
      <c r="E379" s="56"/>
      <c r="F379" s="57"/>
      <c r="G379" s="57"/>
      <c r="H379" s="57"/>
      <c r="I379" s="25"/>
      <c r="J379" s="25"/>
      <c r="K379" s="57"/>
      <c r="L379" s="57"/>
      <c r="M379" s="25"/>
      <c r="N379" s="57"/>
      <c r="O379" s="57"/>
      <c r="P379" s="57"/>
      <c r="Q379" s="57"/>
      <c r="R379" s="57"/>
      <c r="S379" s="57"/>
      <c r="T379" s="57"/>
      <c r="U379" s="23"/>
      <c r="V379" s="25"/>
      <c r="W379" s="57"/>
      <c r="X379" s="57"/>
      <c r="Y379" s="25"/>
      <c r="Z379" s="57"/>
      <c r="AA379" s="57"/>
      <c r="AB379" s="57"/>
      <c r="AC379" s="25"/>
      <c r="AD379" s="57"/>
      <c r="AE379" s="57"/>
      <c r="AF379" s="57"/>
      <c r="AG379" s="23"/>
      <c r="AH379" s="25"/>
      <c r="AI379" s="57"/>
      <c r="AJ379" s="57"/>
      <c r="AK379" s="25"/>
      <c r="AL379" s="57"/>
      <c r="AM379" s="57"/>
      <c r="AN379" s="57"/>
      <c r="AO379" s="25"/>
      <c r="AP379" s="25"/>
      <c r="AQ379" s="12"/>
      <c r="AR379" s="12"/>
      <c r="AS379" s="12"/>
      <c r="AT379" s="12"/>
      <c r="AU379" s="12"/>
      <c r="AV379" s="12"/>
      <c r="AW379" s="12"/>
      <c r="AX379" s="12"/>
      <c r="AY379" s="12"/>
      <c r="AZ379" s="12"/>
      <c r="BA379" s="12"/>
      <c r="BB379" s="12"/>
      <c r="BC379" s="12"/>
      <c r="BD379" s="12"/>
      <c r="BE379" s="12"/>
      <c r="BF379" s="25"/>
      <c r="BG379" s="57"/>
      <c r="BH379" s="57"/>
      <c r="BI379" s="25"/>
      <c r="BJ379" s="25"/>
      <c r="BK379" s="57"/>
      <c r="BL379" s="57"/>
      <c r="BM379" s="25"/>
      <c r="BN379" s="57"/>
      <c r="BO379" s="57"/>
      <c r="BP379" s="57"/>
    </row>
    <row r="380" spans="1:68">
      <c r="A380" s="19"/>
      <c r="B380" s="55"/>
      <c r="C380" s="21"/>
      <c r="D380" s="21"/>
      <c r="E380" s="56"/>
      <c r="F380" s="57"/>
      <c r="G380" s="57"/>
      <c r="H380" s="57"/>
      <c r="I380" s="25"/>
      <c r="J380" s="25"/>
      <c r="K380" s="57"/>
      <c r="L380" s="57"/>
      <c r="M380" s="25"/>
      <c r="N380" s="57"/>
      <c r="O380" s="57"/>
      <c r="P380" s="57"/>
      <c r="Q380" s="57"/>
      <c r="R380" s="57"/>
      <c r="S380" s="57"/>
      <c r="T380" s="57"/>
      <c r="U380" s="23"/>
      <c r="V380" s="25"/>
      <c r="W380" s="57"/>
      <c r="X380" s="57"/>
      <c r="Y380" s="25"/>
      <c r="Z380" s="57"/>
      <c r="AA380" s="57"/>
      <c r="AB380" s="57"/>
      <c r="AC380" s="25"/>
      <c r="AD380" s="57"/>
      <c r="AE380" s="57"/>
      <c r="AF380" s="57"/>
      <c r="AG380" s="23"/>
      <c r="AH380" s="25"/>
      <c r="AI380" s="57"/>
      <c r="AJ380" s="57"/>
      <c r="AK380" s="25"/>
      <c r="AL380" s="57"/>
      <c r="AM380" s="57"/>
      <c r="AN380" s="57"/>
      <c r="AO380" s="25"/>
      <c r="AP380" s="25"/>
      <c r="AQ380" s="12"/>
      <c r="AR380" s="12"/>
      <c r="AS380" s="12"/>
      <c r="AT380" s="12"/>
      <c r="AU380" s="12"/>
      <c r="AV380" s="12"/>
      <c r="AW380" s="12"/>
      <c r="AX380" s="12"/>
      <c r="AY380" s="12"/>
      <c r="AZ380" s="12"/>
      <c r="BA380" s="12"/>
      <c r="BB380" s="12"/>
      <c r="BC380" s="12"/>
      <c r="BD380" s="12"/>
      <c r="BE380" s="12"/>
      <c r="BF380" s="25"/>
      <c r="BG380" s="57"/>
      <c r="BH380" s="57"/>
      <c r="BI380" s="25"/>
      <c r="BJ380" s="25"/>
      <c r="BK380" s="57"/>
      <c r="BL380" s="57"/>
      <c r="BM380" s="25"/>
      <c r="BN380" s="57"/>
      <c r="BO380" s="57"/>
      <c r="BP380" s="57"/>
    </row>
    <row r="381" spans="1:68">
      <c r="A381" s="19"/>
      <c r="B381" s="55"/>
      <c r="C381" s="21"/>
      <c r="D381" s="21"/>
      <c r="E381" s="56"/>
      <c r="F381" s="57"/>
      <c r="G381" s="57"/>
      <c r="H381" s="57"/>
      <c r="I381" s="25"/>
      <c r="J381" s="25"/>
      <c r="K381" s="57"/>
      <c r="L381" s="57"/>
      <c r="M381" s="25"/>
      <c r="N381" s="57"/>
      <c r="O381" s="57"/>
      <c r="P381" s="57"/>
      <c r="Q381" s="57"/>
      <c r="R381" s="57"/>
      <c r="S381" s="57"/>
      <c r="T381" s="57"/>
      <c r="U381" s="23"/>
      <c r="V381" s="25"/>
      <c r="W381" s="57"/>
      <c r="X381" s="57"/>
      <c r="Y381" s="25"/>
      <c r="Z381" s="57"/>
      <c r="AA381" s="57"/>
      <c r="AB381" s="57"/>
      <c r="AC381" s="25"/>
      <c r="AD381" s="57"/>
      <c r="AE381" s="57"/>
      <c r="AF381" s="57"/>
      <c r="AG381" s="23"/>
      <c r="AH381" s="25"/>
      <c r="AI381" s="57"/>
      <c r="AJ381" s="57"/>
      <c r="AK381" s="25"/>
      <c r="AL381" s="57"/>
      <c r="AM381" s="57"/>
      <c r="AN381" s="57"/>
      <c r="AO381" s="25"/>
      <c r="AP381" s="25"/>
      <c r="AQ381" s="12"/>
      <c r="AR381" s="12"/>
      <c r="AS381" s="12"/>
      <c r="AT381" s="12"/>
      <c r="AU381" s="12"/>
      <c r="AV381" s="12"/>
      <c r="AW381" s="12"/>
      <c r="AX381" s="12"/>
      <c r="AY381" s="12"/>
      <c r="AZ381" s="12"/>
      <c r="BA381" s="12"/>
      <c r="BB381" s="12"/>
      <c r="BC381" s="12"/>
      <c r="BD381" s="12"/>
      <c r="BE381" s="12"/>
      <c r="BF381" s="25"/>
      <c r="BG381" s="57"/>
      <c r="BH381" s="57"/>
      <c r="BI381" s="25"/>
      <c r="BJ381" s="25"/>
      <c r="BK381" s="57"/>
      <c r="BL381" s="57"/>
      <c r="BM381" s="25"/>
      <c r="BN381" s="57"/>
      <c r="BO381" s="57"/>
      <c r="BP381" s="57"/>
    </row>
    <row r="382" spans="1:68">
      <c r="A382" s="19"/>
      <c r="B382" s="55"/>
      <c r="C382" s="21"/>
      <c r="D382" s="21"/>
      <c r="E382" s="56"/>
      <c r="F382" s="57"/>
      <c r="G382" s="57"/>
      <c r="H382" s="57"/>
      <c r="I382" s="25"/>
      <c r="J382" s="25"/>
      <c r="K382" s="57"/>
      <c r="L382" s="57"/>
      <c r="M382" s="25"/>
      <c r="N382" s="57"/>
      <c r="O382" s="57"/>
      <c r="P382" s="57"/>
      <c r="Q382" s="57"/>
      <c r="R382" s="57"/>
      <c r="S382" s="57"/>
      <c r="T382" s="57"/>
      <c r="U382" s="23"/>
      <c r="V382" s="25"/>
      <c r="W382" s="57"/>
      <c r="X382" s="57"/>
      <c r="Y382" s="25"/>
      <c r="Z382" s="57"/>
      <c r="AA382" s="57"/>
      <c r="AB382" s="57"/>
      <c r="AC382" s="25"/>
      <c r="AD382" s="57"/>
      <c r="AE382" s="57"/>
      <c r="AF382" s="57"/>
      <c r="AG382" s="23"/>
      <c r="AH382" s="25"/>
      <c r="AI382" s="57"/>
      <c r="AJ382" s="57"/>
      <c r="AK382" s="25"/>
      <c r="AL382" s="57"/>
      <c r="AM382" s="57"/>
      <c r="AN382" s="57"/>
      <c r="AO382" s="25"/>
      <c r="AP382" s="25"/>
      <c r="AQ382" s="12"/>
      <c r="AR382" s="12"/>
      <c r="AS382" s="12"/>
      <c r="AT382" s="12"/>
      <c r="AU382" s="12"/>
      <c r="AV382" s="12"/>
      <c r="AW382" s="12"/>
      <c r="AX382" s="12"/>
      <c r="AY382" s="12"/>
      <c r="AZ382" s="12"/>
      <c r="BA382" s="12"/>
      <c r="BB382" s="12"/>
      <c r="BC382" s="12"/>
      <c r="BD382" s="12"/>
      <c r="BE382" s="12"/>
      <c r="BF382" s="25"/>
      <c r="BG382" s="57"/>
      <c r="BH382" s="57"/>
      <c r="BI382" s="25"/>
      <c r="BJ382" s="25"/>
      <c r="BK382" s="57"/>
      <c r="BL382" s="57"/>
      <c r="BM382" s="25"/>
      <c r="BN382" s="57"/>
      <c r="BO382" s="57"/>
      <c r="BP382" s="57"/>
    </row>
    <row r="383" spans="1:68">
      <c r="A383" s="19"/>
      <c r="B383" s="55"/>
      <c r="C383" s="21"/>
      <c r="D383" s="21"/>
      <c r="E383" s="56"/>
      <c r="F383" s="57"/>
      <c r="G383" s="57"/>
      <c r="H383" s="57"/>
      <c r="I383" s="25"/>
      <c r="J383" s="25"/>
      <c r="K383" s="57"/>
      <c r="L383" s="57"/>
      <c r="M383" s="25"/>
      <c r="N383" s="57"/>
      <c r="O383" s="57"/>
      <c r="P383" s="57"/>
      <c r="Q383" s="57"/>
      <c r="R383" s="57"/>
      <c r="S383" s="57"/>
      <c r="T383" s="57"/>
      <c r="U383" s="23"/>
      <c r="V383" s="25"/>
      <c r="W383" s="57"/>
      <c r="X383" s="57"/>
      <c r="Y383" s="25"/>
      <c r="Z383" s="57"/>
      <c r="AA383" s="57"/>
      <c r="AB383" s="57"/>
      <c r="AC383" s="25"/>
      <c r="AD383" s="57"/>
      <c r="AE383" s="57"/>
      <c r="AF383" s="57"/>
      <c r="AG383" s="23"/>
      <c r="AH383" s="25"/>
      <c r="AI383" s="57"/>
      <c r="AJ383" s="57"/>
      <c r="AK383" s="25"/>
      <c r="AL383" s="57"/>
      <c r="AM383" s="57"/>
      <c r="AN383" s="57"/>
      <c r="AO383" s="25"/>
      <c r="AP383" s="25"/>
      <c r="AQ383" s="12"/>
      <c r="AR383" s="12"/>
      <c r="AS383" s="12"/>
      <c r="AT383" s="12"/>
      <c r="AU383" s="12"/>
      <c r="AV383" s="12"/>
      <c r="AW383" s="12"/>
      <c r="AX383" s="12"/>
      <c r="AY383" s="12"/>
      <c r="AZ383" s="12"/>
      <c r="BA383" s="12"/>
      <c r="BB383" s="12"/>
      <c r="BC383" s="12"/>
      <c r="BD383" s="12"/>
      <c r="BE383" s="12"/>
      <c r="BF383" s="25"/>
      <c r="BG383" s="57"/>
      <c r="BH383" s="57"/>
      <c r="BI383" s="25"/>
      <c r="BJ383" s="25"/>
      <c r="BK383" s="57"/>
      <c r="BL383" s="57"/>
      <c r="BM383" s="25"/>
      <c r="BN383" s="57"/>
      <c r="BO383" s="57"/>
      <c r="BP383" s="57"/>
    </row>
    <row r="384" spans="1:68">
      <c r="A384" s="19"/>
      <c r="B384" s="55"/>
      <c r="C384" s="21"/>
      <c r="D384" s="21"/>
      <c r="E384" s="56"/>
      <c r="F384" s="57"/>
      <c r="G384" s="57"/>
      <c r="H384" s="57"/>
      <c r="I384" s="25"/>
      <c r="J384" s="25"/>
      <c r="K384" s="57"/>
      <c r="L384" s="57"/>
      <c r="M384" s="25"/>
      <c r="N384" s="57"/>
      <c r="O384" s="57"/>
      <c r="P384" s="57"/>
      <c r="R384" s="57"/>
      <c r="S384" s="57"/>
      <c r="T384" s="57"/>
      <c r="U384" s="23"/>
      <c r="V384" s="25"/>
      <c r="W384" s="57"/>
      <c r="X384" s="57"/>
      <c r="Y384" s="25"/>
      <c r="Z384" s="57"/>
      <c r="AA384" s="57"/>
      <c r="AB384" s="57"/>
      <c r="AC384" s="25"/>
      <c r="AD384" s="57"/>
      <c r="AE384" s="57"/>
      <c r="AF384" s="57"/>
      <c r="AG384" s="23"/>
      <c r="AH384" s="25"/>
      <c r="AI384" s="57"/>
      <c r="AJ384" s="57"/>
      <c r="AK384" s="25"/>
      <c r="AL384" s="57"/>
      <c r="AM384" s="57"/>
      <c r="AN384" s="57"/>
      <c r="AO384" s="25"/>
      <c r="AP384" s="25"/>
      <c r="BE384" s="12"/>
    </row>
    <row r="385" spans="3:3">
      <c r="C385" s="12"/>
    </row>
  </sheetData>
  <mergeCells count="48">
    <mergeCell ref="BF9:BG9"/>
    <mergeCell ref="BJ9:BK9"/>
    <mergeCell ref="BN9:BO9"/>
    <mergeCell ref="F9:G9"/>
    <mergeCell ref="J9:K9"/>
    <mergeCell ref="N9:O9"/>
    <mergeCell ref="R9:S9"/>
    <mergeCell ref="V9:W9"/>
    <mergeCell ref="Z9:AA9"/>
    <mergeCell ref="AQ8:AT9"/>
    <mergeCell ref="AV8:AY9"/>
    <mergeCell ref="BA8:BD9"/>
    <mergeCell ref="BF8:BH8"/>
    <mergeCell ref="BJ8:BL8"/>
    <mergeCell ref="AD9:AE9"/>
    <mergeCell ref="AH9:AI9"/>
    <mergeCell ref="BA7:BD7"/>
    <mergeCell ref="AD7:AN7"/>
    <mergeCell ref="AH8:AJ8"/>
    <mergeCell ref="A64:C64"/>
    <mergeCell ref="A62:C62"/>
    <mergeCell ref="AL9:AM9"/>
    <mergeCell ref="A46:C46"/>
    <mergeCell ref="A11:D11"/>
    <mergeCell ref="A27:C27"/>
    <mergeCell ref="A28:D28"/>
    <mergeCell ref="A45:C45"/>
    <mergeCell ref="Z8:AB8"/>
    <mergeCell ref="F7:P7"/>
    <mergeCell ref="R7:AB7"/>
    <mergeCell ref="AQ7:AT7"/>
    <mergeCell ref="AV7:AY7"/>
    <mergeCell ref="AL8:AN8"/>
    <mergeCell ref="A2:BP2"/>
    <mergeCell ref="A3:B3"/>
    <mergeCell ref="C3:BP3"/>
    <mergeCell ref="F6:H6"/>
    <mergeCell ref="R6:T6"/>
    <mergeCell ref="BF6:BH6"/>
    <mergeCell ref="AD6:AF6"/>
    <mergeCell ref="BN8:BP8"/>
    <mergeCell ref="AD8:AF8"/>
    <mergeCell ref="BF7:BP7"/>
    <mergeCell ref="F8:H8"/>
    <mergeCell ref="J8:L8"/>
    <mergeCell ref="N8:P8"/>
    <mergeCell ref="R8:T8"/>
    <mergeCell ref="V8:X8"/>
  </mergeCells>
  <pageMargins left="0.25" right="0.25" top="0.75" bottom="0.75" header="0.3" footer="0.3"/>
  <pageSetup paperSize="14" scale="35" orientation="landscape" horizontalDpi="4294967294"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W83"/>
  <sheetViews>
    <sheetView showGridLines="0" topLeftCell="A60" zoomScale="70" zoomScaleNormal="70" workbookViewId="0">
      <selection activeCell="A76" sqref="A76"/>
    </sheetView>
  </sheetViews>
  <sheetFormatPr baseColWidth="10" defaultColWidth="11.42578125" defaultRowHeight="15.75"/>
  <cols>
    <col min="1" max="1" width="5.140625" style="12" customWidth="1"/>
    <col min="2" max="2" width="14" style="31" customWidth="1"/>
    <col min="3" max="3" width="82.140625" style="11" customWidth="1"/>
    <col min="4" max="4" width="26.42578125" style="189" customWidth="1"/>
    <col min="5" max="5" width="4" style="11" customWidth="1"/>
    <col min="6" max="6" width="30" style="9" customWidth="1"/>
    <col min="7" max="7" width="5.42578125" style="12" customWidth="1"/>
    <col min="8" max="8" width="21.42578125" style="10" customWidth="1"/>
    <col min="9" max="9" width="19.5703125" style="10" customWidth="1"/>
    <col min="10" max="10" width="3.140625" style="12" customWidth="1"/>
    <col min="11" max="11" width="32.42578125" style="12" customWidth="1"/>
    <col min="12" max="12" width="5.85546875" style="12" customWidth="1"/>
    <col min="13" max="16384" width="11.42578125" style="12"/>
  </cols>
  <sheetData>
    <row r="1" spans="2:11" ht="108" hidden="1" customHeight="1"/>
    <row r="2" spans="2:11" ht="44.1" customHeight="1" thickBot="1">
      <c r="B2" s="636" t="s">
        <v>192</v>
      </c>
      <c r="C2" s="637"/>
      <c r="D2" s="637"/>
      <c r="E2" s="637"/>
      <c r="F2" s="637"/>
      <c r="G2" s="637"/>
      <c r="H2" s="637"/>
      <c r="I2" s="637"/>
      <c r="J2" s="637"/>
      <c r="K2" s="638"/>
    </row>
    <row r="3" spans="2:11" ht="16.5" thickBot="1"/>
    <row r="4" spans="2:11" ht="48" customHeight="1">
      <c r="B4" s="702"/>
      <c r="C4" s="703"/>
      <c r="D4" s="682" t="s">
        <v>200</v>
      </c>
      <c r="E4" s="683"/>
      <c r="F4" s="683"/>
      <c r="G4" s="683"/>
      <c r="H4" s="683"/>
      <c r="I4" s="683"/>
      <c r="J4" s="683"/>
      <c r="K4" s="684"/>
    </row>
    <row r="5" spans="2:11" ht="66.75" customHeight="1" thickBot="1">
      <c r="B5" s="704"/>
      <c r="C5" s="705"/>
      <c r="D5" s="685"/>
      <c r="E5" s="686"/>
      <c r="F5" s="686"/>
      <c r="G5" s="686"/>
      <c r="H5" s="686"/>
      <c r="I5" s="686"/>
      <c r="J5" s="686"/>
      <c r="K5" s="687"/>
    </row>
    <row r="6" spans="2:11" s="7" customFormat="1" ht="62.25" hidden="1" customHeight="1" thickBot="1">
      <c r="B6" s="32"/>
      <c r="C6" s="12"/>
      <c r="D6" s="10"/>
      <c r="E6" s="14"/>
      <c r="F6" s="211"/>
      <c r="H6" s="39"/>
      <c r="I6" s="39"/>
    </row>
    <row r="7" spans="2:11" s="7" customFormat="1" ht="62.25" customHeight="1" thickBot="1">
      <c r="B7" s="12"/>
      <c r="C7" s="12"/>
      <c r="D7" s="10"/>
      <c r="E7" s="14"/>
      <c r="F7" s="211"/>
      <c r="H7" s="39"/>
      <c r="I7" s="39"/>
    </row>
    <row r="8" spans="2:11" s="8" customFormat="1" ht="57.75" customHeight="1" thickBot="1">
      <c r="B8" s="694" t="s">
        <v>138</v>
      </c>
      <c r="C8" s="697" t="s">
        <v>139</v>
      </c>
      <c r="D8" s="694" t="s">
        <v>140</v>
      </c>
      <c r="E8" s="33"/>
      <c r="F8" s="313" t="s">
        <v>269</v>
      </c>
      <c r="G8" s="40"/>
      <c r="H8" s="692" t="s">
        <v>144</v>
      </c>
      <c r="I8" s="693"/>
      <c r="J8" s="13"/>
      <c r="K8" s="185" t="s">
        <v>145</v>
      </c>
    </row>
    <row r="9" spans="2:11" s="8" customFormat="1" ht="66" customHeight="1" thickBot="1">
      <c r="B9" s="695"/>
      <c r="C9" s="698"/>
      <c r="D9" s="695"/>
      <c r="E9" s="33"/>
      <c r="F9" s="700" t="s">
        <v>179</v>
      </c>
      <c r="G9" s="40"/>
      <c r="H9" s="184" t="s">
        <v>172</v>
      </c>
      <c r="I9" s="186" t="s">
        <v>276</v>
      </c>
      <c r="J9" s="13"/>
      <c r="K9" s="690" t="s">
        <v>146</v>
      </c>
    </row>
    <row r="10" spans="2:11" s="13" customFormat="1" ht="31.5" customHeight="1" thickBot="1">
      <c r="B10" s="696"/>
      <c r="C10" s="699"/>
      <c r="D10" s="696"/>
      <c r="E10" s="33"/>
      <c r="F10" s="701"/>
      <c r="G10" s="40"/>
      <c r="H10" s="41">
        <v>144.02000000000001</v>
      </c>
      <c r="I10" s="187">
        <v>161</v>
      </c>
      <c r="K10" s="691"/>
    </row>
    <row r="11" spans="2:11" ht="47.25" customHeight="1" thickBot="1">
      <c r="B11" s="34"/>
      <c r="C11" s="188" t="s">
        <v>265</v>
      </c>
      <c r="D11" s="190"/>
      <c r="E11" s="14"/>
      <c r="F11" s="242"/>
      <c r="G11" s="42"/>
      <c r="H11" s="243"/>
      <c r="I11" s="243"/>
      <c r="J11" s="43"/>
      <c r="K11" s="44"/>
    </row>
    <row r="12" spans="2:11" ht="57.95" customHeight="1" thickBot="1">
      <c r="B12" s="47">
        <v>1</v>
      </c>
      <c r="C12" s="416" t="s">
        <v>228</v>
      </c>
      <c r="D12" s="300" t="s">
        <v>142</v>
      </c>
      <c r="E12" s="33"/>
      <c r="F12" s="235">
        <v>8950</v>
      </c>
      <c r="G12" s="301"/>
      <c r="H12" s="688">
        <f>ROUND($I$10/$H$10*F12,2)</f>
        <v>10005.209999999999</v>
      </c>
      <c r="I12" s="689"/>
      <c r="K12" s="302">
        <f>ROUND(H12+(H12*15.74%),2)</f>
        <v>11580.03</v>
      </c>
    </row>
    <row r="13" spans="2:11" ht="111" thickBot="1">
      <c r="B13" s="47">
        <v>2</v>
      </c>
      <c r="C13" s="180" t="s">
        <v>230</v>
      </c>
      <c r="D13" s="303" t="s">
        <v>142</v>
      </c>
      <c r="E13" s="33"/>
      <c r="F13" s="304">
        <v>1422</v>
      </c>
      <c r="H13" s="688">
        <f t="shared" ref="H13:H26" si="0">ROUND($I$10/$H$10*F13,2)</f>
        <v>1589.65</v>
      </c>
      <c r="I13" s="689"/>
      <c r="K13" s="302">
        <f t="shared" ref="K13:K26" si="1">ROUND(H13+(H13*15.74%),2)</f>
        <v>1839.86</v>
      </c>
    </row>
    <row r="14" spans="2:11" ht="95.25" thickBot="1">
      <c r="B14" s="47">
        <v>3</v>
      </c>
      <c r="C14" s="180" t="s">
        <v>231</v>
      </c>
      <c r="D14" s="303" t="s">
        <v>142</v>
      </c>
      <c r="E14" s="33"/>
      <c r="F14" s="304">
        <v>1137</v>
      </c>
      <c r="H14" s="688">
        <f t="shared" si="0"/>
        <v>1271.05</v>
      </c>
      <c r="I14" s="689"/>
      <c r="K14" s="302">
        <f t="shared" si="1"/>
        <v>1471.11</v>
      </c>
    </row>
    <row r="15" spans="2:11" ht="95.25" thickBot="1">
      <c r="B15" s="47">
        <v>4</v>
      </c>
      <c r="C15" s="180" t="s">
        <v>232</v>
      </c>
      <c r="D15" s="303" t="s">
        <v>142</v>
      </c>
      <c r="E15" s="33"/>
      <c r="F15" s="304">
        <v>15223</v>
      </c>
      <c r="H15" s="688">
        <f t="shared" si="0"/>
        <v>17017.8</v>
      </c>
      <c r="I15" s="689"/>
      <c r="K15" s="302">
        <f t="shared" si="1"/>
        <v>19696.400000000001</v>
      </c>
    </row>
    <row r="16" spans="2:11" ht="51" customHeight="1" thickBot="1">
      <c r="B16" s="47">
        <v>5</v>
      </c>
      <c r="C16" s="180" t="s">
        <v>233</v>
      </c>
      <c r="D16" s="303" t="s">
        <v>142</v>
      </c>
      <c r="E16" s="33"/>
      <c r="F16" s="304">
        <v>5521</v>
      </c>
      <c r="H16" s="688">
        <f t="shared" si="0"/>
        <v>6171.93</v>
      </c>
      <c r="I16" s="689"/>
      <c r="K16" s="302">
        <f t="shared" si="1"/>
        <v>7143.39</v>
      </c>
    </row>
    <row r="17" spans="2:11" ht="126.75" thickBot="1">
      <c r="B17" s="47">
        <v>6</v>
      </c>
      <c r="C17" s="180" t="s">
        <v>234</v>
      </c>
      <c r="D17" s="303" t="s">
        <v>142</v>
      </c>
      <c r="E17" s="33"/>
      <c r="F17" s="304">
        <v>4517</v>
      </c>
      <c r="H17" s="688">
        <f t="shared" si="0"/>
        <v>5049.5600000000004</v>
      </c>
      <c r="I17" s="689"/>
      <c r="K17" s="302">
        <f t="shared" si="1"/>
        <v>5844.36</v>
      </c>
    </row>
    <row r="18" spans="2:11" ht="174" thickBot="1">
      <c r="B18" s="47">
        <v>7</v>
      </c>
      <c r="C18" s="180" t="s">
        <v>235</v>
      </c>
      <c r="D18" s="303" t="s">
        <v>142</v>
      </c>
      <c r="E18" s="33"/>
      <c r="F18" s="304">
        <v>9368</v>
      </c>
      <c r="H18" s="688">
        <f t="shared" si="0"/>
        <v>10472.49</v>
      </c>
      <c r="I18" s="689"/>
      <c r="K18" s="302">
        <f t="shared" si="1"/>
        <v>12120.86</v>
      </c>
    </row>
    <row r="19" spans="2:11" ht="95.25" thickBot="1">
      <c r="B19" s="47">
        <v>8</v>
      </c>
      <c r="C19" s="180" t="s">
        <v>236</v>
      </c>
      <c r="D19" s="303" t="s">
        <v>142</v>
      </c>
      <c r="E19" s="33"/>
      <c r="F19" s="304">
        <v>1841</v>
      </c>
      <c r="H19" s="688">
        <f t="shared" si="0"/>
        <v>2058.0500000000002</v>
      </c>
      <c r="I19" s="689"/>
      <c r="K19" s="302">
        <f t="shared" si="1"/>
        <v>2381.9899999999998</v>
      </c>
    </row>
    <row r="20" spans="2:11" ht="81.599999999999994" customHeight="1" thickBot="1">
      <c r="B20" s="47">
        <v>9</v>
      </c>
      <c r="C20" s="180" t="s">
        <v>237</v>
      </c>
      <c r="D20" s="303" t="s">
        <v>142</v>
      </c>
      <c r="E20" s="33"/>
      <c r="F20" s="305">
        <v>8866</v>
      </c>
      <c r="H20" s="688">
        <f t="shared" si="0"/>
        <v>9911.2999999999993</v>
      </c>
      <c r="I20" s="689"/>
      <c r="K20" s="302">
        <f t="shared" si="1"/>
        <v>11471.34</v>
      </c>
    </row>
    <row r="21" spans="2:11" ht="124.5" customHeight="1" thickBot="1">
      <c r="B21" s="47">
        <v>10</v>
      </c>
      <c r="C21" s="180" t="s">
        <v>238</v>
      </c>
      <c r="D21" s="303" t="s">
        <v>142</v>
      </c>
      <c r="E21" s="33"/>
      <c r="F21" s="305">
        <v>12295</v>
      </c>
      <c r="H21" s="688">
        <f t="shared" si="0"/>
        <v>13744.58</v>
      </c>
      <c r="I21" s="689"/>
      <c r="K21" s="302">
        <f t="shared" si="1"/>
        <v>15907.98</v>
      </c>
    </row>
    <row r="22" spans="2:11" ht="79.150000000000006" customHeight="1" thickBot="1">
      <c r="B22" s="47">
        <v>11</v>
      </c>
      <c r="C22" s="180" t="s">
        <v>239</v>
      </c>
      <c r="D22" s="303" t="s">
        <v>142</v>
      </c>
      <c r="E22" s="33"/>
      <c r="F22" s="304">
        <v>5019</v>
      </c>
      <c r="H22" s="688">
        <f t="shared" si="0"/>
        <v>5610.74</v>
      </c>
      <c r="I22" s="689"/>
      <c r="K22" s="302">
        <f t="shared" si="1"/>
        <v>6493.87</v>
      </c>
    </row>
    <row r="23" spans="2:11" ht="45.75" customHeight="1" thickBot="1">
      <c r="B23" s="47">
        <v>12</v>
      </c>
      <c r="C23" s="418" t="s">
        <v>240</v>
      </c>
      <c r="D23" s="303" t="s">
        <v>142</v>
      </c>
      <c r="E23" s="33"/>
      <c r="F23" s="305">
        <v>3698</v>
      </c>
      <c r="H23" s="688">
        <f t="shared" si="0"/>
        <v>4134</v>
      </c>
      <c r="I23" s="689"/>
      <c r="K23" s="302">
        <f t="shared" si="1"/>
        <v>4784.6899999999996</v>
      </c>
    </row>
    <row r="24" spans="2:11" ht="85.5" customHeight="1" thickBot="1">
      <c r="B24" s="47">
        <v>13</v>
      </c>
      <c r="C24" s="180" t="s">
        <v>241</v>
      </c>
      <c r="D24" s="306" t="s">
        <v>142</v>
      </c>
      <c r="E24" s="33"/>
      <c r="F24" s="305">
        <v>13132</v>
      </c>
      <c r="H24" s="688">
        <f t="shared" si="0"/>
        <v>14680.27</v>
      </c>
      <c r="I24" s="689"/>
      <c r="K24" s="302">
        <f t="shared" si="1"/>
        <v>16990.939999999999</v>
      </c>
    </row>
    <row r="25" spans="2:11" ht="151.5" customHeight="1" thickBot="1">
      <c r="B25" s="47">
        <v>14</v>
      </c>
      <c r="C25" s="180" t="s">
        <v>242</v>
      </c>
      <c r="D25" s="306" t="s">
        <v>142</v>
      </c>
      <c r="E25" s="33"/>
      <c r="F25" s="305">
        <v>20074</v>
      </c>
      <c r="H25" s="688">
        <f t="shared" si="0"/>
        <v>22440.73</v>
      </c>
      <c r="I25" s="689"/>
      <c r="K25" s="302">
        <f t="shared" si="1"/>
        <v>25972.9</v>
      </c>
    </row>
    <row r="26" spans="2:11" ht="84.6" customHeight="1" thickBot="1">
      <c r="B26" s="47">
        <v>15</v>
      </c>
      <c r="C26" s="180" t="s">
        <v>243</v>
      </c>
      <c r="D26" s="306" t="s">
        <v>142</v>
      </c>
      <c r="E26" s="33"/>
      <c r="F26" s="305">
        <v>3095</v>
      </c>
      <c r="H26" s="688">
        <f t="shared" si="0"/>
        <v>3459.9</v>
      </c>
      <c r="I26" s="689"/>
      <c r="K26" s="302">
        <f t="shared" si="1"/>
        <v>4004.49</v>
      </c>
    </row>
    <row r="27" spans="2:11" s="29" customFormat="1" ht="48" customHeight="1" thickBot="1">
      <c r="B27" s="709" t="s">
        <v>270</v>
      </c>
      <c r="C27" s="710"/>
      <c r="D27" s="711"/>
      <c r="E27" s="182"/>
      <c r="F27" s="478">
        <f>SUM(F12:F26)</f>
        <v>114158</v>
      </c>
      <c r="G27" s="183"/>
      <c r="H27" s="713">
        <f>SUM(H12:H26)</f>
        <v>127617.26</v>
      </c>
      <c r="I27" s="714"/>
      <c r="K27" s="236">
        <f>SUM(K12:K26)</f>
        <v>147704.21</v>
      </c>
    </row>
    <row r="28" spans="2:11" s="9" customFormat="1" ht="25.5" customHeight="1" thickBot="1">
      <c r="B28" s="35"/>
      <c r="C28" s="36"/>
      <c r="D28" s="191"/>
      <c r="E28" s="24"/>
      <c r="F28" s="209"/>
      <c r="G28" s="12"/>
      <c r="H28" s="37"/>
      <c r="I28" s="10"/>
      <c r="K28" s="37"/>
    </row>
    <row r="29" spans="2:11" s="13" customFormat="1" ht="21" thickBot="1">
      <c r="B29" s="706" t="s">
        <v>245</v>
      </c>
      <c r="C29" s="707"/>
      <c r="D29" s="708"/>
      <c r="E29" s="14"/>
      <c r="F29" s="209"/>
      <c r="H29" s="712"/>
      <c r="I29" s="712"/>
      <c r="K29" s="177"/>
    </row>
    <row r="30" spans="2:11" ht="53.25" customHeight="1" thickBot="1">
      <c r="B30" s="307">
        <v>1</v>
      </c>
      <c r="C30" s="419" t="s">
        <v>246</v>
      </c>
      <c r="D30" s="308" t="s">
        <v>142</v>
      </c>
      <c r="E30" s="281"/>
      <c r="F30" s="235">
        <v>8950</v>
      </c>
      <c r="H30" s="688">
        <f t="shared" ref="H30:H44" si="2">ROUND($I$10/$H$10*F30,2)</f>
        <v>10005.209999999999</v>
      </c>
      <c r="I30" s="689"/>
      <c r="K30" s="302">
        <f t="shared" ref="K30:K45" si="3">ROUND(H30+(H30*15.74%),2)</f>
        <v>11580.03</v>
      </c>
    </row>
    <row r="31" spans="2:11" ht="111" thickBot="1">
      <c r="B31" s="309">
        <v>2</v>
      </c>
      <c r="C31" s="180" t="s">
        <v>230</v>
      </c>
      <c r="D31" s="308" t="s">
        <v>142</v>
      </c>
      <c r="E31" s="33"/>
      <c r="F31" s="304">
        <v>1422</v>
      </c>
      <c r="H31" s="688">
        <f t="shared" si="2"/>
        <v>1589.65</v>
      </c>
      <c r="I31" s="689"/>
      <c r="K31" s="302">
        <f t="shared" si="3"/>
        <v>1839.86</v>
      </c>
    </row>
    <row r="32" spans="2:11" ht="95.25" thickBot="1">
      <c r="B32" s="307">
        <v>3</v>
      </c>
      <c r="C32" s="180" t="s">
        <v>231</v>
      </c>
      <c r="D32" s="308" t="s">
        <v>142</v>
      </c>
      <c r="E32" s="33"/>
      <c r="F32" s="304">
        <v>1137</v>
      </c>
      <c r="H32" s="688">
        <f t="shared" si="2"/>
        <v>1271.05</v>
      </c>
      <c r="I32" s="689"/>
      <c r="K32" s="302">
        <f t="shared" si="3"/>
        <v>1471.11</v>
      </c>
    </row>
    <row r="33" spans="2:11" ht="95.25" thickBot="1">
      <c r="B33" s="309">
        <v>4</v>
      </c>
      <c r="C33" s="180" t="s">
        <v>232</v>
      </c>
      <c r="D33" s="308" t="s">
        <v>142</v>
      </c>
      <c r="E33" s="33"/>
      <c r="F33" s="304">
        <v>15223</v>
      </c>
      <c r="H33" s="688">
        <f t="shared" si="2"/>
        <v>17017.8</v>
      </c>
      <c r="I33" s="689"/>
      <c r="K33" s="302">
        <f t="shared" si="3"/>
        <v>19696.400000000001</v>
      </c>
    </row>
    <row r="34" spans="2:11" ht="48" thickBot="1">
      <c r="B34" s="307">
        <v>5</v>
      </c>
      <c r="C34" s="180" t="s">
        <v>233</v>
      </c>
      <c r="D34" s="308" t="s">
        <v>142</v>
      </c>
      <c r="E34" s="33"/>
      <c r="F34" s="304">
        <v>5521</v>
      </c>
      <c r="H34" s="688">
        <f t="shared" si="2"/>
        <v>6171.93</v>
      </c>
      <c r="I34" s="689"/>
      <c r="J34" s="9"/>
      <c r="K34" s="302">
        <f t="shared" si="3"/>
        <v>7143.39</v>
      </c>
    </row>
    <row r="35" spans="2:11" ht="117" customHeight="1" thickBot="1">
      <c r="B35" s="309">
        <v>6</v>
      </c>
      <c r="C35" s="180" t="s">
        <v>234</v>
      </c>
      <c r="D35" s="308" t="s">
        <v>142</v>
      </c>
      <c r="E35" s="33"/>
      <c r="F35" s="304">
        <v>4517</v>
      </c>
      <c r="H35" s="688">
        <f t="shared" si="2"/>
        <v>5049.5600000000004</v>
      </c>
      <c r="I35" s="689"/>
      <c r="J35" s="9"/>
      <c r="K35" s="302">
        <f t="shared" si="3"/>
        <v>5844.36</v>
      </c>
    </row>
    <row r="36" spans="2:11" ht="174" thickBot="1">
      <c r="B36" s="307">
        <v>7</v>
      </c>
      <c r="C36" s="420" t="s">
        <v>247</v>
      </c>
      <c r="D36" s="308" t="s">
        <v>142</v>
      </c>
      <c r="E36" s="33"/>
      <c r="F36" s="304">
        <v>9368</v>
      </c>
      <c r="H36" s="688">
        <f t="shared" si="2"/>
        <v>10472.49</v>
      </c>
      <c r="I36" s="689"/>
      <c r="J36" s="9"/>
      <c r="K36" s="302">
        <f t="shared" si="3"/>
        <v>12120.86</v>
      </c>
    </row>
    <row r="37" spans="2:11" ht="95.25" thickBot="1">
      <c r="B37" s="309">
        <v>8</v>
      </c>
      <c r="C37" s="420" t="s">
        <v>248</v>
      </c>
      <c r="D37" s="308" t="s">
        <v>142</v>
      </c>
      <c r="E37" s="33"/>
      <c r="F37" s="304">
        <v>1841</v>
      </c>
      <c r="H37" s="688">
        <f t="shared" si="2"/>
        <v>2058.0500000000002</v>
      </c>
      <c r="I37" s="689"/>
      <c r="K37" s="302">
        <f t="shared" si="3"/>
        <v>2381.9899999999998</v>
      </c>
    </row>
    <row r="38" spans="2:11" ht="79.5" thickBot="1">
      <c r="B38" s="307">
        <v>9</v>
      </c>
      <c r="C38" s="17" t="s">
        <v>237</v>
      </c>
      <c r="D38" s="308" t="s">
        <v>142</v>
      </c>
      <c r="E38" s="33"/>
      <c r="F38" s="305">
        <v>8866</v>
      </c>
      <c r="H38" s="688">
        <f t="shared" si="2"/>
        <v>9911.2999999999993</v>
      </c>
      <c r="I38" s="689"/>
      <c r="K38" s="302">
        <f t="shared" si="3"/>
        <v>11471.34</v>
      </c>
    </row>
    <row r="39" spans="2:11" ht="126.75" thickBot="1">
      <c r="B39" s="309">
        <v>10</v>
      </c>
      <c r="C39" s="180" t="s">
        <v>238</v>
      </c>
      <c r="D39" s="308" t="s">
        <v>142</v>
      </c>
      <c r="E39" s="33"/>
      <c r="F39" s="305">
        <v>12295</v>
      </c>
      <c r="H39" s="688">
        <f t="shared" si="2"/>
        <v>13744.58</v>
      </c>
      <c r="I39" s="689"/>
      <c r="K39" s="302">
        <f t="shared" si="3"/>
        <v>15907.98</v>
      </c>
    </row>
    <row r="40" spans="2:11" ht="87.75" customHeight="1" thickBot="1">
      <c r="B40" s="307">
        <v>11</v>
      </c>
      <c r="C40" s="180" t="s">
        <v>239</v>
      </c>
      <c r="D40" s="308" t="s">
        <v>142</v>
      </c>
      <c r="E40" s="33"/>
      <c r="F40" s="302">
        <v>5019</v>
      </c>
      <c r="H40" s="688">
        <f t="shared" si="2"/>
        <v>5610.74</v>
      </c>
      <c r="I40" s="689"/>
      <c r="J40" s="9"/>
      <c r="K40" s="302">
        <f t="shared" si="3"/>
        <v>6493.87</v>
      </c>
    </row>
    <row r="41" spans="2:11" ht="27.6" customHeight="1" thickBot="1">
      <c r="B41" s="309">
        <v>12</v>
      </c>
      <c r="C41" s="418" t="s">
        <v>240</v>
      </c>
      <c r="D41" s="308" t="s">
        <v>142</v>
      </c>
      <c r="E41" s="33"/>
      <c r="F41" s="302">
        <v>3698</v>
      </c>
      <c r="H41" s="688">
        <f t="shared" si="2"/>
        <v>4134</v>
      </c>
      <c r="I41" s="689"/>
      <c r="J41" s="9"/>
      <c r="K41" s="302">
        <f t="shared" si="3"/>
        <v>4784.6899999999996</v>
      </c>
    </row>
    <row r="42" spans="2:11" ht="79.5" thickBot="1">
      <c r="B42" s="307">
        <v>13</v>
      </c>
      <c r="C42" s="180" t="s">
        <v>241</v>
      </c>
      <c r="D42" s="308" t="s">
        <v>142</v>
      </c>
      <c r="E42" s="33"/>
      <c r="F42" s="304">
        <v>13132</v>
      </c>
      <c r="H42" s="688">
        <f t="shared" si="2"/>
        <v>14680.27</v>
      </c>
      <c r="I42" s="689"/>
      <c r="K42" s="302">
        <f t="shared" si="3"/>
        <v>16990.939999999999</v>
      </c>
    </row>
    <row r="43" spans="2:11" ht="142.5" thickBot="1">
      <c r="B43" s="309">
        <v>14</v>
      </c>
      <c r="C43" s="180" t="s">
        <v>242</v>
      </c>
      <c r="D43" s="308" t="s">
        <v>142</v>
      </c>
      <c r="E43" s="33"/>
      <c r="F43" s="314">
        <v>20074</v>
      </c>
      <c r="H43" s="688">
        <f t="shared" si="2"/>
        <v>22440.73</v>
      </c>
      <c r="I43" s="689"/>
      <c r="K43" s="302">
        <f t="shared" si="3"/>
        <v>25972.9</v>
      </c>
    </row>
    <row r="44" spans="2:11" ht="75" customHeight="1" thickBot="1">
      <c r="B44" s="307">
        <v>15</v>
      </c>
      <c r="C44" s="180" t="s">
        <v>243</v>
      </c>
      <c r="D44" s="308" t="s">
        <v>142</v>
      </c>
      <c r="E44" s="281"/>
      <c r="F44" s="235">
        <v>3095</v>
      </c>
      <c r="H44" s="688">
        <f t="shared" si="2"/>
        <v>3459.9</v>
      </c>
      <c r="I44" s="689"/>
      <c r="K44" s="302">
        <f t="shared" si="3"/>
        <v>4004.49</v>
      </c>
    </row>
    <row r="45" spans="2:11" ht="142.5" thickBot="1">
      <c r="B45" s="309">
        <v>16</v>
      </c>
      <c r="C45" s="17" t="s">
        <v>249</v>
      </c>
      <c r="D45" s="308" t="s">
        <v>142</v>
      </c>
      <c r="E45" s="33"/>
      <c r="F45" s="235">
        <v>504780</v>
      </c>
      <c r="H45" s="688">
        <f>ROUND($I$10/$H$10*F45,2)</f>
        <v>564293.71</v>
      </c>
      <c r="I45" s="689"/>
      <c r="K45" s="302">
        <f t="shared" si="3"/>
        <v>653113.54</v>
      </c>
    </row>
    <row r="46" spans="2:11" s="30" customFormat="1" ht="48" customHeight="1" thickBot="1">
      <c r="B46" s="659" t="s">
        <v>271</v>
      </c>
      <c r="C46" s="660"/>
      <c r="D46" s="661"/>
      <c r="E46" s="38"/>
      <c r="F46" s="477">
        <f>SUM(F30:F45)</f>
        <v>618938</v>
      </c>
      <c r="G46" s="12"/>
      <c r="H46" s="715">
        <f>SUM(H30:I45)</f>
        <v>691910.97</v>
      </c>
      <c r="I46" s="716"/>
      <c r="J46" s="12"/>
      <c r="K46" s="240">
        <f>SUM(K30:K45)</f>
        <v>800817.75</v>
      </c>
    </row>
    <row r="47" spans="2:11" s="30" customFormat="1" ht="48" customHeight="1" thickBot="1">
      <c r="B47" s="414"/>
      <c r="C47" s="324" t="s">
        <v>266</v>
      </c>
      <c r="D47" s="415"/>
      <c r="E47" s="38"/>
      <c r="F47" s="454"/>
      <c r="G47" s="12"/>
      <c r="H47" s="454"/>
      <c r="I47" s="165"/>
      <c r="J47" s="12"/>
      <c r="K47" s="455"/>
    </row>
    <row r="48" spans="2:11" s="30" customFormat="1" ht="48" customHeight="1" thickBot="1">
      <c r="B48" s="309">
        <v>1</v>
      </c>
      <c r="C48" s="419" t="s">
        <v>251</v>
      </c>
      <c r="D48" s="287" t="s">
        <v>229</v>
      </c>
      <c r="E48" s="38"/>
      <c r="F48" s="239">
        <v>8950</v>
      </c>
      <c r="G48" s="12"/>
      <c r="H48" s="688">
        <f>ROUND($I$10/$H$10*F48,2)</f>
        <v>10005.209999999999</v>
      </c>
      <c r="I48" s="689"/>
      <c r="J48" s="12"/>
      <c r="K48" s="235">
        <f t="shared" ref="K48:K62" si="4">ROUND(H48+(H48*15.74%),2)</f>
        <v>11580.03</v>
      </c>
    </row>
    <row r="49" spans="1:23" s="30" customFormat="1" ht="109.15" customHeight="1" thickBot="1">
      <c r="B49" s="309">
        <v>2</v>
      </c>
      <c r="C49" s="421" t="s">
        <v>252</v>
      </c>
      <c r="D49" s="15" t="s">
        <v>229</v>
      </c>
      <c r="E49" s="38"/>
      <c r="F49" s="473">
        <v>1422</v>
      </c>
      <c r="G49" s="12"/>
      <c r="H49" s="688">
        <f t="shared" ref="H49:H62" si="5">ROUND($I$10/$H$10*F49,2)</f>
        <v>1589.65</v>
      </c>
      <c r="I49" s="689"/>
      <c r="J49" s="12"/>
      <c r="K49" s="302">
        <f t="shared" si="4"/>
        <v>1839.86</v>
      </c>
    </row>
    <row r="50" spans="1:23" s="45" customFormat="1" ht="93" customHeight="1" thickBot="1">
      <c r="B50" s="309">
        <v>3</v>
      </c>
      <c r="C50" s="16" t="s">
        <v>253</v>
      </c>
      <c r="D50" s="15" t="s">
        <v>229</v>
      </c>
      <c r="E50" s="237"/>
      <c r="F50" s="474">
        <v>1137</v>
      </c>
      <c r="G50" s="12"/>
      <c r="H50" s="688">
        <f t="shared" si="5"/>
        <v>1271.05</v>
      </c>
      <c r="I50" s="689"/>
      <c r="J50" s="12"/>
      <c r="K50" s="302">
        <f t="shared" si="4"/>
        <v>1471.11</v>
      </c>
    </row>
    <row r="51" spans="1:23" s="30" customFormat="1" ht="175.9" customHeight="1" thickBot="1">
      <c r="B51" s="309">
        <v>4</v>
      </c>
      <c r="C51" s="420" t="s">
        <v>254</v>
      </c>
      <c r="D51" s="15" t="s">
        <v>229</v>
      </c>
      <c r="E51" s="38"/>
      <c r="F51" s="474">
        <v>15223</v>
      </c>
      <c r="G51" s="12"/>
      <c r="H51" s="688">
        <f t="shared" si="5"/>
        <v>17017.8</v>
      </c>
      <c r="I51" s="689"/>
      <c r="J51" s="12"/>
      <c r="K51" s="302">
        <f t="shared" si="4"/>
        <v>19696.400000000001</v>
      </c>
    </row>
    <row r="52" spans="1:23" ht="48" thickBot="1">
      <c r="B52" s="309">
        <v>5</v>
      </c>
      <c r="C52" s="420" t="s">
        <v>255</v>
      </c>
      <c r="D52" s="15" t="s">
        <v>229</v>
      </c>
      <c r="F52" s="474">
        <v>5521</v>
      </c>
      <c r="H52" s="688">
        <f t="shared" si="5"/>
        <v>6171.93</v>
      </c>
      <c r="I52" s="689"/>
      <c r="K52" s="302">
        <f t="shared" si="4"/>
        <v>7143.39</v>
      </c>
    </row>
    <row r="53" spans="1:23" ht="126.75" thickBot="1">
      <c r="B53" s="309">
        <v>6</v>
      </c>
      <c r="C53" s="17" t="s">
        <v>256</v>
      </c>
      <c r="D53" s="15" t="s">
        <v>229</v>
      </c>
      <c r="F53" s="474">
        <v>4517</v>
      </c>
      <c r="H53" s="688">
        <f t="shared" si="5"/>
        <v>5049.5600000000004</v>
      </c>
      <c r="I53" s="689"/>
      <c r="K53" s="302">
        <f t="shared" si="4"/>
        <v>5844.36</v>
      </c>
    </row>
    <row r="54" spans="1:23" ht="174" thickBot="1">
      <c r="B54" s="309">
        <v>7</v>
      </c>
      <c r="C54" s="420" t="s">
        <v>247</v>
      </c>
      <c r="D54" s="15" t="s">
        <v>229</v>
      </c>
      <c r="F54" s="474">
        <v>9368</v>
      </c>
      <c r="H54" s="688">
        <f t="shared" si="5"/>
        <v>10472.49</v>
      </c>
      <c r="I54" s="689"/>
      <c r="K54" s="302">
        <f t="shared" si="4"/>
        <v>12120.86</v>
      </c>
    </row>
    <row r="55" spans="1:23" ht="95.25" thickBot="1">
      <c r="B55" s="309">
        <v>8</v>
      </c>
      <c r="C55" s="420" t="s">
        <v>248</v>
      </c>
      <c r="D55" s="15" t="s">
        <v>229</v>
      </c>
      <c r="F55" s="474">
        <v>1841</v>
      </c>
      <c r="H55" s="688">
        <f t="shared" si="5"/>
        <v>2058.0500000000002</v>
      </c>
      <c r="I55" s="689"/>
      <c r="K55" s="302">
        <f t="shared" si="4"/>
        <v>2381.9899999999998</v>
      </c>
    </row>
    <row r="56" spans="1:23" ht="79.5" thickBot="1">
      <c r="B56" s="309">
        <v>9</v>
      </c>
      <c r="C56" s="17" t="s">
        <v>257</v>
      </c>
      <c r="D56" s="15" t="s">
        <v>229</v>
      </c>
      <c r="F56" s="474">
        <v>8866</v>
      </c>
      <c r="H56" s="688">
        <f t="shared" si="5"/>
        <v>9911.2999999999993</v>
      </c>
      <c r="I56" s="689"/>
      <c r="K56" s="302">
        <f t="shared" si="4"/>
        <v>11471.34</v>
      </c>
    </row>
    <row r="57" spans="1:23" s="65" customFormat="1" ht="108.6" customHeight="1" thickBot="1">
      <c r="B57" s="309">
        <v>10</v>
      </c>
      <c r="C57" s="420" t="s">
        <v>258</v>
      </c>
      <c r="D57" s="15" t="s">
        <v>229</v>
      </c>
      <c r="E57" s="199"/>
      <c r="F57" s="474">
        <v>12295</v>
      </c>
      <c r="G57" s="12"/>
      <c r="H57" s="688">
        <f t="shared" si="5"/>
        <v>13744.58</v>
      </c>
      <c r="I57" s="689"/>
      <c r="J57" s="12"/>
      <c r="K57" s="302">
        <f t="shared" si="4"/>
        <v>15907.98</v>
      </c>
      <c r="L57" s="96"/>
      <c r="M57" s="96"/>
      <c r="N57" s="96"/>
      <c r="O57" s="96"/>
      <c r="P57" s="96"/>
      <c r="Q57" s="96"/>
      <c r="R57" s="96"/>
      <c r="S57" s="96"/>
      <c r="T57" s="96"/>
      <c r="U57" s="96"/>
      <c r="V57" s="96"/>
      <c r="W57" s="96"/>
    </row>
    <row r="58" spans="1:23" s="65" customFormat="1" ht="79.5" thickBot="1">
      <c r="B58" s="309">
        <v>11</v>
      </c>
      <c r="C58" s="17" t="s">
        <v>239</v>
      </c>
      <c r="D58" s="15" t="s">
        <v>229</v>
      </c>
      <c r="E58" s="201"/>
      <c r="F58" s="474">
        <v>5019</v>
      </c>
      <c r="G58" s="12"/>
      <c r="H58" s="688">
        <f t="shared" si="5"/>
        <v>5610.74</v>
      </c>
      <c r="I58" s="689"/>
      <c r="J58" s="12"/>
      <c r="K58" s="302">
        <f t="shared" si="4"/>
        <v>6493.87</v>
      </c>
      <c r="L58" s="96"/>
      <c r="M58" s="96"/>
      <c r="N58" s="96"/>
      <c r="O58" s="96"/>
      <c r="P58" s="96"/>
      <c r="Q58" s="96"/>
      <c r="R58" s="96"/>
      <c r="S58" s="96"/>
      <c r="T58" s="96"/>
      <c r="U58" s="96"/>
      <c r="V58" s="96"/>
      <c r="W58" s="96"/>
    </row>
    <row r="59" spans="1:23" s="202" customFormat="1" ht="48" thickBot="1">
      <c r="B59" s="309">
        <v>12</v>
      </c>
      <c r="C59" s="17" t="s">
        <v>259</v>
      </c>
      <c r="D59" s="15" t="s">
        <v>229</v>
      </c>
      <c r="F59" s="474">
        <v>3698</v>
      </c>
      <c r="G59" s="12"/>
      <c r="H59" s="688">
        <f t="shared" si="5"/>
        <v>4134</v>
      </c>
      <c r="I59" s="689"/>
      <c r="J59" s="12"/>
      <c r="K59" s="302">
        <f t="shared" si="4"/>
        <v>4784.6899999999996</v>
      </c>
    </row>
    <row r="60" spans="1:23" s="65" customFormat="1" ht="79.5" thickBot="1">
      <c r="B60" s="309">
        <v>13</v>
      </c>
      <c r="C60" s="420" t="s">
        <v>260</v>
      </c>
      <c r="D60" s="15" t="s">
        <v>229</v>
      </c>
      <c r="F60" s="474">
        <v>13132</v>
      </c>
      <c r="G60" s="12"/>
      <c r="H60" s="688">
        <f t="shared" si="5"/>
        <v>14680.27</v>
      </c>
      <c r="I60" s="689"/>
      <c r="J60" s="12"/>
      <c r="K60" s="302">
        <f t="shared" si="4"/>
        <v>16990.939999999999</v>
      </c>
    </row>
    <row r="61" spans="1:23" s="65" customFormat="1" ht="142.5" thickBot="1">
      <c r="A61" s="318"/>
      <c r="B61" s="309">
        <v>14</v>
      </c>
      <c r="C61" s="420" t="s">
        <v>261</v>
      </c>
      <c r="D61" s="15" t="s">
        <v>229</v>
      </c>
      <c r="F61" s="474">
        <v>20074</v>
      </c>
      <c r="G61" s="12"/>
      <c r="H61" s="688">
        <f t="shared" si="5"/>
        <v>22440.73</v>
      </c>
      <c r="I61" s="689"/>
      <c r="J61" s="12"/>
      <c r="K61" s="302">
        <f t="shared" si="4"/>
        <v>25972.9</v>
      </c>
      <c r="L61" s="86"/>
      <c r="M61" s="100"/>
    </row>
    <row r="62" spans="1:23" s="65" customFormat="1" ht="79.5" thickBot="1">
      <c r="B62" s="307">
        <v>15</v>
      </c>
      <c r="C62" s="420" t="s">
        <v>262</v>
      </c>
      <c r="D62" s="15" t="s">
        <v>229</v>
      </c>
      <c r="F62" s="475">
        <v>3095</v>
      </c>
      <c r="G62" s="12"/>
      <c r="H62" s="688">
        <f t="shared" si="5"/>
        <v>3459.9</v>
      </c>
      <c r="I62" s="689"/>
      <c r="J62" s="12"/>
      <c r="K62" s="302">
        <f t="shared" si="4"/>
        <v>4004.49</v>
      </c>
    </row>
    <row r="63" spans="1:23" s="65" customFormat="1" ht="18.75" thickBot="1">
      <c r="B63" s="659" t="s">
        <v>263</v>
      </c>
      <c r="C63" s="660"/>
      <c r="D63" s="661"/>
      <c r="F63" s="476">
        <f>SUM(F48:F62)</f>
        <v>114158</v>
      </c>
      <c r="G63" s="12"/>
      <c r="H63" s="720">
        <f>SUM(H48:I62)</f>
        <v>127617.26</v>
      </c>
      <c r="I63" s="721"/>
      <c r="J63" s="12"/>
      <c r="K63" s="456">
        <f>SUM(K49:K62)</f>
        <v>136124.18</v>
      </c>
    </row>
    <row r="64" spans="1:23" s="65" customFormat="1" ht="18">
      <c r="B64" s="30"/>
      <c r="C64" s="30"/>
      <c r="D64" s="30"/>
      <c r="F64" s="454"/>
      <c r="G64" s="12"/>
      <c r="H64" s="454"/>
      <c r="I64" s="165"/>
      <c r="J64" s="12"/>
      <c r="K64" s="455"/>
    </row>
    <row r="65" spans="2:11" s="65" customFormat="1" ht="18.75" thickBot="1">
      <c r="B65" s="45"/>
      <c r="C65" s="45"/>
      <c r="D65" s="45"/>
      <c r="F65" s="238"/>
      <c r="G65" s="12"/>
      <c r="H65" s="12"/>
      <c r="I65" s="12"/>
      <c r="J65" s="12"/>
      <c r="K65" s="45"/>
    </row>
    <row r="66" spans="2:11" s="65" customFormat="1" ht="18.75" thickBot="1">
      <c r="B66" s="656" t="s">
        <v>274</v>
      </c>
      <c r="C66" s="657" t="s">
        <v>143</v>
      </c>
      <c r="D66" s="658"/>
      <c r="F66" s="241">
        <f>F27+F46+F63</f>
        <v>847254</v>
      </c>
      <c r="G66" s="12"/>
      <c r="H66" s="717">
        <v>847254</v>
      </c>
      <c r="I66" s="718"/>
      <c r="J66" s="12"/>
      <c r="K66" s="241">
        <f>K27+K46+K63</f>
        <v>1084646.1399999999</v>
      </c>
    </row>
    <row r="67" spans="2:11" s="65" customFormat="1" ht="16.5">
      <c r="B67" s="31"/>
      <c r="C67" s="11"/>
      <c r="D67" s="10"/>
      <c r="F67" s="9"/>
      <c r="G67" s="12"/>
      <c r="H67" s="10"/>
      <c r="I67" s="10"/>
      <c r="J67" s="12"/>
      <c r="K67" s="12"/>
    </row>
    <row r="68" spans="2:11">
      <c r="D68" s="10"/>
    </row>
    <row r="69" spans="2:11" ht="52.15" customHeight="1">
      <c r="B69" s="719" t="s">
        <v>272</v>
      </c>
      <c r="C69" s="719"/>
      <c r="D69" s="719"/>
    </row>
    <row r="70" spans="2:11">
      <c r="B70" s="160"/>
    </row>
    <row r="73" spans="2:11">
      <c r="B73" s="356"/>
      <c r="C73" s="108" t="s">
        <v>216</v>
      </c>
      <c r="D73" s="358">
        <v>46302</v>
      </c>
      <c r="E73" s="356"/>
      <c r="F73"/>
      <c r="G73"/>
    </row>
    <row r="74" spans="2:11">
      <c r="B74" s="356"/>
      <c r="C74" s="108" t="s">
        <v>217</v>
      </c>
      <c r="D74" s="108">
        <v>45</v>
      </c>
      <c r="E74" s="356"/>
      <c r="F74"/>
      <c r="G74"/>
    </row>
    <row r="75" spans="2:11">
      <c r="B75"/>
      <c r="C75"/>
      <c r="D75"/>
      <c r="E75"/>
      <c r="F75"/>
      <c r="G75"/>
    </row>
    <row r="76" spans="2:11">
      <c r="B76"/>
      <c r="C76"/>
      <c r="D76"/>
      <c r="E76"/>
      <c r="F76"/>
      <c r="G76"/>
    </row>
    <row r="77" spans="2:11">
      <c r="B77"/>
      <c r="C77"/>
      <c r="D77"/>
      <c r="E77"/>
      <c r="F77"/>
      <c r="G77"/>
    </row>
    <row r="78" spans="2:11">
      <c r="B78"/>
      <c r="C78"/>
      <c r="D78"/>
      <c r="E78"/>
      <c r="F78"/>
      <c r="G78"/>
    </row>
    <row r="79" spans="2:11">
      <c r="B79"/>
      <c r="C79"/>
      <c r="D79"/>
      <c r="E79"/>
      <c r="F79"/>
      <c r="G79"/>
    </row>
    <row r="80" spans="2:11">
      <c r="B80"/>
      <c r="C80"/>
      <c r="D80"/>
      <c r="E80"/>
      <c r="F80"/>
      <c r="G80"/>
    </row>
    <row r="81" spans="2:7">
      <c r="B81"/>
      <c r="C81"/>
      <c r="D81"/>
      <c r="E81"/>
      <c r="F81"/>
      <c r="G81"/>
    </row>
    <row r="82" spans="2:7">
      <c r="B82"/>
      <c r="C82"/>
      <c r="D82"/>
      <c r="E82"/>
      <c r="F82"/>
      <c r="G82"/>
    </row>
    <row r="83" spans="2:7">
      <c r="B83"/>
      <c r="C83"/>
      <c r="D83"/>
      <c r="E83"/>
      <c r="F83"/>
      <c r="G83"/>
    </row>
  </sheetData>
  <mergeCells count="66">
    <mergeCell ref="H59:I59"/>
    <mergeCell ref="H60:I60"/>
    <mergeCell ref="H61:I61"/>
    <mergeCell ref="H54:I54"/>
    <mergeCell ref="H55:I55"/>
    <mergeCell ref="H56:I56"/>
    <mergeCell ref="H57:I57"/>
    <mergeCell ref="H58:I58"/>
    <mergeCell ref="H44:I44"/>
    <mergeCell ref="H45:I45"/>
    <mergeCell ref="H46:I46"/>
    <mergeCell ref="H66:I66"/>
    <mergeCell ref="B69:D69"/>
    <mergeCell ref="B46:D46"/>
    <mergeCell ref="B66:D66"/>
    <mergeCell ref="H62:I62"/>
    <mergeCell ref="H52:I52"/>
    <mergeCell ref="H63:I63"/>
    <mergeCell ref="H48:I48"/>
    <mergeCell ref="B63:D63"/>
    <mergeCell ref="H49:I49"/>
    <mergeCell ref="H50:I50"/>
    <mergeCell ref="H51:I51"/>
    <mergeCell ref="H53:I53"/>
    <mergeCell ref="H30:I30"/>
    <mergeCell ref="H31:I31"/>
    <mergeCell ref="H32:I32"/>
    <mergeCell ref="H33:I33"/>
    <mergeCell ref="H24:I24"/>
    <mergeCell ref="H41:I41"/>
    <mergeCell ref="H42:I42"/>
    <mergeCell ref="H43:I43"/>
    <mergeCell ref="H34:I34"/>
    <mergeCell ref="H35:I35"/>
    <mergeCell ref="H36:I36"/>
    <mergeCell ref="H37:I37"/>
    <mergeCell ref="H38:I38"/>
    <mergeCell ref="H39:I39"/>
    <mergeCell ref="H40:I40"/>
    <mergeCell ref="B29:D29"/>
    <mergeCell ref="B27:D27"/>
    <mergeCell ref="H29:I29"/>
    <mergeCell ref="H27:I27"/>
    <mergeCell ref="H19:I19"/>
    <mergeCell ref="H20:I20"/>
    <mergeCell ref="H21:I21"/>
    <mergeCell ref="H22:I22"/>
    <mergeCell ref="H23:I23"/>
    <mergeCell ref="H25:I25"/>
    <mergeCell ref="H26:I26"/>
    <mergeCell ref="H15:I15"/>
    <mergeCell ref="H16:I16"/>
    <mergeCell ref="H17:I17"/>
    <mergeCell ref="H18:I18"/>
    <mergeCell ref="H13:I13"/>
    <mergeCell ref="H14:I14"/>
    <mergeCell ref="D4:K5"/>
    <mergeCell ref="H12:I12"/>
    <mergeCell ref="K9:K10"/>
    <mergeCell ref="B2:K2"/>
    <mergeCell ref="H8:I8"/>
    <mergeCell ref="B8:B10"/>
    <mergeCell ref="C8:C10"/>
    <mergeCell ref="D8:D10"/>
    <mergeCell ref="F9:F10"/>
    <mergeCell ref="B4:C5"/>
  </mergeCells>
  <phoneticPr fontId="61" type="noConversion"/>
  <pageMargins left="0.70866141732283472" right="0.70866141732283472" top="0.74803149606299213" bottom="0.74803149606299213" header="0.31496062992125984" footer="0.31496062992125984"/>
  <pageSetup paperSize="14" scale="40" orientation="landscape" horizontalDpi="4294967294"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I384"/>
  <sheetViews>
    <sheetView showGridLines="0" topLeftCell="A57" zoomScale="70" zoomScaleNormal="70" workbookViewId="0">
      <selection activeCell="B75" sqref="B75"/>
    </sheetView>
  </sheetViews>
  <sheetFormatPr baseColWidth="10" defaultColWidth="11" defaultRowHeight="15.75"/>
  <cols>
    <col min="2" max="2" width="79.7109375" style="178" customWidth="1"/>
    <col min="3" max="3" width="22.7109375" style="181" customWidth="1"/>
    <col min="4" max="4" width="13.85546875" customWidth="1"/>
    <col min="5" max="5" width="4.42578125" customWidth="1"/>
    <col min="6" max="6" width="21.85546875" customWidth="1"/>
    <col min="7" max="7" width="23.140625" customWidth="1"/>
    <col min="8" max="8" width="24.140625" customWidth="1"/>
    <col min="9" max="9" width="4.7109375" customWidth="1"/>
    <col min="10" max="10" width="24.140625" customWidth="1"/>
    <col min="11" max="11" width="24.42578125" customWidth="1"/>
    <col min="12" max="12" width="24.7109375" customWidth="1"/>
    <col min="13" max="13" width="4.7109375" customWidth="1"/>
    <col min="14" max="15" width="23.140625" customWidth="1"/>
    <col min="16" max="17" width="20.85546875" customWidth="1"/>
    <col min="18" max="18" width="18.28515625" customWidth="1"/>
  </cols>
  <sheetData>
    <row r="1" spans="1:17" ht="16.149999999999999" hidden="1" customHeight="1" thickBot="1"/>
    <row r="2" spans="1:17" ht="36.75" customHeight="1" thickBot="1">
      <c r="A2" s="722" t="s">
        <v>194</v>
      </c>
      <c r="B2" s="723"/>
      <c r="C2" s="723"/>
      <c r="D2" s="723"/>
      <c r="E2" s="723"/>
      <c r="F2" s="723"/>
      <c r="G2" s="723"/>
      <c r="H2" s="723"/>
      <c r="I2" s="723"/>
      <c r="J2" s="723"/>
      <c r="K2" s="723"/>
      <c r="L2" s="723"/>
      <c r="M2" s="723"/>
      <c r="N2" s="723"/>
      <c r="O2" s="723"/>
      <c r="P2" s="723"/>
      <c r="Q2" s="723"/>
    </row>
    <row r="3" spans="1:17" ht="74.25" customHeight="1" thickBot="1">
      <c r="A3" s="639"/>
      <c r="B3" s="639"/>
      <c r="C3" s="724" t="s">
        <v>200</v>
      </c>
      <c r="D3" s="725"/>
      <c r="E3" s="725"/>
      <c r="F3" s="725"/>
      <c r="G3" s="725"/>
      <c r="H3" s="725"/>
      <c r="I3" s="725"/>
      <c r="J3" s="725"/>
      <c r="K3" s="725"/>
      <c r="L3" s="725"/>
      <c r="M3" s="725"/>
      <c r="N3" s="725"/>
      <c r="O3" s="725"/>
      <c r="P3" s="725"/>
      <c r="Q3" s="726"/>
    </row>
    <row r="4" spans="1:17" ht="36.75" customHeight="1">
      <c r="A4" s="176"/>
      <c r="B4" s="179"/>
      <c r="C4" s="22"/>
      <c r="D4" s="164"/>
      <c r="E4" s="164"/>
      <c r="F4" s="164"/>
      <c r="G4" s="164"/>
      <c r="H4" s="164"/>
      <c r="I4" s="164"/>
      <c r="J4" s="164"/>
      <c r="K4" s="164"/>
      <c r="L4" s="164"/>
      <c r="M4" s="164"/>
      <c r="N4" s="164"/>
      <c r="O4" s="164"/>
      <c r="P4" s="164"/>
      <c r="Q4" s="164"/>
    </row>
    <row r="5" spans="1:17" ht="18">
      <c r="A5" s="10"/>
      <c r="B5" s="10"/>
      <c r="C5" s="22"/>
      <c r="D5" s="164"/>
      <c r="E5" s="164"/>
      <c r="F5" s="164"/>
      <c r="G5" s="164"/>
      <c r="H5" s="164"/>
      <c r="I5" s="164"/>
      <c r="J5" s="164"/>
      <c r="K5" s="164"/>
      <c r="L5" s="164"/>
      <c r="M5" s="164"/>
      <c r="N5" s="164"/>
      <c r="O5" s="164"/>
      <c r="P5" s="164"/>
      <c r="Q5" s="164"/>
    </row>
    <row r="6" spans="1:17" ht="33" customHeight="1" thickBot="1">
      <c r="A6" s="12"/>
      <c r="B6" s="12"/>
      <c r="C6" s="12"/>
      <c r="D6" s="12"/>
      <c r="E6" s="14"/>
      <c r="F6" s="643"/>
      <c r="G6" s="643"/>
      <c r="H6" s="643"/>
      <c r="I6" s="168"/>
      <c r="J6" s="168"/>
      <c r="K6" s="28"/>
      <c r="L6" s="28"/>
      <c r="M6" s="28"/>
      <c r="N6" s="28"/>
      <c r="O6" s="28"/>
      <c r="P6" s="28"/>
      <c r="Q6" s="28"/>
    </row>
    <row r="7" spans="1:17" ht="48" customHeight="1" thickBot="1">
      <c r="A7" s="694" t="s">
        <v>138</v>
      </c>
      <c r="B7" s="694" t="s">
        <v>139</v>
      </c>
      <c r="C7" s="694" t="s">
        <v>140</v>
      </c>
      <c r="D7" s="694" t="s">
        <v>141</v>
      </c>
      <c r="E7" s="14"/>
      <c r="F7" s="647" t="s">
        <v>173</v>
      </c>
      <c r="G7" s="648"/>
      <c r="H7" s="648"/>
      <c r="I7" s="648"/>
      <c r="J7" s="648"/>
      <c r="K7" s="648"/>
      <c r="L7" s="648"/>
      <c r="M7" s="648"/>
      <c r="N7" s="648"/>
      <c r="O7" s="648"/>
      <c r="P7" s="648"/>
      <c r="Q7" s="649"/>
    </row>
    <row r="8" spans="1:17" ht="48" customHeight="1" thickBot="1">
      <c r="A8" s="695"/>
      <c r="B8" s="695"/>
      <c r="C8" s="695"/>
      <c r="D8" s="695"/>
      <c r="E8" s="14"/>
      <c r="F8" s="644" t="s">
        <v>147</v>
      </c>
      <c r="G8" s="645"/>
      <c r="H8" s="646"/>
      <c r="I8" s="58"/>
      <c r="J8" s="729" t="s">
        <v>162</v>
      </c>
      <c r="K8" s="645"/>
      <c r="L8" s="646"/>
      <c r="M8" s="58"/>
      <c r="N8" s="729" t="s">
        <v>163</v>
      </c>
      <c r="O8" s="645"/>
      <c r="P8" s="646"/>
      <c r="Q8" s="479" t="s">
        <v>277</v>
      </c>
    </row>
    <row r="9" spans="1:17" ht="48" customHeight="1" thickBot="1">
      <c r="A9" s="695"/>
      <c r="B9" s="695"/>
      <c r="C9" s="695"/>
      <c r="D9" s="695"/>
      <c r="E9" s="14"/>
      <c r="F9" s="662" t="s">
        <v>148</v>
      </c>
      <c r="G9" s="663"/>
      <c r="H9" s="167">
        <v>1</v>
      </c>
      <c r="I9" s="171"/>
      <c r="J9" s="248" t="s">
        <v>148</v>
      </c>
      <c r="K9" s="247">
        <v>12</v>
      </c>
      <c r="L9" s="245">
        <v>4.3999999999999997E-2</v>
      </c>
      <c r="M9" s="171"/>
      <c r="N9" s="248" t="s">
        <v>148</v>
      </c>
      <c r="O9" s="247">
        <v>11</v>
      </c>
      <c r="P9" s="246">
        <v>0.03</v>
      </c>
      <c r="Q9" s="727" t="s">
        <v>278</v>
      </c>
    </row>
    <row r="10" spans="1:17" ht="63.75" thickBot="1">
      <c r="A10" s="696"/>
      <c r="B10" s="696"/>
      <c r="C10" s="696"/>
      <c r="D10" s="696"/>
      <c r="E10" s="46"/>
      <c r="F10" s="170" t="s">
        <v>149</v>
      </c>
      <c r="G10" s="170" t="s">
        <v>150</v>
      </c>
      <c r="H10" s="170" t="s">
        <v>169</v>
      </c>
      <c r="I10" s="172"/>
      <c r="J10" s="170" t="s">
        <v>149</v>
      </c>
      <c r="K10" s="170" t="s">
        <v>150</v>
      </c>
      <c r="L10" s="175" t="s">
        <v>170</v>
      </c>
      <c r="M10" s="172"/>
      <c r="N10" s="170" t="s">
        <v>149</v>
      </c>
      <c r="O10" s="170" t="s">
        <v>150</v>
      </c>
      <c r="P10" s="170" t="s">
        <v>171</v>
      </c>
      <c r="Q10" s="728"/>
    </row>
    <row r="11" spans="1:17" ht="33" customHeight="1" thickBot="1">
      <c r="A11" s="667" t="s">
        <v>265</v>
      </c>
      <c r="B11" s="668"/>
      <c r="C11" s="668"/>
      <c r="D11" s="669"/>
      <c r="E11" s="14"/>
      <c r="F11" s="60"/>
      <c r="G11" s="61"/>
      <c r="H11" s="61"/>
      <c r="I11" s="169"/>
      <c r="J11" s="169"/>
      <c r="K11" s="59"/>
      <c r="L11" s="59"/>
      <c r="M11" s="59"/>
      <c r="N11" s="59"/>
      <c r="O11" s="59"/>
      <c r="P11" s="59"/>
      <c r="Q11" s="59"/>
    </row>
    <row r="12" spans="1:17" ht="48" thickBot="1">
      <c r="A12" s="47">
        <v>1</v>
      </c>
      <c r="B12" s="416" t="s">
        <v>228</v>
      </c>
      <c r="C12" s="16" t="s">
        <v>142</v>
      </c>
      <c r="D12" s="250">
        <v>49</v>
      </c>
      <c r="E12" s="14"/>
      <c r="F12" s="212">
        <f>'ANEXO 2.1 - HISTOR MEDIOS TEC.'!K12</f>
        <v>11580.03</v>
      </c>
      <c r="G12" s="212">
        <f>ROUND(F12*$D12,2)</f>
        <v>567421.47</v>
      </c>
      <c r="H12" s="244">
        <f>ROUND(G12*$H$9,2)</f>
        <v>567421.47</v>
      </c>
      <c r="I12" s="50"/>
      <c r="J12" s="235">
        <f>ROUND(F12+(F12*$L$9),2)</f>
        <v>12089.55</v>
      </c>
      <c r="K12" s="235">
        <f>ROUND(J12*$D12,2)</f>
        <v>592387.94999999995</v>
      </c>
      <c r="L12" s="207">
        <f>ROUND(K12*$K$9,2)</f>
        <v>7108655.4000000004</v>
      </c>
      <c r="M12" s="50"/>
      <c r="N12" s="235">
        <f>ROUND(J12+(J12*$P$9),2)</f>
        <v>12452.24</v>
      </c>
      <c r="O12" s="235">
        <f>ROUND(N12*$D12,2)</f>
        <v>610159.76</v>
      </c>
      <c r="P12" s="480">
        <f>ROUND(O12*$O$9,2)</f>
        <v>6711757.3600000003</v>
      </c>
      <c r="Q12" s="481">
        <f>SUM(H12+L12+P12)</f>
        <v>14387834.23</v>
      </c>
    </row>
    <row r="13" spans="1:17" ht="111" thickBot="1">
      <c r="A13" s="47">
        <v>2</v>
      </c>
      <c r="B13" s="180" t="s">
        <v>230</v>
      </c>
      <c r="C13" s="16" t="s">
        <v>142</v>
      </c>
      <c r="D13" s="249">
        <v>352</v>
      </c>
      <c r="E13" s="14"/>
      <c r="F13" s="212">
        <f>'ANEXO 2.1 - HISTOR MEDIOS TEC.'!K13</f>
        <v>1839.86</v>
      </c>
      <c r="G13" s="212">
        <f t="shared" ref="G13:G26" si="0">ROUND(F13*$D13,2)</f>
        <v>647630.72</v>
      </c>
      <c r="H13" s="244">
        <f t="shared" ref="H13:H26" si="1">ROUND(G13*$H$9,2)</f>
        <v>647630.72</v>
      </c>
      <c r="I13" s="50"/>
      <c r="J13" s="235">
        <f t="shared" ref="J13:J26" si="2">ROUND(F13+(F13*$L$9),2)</f>
        <v>1920.81</v>
      </c>
      <c r="K13" s="235">
        <f t="shared" ref="K13:K26" si="3">ROUND(J13*$D13,2)</f>
        <v>676125.12</v>
      </c>
      <c r="L13" s="207">
        <f t="shared" ref="L13:L26" si="4">ROUND(K13*$K$9,2)</f>
        <v>8113501.4400000004</v>
      </c>
      <c r="M13" s="50"/>
      <c r="N13" s="235">
        <f t="shared" ref="N13:N26" si="5">ROUND(J13+(J13*$P$9),2)</f>
        <v>1978.43</v>
      </c>
      <c r="O13" s="235">
        <f t="shared" ref="O13:O26" si="6">ROUND(N13*$D13,2)</f>
        <v>696407.36</v>
      </c>
      <c r="P13" s="480">
        <f t="shared" ref="P13:P25" si="7">ROUND(O13*$O$9,2)</f>
        <v>7660480.96</v>
      </c>
      <c r="Q13" s="482">
        <f t="shared" ref="Q13:Q26" si="8">SUM(H13+L13+P13)</f>
        <v>16421613.120000001</v>
      </c>
    </row>
    <row r="14" spans="1:17" ht="95.25" thickBot="1">
      <c r="A14" s="47">
        <v>3</v>
      </c>
      <c r="B14" s="180" t="s">
        <v>231</v>
      </c>
      <c r="C14" s="16" t="s">
        <v>142</v>
      </c>
      <c r="D14" s="250">
        <v>111</v>
      </c>
      <c r="E14" s="14"/>
      <c r="F14" s="212">
        <f>'ANEXO 2.1 - HISTOR MEDIOS TEC.'!K14</f>
        <v>1471.11</v>
      </c>
      <c r="G14" s="212">
        <f t="shared" si="0"/>
        <v>163293.21</v>
      </c>
      <c r="H14" s="244">
        <f t="shared" si="1"/>
        <v>163293.21</v>
      </c>
      <c r="I14" s="50"/>
      <c r="J14" s="235">
        <f t="shared" si="2"/>
        <v>1535.84</v>
      </c>
      <c r="K14" s="235">
        <f t="shared" si="3"/>
        <v>170478.24</v>
      </c>
      <c r="L14" s="207">
        <f t="shared" si="4"/>
        <v>2045738.88</v>
      </c>
      <c r="M14" s="50"/>
      <c r="N14" s="235">
        <f t="shared" si="5"/>
        <v>1581.92</v>
      </c>
      <c r="O14" s="235">
        <f t="shared" si="6"/>
        <v>175593.12</v>
      </c>
      <c r="P14" s="480">
        <f t="shared" si="7"/>
        <v>1931524.32</v>
      </c>
      <c r="Q14" s="482">
        <f t="shared" si="8"/>
        <v>4140556.41</v>
      </c>
    </row>
    <row r="15" spans="1:17" ht="95.25" thickBot="1">
      <c r="A15" s="47">
        <v>4</v>
      </c>
      <c r="B15" s="180" t="s">
        <v>232</v>
      </c>
      <c r="C15" s="16" t="s">
        <v>142</v>
      </c>
      <c r="D15" s="297">
        <v>6</v>
      </c>
      <c r="E15" s="14"/>
      <c r="F15" s="212">
        <f>'ANEXO 2.1 - HISTOR MEDIOS TEC.'!K15</f>
        <v>19696.400000000001</v>
      </c>
      <c r="G15" s="212">
        <f t="shared" si="0"/>
        <v>118178.4</v>
      </c>
      <c r="H15" s="244">
        <f t="shared" si="1"/>
        <v>118178.4</v>
      </c>
      <c r="I15" s="50"/>
      <c r="J15" s="235">
        <f t="shared" si="2"/>
        <v>20563.04</v>
      </c>
      <c r="K15" s="235">
        <f t="shared" si="3"/>
        <v>123378.24000000001</v>
      </c>
      <c r="L15" s="207">
        <f t="shared" si="4"/>
        <v>1480538.88</v>
      </c>
      <c r="M15" s="50"/>
      <c r="N15" s="235">
        <f t="shared" si="5"/>
        <v>21179.93</v>
      </c>
      <c r="O15" s="235">
        <f t="shared" si="6"/>
        <v>127079.58</v>
      </c>
      <c r="P15" s="480">
        <f t="shared" si="7"/>
        <v>1397875.38</v>
      </c>
      <c r="Q15" s="482">
        <f t="shared" si="8"/>
        <v>2996592.6599999997</v>
      </c>
    </row>
    <row r="16" spans="1:17" ht="55.9" customHeight="1" thickBot="1">
      <c r="A16" s="48">
        <v>5</v>
      </c>
      <c r="B16" s="180" t="s">
        <v>233</v>
      </c>
      <c r="C16" s="16" t="s">
        <v>142</v>
      </c>
      <c r="D16" s="297">
        <v>2</v>
      </c>
      <c r="E16" s="14"/>
      <c r="F16" s="212">
        <f>'ANEXO 2.1 - HISTOR MEDIOS TEC.'!K16</f>
        <v>7143.39</v>
      </c>
      <c r="G16" s="212">
        <f t="shared" si="0"/>
        <v>14286.78</v>
      </c>
      <c r="H16" s="244">
        <f t="shared" si="1"/>
        <v>14286.78</v>
      </c>
      <c r="I16" s="50"/>
      <c r="J16" s="235">
        <f t="shared" si="2"/>
        <v>7457.7</v>
      </c>
      <c r="K16" s="235">
        <f t="shared" si="3"/>
        <v>14915.4</v>
      </c>
      <c r="L16" s="207">
        <f t="shared" si="4"/>
        <v>178984.8</v>
      </c>
      <c r="M16" s="50"/>
      <c r="N16" s="235">
        <f t="shared" si="5"/>
        <v>7681.43</v>
      </c>
      <c r="O16" s="235">
        <f t="shared" si="6"/>
        <v>15362.86</v>
      </c>
      <c r="P16" s="480">
        <f t="shared" si="7"/>
        <v>168991.46</v>
      </c>
      <c r="Q16" s="482">
        <f t="shared" si="8"/>
        <v>362263.03999999998</v>
      </c>
    </row>
    <row r="17" spans="1:17" ht="126.75" thickBot="1">
      <c r="A17" s="47">
        <v>6</v>
      </c>
      <c r="B17" s="180" t="s">
        <v>234</v>
      </c>
      <c r="C17" s="16" t="s">
        <v>142</v>
      </c>
      <c r="D17" s="249">
        <v>48</v>
      </c>
      <c r="E17" s="14"/>
      <c r="F17" s="212">
        <f>'ANEXO 2.1 - HISTOR MEDIOS TEC.'!K17</f>
        <v>5844.36</v>
      </c>
      <c r="G17" s="212">
        <f t="shared" si="0"/>
        <v>280529.28000000003</v>
      </c>
      <c r="H17" s="244">
        <f t="shared" si="1"/>
        <v>280529.28000000003</v>
      </c>
      <c r="I17" s="50"/>
      <c r="J17" s="235">
        <f t="shared" si="2"/>
        <v>6101.51</v>
      </c>
      <c r="K17" s="235">
        <f t="shared" si="3"/>
        <v>292872.48</v>
      </c>
      <c r="L17" s="207">
        <f t="shared" si="4"/>
        <v>3514469.76</v>
      </c>
      <c r="M17" s="50"/>
      <c r="N17" s="235">
        <f t="shared" si="5"/>
        <v>6284.56</v>
      </c>
      <c r="O17" s="235">
        <f t="shared" si="6"/>
        <v>301658.88</v>
      </c>
      <c r="P17" s="480">
        <f t="shared" si="7"/>
        <v>3318247.68</v>
      </c>
      <c r="Q17" s="482">
        <f t="shared" si="8"/>
        <v>7113246.7200000007</v>
      </c>
    </row>
    <row r="18" spans="1:17" ht="189.75" thickBot="1">
      <c r="A18" s="49">
        <v>7</v>
      </c>
      <c r="B18" s="180" t="s">
        <v>235</v>
      </c>
      <c r="C18" s="16" t="s">
        <v>142</v>
      </c>
      <c r="D18" s="298">
        <v>28</v>
      </c>
      <c r="E18" s="14"/>
      <c r="F18" s="212">
        <f>'ANEXO 2.1 - HISTOR MEDIOS TEC.'!K18</f>
        <v>12120.86</v>
      </c>
      <c r="G18" s="212">
        <f t="shared" si="0"/>
        <v>339384.08</v>
      </c>
      <c r="H18" s="244">
        <f t="shared" si="1"/>
        <v>339384.08</v>
      </c>
      <c r="I18" s="50"/>
      <c r="J18" s="235">
        <f t="shared" si="2"/>
        <v>12654.18</v>
      </c>
      <c r="K18" s="235">
        <f t="shared" si="3"/>
        <v>354317.04</v>
      </c>
      <c r="L18" s="207">
        <f t="shared" si="4"/>
        <v>4251804.4800000004</v>
      </c>
      <c r="M18" s="50"/>
      <c r="N18" s="235">
        <f t="shared" si="5"/>
        <v>13033.81</v>
      </c>
      <c r="O18" s="235">
        <f t="shared" si="6"/>
        <v>364946.68</v>
      </c>
      <c r="P18" s="480">
        <f t="shared" si="7"/>
        <v>4014413.48</v>
      </c>
      <c r="Q18" s="482">
        <f t="shared" si="8"/>
        <v>8605602.040000001</v>
      </c>
    </row>
    <row r="19" spans="1:17" ht="95.25" thickBot="1">
      <c r="A19" s="49">
        <v>8</v>
      </c>
      <c r="B19" s="180" t="s">
        <v>236</v>
      </c>
      <c r="C19" s="16" t="s">
        <v>142</v>
      </c>
      <c r="D19" s="250">
        <v>27</v>
      </c>
      <c r="E19" s="14"/>
      <c r="F19" s="212">
        <f>'ANEXO 2.1 - HISTOR MEDIOS TEC.'!K19</f>
        <v>2381.9899999999998</v>
      </c>
      <c r="G19" s="212">
        <f t="shared" si="0"/>
        <v>64313.73</v>
      </c>
      <c r="H19" s="244">
        <f t="shared" si="1"/>
        <v>64313.73</v>
      </c>
      <c r="I19" s="50"/>
      <c r="J19" s="235">
        <f t="shared" si="2"/>
        <v>2486.8000000000002</v>
      </c>
      <c r="K19" s="235">
        <f t="shared" si="3"/>
        <v>67143.600000000006</v>
      </c>
      <c r="L19" s="207">
        <f t="shared" si="4"/>
        <v>805723.2</v>
      </c>
      <c r="M19" s="50"/>
      <c r="N19" s="235">
        <f t="shared" si="5"/>
        <v>2561.4</v>
      </c>
      <c r="O19" s="235">
        <f t="shared" si="6"/>
        <v>69157.8</v>
      </c>
      <c r="P19" s="480">
        <f t="shared" si="7"/>
        <v>760735.8</v>
      </c>
      <c r="Q19" s="482">
        <f t="shared" si="8"/>
        <v>1630772.73</v>
      </c>
    </row>
    <row r="20" spans="1:17" ht="79.5" thickBot="1">
      <c r="A20" s="49">
        <v>9</v>
      </c>
      <c r="B20" s="180" t="s">
        <v>237</v>
      </c>
      <c r="C20" s="16" t="s">
        <v>142</v>
      </c>
      <c r="D20" s="250">
        <v>49</v>
      </c>
      <c r="E20" s="14"/>
      <c r="F20" s="212">
        <f>'ANEXO 2.1 - HISTOR MEDIOS TEC.'!K20</f>
        <v>11471.34</v>
      </c>
      <c r="G20" s="212">
        <f t="shared" si="0"/>
        <v>562095.66</v>
      </c>
      <c r="H20" s="244">
        <f t="shared" si="1"/>
        <v>562095.66</v>
      </c>
      <c r="I20" s="50"/>
      <c r="J20" s="235">
        <f t="shared" si="2"/>
        <v>11976.08</v>
      </c>
      <c r="K20" s="235">
        <f t="shared" si="3"/>
        <v>586827.92000000004</v>
      </c>
      <c r="L20" s="207">
        <f t="shared" si="4"/>
        <v>7041935.04</v>
      </c>
      <c r="M20" s="50"/>
      <c r="N20" s="235">
        <f t="shared" si="5"/>
        <v>12335.36</v>
      </c>
      <c r="O20" s="235">
        <f t="shared" si="6"/>
        <v>604432.64000000001</v>
      </c>
      <c r="P20" s="480">
        <f t="shared" si="7"/>
        <v>6648759.04</v>
      </c>
      <c r="Q20" s="482">
        <f t="shared" si="8"/>
        <v>14252789.74</v>
      </c>
    </row>
    <row r="21" spans="1:17" ht="126.75" thickBot="1">
      <c r="A21" s="49">
        <v>10</v>
      </c>
      <c r="B21" s="180" t="s">
        <v>238</v>
      </c>
      <c r="C21" s="16" t="s">
        <v>142</v>
      </c>
      <c r="D21" s="250">
        <v>39</v>
      </c>
      <c r="E21" s="14"/>
      <c r="F21" s="212">
        <f>'ANEXO 2.1 - HISTOR MEDIOS TEC.'!K21</f>
        <v>15907.98</v>
      </c>
      <c r="G21" s="212">
        <f t="shared" si="0"/>
        <v>620411.22</v>
      </c>
      <c r="H21" s="244">
        <f t="shared" si="1"/>
        <v>620411.22</v>
      </c>
      <c r="I21" s="50"/>
      <c r="J21" s="235">
        <f t="shared" si="2"/>
        <v>16607.93</v>
      </c>
      <c r="K21" s="235">
        <f t="shared" si="3"/>
        <v>647709.27</v>
      </c>
      <c r="L21" s="207">
        <f t="shared" si="4"/>
        <v>7772511.2400000002</v>
      </c>
      <c r="M21" s="50"/>
      <c r="N21" s="235">
        <f t="shared" si="5"/>
        <v>17106.169999999998</v>
      </c>
      <c r="O21" s="235">
        <f t="shared" si="6"/>
        <v>667140.63</v>
      </c>
      <c r="P21" s="480">
        <f t="shared" si="7"/>
        <v>7338546.9299999997</v>
      </c>
      <c r="Q21" s="482">
        <f t="shared" si="8"/>
        <v>15731469.390000001</v>
      </c>
    </row>
    <row r="22" spans="1:17" ht="79.5" thickBot="1">
      <c r="A22" s="49">
        <v>11</v>
      </c>
      <c r="B22" s="180" t="s">
        <v>239</v>
      </c>
      <c r="C22" s="16" t="s">
        <v>142</v>
      </c>
      <c r="D22" s="417">
        <v>28</v>
      </c>
      <c r="E22" s="14"/>
      <c r="F22" s="212">
        <f>'ANEXO 2.1 - HISTOR MEDIOS TEC.'!K22</f>
        <v>6493.87</v>
      </c>
      <c r="G22" s="212">
        <f t="shared" si="0"/>
        <v>181828.36</v>
      </c>
      <c r="H22" s="244">
        <f t="shared" si="1"/>
        <v>181828.36</v>
      </c>
      <c r="I22" s="50"/>
      <c r="J22" s="235">
        <f t="shared" si="2"/>
        <v>6779.6</v>
      </c>
      <c r="K22" s="235">
        <f t="shared" si="3"/>
        <v>189828.8</v>
      </c>
      <c r="L22" s="207">
        <f t="shared" si="4"/>
        <v>2277945.6</v>
      </c>
      <c r="M22" s="50"/>
      <c r="N22" s="235">
        <f t="shared" si="5"/>
        <v>6982.99</v>
      </c>
      <c r="O22" s="235">
        <f t="shared" si="6"/>
        <v>195523.72</v>
      </c>
      <c r="P22" s="480">
        <f t="shared" si="7"/>
        <v>2150760.92</v>
      </c>
      <c r="Q22" s="482">
        <f t="shared" si="8"/>
        <v>4610534.88</v>
      </c>
    </row>
    <row r="23" spans="1:17" ht="50.45" customHeight="1" thickBot="1">
      <c r="A23" s="49">
        <v>12</v>
      </c>
      <c r="B23" s="418" t="s">
        <v>240</v>
      </c>
      <c r="C23" s="16" t="s">
        <v>142</v>
      </c>
      <c r="D23" s="249">
        <v>88</v>
      </c>
      <c r="E23" s="14"/>
      <c r="F23" s="212">
        <f>'ANEXO 2.1 - HISTOR MEDIOS TEC.'!K23</f>
        <v>4784.6899999999996</v>
      </c>
      <c r="G23" s="212">
        <f t="shared" si="0"/>
        <v>421052.72</v>
      </c>
      <c r="H23" s="244">
        <f t="shared" si="1"/>
        <v>421052.72</v>
      </c>
      <c r="I23" s="50"/>
      <c r="J23" s="235">
        <f t="shared" si="2"/>
        <v>4995.22</v>
      </c>
      <c r="K23" s="235">
        <f t="shared" si="3"/>
        <v>439579.36</v>
      </c>
      <c r="L23" s="207">
        <f t="shared" si="4"/>
        <v>5274952.32</v>
      </c>
      <c r="M23" s="50"/>
      <c r="N23" s="235">
        <f t="shared" si="5"/>
        <v>5145.08</v>
      </c>
      <c r="O23" s="235">
        <f t="shared" si="6"/>
        <v>452767.04</v>
      </c>
      <c r="P23" s="480">
        <f t="shared" si="7"/>
        <v>4980437.4400000004</v>
      </c>
      <c r="Q23" s="482">
        <f t="shared" si="8"/>
        <v>10676442.48</v>
      </c>
    </row>
    <row r="24" spans="1:17" ht="90" customHeight="1" thickBot="1">
      <c r="A24" s="49">
        <v>13</v>
      </c>
      <c r="B24" s="180" t="s">
        <v>241</v>
      </c>
      <c r="C24" s="16" t="s">
        <v>142</v>
      </c>
      <c r="D24" s="250">
        <v>24</v>
      </c>
      <c r="E24" s="14"/>
      <c r="F24" s="212">
        <f>'ANEXO 2.1 - HISTOR MEDIOS TEC.'!K24</f>
        <v>16990.939999999999</v>
      </c>
      <c r="G24" s="212">
        <f t="shared" si="0"/>
        <v>407782.56</v>
      </c>
      <c r="H24" s="244">
        <f t="shared" si="1"/>
        <v>407782.56</v>
      </c>
      <c r="I24" s="50"/>
      <c r="J24" s="235">
        <f t="shared" si="2"/>
        <v>17738.54</v>
      </c>
      <c r="K24" s="235">
        <f t="shared" si="3"/>
        <v>425724.96</v>
      </c>
      <c r="L24" s="207">
        <f t="shared" si="4"/>
        <v>5108699.5199999996</v>
      </c>
      <c r="M24" s="50"/>
      <c r="N24" s="235">
        <f t="shared" si="5"/>
        <v>18270.7</v>
      </c>
      <c r="O24" s="235">
        <f t="shared" si="6"/>
        <v>438496.8</v>
      </c>
      <c r="P24" s="480">
        <f t="shared" si="7"/>
        <v>4823464.8</v>
      </c>
      <c r="Q24" s="482">
        <f t="shared" si="8"/>
        <v>10339946.879999999</v>
      </c>
    </row>
    <row r="25" spans="1:17" ht="119.25" customHeight="1" thickBot="1">
      <c r="A25" s="49">
        <v>14</v>
      </c>
      <c r="B25" s="180" t="s">
        <v>242</v>
      </c>
      <c r="C25" s="15" t="s">
        <v>142</v>
      </c>
      <c r="D25" s="250">
        <v>1</v>
      </c>
      <c r="E25" s="14"/>
      <c r="F25" s="212">
        <f>'ANEXO 2.1 - HISTOR MEDIOS TEC.'!K25</f>
        <v>25972.9</v>
      </c>
      <c r="G25" s="212">
        <f t="shared" si="0"/>
        <v>25972.9</v>
      </c>
      <c r="H25" s="244">
        <f t="shared" si="1"/>
        <v>25972.9</v>
      </c>
      <c r="I25" s="50"/>
      <c r="J25" s="235">
        <f t="shared" si="2"/>
        <v>27115.71</v>
      </c>
      <c r="K25" s="235">
        <f t="shared" si="3"/>
        <v>27115.71</v>
      </c>
      <c r="L25" s="207">
        <f t="shared" si="4"/>
        <v>325388.52</v>
      </c>
      <c r="M25" s="50"/>
      <c r="N25" s="235">
        <f t="shared" si="5"/>
        <v>27929.18</v>
      </c>
      <c r="O25" s="235">
        <f t="shared" si="6"/>
        <v>27929.18</v>
      </c>
      <c r="P25" s="480">
        <f t="shared" si="7"/>
        <v>307220.98</v>
      </c>
      <c r="Q25" s="482">
        <f t="shared" si="8"/>
        <v>658582.4</v>
      </c>
    </row>
    <row r="26" spans="1:17" ht="112.5" customHeight="1" thickBot="1">
      <c r="A26" s="48">
        <v>15</v>
      </c>
      <c r="B26" s="180" t="s">
        <v>243</v>
      </c>
      <c r="C26" s="16" t="s">
        <v>142</v>
      </c>
      <c r="D26" s="249">
        <v>4</v>
      </c>
      <c r="E26" s="14"/>
      <c r="F26" s="212">
        <f>'ANEXO 2.1 - HISTOR MEDIOS TEC.'!K26</f>
        <v>4004.49</v>
      </c>
      <c r="G26" s="212">
        <f t="shared" si="0"/>
        <v>16017.96</v>
      </c>
      <c r="H26" s="244">
        <f t="shared" si="1"/>
        <v>16017.96</v>
      </c>
      <c r="I26" s="50"/>
      <c r="J26" s="235">
        <f t="shared" si="2"/>
        <v>4180.6899999999996</v>
      </c>
      <c r="K26" s="235">
        <f t="shared" si="3"/>
        <v>16722.759999999998</v>
      </c>
      <c r="L26" s="207">
        <f t="shared" si="4"/>
        <v>200673.12</v>
      </c>
      <c r="M26" s="50"/>
      <c r="N26" s="235">
        <f t="shared" si="5"/>
        <v>4306.1099999999997</v>
      </c>
      <c r="O26" s="235">
        <f t="shared" si="6"/>
        <v>17224.439999999999</v>
      </c>
      <c r="P26" s="480">
        <f>ROUND(O26*$O$9,2)</f>
        <v>189468.84</v>
      </c>
      <c r="Q26" s="483">
        <f t="shared" si="8"/>
        <v>406159.92</v>
      </c>
    </row>
    <row r="27" spans="1:17" ht="27" customHeight="1" thickBot="1">
      <c r="A27" s="730" t="s">
        <v>244</v>
      </c>
      <c r="B27" s="731"/>
      <c r="C27" s="732"/>
      <c r="D27" s="249">
        <f>SUM(D12:D26)</f>
        <v>856</v>
      </c>
      <c r="E27" s="14"/>
      <c r="F27" s="166"/>
      <c r="G27" s="50"/>
      <c r="H27" s="208">
        <f>ROUND(SUM(H12:H26),2)</f>
        <v>4430199.05</v>
      </c>
      <c r="I27" s="50"/>
      <c r="J27" s="50"/>
      <c r="K27" s="37"/>
      <c r="L27" s="208">
        <f>ROUND(SUM(L12:L26),2)</f>
        <v>55501522.200000003</v>
      </c>
      <c r="M27" s="50"/>
      <c r="N27" s="37"/>
      <c r="O27" s="37"/>
      <c r="P27" s="208">
        <f>ROUND(SUM(P12:P26),2)</f>
        <v>52402685.390000001</v>
      </c>
      <c r="Q27" s="208">
        <f>ROUND(SUM(Q12:Q26),2)</f>
        <v>112334406.64</v>
      </c>
    </row>
    <row r="28" spans="1:17" ht="43.5" customHeight="1" thickBot="1">
      <c r="A28" s="733" t="s">
        <v>245</v>
      </c>
      <c r="B28" s="734"/>
      <c r="C28" s="734"/>
      <c r="D28" s="735"/>
      <c r="E28" s="14"/>
      <c r="F28" s="9"/>
      <c r="G28" s="25"/>
      <c r="H28" s="9"/>
      <c r="I28" s="25"/>
      <c r="J28" s="25"/>
      <c r="K28" s="25"/>
      <c r="L28" s="9"/>
      <c r="M28" s="25"/>
      <c r="N28" s="25"/>
      <c r="O28" s="25"/>
      <c r="P28" s="9"/>
      <c r="Q28" s="9"/>
    </row>
    <row r="29" spans="1:17" ht="49.5" customHeight="1" thickBot="1">
      <c r="A29" s="48">
        <v>1</v>
      </c>
      <c r="B29" s="419" t="s">
        <v>246</v>
      </c>
      <c r="C29" s="287" t="s">
        <v>229</v>
      </c>
      <c r="D29" s="250">
        <v>17</v>
      </c>
      <c r="E29" s="14"/>
      <c r="F29" s="235">
        <f>'ANEXO 2.1 - HISTOR MEDIOS TEC.'!K30</f>
        <v>11580.03</v>
      </c>
      <c r="G29" s="235">
        <f t="shared" ref="G29:G44" si="9">ROUND(F29*$D29,2)</f>
        <v>196860.51</v>
      </c>
      <c r="H29" s="207">
        <f t="shared" ref="H29:H44" si="10">ROUND(G29*$H$9,2)</f>
        <v>196860.51</v>
      </c>
      <c r="I29" s="50"/>
      <c r="J29" s="235">
        <f>ROUND(F29+(F29*$L$9),2)</f>
        <v>12089.55</v>
      </c>
      <c r="K29" s="235">
        <f>ROUND(J29*$D29,2)</f>
        <v>205522.35</v>
      </c>
      <c r="L29" s="207">
        <f>ROUND(K29*$K$9,2)</f>
        <v>2466268.2000000002</v>
      </c>
      <c r="M29" s="50"/>
      <c r="N29" s="235">
        <f t="shared" ref="N29" si="11">ROUND(J29+(J29*$P$9),2)</f>
        <v>12452.24</v>
      </c>
      <c r="O29" s="235">
        <f t="shared" ref="O29:O44" si="12">ROUND(N29*$D29,2)</f>
        <v>211688.08</v>
      </c>
      <c r="P29" s="480">
        <f t="shared" ref="P29:P44" si="13">ROUND(O29*$O$9,2)</f>
        <v>2328568.88</v>
      </c>
      <c r="Q29" s="481">
        <f t="shared" ref="Q29:Q44" si="14">SUM(H29+L29+P29)</f>
        <v>4991697.59</v>
      </c>
    </row>
    <row r="30" spans="1:17" ht="111" thickBot="1">
      <c r="A30" s="47">
        <v>2</v>
      </c>
      <c r="B30" s="180" t="s">
        <v>230</v>
      </c>
      <c r="C30" s="15" t="s">
        <v>229</v>
      </c>
      <c r="D30" s="249">
        <v>34</v>
      </c>
      <c r="E30" s="14"/>
      <c r="F30" s="235">
        <f>'ANEXO 2.1 - HISTOR MEDIOS TEC.'!K31</f>
        <v>1839.86</v>
      </c>
      <c r="G30" s="235">
        <f t="shared" si="9"/>
        <v>62555.24</v>
      </c>
      <c r="H30" s="207">
        <f t="shared" si="10"/>
        <v>62555.24</v>
      </c>
      <c r="I30" s="50"/>
      <c r="J30" s="235">
        <f t="shared" ref="J30:J44" si="15">ROUND(F30+(F30*$L$9),2)</f>
        <v>1920.81</v>
      </c>
      <c r="K30" s="235">
        <f t="shared" ref="K30:K44" si="16">ROUND(J30*$D30,2)</f>
        <v>65307.54</v>
      </c>
      <c r="L30" s="207">
        <f t="shared" ref="L30:L44" si="17">ROUND(K30*$K$9,2)</f>
        <v>783690.48</v>
      </c>
      <c r="M30" s="50"/>
      <c r="N30" s="235">
        <f t="shared" ref="N30:N44" si="18">ROUND(J30+(J30*$P$9),2)</f>
        <v>1978.43</v>
      </c>
      <c r="O30" s="235">
        <f t="shared" si="12"/>
        <v>67266.62</v>
      </c>
      <c r="P30" s="480">
        <f t="shared" si="13"/>
        <v>739932.82</v>
      </c>
      <c r="Q30" s="482">
        <f t="shared" si="14"/>
        <v>1586178.54</v>
      </c>
    </row>
    <row r="31" spans="1:17" ht="95.25" thickBot="1">
      <c r="A31" s="47">
        <v>3</v>
      </c>
      <c r="B31" s="180" t="s">
        <v>231</v>
      </c>
      <c r="C31" s="15" t="s">
        <v>229</v>
      </c>
      <c r="D31" s="250">
        <v>96</v>
      </c>
      <c r="E31" s="14"/>
      <c r="F31" s="235">
        <f>'ANEXO 2.1 - HISTOR MEDIOS TEC.'!K32</f>
        <v>1471.11</v>
      </c>
      <c r="G31" s="235">
        <f t="shared" si="9"/>
        <v>141226.56</v>
      </c>
      <c r="H31" s="207">
        <f t="shared" si="10"/>
        <v>141226.56</v>
      </c>
      <c r="I31" s="50"/>
      <c r="J31" s="235">
        <f t="shared" si="15"/>
        <v>1535.84</v>
      </c>
      <c r="K31" s="235">
        <f t="shared" si="16"/>
        <v>147440.64000000001</v>
      </c>
      <c r="L31" s="207">
        <f t="shared" si="17"/>
        <v>1769287.6799999999</v>
      </c>
      <c r="M31" s="50"/>
      <c r="N31" s="235">
        <f t="shared" si="18"/>
        <v>1581.92</v>
      </c>
      <c r="O31" s="235">
        <f t="shared" si="12"/>
        <v>151864.32000000001</v>
      </c>
      <c r="P31" s="480">
        <f t="shared" si="13"/>
        <v>1670507.52</v>
      </c>
      <c r="Q31" s="482">
        <f t="shared" si="14"/>
        <v>3581021.76</v>
      </c>
    </row>
    <row r="32" spans="1:17" ht="95.25" thickBot="1">
      <c r="A32" s="47">
        <v>4</v>
      </c>
      <c r="B32" s="180" t="s">
        <v>232</v>
      </c>
      <c r="C32" s="15" t="s">
        <v>229</v>
      </c>
      <c r="D32" s="297">
        <v>14</v>
      </c>
      <c r="E32" s="14"/>
      <c r="F32" s="235">
        <f>'ANEXO 2.1 - HISTOR MEDIOS TEC.'!K33</f>
        <v>19696.400000000001</v>
      </c>
      <c r="G32" s="235">
        <f t="shared" si="9"/>
        <v>275749.59999999998</v>
      </c>
      <c r="H32" s="207">
        <f t="shared" si="10"/>
        <v>275749.59999999998</v>
      </c>
      <c r="I32" s="50"/>
      <c r="J32" s="235">
        <f t="shared" si="15"/>
        <v>20563.04</v>
      </c>
      <c r="K32" s="235">
        <f t="shared" si="16"/>
        <v>287882.56</v>
      </c>
      <c r="L32" s="207">
        <f t="shared" si="17"/>
        <v>3454590.72</v>
      </c>
      <c r="M32" s="50"/>
      <c r="N32" s="235">
        <f t="shared" si="18"/>
        <v>21179.93</v>
      </c>
      <c r="O32" s="235">
        <f t="shared" si="12"/>
        <v>296519.02</v>
      </c>
      <c r="P32" s="480">
        <f t="shared" si="13"/>
        <v>3261709.22</v>
      </c>
      <c r="Q32" s="482">
        <f t="shared" si="14"/>
        <v>6992049.540000001</v>
      </c>
    </row>
    <row r="33" spans="1:20" ht="48" thickBot="1">
      <c r="A33" s="47">
        <v>5</v>
      </c>
      <c r="B33" s="180" t="s">
        <v>233</v>
      </c>
      <c r="C33" s="15" t="s">
        <v>229</v>
      </c>
      <c r="D33" s="297">
        <v>10</v>
      </c>
      <c r="E33" s="14"/>
      <c r="F33" s="235">
        <f>'ANEXO 2.1 - HISTOR MEDIOS TEC.'!K34</f>
        <v>7143.39</v>
      </c>
      <c r="G33" s="235">
        <f t="shared" si="9"/>
        <v>71433.899999999994</v>
      </c>
      <c r="H33" s="207">
        <f t="shared" si="10"/>
        <v>71433.899999999994</v>
      </c>
      <c r="I33" s="50"/>
      <c r="J33" s="235">
        <f t="shared" si="15"/>
        <v>7457.7</v>
      </c>
      <c r="K33" s="235">
        <f t="shared" si="16"/>
        <v>74577</v>
      </c>
      <c r="L33" s="207">
        <f t="shared" si="17"/>
        <v>894924</v>
      </c>
      <c r="M33" s="50"/>
      <c r="N33" s="235">
        <f t="shared" si="18"/>
        <v>7681.43</v>
      </c>
      <c r="O33" s="235">
        <f t="shared" si="12"/>
        <v>76814.3</v>
      </c>
      <c r="P33" s="480">
        <f t="shared" si="13"/>
        <v>844957.3</v>
      </c>
      <c r="Q33" s="482">
        <f t="shared" si="14"/>
        <v>1811315.2000000002</v>
      </c>
    </row>
    <row r="34" spans="1:20" ht="126.75" thickBot="1">
      <c r="A34" s="47">
        <v>6</v>
      </c>
      <c r="B34" s="180" t="s">
        <v>234</v>
      </c>
      <c r="C34" s="15" t="s">
        <v>229</v>
      </c>
      <c r="D34" s="249">
        <v>17</v>
      </c>
      <c r="E34" s="14"/>
      <c r="F34" s="235">
        <f>'ANEXO 2.1 - HISTOR MEDIOS TEC.'!K35</f>
        <v>5844.36</v>
      </c>
      <c r="G34" s="235">
        <f t="shared" si="9"/>
        <v>99354.12</v>
      </c>
      <c r="H34" s="207">
        <f t="shared" si="10"/>
        <v>99354.12</v>
      </c>
      <c r="I34" s="50"/>
      <c r="J34" s="235">
        <f t="shared" si="15"/>
        <v>6101.51</v>
      </c>
      <c r="K34" s="235">
        <f t="shared" si="16"/>
        <v>103725.67</v>
      </c>
      <c r="L34" s="207">
        <f t="shared" si="17"/>
        <v>1244708.04</v>
      </c>
      <c r="M34" s="50"/>
      <c r="N34" s="235">
        <f t="shared" si="18"/>
        <v>6284.56</v>
      </c>
      <c r="O34" s="235">
        <f t="shared" si="12"/>
        <v>106837.52</v>
      </c>
      <c r="P34" s="480">
        <f t="shared" si="13"/>
        <v>1175212.72</v>
      </c>
      <c r="Q34" s="482">
        <f t="shared" si="14"/>
        <v>2519274.88</v>
      </c>
    </row>
    <row r="35" spans="1:20" ht="189.75" thickBot="1">
      <c r="A35" s="47">
        <v>7</v>
      </c>
      <c r="B35" s="420" t="s">
        <v>247</v>
      </c>
      <c r="C35" s="15" t="s">
        <v>229</v>
      </c>
      <c r="D35" s="250">
        <v>14</v>
      </c>
      <c r="E35" s="14"/>
      <c r="F35" s="235">
        <f>'ANEXO 2.1 - HISTOR MEDIOS TEC.'!K36</f>
        <v>12120.86</v>
      </c>
      <c r="G35" s="235">
        <f t="shared" si="9"/>
        <v>169692.04</v>
      </c>
      <c r="H35" s="207">
        <f t="shared" si="10"/>
        <v>169692.04</v>
      </c>
      <c r="I35" s="50"/>
      <c r="J35" s="235">
        <f t="shared" si="15"/>
        <v>12654.18</v>
      </c>
      <c r="K35" s="235">
        <f t="shared" si="16"/>
        <v>177158.52</v>
      </c>
      <c r="L35" s="207">
        <f t="shared" si="17"/>
        <v>2125902.2400000002</v>
      </c>
      <c r="M35" s="50"/>
      <c r="N35" s="235">
        <f t="shared" si="18"/>
        <v>13033.81</v>
      </c>
      <c r="O35" s="235">
        <f t="shared" si="12"/>
        <v>182473.34</v>
      </c>
      <c r="P35" s="480">
        <f t="shared" si="13"/>
        <v>2007206.74</v>
      </c>
      <c r="Q35" s="482">
        <f t="shared" si="14"/>
        <v>4302801.0200000005</v>
      </c>
    </row>
    <row r="36" spans="1:20" ht="95.25" thickBot="1">
      <c r="A36" s="47">
        <v>8</v>
      </c>
      <c r="B36" s="420" t="s">
        <v>248</v>
      </c>
      <c r="C36" s="15" t="s">
        <v>229</v>
      </c>
      <c r="D36" s="249">
        <v>17</v>
      </c>
      <c r="E36" s="14"/>
      <c r="F36" s="235">
        <f>'ANEXO 2.1 - HISTOR MEDIOS TEC.'!K37</f>
        <v>2381.9899999999998</v>
      </c>
      <c r="G36" s="235">
        <f t="shared" si="9"/>
        <v>40493.83</v>
      </c>
      <c r="H36" s="207">
        <f t="shared" si="10"/>
        <v>40493.83</v>
      </c>
      <c r="I36" s="50"/>
      <c r="J36" s="235">
        <f t="shared" si="15"/>
        <v>2486.8000000000002</v>
      </c>
      <c r="K36" s="235">
        <f t="shared" si="16"/>
        <v>42275.6</v>
      </c>
      <c r="L36" s="207">
        <f t="shared" si="17"/>
        <v>507307.2</v>
      </c>
      <c r="M36" s="50"/>
      <c r="N36" s="235">
        <f t="shared" si="18"/>
        <v>2561.4</v>
      </c>
      <c r="O36" s="235">
        <f t="shared" si="12"/>
        <v>43543.8</v>
      </c>
      <c r="P36" s="480">
        <f t="shared" si="13"/>
        <v>478981.8</v>
      </c>
      <c r="Q36" s="482">
        <f t="shared" si="14"/>
        <v>1026782.8300000001</v>
      </c>
    </row>
    <row r="37" spans="1:20" ht="79.5" thickBot="1">
      <c r="A37" s="47">
        <v>9</v>
      </c>
      <c r="B37" s="17" t="s">
        <v>237</v>
      </c>
      <c r="C37" s="15" t="s">
        <v>229</v>
      </c>
      <c r="D37" s="249">
        <v>18</v>
      </c>
      <c r="E37" s="14"/>
      <c r="F37" s="235">
        <f>'ANEXO 2.1 - HISTOR MEDIOS TEC.'!K38</f>
        <v>11471.34</v>
      </c>
      <c r="G37" s="235">
        <f t="shared" si="9"/>
        <v>206484.12</v>
      </c>
      <c r="H37" s="207">
        <f t="shared" si="10"/>
        <v>206484.12</v>
      </c>
      <c r="I37" s="50"/>
      <c r="J37" s="235">
        <f t="shared" si="15"/>
        <v>11976.08</v>
      </c>
      <c r="K37" s="235">
        <f t="shared" si="16"/>
        <v>215569.44</v>
      </c>
      <c r="L37" s="207">
        <f t="shared" si="17"/>
        <v>2586833.2799999998</v>
      </c>
      <c r="M37" s="50"/>
      <c r="N37" s="235">
        <f t="shared" si="18"/>
        <v>12335.36</v>
      </c>
      <c r="O37" s="235">
        <f t="shared" si="12"/>
        <v>222036.48000000001</v>
      </c>
      <c r="P37" s="480">
        <f t="shared" si="13"/>
        <v>2442401.2799999998</v>
      </c>
      <c r="Q37" s="482">
        <f t="shared" si="14"/>
        <v>5235718.68</v>
      </c>
    </row>
    <row r="38" spans="1:20" ht="126.75" thickBot="1">
      <c r="A38" s="47">
        <v>10</v>
      </c>
      <c r="B38" s="180" t="s">
        <v>238</v>
      </c>
      <c r="C38" s="15" t="s">
        <v>229</v>
      </c>
      <c r="D38" s="250">
        <v>14</v>
      </c>
      <c r="E38" s="14"/>
      <c r="F38" s="235">
        <f>'ANEXO 2.1 - HISTOR MEDIOS TEC.'!K39</f>
        <v>15907.98</v>
      </c>
      <c r="G38" s="235">
        <f t="shared" si="9"/>
        <v>222711.72</v>
      </c>
      <c r="H38" s="207">
        <f t="shared" si="10"/>
        <v>222711.72</v>
      </c>
      <c r="I38" s="50"/>
      <c r="J38" s="235">
        <f t="shared" si="15"/>
        <v>16607.93</v>
      </c>
      <c r="K38" s="235">
        <f t="shared" si="16"/>
        <v>232511.02</v>
      </c>
      <c r="L38" s="207">
        <f t="shared" si="17"/>
        <v>2790132.24</v>
      </c>
      <c r="M38" s="50"/>
      <c r="N38" s="235">
        <f t="shared" si="18"/>
        <v>17106.169999999998</v>
      </c>
      <c r="O38" s="235">
        <f t="shared" si="12"/>
        <v>239486.38</v>
      </c>
      <c r="P38" s="480">
        <f t="shared" si="13"/>
        <v>2634350.1800000002</v>
      </c>
      <c r="Q38" s="482">
        <f t="shared" si="14"/>
        <v>5647194.1400000006</v>
      </c>
    </row>
    <row r="39" spans="1:20" ht="79.5" thickBot="1">
      <c r="A39" s="47">
        <v>11</v>
      </c>
      <c r="B39" s="180" t="s">
        <v>239</v>
      </c>
      <c r="C39" s="15" t="s">
        <v>229</v>
      </c>
      <c r="D39" s="250">
        <v>12</v>
      </c>
      <c r="E39" s="14"/>
      <c r="F39" s="235">
        <f>'ANEXO 2.1 - HISTOR MEDIOS TEC.'!K40</f>
        <v>6493.87</v>
      </c>
      <c r="G39" s="235">
        <f t="shared" si="9"/>
        <v>77926.44</v>
      </c>
      <c r="H39" s="207">
        <f t="shared" si="10"/>
        <v>77926.44</v>
      </c>
      <c r="I39" s="50"/>
      <c r="J39" s="235">
        <f t="shared" si="15"/>
        <v>6779.6</v>
      </c>
      <c r="K39" s="235">
        <f t="shared" si="16"/>
        <v>81355.199999999997</v>
      </c>
      <c r="L39" s="207">
        <f t="shared" si="17"/>
        <v>976262.4</v>
      </c>
      <c r="M39" s="50"/>
      <c r="N39" s="235">
        <f t="shared" si="18"/>
        <v>6982.99</v>
      </c>
      <c r="O39" s="235">
        <f t="shared" si="12"/>
        <v>83795.88</v>
      </c>
      <c r="P39" s="480">
        <f t="shared" si="13"/>
        <v>921754.68</v>
      </c>
      <c r="Q39" s="482">
        <f t="shared" si="14"/>
        <v>1975943.52</v>
      </c>
    </row>
    <row r="40" spans="1:20" ht="48" thickBot="1">
      <c r="A40" s="47">
        <v>12</v>
      </c>
      <c r="B40" s="418" t="s">
        <v>240</v>
      </c>
      <c r="C40" s="15" t="s">
        <v>229</v>
      </c>
      <c r="D40" s="249">
        <v>40</v>
      </c>
      <c r="E40" s="14"/>
      <c r="F40" s="235">
        <f>'ANEXO 2.1 - HISTOR MEDIOS TEC.'!K41</f>
        <v>4784.6899999999996</v>
      </c>
      <c r="G40" s="235">
        <f t="shared" si="9"/>
        <v>191387.6</v>
      </c>
      <c r="H40" s="207">
        <f t="shared" si="10"/>
        <v>191387.6</v>
      </c>
      <c r="I40" s="50"/>
      <c r="J40" s="235">
        <f t="shared" si="15"/>
        <v>4995.22</v>
      </c>
      <c r="K40" s="235">
        <f t="shared" si="16"/>
        <v>199808.8</v>
      </c>
      <c r="L40" s="207">
        <f t="shared" si="17"/>
        <v>2397705.6</v>
      </c>
      <c r="M40" s="50"/>
      <c r="N40" s="235">
        <f t="shared" si="18"/>
        <v>5145.08</v>
      </c>
      <c r="O40" s="235">
        <f t="shared" si="12"/>
        <v>205803.2</v>
      </c>
      <c r="P40" s="480">
        <f t="shared" si="13"/>
        <v>2263835.2000000002</v>
      </c>
      <c r="Q40" s="482">
        <f t="shared" si="14"/>
        <v>4852928.4000000004</v>
      </c>
    </row>
    <row r="41" spans="1:20" ht="79.5" thickBot="1">
      <c r="A41" s="47">
        <v>13</v>
      </c>
      <c r="B41" s="180" t="s">
        <v>241</v>
      </c>
      <c r="C41" s="15" t="s">
        <v>229</v>
      </c>
      <c r="D41" s="250">
        <v>8</v>
      </c>
      <c r="E41" s="14"/>
      <c r="F41" s="235">
        <f>'ANEXO 2.1 - HISTOR MEDIOS TEC.'!K42</f>
        <v>16990.939999999999</v>
      </c>
      <c r="G41" s="235">
        <f t="shared" si="9"/>
        <v>135927.51999999999</v>
      </c>
      <c r="H41" s="207">
        <f t="shared" si="10"/>
        <v>135927.51999999999</v>
      </c>
      <c r="I41" s="50"/>
      <c r="J41" s="235">
        <f t="shared" si="15"/>
        <v>17738.54</v>
      </c>
      <c r="K41" s="235">
        <f t="shared" si="16"/>
        <v>141908.32</v>
      </c>
      <c r="L41" s="207">
        <f t="shared" si="17"/>
        <v>1702899.84</v>
      </c>
      <c r="M41" s="50"/>
      <c r="N41" s="235">
        <f t="shared" si="18"/>
        <v>18270.7</v>
      </c>
      <c r="O41" s="235">
        <f t="shared" si="12"/>
        <v>146165.6</v>
      </c>
      <c r="P41" s="480">
        <f t="shared" si="13"/>
        <v>1607821.6</v>
      </c>
      <c r="Q41" s="482">
        <f t="shared" si="14"/>
        <v>3446648.96</v>
      </c>
    </row>
    <row r="42" spans="1:20" ht="142.5" thickBot="1">
      <c r="A42" s="47">
        <v>14</v>
      </c>
      <c r="B42" s="180" t="s">
        <v>242</v>
      </c>
      <c r="C42" s="15" t="s">
        <v>229</v>
      </c>
      <c r="D42" s="250">
        <v>1</v>
      </c>
      <c r="E42" s="14"/>
      <c r="F42" s="235">
        <f>'ANEXO 2.1 - HISTOR MEDIOS TEC.'!K43</f>
        <v>25972.9</v>
      </c>
      <c r="G42" s="235">
        <f t="shared" si="9"/>
        <v>25972.9</v>
      </c>
      <c r="H42" s="207">
        <f t="shared" si="10"/>
        <v>25972.9</v>
      </c>
      <c r="I42" s="50"/>
      <c r="J42" s="235">
        <f t="shared" si="15"/>
        <v>27115.71</v>
      </c>
      <c r="K42" s="235">
        <f t="shared" si="16"/>
        <v>27115.71</v>
      </c>
      <c r="L42" s="207">
        <f t="shared" si="17"/>
        <v>325388.52</v>
      </c>
      <c r="M42" s="50"/>
      <c r="N42" s="235">
        <f t="shared" si="18"/>
        <v>27929.18</v>
      </c>
      <c r="O42" s="235">
        <f t="shared" si="12"/>
        <v>27929.18</v>
      </c>
      <c r="P42" s="480">
        <f t="shared" si="13"/>
        <v>307220.98</v>
      </c>
      <c r="Q42" s="482">
        <f t="shared" si="14"/>
        <v>658582.4</v>
      </c>
    </row>
    <row r="43" spans="1:20" ht="100.5" customHeight="1" thickBot="1">
      <c r="A43" s="47">
        <v>15</v>
      </c>
      <c r="B43" s="180" t="s">
        <v>243</v>
      </c>
      <c r="C43" s="15" t="s">
        <v>229</v>
      </c>
      <c r="D43" s="249">
        <v>2</v>
      </c>
      <c r="E43" s="14"/>
      <c r="F43" s="235">
        <f>'ANEXO 2.1 - HISTOR MEDIOS TEC.'!K44</f>
        <v>4004.49</v>
      </c>
      <c r="G43" s="235">
        <f t="shared" si="9"/>
        <v>8008.98</v>
      </c>
      <c r="H43" s="207">
        <f t="shared" si="10"/>
        <v>8008.98</v>
      </c>
      <c r="I43" s="50"/>
      <c r="J43" s="235">
        <f t="shared" si="15"/>
        <v>4180.6899999999996</v>
      </c>
      <c r="K43" s="235">
        <f t="shared" si="16"/>
        <v>8361.3799999999992</v>
      </c>
      <c r="L43" s="207">
        <f t="shared" si="17"/>
        <v>100336.56</v>
      </c>
      <c r="M43" s="50"/>
      <c r="N43" s="235">
        <f t="shared" si="18"/>
        <v>4306.1099999999997</v>
      </c>
      <c r="O43" s="235">
        <f t="shared" si="12"/>
        <v>8612.2199999999993</v>
      </c>
      <c r="P43" s="480">
        <f t="shared" si="13"/>
        <v>94734.42</v>
      </c>
      <c r="Q43" s="482">
        <f t="shared" si="14"/>
        <v>203079.96</v>
      </c>
    </row>
    <row r="44" spans="1:20" ht="99.75" customHeight="1" thickBot="1">
      <c r="A44" s="48">
        <v>16</v>
      </c>
      <c r="B44" s="17" t="s">
        <v>249</v>
      </c>
      <c r="C44" s="15" t="s">
        <v>229</v>
      </c>
      <c r="D44" s="298">
        <v>1</v>
      </c>
      <c r="E44" s="14"/>
      <c r="F44" s="235">
        <f>'ANEXO 2.1 - HISTOR MEDIOS TEC.'!K45</f>
        <v>653113.54</v>
      </c>
      <c r="G44" s="235">
        <f t="shared" si="9"/>
        <v>653113.54</v>
      </c>
      <c r="H44" s="207">
        <f t="shared" si="10"/>
        <v>653113.54</v>
      </c>
      <c r="I44" s="50"/>
      <c r="J44" s="235">
        <f t="shared" si="15"/>
        <v>681850.54</v>
      </c>
      <c r="K44" s="235">
        <f t="shared" si="16"/>
        <v>681850.54</v>
      </c>
      <c r="L44" s="207">
        <f t="shared" si="17"/>
        <v>8182206.4800000004</v>
      </c>
      <c r="M44" s="50"/>
      <c r="N44" s="235">
        <f t="shared" si="18"/>
        <v>702306.06</v>
      </c>
      <c r="O44" s="235">
        <f t="shared" si="12"/>
        <v>702306.06</v>
      </c>
      <c r="P44" s="480">
        <f t="shared" si="13"/>
        <v>7725366.6600000001</v>
      </c>
      <c r="Q44" s="483">
        <f t="shared" si="14"/>
        <v>16560686.68</v>
      </c>
    </row>
    <row r="45" spans="1:20" ht="27" customHeight="1" thickBot="1">
      <c r="A45" s="736" t="s">
        <v>271</v>
      </c>
      <c r="B45" s="737"/>
      <c r="C45" s="738"/>
      <c r="D45" s="18">
        <f>SUM(D29:D44)</f>
        <v>315</v>
      </c>
      <c r="E45" s="14"/>
      <c r="F45" s="37"/>
      <c r="G45" s="37"/>
      <c r="H45" s="213">
        <f>ROUND(SUM(H29:H44),2)</f>
        <v>2578898.62</v>
      </c>
      <c r="I45" s="50"/>
      <c r="J45" s="50"/>
      <c r="K45" s="37"/>
      <c r="L45" s="213">
        <f>ROUND(SUM(L29:L44),2)</f>
        <v>32308443.48</v>
      </c>
      <c r="M45" s="50"/>
      <c r="N45" s="37"/>
      <c r="O45" s="37"/>
      <c r="P45" s="213">
        <f>ROUND(SUM(P29:P44),2)</f>
        <v>30504562</v>
      </c>
      <c r="Q45" s="213">
        <f>ROUND(SUM(Q29:Q44),2)</f>
        <v>65391904.100000001</v>
      </c>
    </row>
    <row r="46" spans="1:20" ht="27" customHeight="1" thickBot="1">
      <c r="A46" s="739" t="s">
        <v>266</v>
      </c>
      <c r="B46" s="740"/>
      <c r="C46" s="741"/>
      <c r="D46" s="458"/>
      <c r="E46" s="14"/>
      <c r="F46" s="37"/>
      <c r="G46" s="37"/>
      <c r="H46" s="457"/>
      <c r="I46" s="37"/>
      <c r="J46" s="37"/>
      <c r="K46" s="37"/>
      <c r="L46" s="457"/>
      <c r="M46" s="37"/>
      <c r="N46" s="37"/>
      <c r="O46" s="37"/>
      <c r="P46" s="457"/>
      <c r="Q46" s="457"/>
      <c r="R46" s="103"/>
      <c r="S46" s="103"/>
      <c r="T46" s="103"/>
    </row>
    <row r="47" spans="1:20" ht="50.45" customHeight="1" thickBot="1">
      <c r="A47" s="459">
        <v>1</v>
      </c>
      <c r="B47" s="419" t="s">
        <v>251</v>
      </c>
      <c r="C47" s="287" t="s">
        <v>229</v>
      </c>
      <c r="D47" s="460">
        <v>16</v>
      </c>
      <c r="E47" s="14"/>
      <c r="F47" s="235">
        <f>'ANEXO 2.1 - HISTOR MEDIOS TEC.'!K48</f>
        <v>11580.03</v>
      </c>
      <c r="G47" s="235">
        <f t="shared" ref="G47" si="19">ROUND(F47*$D47,2)</f>
        <v>185280.48</v>
      </c>
      <c r="H47" s="207">
        <f>ROUND(G47*$H$9,2)</f>
        <v>185280.48</v>
      </c>
      <c r="I47" s="37"/>
      <c r="J47" s="235">
        <f t="shared" ref="J47:J61" si="20">ROUND(F47+(F47*$L$9),2)</f>
        <v>12089.55</v>
      </c>
      <c r="K47" s="235">
        <f t="shared" ref="K47:K61" si="21">ROUND(J47*$D47,2)</f>
        <v>193432.8</v>
      </c>
      <c r="L47" s="207">
        <f t="shared" ref="L47:L61" si="22">ROUND(K47*$K$9,2)</f>
        <v>2321193.6</v>
      </c>
      <c r="M47" s="37"/>
      <c r="N47" s="235">
        <f t="shared" ref="N47:N61" si="23">ROUND(J47+(J47*$P$9),2)</f>
        <v>12452.24</v>
      </c>
      <c r="O47" s="235">
        <f t="shared" ref="O47:O61" si="24">ROUND(N47*$D47,2)</f>
        <v>199235.84</v>
      </c>
      <c r="P47" s="480">
        <f t="shared" ref="P47:P61" si="25">ROUND(O47*$O$9,2)</f>
        <v>2191594.2400000002</v>
      </c>
      <c r="Q47" s="481">
        <f t="shared" ref="Q47:Q61" si="26">SUM(H47+L47+P47)</f>
        <v>4698068.32</v>
      </c>
      <c r="R47" s="103"/>
      <c r="S47" s="103"/>
      <c r="T47" s="103"/>
    </row>
    <row r="48" spans="1:20" ht="117" customHeight="1" thickBot="1">
      <c r="A48" s="459">
        <v>2</v>
      </c>
      <c r="B48" s="421" t="s">
        <v>252</v>
      </c>
      <c r="C48" s="15" t="s">
        <v>229</v>
      </c>
      <c r="D48" s="460">
        <v>66</v>
      </c>
      <c r="E48" s="14"/>
      <c r="F48" s="235">
        <f>'ANEXO 2.1 - HISTOR MEDIOS TEC.'!K49</f>
        <v>1839.86</v>
      </c>
      <c r="G48" s="235">
        <f t="shared" ref="G48:G61" si="27">ROUND(F48*$D48,2)</f>
        <v>121430.76</v>
      </c>
      <c r="H48" s="207">
        <f t="shared" ref="H48:H61" si="28">ROUND(G48*$H$9,2)</f>
        <v>121430.76</v>
      </c>
      <c r="I48" s="37"/>
      <c r="J48" s="235">
        <f>ROUND(F48+(F48*$L$9),2)</f>
        <v>1920.81</v>
      </c>
      <c r="K48" s="235">
        <f t="shared" si="21"/>
        <v>126773.46</v>
      </c>
      <c r="L48" s="207">
        <f t="shared" si="22"/>
        <v>1521281.52</v>
      </c>
      <c r="M48" s="37"/>
      <c r="N48" s="235">
        <f t="shared" si="23"/>
        <v>1978.43</v>
      </c>
      <c r="O48" s="235">
        <f t="shared" si="24"/>
        <v>130576.38</v>
      </c>
      <c r="P48" s="480">
        <f t="shared" si="25"/>
        <v>1436340.18</v>
      </c>
      <c r="Q48" s="482">
        <f t="shared" si="26"/>
        <v>3079052.46</v>
      </c>
      <c r="R48" s="103"/>
      <c r="S48" s="103"/>
      <c r="T48" s="103"/>
    </row>
    <row r="49" spans="1:20" ht="86.45" customHeight="1" thickBot="1">
      <c r="A49" s="459">
        <v>3</v>
      </c>
      <c r="B49" s="16" t="s">
        <v>253</v>
      </c>
      <c r="C49" s="15" t="s">
        <v>229</v>
      </c>
      <c r="D49" s="460">
        <v>72</v>
      </c>
      <c r="E49" s="14"/>
      <c r="F49" s="235">
        <f>'ANEXO 2.1 - HISTOR MEDIOS TEC.'!K50</f>
        <v>1471.11</v>
      </c>
      <c r="G49" s="235">
        <f t="shared" si="27"/>
        <v>105919.92</v>
      </c>
      <c r="H49" s="207">
        <f t="shared" si="28"/>
        <v>105919.92</v>
      </c>
      <c r="I49" s="37"/>
      <c r="J49" s="235">
        <f t="shared" si="20"/>
        <v>1535.84</v>
      </c>
      <c r="K49" s="235">
        <f t="shared" si="21"/>
        <v>110580.48</v>
      </c>
      <c r="L49" s="207">
        <f t="shared" si="22"/>
        <v>1326965.76</v>
      </c>
      <c r="M49" s="37"/>
      <c r="N49" s="235">
        <f t="shared" si="23"/>
        <v>1581.92</v>
      </c>
      <c r="O49" s="235">
        <f t="shared" si="24"/>
        <v>113898.24000000001</v>
      </c>
      <c r="P49" s="480">
        <f t="shared" si="25"/>
        <v>1252880.6399999999</v>
      </c>
      <c r="Q49" s="482">
        <f t="shared" si="26"/>
        <v>2685766.32</v>
      </c>
      <c r="R49" s="103"/>
      <c r="S49" s="103"/>
      <c r="T49" s="103"/>
    </row>
    <row r="50" spans="1:20" ht="197.45" customHeight="1" thickBot="1">
      <c r="A50" s="459">
        <v>4</v>
      </c>
      <c r="B50" s="420" t="s">
        <v>254</v>
      </c>
      <c r="C50" s="15" t="s">
        <v>229</v>
      </c>
      <c r="D50" s="461">
        <v>8</v>
      </c>
      <c r="E50" s="14"/>
      <c r="F50" s="235">
        <f>'ANEXO 2.1 - HISTOR MEDIOS TEC.'!K51</f>
        <v>19696.400000000001</v>
      </c>
      <c r="G50" s="235">
        <f t="shared" si="27"/>
        <v>157571.20000000001</v>
      </c>
      <c r="H50" s="207">
        <f t="shared" si="28"/>
        <v>157571.20000000001</v>
      </c>
      <c r="I50" s="37"/>
      <c r="J50" s="235">
        <f t="shared" si="20"/>
        <v>20563.04</v>
      </c>
      <c r="K50" s="235">
        <f t="shared" si="21"/>
        <v>164504.32000000001</v>
      </c>
      <c r="L50" s="207">
        <f t="shared" si="22"/>
        <v>1974051.8400000001</v>
      </c>
      <c r="M50" s="37"/>
      <c r="N50" s="235">
        <f t="shared" si="23"/>
        <v>21179.93</v>
      </c>
      <c r="O50" s="235">
        <f t="shared" si="24"/>
        <v>169439.44</v>
      </c>
      <c r="P50" s="480">
        <f t="shared" si="25"/>
        <v>1863833.84</v>
      </c>
      <c r="Q50" s="482">
        <f t="shared" si="26"/>
        <v>3995456.88</v>
      </c>
      <c r="R50" s="103"/>
      <c r="S50" s="103"/>
      <c r="T50" s="103"/>
    </row>
    <row r="51" spans="1:20" ht="52.9" customHeight="1" thickBot="1">
      <c r="A51" s="459">
        <v>5</v>
      </c>
      <c r="B51" s="420" t="s">
        <v>255</v>
      </c>
      <c r="C51" s="15" t="s">
        <v>229</v>
      </c>
      <c r="D51" s="461">
        <v>6</v>
      </c>
      <c r="E51" s="14"/>
      <c r="F51" s="235">
        <f>'ANEXO 2.1 - HISTOR MEDIOS TEC.'!K52</f>
        <v>7143.39</v>
      </c>
      <c r="G51" s="235">
        <f t="shared" si="27"/>
        <v>42860.34</v>
      </c>
      <c r="H51" s="207">
        <f t="shared" si="28"/>
        <v>42860.34</v>
      </c>
      <c r="I51" s="37"/>
      <c r="J51" s="235">
        <f t="shared" si="20"/>
        <v>7457.7</v>
      </c>
      <c r="K51" s="235">
        <f t="shared" si="21"/>
        <v>44746.2</v>
      </c>
      <c r="L51" s="207">
        <f t="shared" si="22"/>
        <v>536954.4</v>
      </c>
      <c r="M51" s="37"/>
      <c r="N51" s="235">
        <f t="shared" si="23"/>
        <v>7681.43</v>
      </c>
      <c r="O51" s="235">
        <f t="shared" si="24"/>
        <v>46088.58</v>
      </c>
      <c r="P51" s="480">
        <f t="shared" si="25"/>
        <v>506974.38</v>
      </c>
      <c r="Q51" s="482">
        <f t="shared" si="26"/>
        <v>1086789.1200000001</v>
      </c>
      <c r="R51" s="103"/>
      <c r="S51" s="103"/>
      <c r="T51" s="103"/>
    </row>
    <row r="52" spans="1:20" ht="123" customHeight="1" thickBot="1">
      <c r="A52" s="459">
        <v>6</v>
      </c>
      <c r="B52" s="17" t="s">
        <v>256</v>
      </c>
      <c r="C52" s="15" t="s">
        <v>229</v>
      </c>
      <c r="D52" s="460">
        <v>13</v>
      </c>
      <c r="E52" s="14"/>
      <c r="F52" s="235">
        <f>'ANEXO 2.1 - HISTOR MEDIOS TEC.'!K53</f>
        <v>5844.36</v>
      </c>
      <c r="G52" s="235">
        <f t="shared" si="27"/>
        <v>75976.679999999993</v>
      </c>
      <c r="H52" s="207">
        <f t="shared" si="28"/>
        <v>75976.679999999993</v>
      </c>
      <c r="I52" s="37"/>
      <c r="J52" s="235">
        <f t="shared" si="20"/>
        <v>6101.51</v>
      </c>
      <c r="K52" s="235">
        <f t="shared" si="21"/>
        <v>79319.63</v>
      </c>
      <c r="L52" s="207">
        <f t="shared" si="22"/>
        <v>951835.56</v>
      </c>
      <c r="M52" s="37"/>
      <c r="N52" s="235">
        <f t="shared" si="23"/>
        <v>6284.56</v>
      </c>
      <c r="O52" s="235">
        <f t="shared" si="24"/>
        <v>81699.28</v>
      </c>
      <c r="P52" s="480">
        <f t="shared" si="25"/>
        <v>898692.08</v>
      </c>
      <c r="Q52" s="482">
        <f t="shared" si="26"/>
        <v>1926504.3199999998</v>
      </c>
      <c r="R52" s="103"/>
      <c r="S52" s="103"/>
      <c r="T52" s="103"/>
    </row>
    <row r="53" spans="1:20" ht="154.9" customHeight="1" thickBot="1">
      <c r="A53" s="459">
        <v>7</v>
      </c>
      <c r="B53" s="420" t="s">
        <v>247</v>
      </c>
      <c r="C53" s="15" t="s">
        <v>229</v>
      </c>
      <c r="D53" s="460">
        <v>15</v>
      </c>
      <c r="E53" s="14"/>
      <c r="F53" s="235">
        <f>'ANEXO 2.1 - HISTOR MEDIOS TEC.'!K54</f>
        <v>12120.86</v>
      </c>
      <c r="G53" s="235">
        <f t="shared" si="27"/>
        <v>181812.9</v>
      </c>
      <c r="H53" s="207">
        <f t="shared" si="28"/>
        <v>181812.9</v>
      </c>
      <c r="I53" s="37"/>
      <c r="J53" s="235">
        <f t="shared" si="20"/>
        <v>12654.18</v>
      </c>
      <c r="K53" s="235">
        <f t="shared" si="21"/>
        <v>189812.7</v>
      </c>
      <c r="L53" s="207">
        <f t="shared" si="22"/>
        <v>2277752.4</v>
      </c>
      <c r="M53" s="37"/>
      <c r="N53" s="235">
        <f t="shared" si="23"/>
        <v>13033.81</v>
      </c>
      <c r="O53" s="235">
        <f t="shared" si="24"/>
        <v>195507.15</v>
      </c>
      <c r="P53" s="480">
        <f t="shared" si="25"/>
        <v>2150578.65</v>
      </c>
      <c r="Q53" s="482">
        <f t="shared" si="26"/>
        <v>4610143.9499999993</v>
      </c>
      <c r="R53" s="103"/>
      <c r="S53" s="103"/>
      <c r="T53" s="103"/>
    </row>
    <row r="54" spans="1:20" ht="92.45" customHeight="1" thickBot="1">
      <c r="A54" s="459">
        <v>8</v>
      </c>
      <c r="B54" s="420" t="s">
        <v>248</v>
      </c>
      <c r="C54" s="15" t="s">
        <v>229</v>
      </c>
      <c r="D54" s="461">
        <v>8</v>
      </c>
      <c r="E54" s="14"/>
      <c r="F54" s="235">
        <f>'ANEXO 2.1 - HISTOR MEDIOS TEC.'!K55</f>
        <v>2381.9899999999998</v>
      </c>
      <c r="G54" s="235">
        <f t="shared" si="27"/>
        <v>19055.919999999998</v>
      </c>
      <c r="H54" s="207">
        <f t="shared" si="28"/>
        <v>19055.919999999998</v>
      </c>
      <c r="I54" s="37"/>
      <c r="J54" s="235">
        <f t="shared" si="20"/>
        <v>2486.8000000000002</v>
      </c>
      <c r="K54" s="235">
        <f t="shared" si="21"/>
        <v>19894.400000000001</v>
      </c>
      <c r="L54" s="207">
        <f t="shared" si="22"/>
        <v>238732.79999999999</v>
      </c>
      <c r="M54" s="37"/>
      <c r="N54" s="235">
        <f t="shared" si="23"/>
        <v>2561.4</v>
      </c>
      <c r="O54" s="235">
        <f t="shared" si="24"/>
        <v>20491.2</v>
      </c>
      <c r="P54" s="480">
        <f t="shared" si="25"/>
        <v>225403.2</v>
      </c>
      <c r="Q54" s="482">
        <f t="shared" si="26"/>
        <v>483191.92</v>
      </c>
      <c r="R54" s="103"/>
      <c r="S54" s="103"/>
      <c r="T54" s="103"/>
    </row>
    <row r="55" spans="1:20" ht="81" customHeight="1" thickBot="1">
      <c r="A55" s="459">
        <v>9</v>
      </c>
      <c r="B55" s="17" t="s">
        <v>257</v>
      </c>
      <c r="C55" s="15" t="s">
        <v>229</v>
      </c>
      <c r="D55" s="461">
        <v>13</v>
      </c>
      <c r="E55" s="14"/>
      <c r="F55" s="235">
        <f>'ANEXO 2.1 - HISTOR MEDIOS TEC.'!K56</f>
        <v>11471.34</v>
      </c>
      <c r="G55" s="235">
        <f t="shared" si="27"/>
        <v>149127.42000000001</v>
      </c>
      <c r="H55" s="207">
        <f t="shared" si="28"/>
        <v>149127.42000000001</v>
      </c>
      <c r="I55" s="37"/>
      <c r="J55" s="235">
        <f t="shared" si="20"/>
        <v>11976.08</v>
      </c>
      <c r="K55" s="235">
        <f t="shared" si="21"/>
        <v>155689.04</v>
      </c>
      <c r="L55" s="207">
        <f t="shared" si="22"/>
        <v>1868268.48</v>
      </c>
      <c r="M55" s="37"/>
      <c r="N55" s="235">
        <f t="shared" si="23"/>
        <v>12335.36</v>
      </c>
      <c r="O55" s="235">
        <f t="shared" si="24"/>
        <v>160359.67999999999</v>
      </c>
      <c r="P55" s="480">
        <f t="shared" si="25"/>
        <v>1763956.48</v>
      </c>
      <c r="Q55" s="482">
        <f t="shared" si="26"/>
        <v>3781352.38</v>
      </c>
      <c r="R55" s="103"/>
      <c r="S55" s="103"/>
      <c r="T55" s="103"/>
    </row>
    <row r="56" spans="1:20" ht="107.45" customHeight="1" thickBot="1">
      <c r="A56" s="459">
        <v>10</v>
      </c>
      <c r="B56" s="420" t="s">
        <v>258</v>
      </c>
      <c r="C56" s="15" t="s">
        <v>229</v>
      </c>
      <c r="D56" s="462">
        <v>13</v>
      </c>
      <c r="E56" s="14"/>
      <c r="F56" s="235">
        <f>'ANEXO 2.1 - HISTOR MEDIOS TEC.'!K57</f>
        <v>15907.98</v>
      </c>
      <c r="G56" s="235">
        <f t="shared" si="27"/>
        <v>206803.74</v>
      </c>
      <c r="H56" s="207">
        <f t="shared" si="28"/>
        <v>206803.74</v>
      </c>
      <c r="I56" s="37"/>
      <c r="J56" s="235">
        <f t="shared" si="20"/>
        <v>16607.93</v>
      </c>
      <c r="K56" s="235">
        <f t="shared" si="21"/>
        <v>215903.09</v>
      </c>
      <c r="L56" s="207">
        <f t="shared" si="22"/>
        <v>2590837.08</v>
      </c>
      <c r="M56" s="37"/>
      <c r="N56" s="235">
        <f t="shared" si="23"/>
        <v>17106.169999999998</v>
      </c>
      <c r="O56" s="235">
        <f t="shared" si="24"/>
        <v>222380.21</v>
      </c>
      <c r="P56" s="480">
        <f t="shared" si="25"/>
        <v>2446182.31</v>
      </c>
      <c r="Q56" s="482">
        <f t="shared" si="26"/>
        <v>5243823.1300000008</v>
      </c>
      <c r="R56" s="103"/>
      <c r="S56" s="103"/>
      <c r="T56" s="103"/>
    </row>
    <row r="57" spans="1:20" ht="93" customHeight="1" thickBot="1">
      <c r="A57" s="459">
        <v>11</v>
      </c>
      <c r="B57" s="17" t="s">
        <v>239</v>
      </c>
      <c r="C57" s="15" t="s">
        <v>229</v>
      </c>
      <c r="D57" s="461">
        <v>13</v>
      </c>
      <c r="E57" s="14"/>
      <c r="F57" s="235">
        <f>'ANEXO 2.1 - HISTOR MEDIOS TEC.'!K58</f>
        <v>6493.87</v>
      </c>
      <c r="G57" s="235">
        <f t="shared" si="27"/>
        <v>84420.31</v>
      </c>
      <c r="H57" s="207">
        <f t="shared" si="28"/>
        <v>84420.31</v>
      </c>
      <c r="I57" s="37"/>
      <c r="J57" s="235">
        <f t="shared" si="20"/>
        <v>6779.6</v>
      </c>
      <c r="K57" s="235">
        <f t="shared" si="21"/>
        <v>88134.8</v>
      </c>
      <c r="L57" s="207">
        <f t="shared" si="22"/>
        <v>1057617.6000000001</v>
      </c>
      <c r="M57" s="37"/>
      <c r="N57" s="235">
        <f t="shared" si="23"/>
        <v>6982.99</v>
      </c>
      <c r="O57" s="235">
        <f t="shared" si="24"/>
        <v>90778.87</v>
      </c>
      <c r="P57" s="480">
        <f t="shared" si="25"/>
        <v>998567.57</v>
      </c>
      <c r="Q57" s="482">
        <f t="shared" si="26"/>
        <v>2140605.48</v>
      </c>
      <c r="R57" s="103"/>
      <c r="S57" s="103"/>
      <c r="T57" s="103"/>
    </row>
    <row r="58" spans="1:20" ht="42" customHeight="1" thickBot="1">
      <c r="A58" s="459">
        <v>12</v>
      </c>
      <c r="B58" s="17" t="s">
        <v>259</v>
      </c>
      <c r="C58" s="15" t="s">
        <v>229</v>
      </c>
      <c r="D58" s="460">
        <v>60</v>
      </c>
      <c r="E58" s="14"/>
      <c r="F58" s="235">
        <f>'ANEXO 2.1 - HISTOR MEDIOS TEC.'!K59</f>
        <v>4784.6899999999996</v>
      </c>
      <c r="G58" s="235">
        <f t="shared" si="27"/>
        <v>287081.40000000002</v>
      </c>
      <c r="H58" s="207">
        <f t="shared" si="28"/>
        <v>287081.40000000002</v>
      </c>
      <c r="I58" s="37"/>
      <c r="J58" s="235">
        <f t="shared" si="20"/>
        <v>4995.22</v>
      </c>
      <c r="K58" s="235">
        <f t="shared" si="21"/>
        <v>299713.2</v>
      </c>
      <c r="L58" s="207">
        <f t="shared" si="22"/>
        <v>3596558.4</v>
      </c>
      <c r="M58" s="37"/>
      <c r="N58" s="235">
        <f t="shared" si="23"/>
        <v>5145.08</v>
      </c>
      <c r="O58" s="235">
        <f t="shared" si="24"/>
        <v>308704.8</v>
      </c>
      <c r="P58" s="480">
        <f t="shared" si="25"/>
        <v>3395752.8</v>
      </c>
      <c r="Q58" s="482">
        <f t="shared" si="26"/>
        <v>7279392.5999999996</v>
      </c>
      <c r="R58" s="103"/>
      <c r="S58" s="103"/>
      <c r="T58" s="103"/>
    </row>
    <row r="59" spans="1:20" ht="75.599999999999994" customHeight="1" thickBot="1">
      <c r="A59" s="459">
        <v>13</v>
      </c>
      <c r="B59" s="420" t="s">
        <v>260</v>
      </c>
      <c r="C59" s="15" t="s">
        <v>229</v>
      </c>
      <c r="D59" s="460">
        <v>10</v>
      </c>
      <c r="E59" s="14"/>
      <c r="F59" s="235">
        <f>'ANEXO 2.1 - HISTOR MEDIOS TEC.'!K60</f>
        <v>16990.939999999999</v>
      </c>
      <c r="G59" s="235">
        <f t="shared" si="27"/>
        <v>169909.4</v>
      </c>
      <c r="H59" s="207">
        <f t="shared" si="28"/>
        <v>169909.4</v>
      </c>
      <c r="I59" s="37"/>
      <c r="J59" s="235">
        <f t="shared" si="20"/>
        <v>17738.54</v>
      </c>
      <c r="K59" s="235">
        <f t="shared" si="21"/>
        <v>177385.4</v>
      </c>
      <c r="L59" s="207">
        <f t="shared" si="22"/>
        <v>2128624.7999999998</v>
      </c>
      <c r="M59" s="37"/>
      <c r="N59" s="235">
        <f t="shared" si="23"/>
        <v>18270.7</v>
      </c>
      <c r="O59" s="235">
        <f t="shared" si="24"/>
        <v>182707</v>
      </c>
      <c r="P59" s="480">
        <f t="shared" si="25"/>
        <v>2009777</v>
      </c>
      <c r="Q59" s="482">
        <f t="shared" si="26"/>
        <v>4308311.1999999993</v>
      </c>
      <c r="R59" s="103"/>
      <c r="S59" s="103"/>
      <c r="T59" s="103"/>
    </row>
    <row r="60" spans="1:20" ht="127.15" customHeight="1" thickBot="1">
      <c r="A60" s="459">
        <v>14</v>
      </c>
      <c r="B60" s="420" t="s">
        <v>261</v>
      </c>
      <c r="C60" s="15" t="s">
        <v>229</v>
      </c>
      <c r="D60" s="460">
        <v>0</v>
      </c>
      <c r="E60" s="14"/>
      <c r="F60" s="235">
        <f>'ANEXO 2.1 - HISTOR MEDIOS TEC.'!K61</f>
        <v>25972.9</v>
      </c>
      <c r="G60" s="235">
        <f t="shared" si="27"/>
        <v>0</v>
      </c>
      <c r="H60" s="207">
        <f t="shared" si="28"/>
        <v>0</v>
      </c>
      <c r="I60" s="37"/>
      <c r="J60" s="235">
        <f t="shared" si="20"/>
        <v>27115.71</v>
      </c>
      <c r="K60" s="235">
        <f t="shared" si="21"/>
        <v>0</v>
      </c>
      <c r="L60" s="207">
        <f t="shared" si="22"/>
        <v>0</v>
      </c>
      <c r="M60" s="37"/>
      <c r="N60" s="235">
        <f t="shared" si="23"/>
        <v>27929.18</v>
      </c>
      <c r="O60" s="235">
        <f t="shared" si="24"/>
        <v>0</v>
      </c>
      <c r="P60" s="480">
        <f t="shared" si="25"/>
        <v>0</v>
      </c>
      <c r="Q60" s="482">
        <f t="shared" si="26"/>
        <v>0</v>
      </c>
      <c r="R60" s="103"/>
      <c r="S60" s="103"/>
      <c r="T60" s="103"/>
    </row>
    <row r="61" spans="1:20" ht="87" customHeight="1" thickBot="1">
      <c r="A61" s="306">
        <v>15</v>
      </c>
      <c r="B61" s="420" t="s">
        <v>262</v>
      </c>
      <c r="C61" s="15" t="s">
        <v>229</v>
      </c>
      <c r="D61" s="460">
        <v>1</v>
      </c>
      <c r="E61" s="14"/>
      <c r="F61" s="235">
        <f>'ANEXO 2.1 - HISTOR MEDIOS TEC.'!K62</f>
        <v>4004.49</v>
      </c>
      <c r="G61" s="235">
        <f t="shared" si="27"/>
        <v>4004.49</v>
      </c>
      <c r="H61" s="207">
        <f t="shared" si="28"/>
        <v>4004.49</v>
      </c>
      <c r="I61" s="50"/>
      <c r="J61" s="235">
        <f t="shared" si="20"/>
        <v>4180.6899999999996</v>
      </c>
      <c r="K61" s="235">
        <f t="shared" si="21"/>
        <v>4180.6899999999996</v>
      </c>
      <c r="L61" s="207">
        <f t="shared" si="22"/>
        <v>50168.28</v>
      </c>
      <c r="M61" s="50"/>
      <c r="N61" s="235">
        <f t="shared" si="23"/>
        <v>4306.1099999999997</v>
      </c>
      <c r="O61" s="235">
        <f t="shared" si="24"/>
        <v>4306.1099999999997</v>
      </c>
      <c r="P61" s="480">
        <f t="shared" si="25"/>
        <v>47367.21</v>
      </c>
      <c r="Q61" s="483">
        <f t="shared" si="26"/>
        <v>101539.98</v>
      </c>
    </row>
    <row r="62" spans="1:20" ht="27" customHeight="1" thickBot="1">
      <c r="A62" s="742" t="s">
        <v>263</v>
      </c>
      <c r="B62" s="743"/>
      <c r="C62" s="744"/>
      <c r="D62" s="463">
        <f>SUM(D47:D61)</f>
        <v>314</v>
      </c>
      <c r="E62" s="14"/>
      <c r="F62" s="37"/>
      <c r="G62" s="37"/>
      <c r="H62" s="213">
        <f>ROUND(SUM(H47:H61),2)</f>
        <v>1791254.96</v>
      </c>
      <c r="I62" s="50"/>
      <c r="J62" s="50"/>
      <c r="K62" s="37"/>
      <c r="L62" s="213">
        <f>ROUND(SUM(L47:L61),2)</f>
        <v>22440842.52</v>
      </c>
      <c r="M62" s="50"/>
      <c r="N62" s="37"/>
      <c r="O62" s="37"/>
      <c r="P62" s="213">
        <f>ROUND(SUM(P47:P61),2)</f>
        <v>21187900.579999998</v>
      </c>
      <c r="Q62" s="213">
        <f>ROUND(SUM(Q47:Q61),2)</f>
        <v>45419998.060000002</v>
      </c>
    </row>
    <row r="63" spans="1:20" ht="18.75" thickBot="1">
      <c r="A63" s="45"/>
      <c r="B63" s="165"/>
      <c r="C63" s="165"/>
      <c r="D63" s="45"/>
      <c r="E63" s="14"/>
      <c r="F63" s="37"/>
      <c r="G63" s="37"/>
      <c r="H63" s="209"/>
      <c r="I63" s="50"/>
      <c r="J63" s="50"/>
      <c r="K63" s="37"/>
      <c r="L63" s="209"/>
      <c r="M63" s="50"/>
      <c r="N63" s="37"/>
      <c r="O63" s="37"/>
      <c r="P63" s="209"/>
      <c r="Q63" s="209"/>
    </row>
    <row r="64" spans="1:20" ht="29.25" customHeight="1" thickBot="1">
      <c r="A64" s="656" t="s">
        <v>273</v>
      </c>
      <c r="B64" s="657"/>
      <c r="C64" s="658"/>
      <c r="D64" s="18">
        <f>D27+D45+D62</f>
        <v>1485</v>
      </c>
      <c r="E64" s="51"/>
      <c r="F64" s="37"/>
      <c r="G64" s="37"/>
      <c r="H64" s="214">
        <f>ROUND(H27+H45+H62,2)</f>
        <v>8800352.6300000008</v>
      </c>
      <c r="I64" s="173"/>
      <c r="J64" s="173"/>
      <c r="K64" s="37"/>
      <c r="L64" s="214">
        <f>ROUND(L27+L45+L62,2)</f>
        <v>110250808.2</v>
      </c>
      <c r="M64" s="50"/>
      <c r="N64" s="37"/>
      <c r="O64" s="37"/>
      <c r="P64" s="214">
        <f>ROUND(P27+P45+P62,2)</f>
        <v>104095147.97</v>
      </c>
      <c r="Q64" s="214">
        <f>ROUND(Q27+Q45+Q62,2)</f>
        <v>223146308.80000001</v>
      </c>
    </row>
    <row r="65" spans="1:61">
      <c r="A65" s="19"/>
      <c r="B65" s="52"/>
      <c r="C65" s="20"/>
      <c r="D65" s="20"/>
      <c r="E65" s="53"/>
      <c r="F65" s="54"/>
      <c r="G65" s="54"/>
      <c r="H65" s="54"/>
      <c r="I65" s="174"/>
      <c r="J65" s="174"/>
      <c r="K65" s="54"/>
      <c r="L65" s="54"/>
      <c r="M65" s="174"/>
      <c r="N65" s="54"/>
      <c r="O65" s="54"/>
      <c r="P65" s="54"/>
      <c r="Q65" s="54"/>
    </row>
    <row r="66" spans="1:61">
      <c r="A66" s="19"/>
      <c r="B66" s="55"/>
      <c r="C66" s="21"/>
      <c r="D66" s="21"/>
      <c r="E66" s="56"/>
      <c r="F66" s="57"/>
      <c r="G66" s="57"/>
      <c r="H66" s="57"/>
      <c r="I66" s="25"/>
      <c r="J66" s="25"/>
      <c r="K66" s="57"/>
      <c r="L66" s="57"/>
      <c r="M66" s="25"/>
      <c r="N66" s="57"/>
      <c r="O66" s="57"/>
      <c r="P66" s="57"/>
      <c r="Q66" s="57"/>
    </row>
    <row r="67" spans="1:61" s="65" customFormat="1" ht="17.25" customHeight="1">
      <c r="A67" s="72"/>
      <c r="B67" s="72"/>
      <c r="C67" s="199"/>
      <c r="D67" s="96"/>
      <c r="E67" s="96"/>
      <c r="F67" s="96"/>
      <c r="G67" s="96"/>
      <c r="H67" s="311"/>
      <c r="I67" s="96"/>
      <c r="J67" s="96"/>
      <c r="K67" s="96"/>
      <c r="L67" s="96"/>
      <c r="M67" s="96"/>
      <c r="N67" s="96"/>
      <c r="O67" s="96"/>
      <c r="P67" s="96"/>
      <c r="Q67" s="96"/>
      <c r="R67" s="96"/>
      <c r="S67" s="96"/>
    </row>
    <row r="68" spans="1:61" s="65" customFormat="1" ht="16.5">
      <c r="A68" s="200"/>
      <c r="B68" s="72"/>
      <c r="C68" s="201"/>
      <c r="D68" s="96"/>
      <c r="E68" s="96"/>
      <c r="F68" s="96"/>
      <c r="G68" s="96"/>
      <c r="I68" s="96"/>
      <c r="J68" s="96"/>
      <c r="K68" s="96"/>
      <c r="L68" s="96"/>
      <c r="M68" s="96"/>
      <c r="N68" s="96"/>
      <c r="O68" s="96"/>
      <c r="P68" s="96"/>
      <c r="Q68" s="96"/>
      <c r="R68" s="96"/>
      <c r="S68" s="96"/>
    </row>
    <row r="69" spans="1:61" s="202" customFormat="1" ht="16.5">
      <c r="A69" s="200"/>
      <c r="B69" s="203"/>
      <c r="H69" s="312"/>
    </row>
    <row r="70" spans="1:61" s="65" customFormat="1" ht="16.5">
      <c r="A70" s="200"/>
      <c r="L70" s="86"/>
      <c r="M70" s="99"/>
    </row>
    <row r="71" spans="1:61" s="65" customFormat="1" ht="16.5">
      <c r="A71" s="318"/>
      <c r="L71" s="86"/>
      <c r="M71" s="100"/>
    </row>
    <row r="72" spans="1:61" s="65" customFormat="1" ht="16.5">
      <c r="B72" s="356"/>
      <c r="C72" s="108" t="s">
        <v>216</v>
      </c>
      <c r="D72" s="358">
        <v>46302</v>
      </c>
      <c r="E72" s="356"/>
      <c r="F72"/>
      <c r="G72"/>
      <c r="H72" s="10"/>
      <c r="L72" s="86"/>
    </row>
    <row r="73" spans="1:61" s="65" customFormat="1" ht="16.5">
      <c r="B73" s="356"/>
      <c r="C73" s="108" t="s">
        <v>217</v>
      </c>
      <c r="D73" s="108">
        <v>45</v>
      </c>
      <c r="E73" s="356"/>
      <c r="F73"/>
      <c r="G73"/>
      <c r="H73" s="10"/>
      <c r="L73" s="86"/>
    </row>
    <row r="74" spans="1:61" s="65" customFormat="1" ht="16.5">
      <c r="B74"/>
      <c r="C74"/>
      <c r="D74"/>
      <c r="E74"/>
      <c r="F74"/>
      <c r="G74"/>
      <c r="H74" s="10"/>
      <c r="L74" s="86"/>
    </row>
    <row r="75" spans="1:61" s="65" customFormat="1" ht="16.5">
      <c r="B75"/>
      <c r="C75"/>
      <c r="D75"/>
      <c r="E75"/>
      <c r="F75"/>
      <c r="G75"/>
      <c r="H75" s="10"/>
      <c r="L75" s="86"/>
    </row>
    <row r="76" spans="1:61" s="65" customFormat="1" ht="16.5">
      <c r="B76"/>
      <c r="C76"/>
      <c r="D76"/>
      <c r="E76"/>
      <c r="F76"/>
      <c r="G76"/>
      <c r="H76" s="10"/>
      <c r="L76" s="86"/>
    </row>
    <row r="77" spans="1:61" s="65" customFormat="1" ht="16.5">
      <c r="B77"/>
      <c r="C77"/>
      <c r="D77"/>
      <c r="E77"/>
      <c r="F77"/>
      <c r="G77"/>
      <c r="H77" s="10"/>
      <c r="L77" s="98"/>
    </row>
    <row r="78" spans="1:61">
      <c r="A78" s="19"/>
      <c r="B78"/>
      <c r="C78"/>
      <c r="H78" s="10"/>
      <c r="I78" s="25"/>
      <c r="J78" s="25"/>
      <c r="K78" s="57"/>
      <c r="L78" s="57"/>
      <c r="M78" s="25"/>
      <c r="N78" s="57"/>
      <c r="O78" s="57"/>
      <c r="P78" s="57"/>
      <c r="Q78" s="57"/>
      <c r="R78" s="57"/>
      <c r="S78" s="25"/>
      <c r="T78" s="57"/>
      <c r="U78" s="57"/>
      <c r="V78" s="57"/>
      <c r="W78" s="25"/>
      <c r="X78" s="57"/>
      <c r="Y78" s="57"/>
      <c r="Z78" s="57"/>
      <c r="AA78" s="12"/>
      <c r="AB78" s="25"/>
      <c r="AC78" s="57"/>
      <c r="AD78" s="57"/>
      <c r="AE78" s="25"/>
      <c r="AF78" s="57"/>
      <c r="AG78" s="57"/>
      <c r="AH78" s="57"/>
      <c r="AI78" s="12"/>
      <c r="AJ78" s="12"/>
      <c r="AK78" s="12"/>
      <c r="AL78" s="12"/>
      <c r="AM78" s="12"/>
      <c r="AN78" s="12"/>
      <c r="AO78" s="12"/>
      <c r="AP78" s="12"/>
      <c r="AQ78" s="12"/>
      <c r="AR78" s="12"/>
      <c r="AS78" s="12"/>
      <c r="AT78" s="12"/>
      <c r="AU78" s="12"/>
      <c r="AV78" s="12"/>
      <c r="AW78" s="12"/>
      <c r="AX78" s="12"/>
      <c r="AY78" s="57"/>
      <c r="AZ78" s="57"/>
      <c r="BA78" s="57"/>
      <c r="BB78" s="25"/>
      <c r="BC78" s="25"/>
      <c r="BD78" s="57"/>
      <c r="BE78" s="57"/>
      <c r="BF78" s="25"/>
      <c r="BG78" s="57"/>
      <c r="BH78" s="57"/>
      <c r="BI78" s="57"/>
    </row>
    <row r="79" spans="1:61">
      <c r="A79" s="19"/>
      <c r="B79"/>
      <c r="C79"/>
      <c r="H79" s="10"/>
      <c r="I79" s="25"/>
      <c r="J79" s="25"/>
      <c r="K79" s="57"/>
      <c r="L79" s="57"/>
      <c r="M79" s="25"/>
      <c r="N79" s="57"/>
      <c r="O79" s="57"/>
      <c r="P79" s="57"/>
      <c r="Q79" s="57"/>
    </row>
    <row r="80" spans="1:61">
      <c r="A80" s="19"/>
      <c r="B80"/>
      <c r="C80"/>
      <c r="H80" s="10"/>
      <c r="I80" s="25"/>
      <c r="J80" s="25"/>
      <c r="K80" s="57"/>
      <c r="L80" s="57"/>
      <c r="M80" s="25"/>
      <c r="N80" s="57"/>
      <c r="O80" s="57"/>
      <c r="P80" s="57"/>
      <c r="Q80" s="57"/>
    </row>
    <row r="81" spans="1:17">
      <c r="A81" s="19"/>
      <c r="B81"/>
      <c r="C81"/>
      <c r="H81" s="10"/>
      <c r="I81" s="25"/>
      <c r="J81" s="25"/>
      <c r="K81" s="57"/>
      <c r="L81" s="57"/>
      <c r="M81" s="25"/>
      <c r="N81" s="57"/>
      <c r="O81" s="57"/>
      <c r="P81" s="57"/>
      <c r="Q81" s="57"/>
    </row>
    <row r="82" spans="1:17">
      <c r="A82" s="19"/>
      <c r="B82"/>
      <c r="C82"/>
      <c r="H82" s="10"/>
      <c r="I82" s="25"/>
      <c r="J82" s="25"/>
      <c r="K82" s="57"/>
      <c r="L82" s="57"/>
      <c r="M82" s="25"/>
      <c r="N82" s="57"/>
      <c r="O82" s="57"/>
      <c r="P82" s="57"/>
      <c r="Q82" s="57"/>
    </row>
    <row r="83" spans="1:17">
      <c r="A83" s="19"/>
      <c r="B83" s="31"/>
      <c r="C83" s="11"/>
      <c r="D83" s="189"/>
      <c r="E83" s="11"/>
      <c r="F83" s="9"/>
      <c r="G83" s="12"/>
      <c r="H83" s="10"/>
      <c r="I83" s="25"/>
      <c r="J83" s="25"/>
      <c r="K83" s="57"/>
      <c r="L83" s="57"/>
      <c r="M83" s="25"/>
      <c r="N83" s="57"/>
      <c r="O83" s="57"/>
      <c r="P83" s="57"/>
      <c r="Q83" s="57"/>
    </row>
    <row r="84" spans="1:17">
      <c r="A84" s="19"/>
      <c r="B84" s="31"/>
      <c r="C84" s="11"/>
      <c r="D84" s="189"/>
      <c r="E84" s="11"/>
      <c r="F84" s="9"/>
      <c r="G84" s="12"/>
      <c r="H84" s="10"/>
      <c r="I84" s="25"/>
      <c r="J84" s="25"/>
      <c r="K84" s="57"/>
      <c r="L84" s="57"/>
      <c r="M84" s="25"/>
      <c r="N84" s="57"/>
      <c r="O84" s="57"/>
      <c r="P84" s="57"/>
      <c r="Q84" s="57"/>
    </row>
    <row r="85" spans="1:17">
      <c r="A85" s="19"/>
      <c r="B85" s="31"/>
      <c r="C85" s="11"/>
      <c r="D85" s="189"/>
      <c r="E85" s="11"/>
      <c r="F85" s="9"/>
      <c r="G85" s="12"/>
      <c r="H85" s="10"/>
      <c r="I85" s="25"/>
      <c r="J85" s="25"/>
      <c r="K85" s="57"/>
      <c r="L85" s="57"/>
      <c r="M85" s="25"/>
      <c r="N85" s="57"/>
      <c r="O85" s="57"/>
      <c r="P85" s="57"/>
      <c r="Q85" s="57"/>
    </row>
    <row r="86" spans="1:17">
      <c r="A86" s="19"/>
      <c r="B86" s="55"/>
      <c r="C86" s="21"/>
      <c r="D86" s="21"/>
      <c r="E86" s="56"/>
      <c r="F86" s="57"/>
      <c r="G86" s="57"/>
      <c r="H86" s="57"/>
      <c r="I86" s="25"/>
      <c r="J86" s="25"/>
      <c r="K86" s="57"/>
      <c r="L86" s="57"/>
      <c r="M86" s="25"/>
      <c r="N86" s="57"/>
      <c r="O86" s="57"/>
      <c r="P86" s="57"/>
      <c r="Q86" s="57"/>
    </row>
    <row r="87" spans="1:17">
      <c r="A87" s="19"/>
      <c r="B87" s="55"/>
      <c r="C87" s="21"/>
      <c r="D87" s="21"/>
      <c r="E87" s="56"/>
      <c r="F87" s="57"/>
      <c r="G87" s="57"/>
      <c r="H87" s="57"/>
      <c r="I87" s="25"/>
      <c r="J87" s="25"/>
      <c r="K87" s="57"/>
      <c r="L87" s="57"/>
      <c r="M87" s="25"/>
      <c r="N87" s="57"/>
      <c r="O87" s="57"/>
      <c r="P87" s="57"/>
      <c r="Q87" s="57"/>
    </row>
    <row r="88" spans="1:17">
      <c r="A88" s="19"/>
      <c r="B88" s="55"/>
      <c r="C88" s="21"/>
      <c r="D88" s="21"/>
      <c r="E88" s="56"/>
      <c r="F88" s="57"/>
      <c r="G88" s="57"/>
      <c r="H88" s="57"/>
      <c r="I88" s="25"/>
      <c r="J88" s="25"/>
      <c r="K88" s="57"/>
      <c r="L88" s="57"/>
      <c r="M88" s="25"/>
      <c r="N88" s="57"/>
      <c r="O88" s="57"/>
      <c r="P88" s="57"/>
      <c r="Q88" s="57"/>
    </row>
    <row r="89" spans="1:17">
      <c r="A89" s="19"/>
      <c r="B89" s="55"/>
      <c r="C89" s="21"/>
      <c r="D89" s="21"/>
      <c r="E89" s="56"/>
      <c r="F89" s="57"/>
      <c r="G89" s="57"/>
      <c r="H89" s="57"/>
      <c r="I89" s="25"/>
      <c r="J89" s="25"/>
      <c r="K89" s="57"/>
      <c r="L89" s="57"/>
      <c r="M89" s="25"/>
      <c r="N89" s="57"/>
      <c r="O89" s="57"/>
      <c r="P89" s="57"/>
      <c r="Q89" s="57"/>
    </row>
    <row r="90" spans="1:17">
      <c r="A90" s="19"/>
      <c r="B90" s="55"/>
      <c r="C90" s="21"/>
      <c r="D90" s="21"/>
      <c r="E90" s="56"/>
      <c r="F90" s="57"/>
      <c r="G90" s="57"/>
      <c r="H90" s="57"/>
      <c r="I90" s="25"/>
      <c r="J90" s="25"/>
      <c r="K90" s="57"/>
      <c r="L90" s="57"/>
      <c r="M90" s="25"/>
      <c r="N90" s="57"/>
      <c r="O90" s="57"/>
      <c r="P90" s="57"/>
      <c r="Q90" s="57"/>
    </row>
    <row r="91" spans="1:17">
      <c r="A91" s="19"/>
      <c r="B91" s="55"/>
      <c r="C91" s="21"/>
      <c r="D91" s="21"/>
      <c r="E91" s="56"/>
      <c r="F91" s="57"/>
      <c r="G91" s="57"/>
      <c r="H91" s="57"/>
      <c r="I91" s="25"/>
      <c r="J91" s="25"/>
      <c r="K91" s="57"/>
      <c r="L91" s="57"/>
      <c r="M91" s="25"/>
      <c r="N91" s="57"/>
      <c r="O91" s="57"/>
      <c r="P91" s="57"/>
      <c r="Q91" s="57"/>
    </row>
    <row r="92" spans="1:17">
      <c r="A92" s="19"/>
      <c r="B92" s="55"/>
      <c r="C92" s="21"/>
      <c r="D92" s="21"/>
      <c r="E92" s="56"/>
      <c r="F92" s="57"/>
      <c r="G92" s="57"/>
      <c r="H92" s="57"/>
      <c r="I92" s="25"/>
      <c r="J92" s="25"/>
      <c r="K92" s="57"/>
      <c r="L92" s="57"/>
      <c r="M92" s="25"/>
      <c r="N92" s="57"/>
      <c r="O92" s="57"/>
      <c r="P92" s="57"/>
      <c r="Q92" s="57"/>
    </row>
    <row r="93" spans="1:17">
      <c r="A93" s="19"/>
      <c r="B93" s="55"/>
      <c r="C93" s="21"/>
      <c r="D93" s="21"/>
      <c r="E93" s="56"/>
      <c r="F93" s="57"/>
      <c r="G93" s="57"/>
      <c r="H93" s="57"/>
      <c r="I93" s="25"/>
      <c r="J93" s="25"/>
      <c r="K93" s="57"/>
      <c r="L93" s="57"/>
      <c r="M93" s="25"/>
      <c r="N93" s="57"/>
      <c r="O93" s="57"/>
      <c r="P93" s="57"/>
      <c r="Q93" s="57"/>
    </row>
    <row r="94" spans="1:17">
      <c r="A94" s="19"/>
      <c r="B94" s="55"/>
      <c r="C94" s="21"/>
      <c r="D94" s="21"/>
      <c r="E94" s="56"/>
      <c r="F94" s="57"/>
      <c r="G94" s="57"/>
      <c r="H94" s="57"/>
      <c r="I94" s="25"/>
      <c r="J94" s="25"/>
      <c r="K94" s="57"/>
      <c r="L94" s="57"/>
      <c r="M94" s="25"/>
      <c r="N94" s="57"/>
      <c r="O94" s="57"/>
      <c r="P94" s="57"/>
      <c r="Q94" s="57"/>
    </row>
    <row r="95" spans="1:17">
      <c r="A95" s="19"/>
      <c r="B95" s="55"/>
      <c r="C95" s="21"/>
      <c r="D95" s="21"/>
      <c r="E95" s="56"/>
      <c r="F95" s="57"/>
      <c r="G95" s="57"/>
      <c r="H95" s="57"/>
      <c r="I95" s="25"/>
      <c r="J95" s="25"/>
      <c r="K95" s="57"/>
      <c r="L95" s="57"/>
      <c r="M95" s="25"/>
      <c r="N95" s="57"/>
      <c r="O95" s="57"/>
      <c r="P95" s="57"/>
      <c r="Q95" s="57"/>
    </row>
    <row r="96" spans="1:17">
      <c r="A96" s="19"/>
      <c r="B96" s="55"/>
      <c r="C96" s="21"/>
      <c r="D96" s="21"/>
      <c r="E96" s="56"/>
      <c r="F96" s="57"/>
      <c r="G96" s="57"/>
      <c r="H96" s="57"/>
      <c r="I96" s="25"/>
      <c r="J96" s="25"/>
      <c r="K96" s="57"/>
      <c r="L96" s="57"/>
      <c r="M96" s="25"/>
      <c r="N96" s="57"/>
      <c r="O96" s="57"/>
      <c r="P96" s="57"/>
      <c r="Q96" s="57"/>
    </row>
    <row r="97" spans="1:17">
      <c r="A97" s="19"/>
      <c r="B97" s="55"/>
      <c r="C97" s="21"/>
      <c r="D97" s="21"/>
      <c r="E97" s="56"/>
      <c r="F97" s="57"/>
      <c r="G97" s="57"/>
      <c r="H97" s="57"/>
      <c r="I97" s="25"/>
      <c r="J97" s="25"/>
      <c r="K97" s="57"/>
      <c r="L97" s="57"/>
      <c r="M97" s="25"/>
      <c r="N97" s="57"/>
      <c r="O97" s="57"/>
      <c r="P97" s="57"/>
      <c r="Q97" s="57"/>
    </row>
    <row r="98" spans="1:17">
      <c r="A98" s="19"/>
      <c r="B98" s="55"/>
      <c r="C98" s="21"/>
      <c r="D98" s="21"/>
      <c r="E98" s="56"/>
      <c r="F98" s="57"/>
      <c r="G98" s="57"/>
      <c r="H98" s="57"/>
      <c r="I98" s="25"/>
      <c r="J98" s="25"/>
      <c r="K98" s="57"/>
      <c r="L98" s="57"/>
      <c r="M98" s="25"/>
      <c r="N98" s="57"/>
      <c r="O98" s="57"/>
      <c r="P98" s="57"/>
      <c r="Q98" s="57"/>
    </row>
    <row r="99" spans="1:17">
      <c r="A99" s="19"/>
      <c r="B99" s="55"/>
      <c r="C99" s="21"/>
      <c r="D99" s="21"/>
      <c r="E99" s="56"/>
      <c r="F99" s="57"/>
      <c r="G99" s="57"/>
      <c r="H99" s="57"/>
      <c r="I99" s="25"/>
      <c r="J99" s="25"/>
      <c r="K99" s="57"/>
      <c r="L99" s="57"/>
      <c r="M99" s="25"/>
      <c r="N99" s="57"/>
      <c r="O99" s="57"/>
      <c r="P99" s="57"/>
      <c r="Q99" s="57"/>
    </row>
    <row r="100" spans="1:17">
      <c r="A100" s="19"/>
      <c r="B100" s="55"/>
      <c r="C100" s="21"/>
      <c r="D100" s="21"/>
      <c r="E100" s="56"/>
      <c r="F100" s="57"/>
      <c r="G100" s="57"/>
      <c r="H100" s="57"/>
      <c r="I100" s="25"/>
      <c r="J100" s="25"/>
      <c r="K100" s="57"/>
      <c r="L100" s="57"/>
      <c r="M100" s="25"/>
      <c r="N100" s="57"/>
      <c r="O100" s="57"/>
      <c r="P100" s="57"/>
      <c r="Q100" s="57"/>
    </row>
    <row r="101" spans="1:17">
      <c r="A101" s="19"/>
      <c r="B101" s="55"/>
      <c r="C101" s="21"/>
      <c r="D101" s="21"/>
      <c r="E101" s="56"/>
      <c r="F101" s="57"/>
      <c r="G101" s="57"/>
      <c r="H101" s="57"/>
      <c r="I101" s="25"/>
      <c r="J101" s="25"/>
      <c r="K101" s="57"/>
      <c r="L101" s="57"/>
      <c r="M101" s="25"/>
      <c r="N101" s="57"/>
      <c r="O101" s="57"/>
      <c r="P101" s="57"/>
      <c r="Q101" s="57"/>
    </row>
    <row r="102" spans="1:17">
      <c r="A102" s="19"/>
      <c r="B102" s="55"/>
      <c r="C102" s="21"/>
      <c r="D102" s="21"/>
      <c r="E102" s="56"/>
      <c r="F102" s="57"/>
      <c r="G102" s="57"/>
      <c r="H102" s="57"/>
      <c r="I102" s="25"/>
      <c r="J102" s="25"/>
      <c r="K102" s="57"/>
      <c r="L102" s="57"/>
      <c r="M102" s="25"/>
      <c r="N102" s="57"/>
      <c r="O102" s="57"/>
      <c r="P102" s="57"/>
      <c r="Q102" s="57"/>
    </row>
    <row r="103" spans="1:17">
      <c r="A103" s="19"/>
      <c r="B103" s="55"/>
      <c r="C103" s="21"/>
      <c r="D103" s="21"/>
      <c r="E103" s="56"/>
      <c r="F103" s="57"/>
      <c r="G103" s="57"/>
      <c r="H103" s="57"/>
      <c r="I103" s="25"/>
      <c r="J103" s="25"/>
      <c r="K103" s="57"/>
      <c r="L103" s="57"/>
      <c r="M103" s="25"/>
      <c r="N103" s="57"/>
      <c r="O103" s="57"/>
      <c r="P103" s="57"/>
      <c r="Q103" s="57"/>
    </row>
    <row r="104" spans="1:17">
      <c r="A104" s="19"/>
      <c r="B104" s="55"/>
      <c r="C104" s="21"/>
      <c r="D104" s="21"/>
      <c r="E104" s="56"/>
      <c r="F104" s="57"/>
      <c r="G104" s="57"/>
      <c r="H104" s="57"/>
      <c r="I104" s="25"/>
      <c r="J104" s="25"/>
      <c r="K104" s="57"/>
      <c r="L104" s="57"/>
      <c r="M104" s="25"/>
      <c r="N104" s="57"/>
      <c r="O104" s="57"/>
      <c r="P104" s="57"/>
      <c r="Q104" s="57"/>
    </row>
    <row r="105" spans="1:17">
      <c r="A105" s="19"/>
      <c r="B105" s="55"/>
      <c r="C105" s="21"/>
      <c r="D105" s="21"/>
      <c r="E105" s="56"/>
      <c r="F105" s="57"/>
      <c r="G105" s="57"/>
      <c r="H105" s="57"/>
      <c r="I105" s="25"/>
      <c r="J105" s="25"/>
      <c r="K105" s="57"/>
      <c r="L105" s="57"/>
      <c r="M105" s="25"/>
      <c r="N105" s="57"/>
      <c r="O105" s="57"/>
      <c r="P105" s="57"/>
      <c r="Q105" s="57"/>
    </row>
    <row r="106" spans="1:17">
      <c r="A106" s="19"/>
      <c r="B106" s="55"/>
      <c r="C106" s="21"/>
      <c r="D106" s="21"/>
      <c r="E106" s="56"/>
      <c r="F106" s="57"/>
      <c r="G106" s="57"/>
      <c r="H106" s="57"/>
      <c r="I106" s="25"/>
      <c r="J106" s="25"/>
      <c r="K106" s="57"/>
      <c r="L106" s="57"/>
      <c r="M106" s="25"/>
      <c r="N106" s="57"/>
      <c r="O106" s="57"/>
      <c r="P106" s="57"/>
      <c r="Q106" s="57"/>
    </row>
    <row r="107" spans="1:17">
      <c r="A107" s="19"/>
      <c r="B107" s="55"/>
      <c r="C107" s="21"/>
      <c r="D107" s="21"/>
      <c r="E107" s="56"/>
      <c r="F107" s="57"/>
      <c r="G107" s="57"/>
      <c r="H107" s="57"/>
      <c r="I107" s="25"/>
      <c r="J107" s="25"/>
      <c r="K107" s="57"/>
      <c r="L107" s="57"/>
      <c r="M107" s="25"/>
      <c r="N107" s="57"/>
      <c r="O107" s="57"/>
      <c r="P107" s="57"/>
      <c r="Q107" s="57"/>
    </row>
    <row r="108" spans="1:17">
      <c r="A108" s="19"/>
      <c r="B108" s="55"/>
      <c r="C108" s="21"/>
      <c r="D108" s="21"/>
      <c r="E108" s="56"/>
      <c r="F108" s="57"/>
      <c r="G108" s="57"/>
      <c r="H108" s="57"/>
      <c r="I108" s="25"/>
      <c r="J108" s="25"/>
      <c r="K108" s="57"/>
      <c r="L108" s="57"/>
      <c r="M108" s="25"/>
      <c r="N108" s="57"/>
      <c r="O108" s="57"/>
      <c r="P108" s="57"/>
      <c r="Q108" s="57"/>
    </row>
    <row r="109" spans="1:17">
      <c r="A109" s="19"/>
      <c r="B109" s="55"/>
      <c r="C109" s="21"/>
      <c r="D109" s="21"/>
      <c r="E109" s="56"/>
      <c r="F109" s="57"/>
      <c r="G109" s="57"/>
      <c r="H109" s="57"/>
      <c r="I109" s="25"/>
      <c r="J109" s="25"/>
      <c r="K109" s="57"/>
      <c r="L109" s="57"/>
      <c r="M109" s="25"/>
      <c r="N109" s="57"/>
      <c r="O109" s="57"/>
      <c r="P109" s="57"/>
      <c r="Q109" s="57"/>
    </row>
    <row r="110" spans="1:17">
      <c r="A110" s="19"/>
      <c r="B110" s="55"/>
      <c r="C110" s="21"/>
      <c r="D110" s="21"/>
      <c r="E110" s="56"/>
      <c r="F110" s="57"/>
      <c r="G110" s="57"/>
      <c r="H110" s="57"/>
      <c r="I110" s="25"/>
      <c r="J110" s="25"/>
      <c r="K110" s="57"/>
      <c r="L110" s="57"/>
      <c r="M110" s="25"/>
      <c r="N110" s="57"/>
      <c r="O110" s="57"/>
      <c r="P110" s="57"/>
      <c r="Q110" s="57"/>
    </row>
    <row r="111" spans="1:17">
      <c r="A111" s="19"/>
      <c r="B111" s="55"/>
      <c r="C111" s="21"/>
      <c r="D111" s="21"/>
      <c r="E111" s="56"/>
      <c r="F111" s="57"/>
      <c r="G111" s="57"/>
      <c r="H111" s="57"/>
      <c r="I111" s="25"/>
      <c r="J111" s="25"/>
      <c r="K111" s="57"/>
      <c r="L111" s="57"/>
      <c r="M111" s="25"/>
      <c r="N111" s="57"/>
      <c r="O111" s="57"/>
      <c r="P111" s="57"/>
      <c r="Q111" s="57"/>
    </row>
    <row r="112" spans="1:17">
      <c r="A112" s="19"/>
      <c r="B112" s="55"/>
      <c r="C112" s="21"/>
      <c r="D112" s="21"/>
      <c r="E112" s="56"/>
      <c r="F112" s="57"/>
      <c r="G112" s="57"/>
      <c r="H112" s="57"/>
      <c r="I112" s="25"/>
      <c r="J112" s="25"/>
      <c r="K112" s="57"/>
      <c r="L112" s="57"/>
      <c r="M112" s="25"/>
      <c r="N112" s="57"/>
      <c r="O112" s="57"/>
      <c r="P112" s="57"/>
      <c r="Q112" s="57"/>
    </row>
    <row r="113" spans="1:17">
      <c r="A113" s="19"/>
      <c r="B113" s="55"/>
      <c r="C113" s="21"/>
      <c r="D113" s="21"/>
      <c r="E113" s="56"/>
      <c r="F113" s="57"/>
      <c r="G113" s="57"/>
      <c r="H113" s="57"/>
      <c r="I113" s="25"/>
      <c r="J113" s="25"/>
      <c r="K113" s="57"/>
      <c r="L113" s="57"/>
      <c r="M113" s="25"/>
      <c r="N113" s="57"/>
      <c r="O113" s="57"/>
      <c r="P113" s="57"/>
      <c r="Q113" s="57"/>
    </row>
    <row r="114" spans="1:17">
      <c r="A114" s="19"/>
      <c r="B114" s="55"/>
      <c r="C114" s="21"/>
      <c r="D114" s="21"/>
      <c r="E114" s="56"/>
      <c r="F114" s="57"/>
      <c r="G114" s="57"/>
      <c r="H114" s="57"/>
      <c r="I114" s="25"/>
      <c r="J114" s="25"/>
      <c r="K114" s="57"/>
      <c r="L114" s="57"/>
      <c r="M114" s="25"/>
      <c r="N114" s="57"/>
      <c r="O114" s="57"/>
      <c r="P114" s="57"/>
      <c r="Q114" s="57"/>
    </row>
    <row r="115" spans="1:17">
      <c r="A115" s="19"/>
      <c r="B115" s="55"/>
      <c r="C115" s="21"/>
      <c r="D115" s="21"/>
      <c r="E115" s="56"/>
      <c r="F115" s="57"/>
      <c r="G115" s="57"/>
      <c r="H115" s="57"/>
      <c r="I115" s="25"/>
      <c r="J115" s="25"/>
      <c r="K115" s="57"/>
      <c r="L115" s="57"/>
      <c r="M115" s="25"/>
      <c r="N115" s="57"/>
      <c r="O115" s="57"/>
      <c r="P115" s="57"/>
      <c r="Q115" s="57"/>
    </row>
    <row r="116" spans="1:17">
      <c r="A116" s="19"/>
      <c r="B116" s="55"/>
      <c r="C116" s="21"/>
      <c r="D116" s="21"/>
      <c r="E116" s="56"/>
      <c r="F116" s="57"/>
      <c r="G116" s="57"/>
      <c r="H116" s="57"/>
      <c r="I116" s="25"/>
      <c r="J116" s="25"/>
      <c r="K116" s="57"/>
      <c r="L116" s="57"/>
      <c r="M116" s="25"/>
      <c r="N116" s="57"/>
      <c r="O116" s="57"/>
      <c r="P116" s="57"/>
      <c r="Q116" s="57"/>
    </row>
    <row r="117" spans="1:17">
      <c r="A117" s="19"/>
      <c r="B117" s="55"/>
      <c r="C117" s="21"/>
      <c r="D117" s="21"/>
      <c r="E117" s="56"/>
      <c r="F117" s="57"/>
      <c r="G117" s="57"/>
      <c r="H117" s="57"/>
      <c r="I117" s="25"/>
      <c r="J117" s="25"/>
      <c r="K117" s="57"/>
      <c r="L117" s="57"/>
      <c r="M117" s="25"/>
      <c r="N117" s="57"/>
      <c r="O117" s="57"/>
      <c r="P117" s="57"/>
      <c r="Q117" s="57"/>
    </row>
    <row r="118" spans="1:17">
      <c r="A118" s="19"/>
      <c r="B118" s="55"/>
      <c r="C118" s="21"/>
      <c r="D118" s="21"/>
      <c r="E118" s="56"/>
      <c r="F118" s="57"/>
      <c r="G118" s="57"/>
      <c r="H118" s="57"/>
      <c r="I118" s="25"/>
      <c r="J118" s="25"/>
      <c r="K118" s="57"/>
      <c r="L118" s="57"/>
      <c r="M118" s="25"/>
      <c r="N118" s="57"/>
      <c r="O118" s="57"/>
      <c r="P118" s="57"/>
      <c r="Q118" s="57"/>
    </row>
    <row r="119" spans="1:17">
      <c r="A119" s="19"/>
      <c r="B119" s="55"/>
      <c r="C119" s="21"/>
      <c r="D119" s="21"/>
      <c r="E119" s="56"/>
      <c r="F119" s="57"/>
      <c r="G119" s="57"/>
      <c r="H119" s="57"/>
      <c r="I119" s="25"/>
      <c r="J119" s="25"/>
      <c r="K119" s="57"/>
      <c r="L119" s="57"/>
      <c r="M119" s="25"/>
      <c r="N119" s="57"/>
      <c r="O119" s="57"/>
      <c r="P119" s="57"/>
      <c r="Q119" s="57"/>
    </row>
    <row r="120" spans="1:17">
      <c r="A120" s="19"/>
      <c r="B120" s="55"/>
      <c r="C120" s="21"/>
      <c r="D120" s="21"/>
      <c r="E120" s="56"/>
      <c r="F120" s="57"/>
      <c r="G120" s="57"/>
      <c r="H120" s="57"/>
      <c r="I120" s="25"/>
      <c r="J120" s="25"/>
      <c r="K120" s="57"/>
      <c r="L120" s="57"/>
      <c r="M120" s="25"/>
      <c r="N120" s="57"/>
      <c r="O120" s="57"/>
      <c r="P120" s="57"/>
      <c r="Q120" s="57"/>
    </row>
    <row r="121" spans="1:17">
      <c r="A121" s="19"/>
      <c r="B121" s="55"/>
      <c r="C121" s="21"/>
      <c r="D121" s="21"/>
      <c r="E121" s="56"/>
      <c r="F121" s="57"/>
      <c r="G121" s="57"/>
      <c r="H121" s="57"/>
      <c r="I121" s="25"/>
      <c r="J121" s="25"/>
      <c r="K121" s="57"/>
      <c r="L121" s="57"/>
      <c r="M121" s="25"/>
      <c r="N121" s="57"/>
      <c r="O121" s="57"/>
      <c r="P121" s="57"/>
      <c r="Q121" s="57"/>
    </row>
    <row r="122" spans="1:17">
      <c r="A122" s="19"/>
      <c r="B122" s="55"/>
      <c r="C122" s="21"/>
      <c r="D122" s="21"/>
      <c r="E122" s="56"/>
      <c r="F122" s="57"/>
      <c r="G122" s="57"/>
      <c r="H122" s="57"/>
      <c r="I122" s="25"/>
      <c r="J122" s="25"/>
      <c r="K122" s="57"/>
      <c r="L122" s="57"/>
      <c r="M122" s="25"/>
      <c r="N122" s="57"/>
      <c r="O122" s="57"/>
      <c r="P122" s="57"/>
      <c r="Q122" s="57"/>
    </row>
    <row r="123" spans="1:17">
      <c r="A123" s="19"/>
      <c r="B123" s="55"/>
      <c r="C123" s="21"/>
      <c r="D123" s="21"/>
      <c r="E123" s="56"/>
      <c r="F123" s="57"/>
      <c r="G123" s="57"/>
      <c r="H123" s="57"/>
      <c r="I123" s="25"/>
      <c r="J123" s="25"/>
      <c r="K123" s="57"/>
      <c r="L123" s="57"/>
      <c r="M123" s="25"/>
      <c r="N123" s="57"/>
      <c r="O123" s="57"/>
      <c r="P123" s="57"/>
      <c r="Q123" s="57"/>
    </row>
    <row r="124" spans="1:17">
      <c r="A124" s="19"/>
      <c r="B124" s="55"/>
      <c r="C124" s="21"/>
      <c r="D124" s="21"/>
      <c r="E124" s="56"/>
      <c r="F124" s="57"/>
      <c r="G124" s="57"/>
      <c r="H124" s="57"/>
      <c r="I124" s="25"/>
      <c r="J124" s="25"/>
      <c r="K124" s="57"/>
      <c r="L124" s="57"/>
      <c r="M124" s="25"/>
      <c r="N124" s="57"/>
      <c r="O124" s="57"/>
      <c r="P124" s="57"/>
      <c r="Q124" s="57"/>
    </row>
    <row r="125" spans="1:17">
      <c r="A125" s="19"/>
      <c r="B125" s="55"/>
      <c r="C125" s="21"/>
      <c r="D125" s="21"/>
      <c r="E125" s="56"/>
      <c r="F125" s="57"/>
      <c r="G125" s="57"/>
      <c r="H125" s="57"/>
      <c r="I125" s="25"/>
      <c r="J125" s="25"/>
      <c r="K125" s="57"/>
      <c r="L125" s="57"/>
      <c r="M125" s="25"/>
      <c r="N125" s="57"/>
      <c r="O125" s="57"/>
      <c r="P125" s="57"/>
      <c r="Q125" s="57"/>
    </row>
    <row r="126" spans="1:17">
      <c r="A126" s="19"/>
      <c r="B126" s="55"/>
      <c r="C126" s="21"/>
      <c r="D126" s="21"/>
      <c r="E126" s="56"/>
      <c r="F126" s="57"/>
      <c r="G126" s="57"/>
      <c r="H126" s="57"/>
      <c r="I126" s="25"/>
      <c r="J126" s="25"/>
      <c r="K126" s="57"/>
      <c r="L126" s="57"/>
      <c r="M126" s="25"/>
      <c r="N126" s="57"/>
      <c r="O126" s="57"/>
      <c r="P126" s="57"/>
      <c r="Q126" s="57"/>
    </row>
    <row r="127" spans="1:17">
      <c r="A127" s="19"/>
      <c r="B127" s="55"/>
      <c r="C127" s="21"/>
      <c r="D127" s="21"/>
      <c r="E127" s="56"/>
      <c r="F127" s="57"/>
      <c r="G127" s="57"/>
      <c r="H127" s="57"/>
      <c r="I127" s="25"/>
      <c r="J127" s="25"/>
      <c r="K127" s="57"/>
      <c r="L127" s="57"/>
      <c r="M127" s="25"/>
      <c r="N127" s="57"/>
      <c r="O127" s="57"/>
      <c r="P127" s="57"/>
      <c r="Q127" s="57"/>
    </row>
    <row r="128" spans="1:17">
      <c r="A128" s="19"/>
      <c r="B128" s="55"/>
      <c r="C128" s="21"/>
      <c r="D128" s="21"/>
      <c r="E128" s="56"/>
      <c r="F128" s="57"/>
      <c r="G128" s="57"/>
      <c r="H128" s="57"/>
      <c r="I128" s="25"/>
      <c r="J128" s="25"/>
      <c r="K128" s="57"/>
      <c r="L128" s="57"/>
      <c r="M128" s="25"/>
      <c r="N128" s="57"/>
      <c r="O128" s="57"/>
      <c r="P128" s="57"/>
      <c r="Q128" s="57"/>
    </row>
    <row r="129" spans="1:17">
      <c r="A129" s="19"/>
      <c r="B129" s="55"/>
      <c r="C129" s="21"/>
      <c r="D129" s="21"/>
      <c r="E129" s="56"/>
      <c r="F129" s="57"/>
      <c r="G129" s="57"/>
      <c r="H129" s="57"/>
      <c r="I129" s="25"/>
      <c r="J129" s="25"/>
      <c r="K129" s="57"/>
      <c r="L129" s="57"/>
      <c r="M129" s="25"/>
      <c r="N129" s="57"/>
      <c r="O129" s="57"/>
      <c r="P129" s="57"/>
      <c r="Q129" s="57"/>
    </row>
    <row r="130" spans="1:17">
      <c r="A130" s="19"/>
      <c r="B130" s="55"/>
      <c r="C130" s="21"/>
      <c r="D130" s="21"/>
      <c r="E130" s="56"/>
      <c r="F130" s="57"/>
      <c r="G130" s="57"/>
      <c r="H130" s="57"/>
      <c r="I130" s="25"/>
      <c r="J130" s="25"/>
      <c r="K130" s="57"/>
      <c r="L130" s="57"/>
      <c r="M130" s="25"/>
      <c r="N130" s="57"/>
      <c r="O130" s="57"/>
      <c r="P130" s="57"/>
      <c r="Q130" s="57"/>
    </row>
    <row r="131" spans="1:17">
      <c r="A131" s="19"/>
      <c r="B131" s="55"/>
      <c r="C131" s="21"/>
      <c r="D131" s="21"/>
      <c r="E131" s="56"/>
      <c r="F131" s="57"/>
      <c r="G131" s="57"/>
      <c r="H131" s="57"/>
      <c r="I131" s="25"/>
      <c r="J131" s="25"/>
      <c r="K131" s="57"/>
      <c r="L131" s="57"/>
      <c r="M131" s="25"/>
      <c r="N131" s="57"/>
      <c r="O131" s="57"/>
      <c r="P131" s="57"/>
      <c r="Q131" s="57"/>
    </row>
    <row r="132" spans="1:17">
      <c r="A132" s="19"/>
      <c r="B132" s="55"/>
      <c r="C132" s="21"/>
      <c r="D132" s="21"/>
      <c r="E132" s="56"/>
      <c r="F132" s="57"/>
      <c r="G132" s="57"/>
      <c r="H132" s="57"/>
      <c r="I132" s="25"/>
      <c r="J132" s="25"/>
      <c r="K132" s="57"/>
      <c r="L132" s="57"/>
      <c r="M132" s="25"/>
      <c r="N132" s="57"/>
      <c r="O132" s="57"/>
      <c r="P132" s="57"/>
      <c r="Q132" s="57"/>
    </row>
    <row r="133" spans="1:17">
      <c r="A133" s="19"/>
      <c r="B133" s="55"/>
      <c r="C133" s="21"/>
      <c r="D133" s="21"/>
      <c r="E133" s="56"/>
      <c r="F133" s="57"/>
      <c r="G133" s="57"/>
      <c r="H133" s="57"/>
      <c r="I133" s="25"/>
      <c r="J133" s="25"/>
      <c r="K133" s="57"/>
      <c r="L133" s="57"/>
      <c r="M133" s="25"/>
      <c r="N133" s="57"/>
      <c r="O133" s="57"/>
      <c r="P133" s="57"/>
      <c r="Q133" s="57"/>
    </row>
    <row r="134" spans="1:17">
      <c r="A134" s="19"/>
      <c r="B134" s="55"/>
      <c r="C134" s="21"/>
      <c r="D134" s="21"/>
      <c r="E134" s="56"/>
      <c r="F134" s="57"/>
      <c r="G134" s="57"/>
      <c r="H134" s="57"/>
      <c r="I134" s="25"/>
      <c r="J134" s="25"/>
      <c r="K134" s="57"/>
      <c r="L134" s="57"/>
      <c r="M134" s="25"/>
      <c r="N134" s="57"/>
      <c r="O134" s="57"/>
      <c r="P134" s="57"/>
      <c r="Q134" s="57"/>
    </row>
    <row r="135" spans="1:17">
      <c r="A135" s="19"/>
      <c r="B135" s="55"/>
      <c r="C135" s="21"/>
      <c r="D135" s="21"/>
      <c r="E135" s="56"/>
      <c r="F135" s="57"/>
      <c r="G135" s="57"/>
      <c r="H135" s="57"/>
      <c r="I135" s="25"/>
      <c r="J135" s="25"/>
      <c r="K135" s="57"/>
      <c r="L135" s="57"/>
      <c r="M135" s="25"/>
      <c r="N135" s="57"/>
      <c r="O135" s="57"/>
      <c r="P135" s="57"/>
      <c r="Q135" s="57"/>
    </row>
    <row r="136" spans="1:17">
      <c r="A136" s="19"/>
      <c r="B136" s="55"/>
      <c r="C136" s="21"/>
      <c r="D136" s="21"/>
      <c r="E136" s="56"/>
      <c r="F136" s="57"/>
      <c r="G136" s="57"/>
      <c r="H136" s="57"/>
      <c r="I136" s="25"/>
      <c r="J136" s="25"/>
      <c r="K136" s="57"/>
      <c r="L136" s="57"/>
      <c r="M136" s="25"/>
      <c r="N136" s="57"/>
      <c r="O136" s="57"/>
      <c r="P136" s="57"/>
      <c r="Q136" s="57"/>
    </row>
    <row r="137" spans="1:17">
      <c r="A137" s="19"/>
      <c r="B137" s="55"/>
      <c r="C137" s="21"/>
      <c r="D137" s="21"/>
      <c r="E137" s="56"/>
      <c r="F137" s="57"/>
      <c r="G137" s="57"/>
      <c r="H137" s="57"/>
      <c r="I137" s="25"/>
      <c r="J137" s="25"/>
      <c r="K137" s="57"/>
      <c r="L137" s="57"/>
      <c r="M137" s="25"/>
      <c r="N137" s="57"/>
      <c r="O137" s="57"/>
      <c r="P137" s="57"/>
      <c r="Q137" s="57"/>
    </row>
    <row r="138" spans="1:17">
      <c r="A138" s="19"/>
      <c r="B138" s="55"/>
      <c r="C138" s="21"/>
      <c r="D138" s="21"/>
      <c r="E138" s="56"/>
      <c r="F138" s="57"/>
      <c r="G138" s="57"/>
      <c r="H138" s="57"/>
      <c r="I138" s="25"/>
      <c r="J138" s="25"/>
      <c r="K138" s="57"/>
      <c r="L138" s="57"/>
      <c r="M138" s="25"/>
      <c r="N138" s="57"/>
      <c r="O138" s="57"/>
      <c r="P138" s="57"/>
      <c r="Q138" s="57"/>
    </row>
    <row r="139" spans="1:17">
      <c r="A139" s="19"/>
      <c r="B139" s="55"/>
      <c r="C139" s="21"/>
      <c r="D139" s="21"/>
      <c r="E139" s="56"/>
      <c r="F139" s="57"/>
      <c r="G139" s="57"/>
      <c r="H139" s="57"/>
      <c r="I139" s="25"/>
      <c r="J139" s="25"/>
      <c r="K139" s="57"/>
      <c r="L139" s="57"/>
      <c r="M139" s="25"/>
      <c r="N139" s="57"/>
      <c r="O139" s="57"/>
      <c r="P139" s="57"/>
      <c r="Q139" s="57"/>
    </row>
    <row r="140" spans="1:17">
      <c r="A140" s="19"/>
      <c r="B140" s="55"/>
      <c r="C140" s="21"/>
      <c r="D140" s="21"/>
      <c r="E140" s="56"/>
      <c r="F140" s="57"/>
      <c r="G140" s="57"/>
      <c r="H140" s="57"/>
      <c r="I140" s="25"/>
      <c r="J140" s="25"/>
      <c r="K140" s="57"/>
      <c r="L140" s="57"/>
      <c r="M140" s="25"/>
      <c r="N140" s="57"/>
      <c r="O140" s="57"/>
      <c r="P140" s="57"/>
      <c r="Q140" s="57"/>
    </row>
    <row r="141" spans="1:17">
      <c r="A141" s="19"/>
      <c r="B141" s="55"/>
      <c r="C141" s="21"/>
      <c r="D141" s="21"/>
      <c r="E141" s="56"/>
      <c r="F141" s="57"/>
      <c r="G141" s="57"/>
      <c r="H141" s="57"/>
      <c r="I141" s="25"/>
      <c r="J141" s="25"/>
      <c r="K141" s="57"/>
      <c r="L141" s="57"/>
      <c r="M141" s="25"/>
      <c r="N141" s="57"/>
      <c r="O141" s="57"/>
      <c r="P141" s="57"/>
      <c r="Q141" s="57"/>
    </row>
    <row r="142" spans="1:17">
      <c r="A142" s="19"/>
      <c r="B142" s="55"/>
      <c r="C142" s="21"/>
      <c r="D142" s="21"/>
      <c r="E142" s="56"/>
      <c r="F142" s="57"/>
      <c r="G142" s="57"/>
      <c r="H142" s="57"/>
      <c r="I142" s="25"/>
      <c r="J142" s="25"/>
      <c r="K142" s="57"/>
      <c r="L142" s="57"/>
      <c r="M142" s="25"/>
      <c r="N142" s="57"/>
      <c r="O142" s="57"/>
      <c r="P142" s="57"/>
      <c r="Q142" s="57"/>
    </row>
    <row r="143" spans="1:17">
      <c r="A143" s="19"/>
      <c r="B143" s="55"/>
      <c r="C143" s="21"/>
      <c r="D143" s="21"/>
      <c r="E143" s="56"/>
      <c r="F143" s="57"/>
      <c r="G143" s="57"/>
      <c r="H143" s="57"/>
      <c r="I143" s="25"/>
      <c r="J143" s="25"/>
      <c r="K143" s="57"/>
      <c r="L143" s="57"/>
      <c r="M143" s="25"/>
      <c r="N143" s="57"/>
      <c r="O143" s="57"/>
      <c r="P143" s="57"/>
      <c r="Q143" s="57"/>
    </row>
    <row r="144" spans="1:17">
      <c r="A144" s="19"/>
      <c r="B144" s="55"/>
      <c r="C144" s="21"/>
      <c r="D144" s="21"/>
      <c r="E144" s="56"/>
      <c r="F144" s="57"/>
      <c r="G144" s="57"/>
      <c r="H144" s="57"/>
      <c r="I144" s="25"/>
      <c r="J144" s="25"/>
      <c r="K144" s="57"/>
      <c r="L144" s="57"/>
      <c r="M144" s="25"/>
      <c r="N144" s="57"/>
      <c r="O144" s="57"/>
      <c r="P144" s="57"/>
      <c r="Q144" s="57"/>
    </row>
    <row r="145" spans="1:17">
      <c r="A145" s="19"/>
      <c r="B145" s="55"/>
      <c r="C145" s="21"/>
      <c r="D145" s="21"/>
      <c r="E145" s="56"/>
      <c r="F145" s="57"/>
      <c r="G145" s="57"/>
      <c r="H145" s="57"/>
      <c r="I145" s="25"/>
      <c r="J145" s="25"/>
      <c r="K145" s="57"/>
      <c r="L145" s="57"/>
      <c r="M145" s="25"/>
      <c r="N145" s="57"/>
      <c r="O145" s="57"/>
      <c r="P145" s="57"/>
      <c r="Q145" s="57"/>
    </row>
    <row r="146" spans="1:17">
      <c r="A146" s="19"/>
      <c r="B146" s="55"/>
      <c r="C146" s="21"/>
      <c r="D146" s="21"/>
      <c r="E146" s="56"/>
      <c r="F146" s="57"/>
      <c r="G146" s="57"/>
      <c r="H146" s="57"/>
      <c r="I146" s="25"/>
      <c r="J146" s="25"/>
      <c r="K146" s="57"/>
      <c r="L146" s="57"/>
      <c r="M146" s="25"/>
      <c r="N146" s="57"/>
      <c r="O146" s="57"/>
      <c r="P146" s="57"/>
      <c r="Q146" s="57"/>
    </row>
    <row r="147" spans="1:17">
      <c r="A147" s="19"/>
      <c r="B147" s="55"/>
      <c r="C147" s="21"/>
      <c r="D147" s="21"/>
      <c r="E147" s="56"/>
      <c r="F147" s="57"/>
      <c r="G147" s="57"/>
      <c r="H147" s="57"/>
      <c r="I147" s="25"/>
      <c r="J147" s="25"/>
      <c r="K147" s="57"/>
      <c r="L147" s="57"/>
      <c r="M147" s="25"/>
      <c r="N147" s="57"/>
      <c r="O147" s="57"/>
      <c r="P147" s="57"/>
      <c r="Q147" s="57"/>
    </row>
    <row r="148" spans="1:17">
      <c r="A148" s="19"/>
      <c r="B148" s="55"/>
      <c r="C148" s="21"/>
      <c r="D148" s="21"/>
      <c r="E148" s="56"/>
      <c r="F148" s="57"/>
      <c r="G148" s="57"/>
      <c r="H148" s="57"/>
      <c r="I148" s="25"/>
      <c r="J148" s="25"/>
      <c r="K148" s="57"/>
      <c r="L148" s="57"/>
      <c r="M148" s="25"/>
      <c r="N148" s="57"/>
      <c r="O148" s="57"/>
      <c r="P148" s="57"/>
      <c r="Q148" s="57"/>
    </row>
    <row r="149" spans="1:17">
      <c r="A149" s="19"/>
      <c r="B149" s="55"/>
      <c r="C149" s="21"/>
      <c r="D149" s="21"/>
      <c r="E149" s="56"/>
      <c r="F149" s="57"/>
      <c r="G149" s="57"/>
      <c r="H149" s="57"/>
      <c r="I149" s="25"/>
      <c r="J149" s="25"/>
      <c r="K149" s="57"/>
      <c r="L149" s="57"/>
      <c r="M149" s="25"/>
      <c r="N149" s="57"/>
      <c r="O149" s="57"/>
      <c r="P149" s="57"/>
      <c r="Q149" s="57"/>
    </row>
    <row r="150" spans="1:17">
      <c r="A150" s="19"/>
      <c r="B150" s="55"/>
      <c r="C150" s="21"/>
      <c r="D150" s="21"/>
      <c r="E150" s="56"/>
      <c r="F150" s="57"/>
      <c r="G150" s="57"/>
      <c r="H150" s="57"/>
      <c r="I150" s="25"/>
      <c r="J150" s="25"/>
      <c r="K150" s="57"/>
      <c r="L150" s="57"/>
      <c r="M150" s="25"/>
      <c r="N150" s="57"/>
      <c r="O150" s="57"/>
      <c r="P150" s="57"/>
      <c r="Q150" s="57"/>
    </row>
    <row r="151" spans="1:17">
      <c r="A151" s="19"/>
      <c r="B151" s="55"/>
      <c r="C151" s="21"/>
      <c r="D151" s="21"/>
      <c r="E151" s="56"/>
      <c r="F151" s="57"/>
      <c r="G151" s="57"/>
      <c r="H151" s="57"/>
      <c r="I151" s="25"/>
      <c r="J151" s="25"/>
      <c r="K151" s="57"/>
      <c r="L151" s="57"/>
      <c r="M151" s="25"/>
      <c r="N151" s="57"/>
      <c r="O151" s="57"/>
      <c r="P151" s="57"/>
      <c r="Q151" s="57"/>
    </row>
    <row r="152" spans="1:17">
      <c r="A152" s="19"/>
      <c r="B152" s="55"/>
      <c r="C152" s="21"/>
      <c r="D152" s="21"/>
      <c r="E152" s="56"/>
      <c r="F152" s="57"/>
      <c r="G152" s="57"/>
      <c r="H152" s="57"/>
      <c r="I152" s="25"/>
      <c r="J152" s="25"/>
      <c r="K152" s="57"/>
      <c r="L152" s="57"/>
      <c r="M152" s="25"/>
      <c r="N152" s="57"/>
      <c r="O152" s="57"/>
      <c r="P152" s="57"/>
      <c r="Q152" s="57"/>
    </row>
    <row r="153" spans="1:17">
      <c r="A153" s="19"/>
      <c r="B153" s="55"/>
      <c r="C153" s="21"/>
      <c r="D153" s="21"/>
      <c r="E153" s="56"/>
      <c r="F153" s="57"/>
      <c r="G153" s="57"/>
      <c r="H153" s="57"/>
      <c r="I153" s="25"/>
      <c r="J153" s="25"/>
      <c r="K153" s="57"/>
      <c r="L153" s="57"/>
      <c r="M153" s="25"/>
      <c r="N153" s="57"/>
      <c r="O153" s="57"/>
      <c r="P153" s="57"/>
      <c r="Q153" s="57"/>
    </row>
    <row r="154" spans="1:17">
      <c r="A154" s="19"/>
      <c r="B154" s="55"/>
      <c r="C154" s="21"/>
      <c r="D154" s="21"/>
      <c r="E154" s="56"/>
      <c r="F154" s="57"/>
      <c r="G154" s="57"/>
      <c r="H154" s="57"/>
      <c r="I154" s="25"/>
      <c r="J154" s="25"/>
      <c r="K154" s="57"/>
      <c r="L154" s="57"/>
      <c r="M154" s="25"/>
      <c r="N154" s="57"/>
      <c r="O154" s="57"/>
      <c r="P154" s="57"/>
      <c r="Q154" s="57"/>
    </row>
    <row r="155" spans="1:17">
      <c r="A155" s="19"/>
      <c r="B155" s="55"/>
      <c r="C155" s="21"/>
      <c r="D155" s="21"/>
      <c r="E155" s="56"/>
      <c r="F155" s="57"/>
      <c r="G155" s="57"/>
      <c r="H155" s="57"/>
      <c r="I155" s="25"/>
      <c r="J155" s="25"/>
      <c r="K155" s="57"/>
      <c r="L155" s="57"/>
      <c r="M155" s="25"/>
      <c r="N155" s="57"/>
      <c r="O155" s="57"/>
      <c r="P155" s="57"/>
      <c r="Q155" s="57"/>
    </row>
    <row r="156" spans="1:17">
      <c r="A156" s="19"/>
      <c r="B156" s="55"/>
      <c r="C156" s="21"/>
      <c r="D156" s="21"/>
      <c r="E156" s="56"/>
      <c r="F156" s="57"/>
      <c r="G156" s="57"/>
      <c r="H156" s="57"/>
      <c r="I156" s="25"/>
      <c r="J156" s="25"/>
      <c r="K156" s="57"/>
      <c r="L156" s="57"/>
      <c r="M156" s="25"/>
      <c r="N156" s="57"/>
      <c r="O156" s="57"/>
      <c r="P156" s="57"/>
      <c r="Q156" s="57"/>
    </row>
    <row r="157" spans="1:17">
      <c r="A157" s="19"/>
      <c r="B157" s="55"/>
      <c r="C157" s="21"/>
      <c r="D157" s="21"/>
      <c r="E157" s="56"/>
      <c r="F157" s="57"/>
      <c r="G157" s="57"/>
      <c r="H157" s="57"/>
      <c r="I157" s="25"/>
      <c r="J157" s="25"/>
      <c r="K157" s="57"/>
      <c r="L157" s="57"/>
      <c r="M157" s="25"/>
      <c r="N157" s="57"/>
      <c r="O157" s="57"/>
      <c r="P157" s="57"/>
      <c r="Q157" s="57"/>
    </row>
    <row r="158" spans="1:17">
      <c r="A158" s="19"/>
      <c r="B158" s="55"/>
      <c r="C158" s="21"/>
      <c r="D158" s="21"/>
      <c r="E158" s="56"/>
      <c r="F158" s="57"/>
      <c r="G158" s="57"/>
      <c r="H158" s="57"/>
      <c r="I158" s="25"/>
      <c r="J158" s="25"/>
      <c r="K158" s="57"/>
      <c r="L158" s="57"/>
      <c r="M158" s="25"/>
      <c r="N158" s="57"/>
      <c r="O158" s="57"/>
      <c r="P158" s="57"/>
      <c r="Q158" s="57"/>
    </row>
    <row r="159" spans="1:17">
      <c r="A159" s="19"/>
      <c r="B159" s="55"/>
      <c r="C159" s="21"/>
      <c r="D159" s="21"/>
      <c r="E159" s="56"/>
      <c r="F159" s="57"/>
      <c r="G159" s="57"/>
      <c r="H159" s="57"/>
      <c r="I159" s="25"/>
      <c r="J159" s="25"/>
      <c r="K159" s="57"/>
      <c r="L159" s="57"/>
      <c r="M159" s="25"/>
      <c r="N159" s="57"/>
      <c r="O159" s="57"/>
      <c r="P159" s="57"/>
      <c r="Q159" s="57"/>
    </row>
    <row r="160" spans="1:17">
      <c r="A160" s="19"/>
      <c r="B160" s="55"/>
      <c r="C160" s="21"/>
      <c r="D160" s="21"/>
      <c r="E160" s="56"/>
      <c r="F160" s="57"/>
      <c r="G160" s="57"/>
      <c r="H160" s="57"/>
      <c r="I160" s="25"/>
      <c r="J160" s="25"/>
      <c r="K160" s="57"/>
      <c r="L160" s="57"/>
      <c r="M160" s="25"/>
      <c r="N160" s="57"/>
      <c r="O160" s="57"/>
      <c r="P160" s="57"/>
      <c r="Q160" s="57"/>
    </row>
    <row r="161" spans="1:17">
      <c r="A161" s="19"/>
      <c r="B161" s="55"/>
      <c r="C161" s="21"/>
      <c r="D161" s="21"/>
      <c r="E161" s="56"/>
      <c r="F161" s="57"/>
      <c r="G161" s="57"/>
      <c r="H161" s="57"/>
      <c r="I161" s="25"/>
      <c r="J161" s="25"/>
      <c r="K161" s="57"/>
      <c r="L161" s="57"/>
      <c r="M161" s="25"/>
      <c r="N161" s="57"/>
      <c r="O161" s="57"/>
      <c r="P161" s="57"/>
      <c r="Q161" s="57"/>
    </row>
    <row r="162" spans="1:17">
      <c r="A162" s="19"/>
      <c r="B162" s="55"/>
      <c r="C162" s="21"/>
      <c r="D162" s="21"/>
      <c r="E162" s="56"/>
      <c r="F162" s="57"/>
      <c r="G162" s="57"/>
      <c r="H162" s="57"/>
      <c r="I162" s="25"/>
      <c r="J162" s="25"/>
      <c r="K162" s="57"/>
      <c r="L162" s="57"/>
      <c r="M162" s="25"/>
      <c r="N162" s="57"/>
      <c r="O162" s="57"/>
      <c r="P162" s="57"/>
      <c r="Q162" s="57"/>
    </row>
    <row r="163" spans="1:17">
      <c r="A163" s="19"/>
      <c r="B163" s="55"/>
      <c r="C163" s="21"/>
      <c r="D163" s="21"/>
      <c r="E163" s="56"/>
      <c r="F163" s="57"/>
      <c r="G163" s="57"/>
      <c r="H163" s="57"/>
      <c r="I163" s="25"/>
      <c r="J163" s="25"/>
      <c r="K163" s="57"/>
      <c r="L163" s="57"/>
      <c r="M163" s="25"/>
      <c r="N163" s="57"/>
      <c r="O163" s="57"/>
      <c r="P163" s="57"/>
      <c r="Q163" s="57"/>
    </row>
    <row r="164" spans="1:17">
      <c r="A164" s="19"/>
      <c r="B164" s="55"/>
      <c r="C164" s="21"/>
      <c r="D164" s="21"/>
      <c r="E164" s="56"/>
      <c r="F164" s="57"/>
      <c r="G164" s="57"/>
      <c r="H164" s="57"/>
      <c r="I164" s="25"/>
      <c r="J164" s="25"/>
      <c r="K164" s="57"/>
      <c r="L164" s="57"/>
      <c r="M164" s="25"/>
      <c r="N164" s="57"/>
      <c r="O164" s="57"/>
      <c r="P164" s="57"/>
      <c r="Q164" s="57"/>
    </row>
    <row r="165" spans="1:17">
      <c r="A165" s="19"/>
      <c r="B165" s="55"/>
      <c r="C165" s="21"/>
      <c r="D165" s="21"/>
      <c r="E165" s="56"/>
      <c r="F165" s="57"/>
      <c r="G165" s="57"/>
      <c r="H165" s="57"/>
      <c r="I165" s="25"/>
      <c r="J165" s="25"/>
      <c r="K165" s="57"/>
      <c r="L165" s="57"/>
      <c r="M165" s="25"/>
      <c r="N165" s="57"/>
      <c r="O165" s="57"/>
      <c r="P165" s="57"/>
      <c r="Q165" s="57"/>
    </row>
    <row r="166" spans="1:17">
      <c r="A166" s="19"/>
      <c r="B166" s="55"/>
      <c r="C166" s="21"/>
      <c r="D166" s="21"/>
      <c r="E166" s="56"/>
      <c r="F166" s="57"/>
      <c r="G166" s="57"/>
      <c r="H166" s="57"/>
      <c r="I166" s="25"/>
      <c r="J166" s="25"/>
      <c r="K166" s="57"/>
      <c r="L166" s="57"/>
      <c r="M166" s="25"/>
      <c r="N166" s="57"/>
      <c r="O166" s="57"/>
      <c r="P166" s="57"/>
      <c r="Q166" s="57"/>
    </row>
    <row r="167" spans="1:17">
      <c r="A167" s="19"/>
      <c r="B167" s="55"/>
      <c r="C167" s="21"/>
      <c r="D167" s="21"/>
      <c r="E167" s="56"/>
      <c r="F167" s="57"/>
      <c r="G167" s="57"/>
      <c r="H167" s="57"/>
      <c r="I167" s="25"/>
      <c r="J167" s="25"/>
      <c r="K167" s="57"/>
      <c r="L167" s="57"/>
      <c r="M167" s="25"/>
      <c r="N167" s="57"/>
      <c r="O167" s="57"/>
      <c r="P167" s="57"/>
      <c r="Q167" s="57"/>
    </row>
    <row r="168" spans="1:17">
      <c r="A168" s="19"/>
      <c r="B168" s="55"/>
      <c r="C168" s="21"/>
      <c r="D168" s="21"/>
      <c r="E168" s="56"/>
      <c r="F168" s="57"/>
      <c r="G168" s="57"/>
      <c r="H168" s="57"/>
      <c r="I168" s="25"/>
      <c r="J168" s="25"/>
      <c r="K168" s="57"/>
      <c r="L168" s="57"/>
      <c r="M168" s="25"/>
      <c r="N168" s="57"/>
      <c r="O168" s="57"/>
      <c r="P168" s="57"/>
      <c r="Q168" s="57"/>
    </row>
    <row r="169" spans="1:17">
      <c r="A169" s="19"/>
      <c r="B169" s="55"/>
      <c r="C169" s="21"/>
      <c r="D169" s="21"/>
      <c r="E169" s="56"/>
      <c r="F169" s="57"/>
      <c r="G169" s="57"/>
      <c r="H169" s="57"/>
      <c r="I169" s="25"/>
      <c r="J169" s="25"/>
      <c r="K169" s="57"/>
      <c r="L169" s="57"/>
      <c r="M169" s="25"/>
      <c r="N169" s="57"/>
      <c r="O169" s="57"/>
      <c r="P169" s="57"/>
      <c r="Q169" s="57"/>
    </row>
    <row r="170" spans="1:17">
      <c r="A170" s="19"/>
      <c r="B170" s="55"/>
      <c r="C170" s="21"/>
      <c r="D170" s="21"/>
      <c r="E170" s="56"/>
      <c r="F170" s="57"/>
      <c r="G170" s="57"/>
      <c r="H170" s="57"/>
      <c r="I170" s="25"/>
      <c r="J170" s="25"/>
      <c r="K170" s="57"/>
      <c r="L170" s="57"/>
      <c r="M170" s="25"/>
      <c r="N170" s="57"/>
      <c r="O170" s="57"/>
      <c r="P170" s="57"/>
      <c r="Q170" s="57"/>
    </row>
    <row r="171" spans="1:17">
      <c r="A171" s="19"/>
      <c r="B171" s="55"/>
      <c r="C171" s="21"/>
      <c r="D171" s="21"/>
      <c r="E171" s="56"/>
      <c r="F171" s="57"/>
      <c r="G171" s="57"/>
      <c r="H171" s="57"/>
      <c r="I171" s="25"/>
      <c r="J171" s="25"/>
      <c r="K171" s="57"/>
      <c r="L171" s="57"/>
      <c r="M171" s="25"/>
      <c r="N171" s="57"/>
      <c r="O171" s="57"/>
      <c r="P171" s="57"/>
      <c r="Q171" s="57"/>
    </row>
    <row r="172" spans="1:17">
      <c r="A172" s="19"/>
      <c r="B172" s="55"/>
      <c r="C172" s="21"/>
      <c r="D172" s="21"/>
      <c r="E172" s="56"/>
      <c r="F172" s="57"/>
      <c r="G172" s="57"/>
      <c r="H172" s="57"/>
      <c r="I172" s="25"/>
      <c r="J172" s="25"/>
      <c r="K172" s="57"/>
      <c r="L172" s="57"/>
      <c r="M172" s="25"/>
      <c r="N172" s="57"/>
      <c r="O172" s="57"/>
      <c r="P172" s="57"/>
      <c r="Q172" s="57"/>
    </row>
    <row r="173" spans="1:17">
      <c r="A173" s="19"/>
      <c r="B173" s="55"/>
      <c r="C173" s="21"/>
      <c r="D173" s="21"/>
      <c r="E173" s="56"/>
      <c r="F173" s="57"/>
      <c r="G173" s="57"/>
      <c r="H173" s="57"/>
      <c r="I173" s="25"/>
      <c r="J173" s="25"/>
      <c r="K173" s="57"/>
      <c r="L173" s="57"/>
      <c r="M173" s="25"/>
      <c r="N173" s="57"/>
      <c r="O173" s="57"/>
      <c r="P173" s="57"/>
      <c r="Q173" s="57"/>
    </row>
    <row r="174" spans="1:17">
      <c r="A174" s="19"/>
      <c r="B174" s="55"/>
      <c r="C174" s="21"/>
      <c r="D174" s="21"/>
      <c r="E174" s="56"/>
      <c r="F174" s="57"/>
      <c r="G174" s="57"/>
      <c r="H174" s="57"/>
      <c r="I174" s="25"/>
      <c r="J174" s="25"/>
      <c r="K174" s="57"/>
      <c r="L174" s="57"/>
      <c r="M174" s="25"/>
      <c r="N174" s="57"/>
      <c r="O174" s="57"/>
      <c r="P174" s="57"/>
      <c r="Q174" s="57"/>
    </row>
    <row r="175" spans="1:17">
      <c r="A175" s="19"/>
      <c r="B175" s="55"/>
      <c r="C175" s="21"/>
      <c r="D175" s="21"/>
      <c r="E175" s="56"/>
      <c r="F175" s="57"/>
      <c r="G175" s="57"/>
      <c r="H175" s="57"/>
      <c r="I175" s="25"/>
      <c r="J175" s="25"/>
      <c r="K175" s="57"/>
      <c r="L175" s="57"/>
      <c r="M175" s="25"/>
      <c r="N175" s="57"/>
      <c r="O175" s="57"/>
      <c r="P175" s="57"/>
      <c r="Q175" s="57"/>
    </row>
    <row r="176" spans="1:17">
      <c r="A176" s="19"/>
      <c r="B176" s="55"/>
      <c r="C176" s="21"/>
      <c r="D176" s="21"/>
      <c r="E176" s="56"/>
      <c r="F176" s="57"/>
      <c r="G176" s="57"/>
      <c r="H176" s="57"/>
      <c r="I176" s="25"/>
      <c r="J176" s="25"/>
      <c r="K176" s="57"/>
      <c r="L176" s="57"/>
      <c r="M176" s="25"/>
      <c r="N176" s="57"/>
      <c r="O176" s="57"/>
      <c r="P176" s="57"/>
      <c r="Q176" s="57"/>
    </row>
    <row r="177" spans="1:17">
      <c r="A177" s="19"/>
      <c r="B177" s="55"/>
      <c r="C177" s="21"/>
      <c r="D177" s="21"/>
      <c r="E177" s="56"/>
      <c r="F177" s="57"/>
      <c r="G177" s="57"/>
      <c r="H177" s="57"/>
      <c r="I177" s="25"/>
      <c r="J177" s="25"/>
      <c r="K177" s="57"/>
      <c r="L177" s="57"/>
      <c r="M177" s="25"/>
      <c r="N177" s="57"/>
      <c r="O177" s="57"/>
      <c r="P177" s="57"/>
      <c r="Q177" s="57"/>
    </row>
    <row r="178" spans="1:17">
      <c r="A178" s="19"/>
      <c r="B178" s="55"/>
      <c r="C178" s="21"/>
      <c r="D178" s="21"/>
      <c r="E178" s="56"/>
      <c r="F178" s="57"/>
      <c r="G178" s="57"/>
      <c r="H178" s="57"/>
      <c r="I178" s="25"/>
      <c r="J178" s="25"/>
      <c r="K178" s="57"/>
      <c r="L178" s="57"/>
      <c r="M178" s="25"/>
      <c r="N178" s="57"/>
      <c r="O178" s="57"/>
      <c r="P178" s="57"/>
      <c r="Q178" s="57"/>
    </row>
    <row r="179" spans="1:17">
      <c r="A179" s="19"/>
      <c r="B179" s="55"/>
      <c r="C179" s="21"/>
      <c r="D179" s="21"/>
      <c r="E179" s="56"/>
      <c r="F179" s="57"/>
      <c r="G179" s="57"/>
      <c r="H179" s="57"/>
      <c r="I179" s="25"/>
      <c r="J179" s="25"/>
      <c r="K179" s="57"/>
      <c r="L179" s="57"/>
      <c r="M179" s="25"/>
      <c r="N179" s="57"/>
      <c r="O179" s="57"/>
      <c r="P179" s="57"/>
      <c r="Q179" s="57"/>
    </row>
    <row r="180" spans="1:17">
      <c r="A180" s="19"/>
      <c r="B180" s="55"/>
      <c r="C180" s="21"/>
      <c r="D180" s="21"/>
      <c r="E180" s="56"/>
      <c r="F180" s="57"/>
      <c r="G180" s="57"/>
      <c r="H180" s="57"/>
      <c r="I180" s="25"/>
      <c r="J180" s="25"/>
      <c r="K180" s="57"/>
      <c r="L180" s="57"/>
      <c r="M180" s="25"/>
      <c r="N180" s="57"/>
      <c r="O180" s="57"/>
      <c r="P180" s="57"/>
      <c r="Q180" s="57"/>
    </row>
    <row r="181" spans="1:17">
      <c r="A181" s="19"/>
      <c r="B181" s="55"/>
      <c r="C181" s="21"/>
      <c r="D181" s="21"/>
      <c r="E181" s="56"/>
      <c r="F181" s="57"/>
      <c r="G181" s="57"/>
      <c r="H181" s="57"/>
      <c r="I181" s="25"/>
      <c r="J181" s="25"/>
      <c r="K181" s="57"/>
      <c r="L181" s="57"/>
      <c r="M181" s="25"/>
      <c r="N181" s="57"/>
      <c r="O181" s="57"/>
      <c r="P181" s="57"/>
      <c r="Q181" s="57"/>
    </row>
    <row r="182" spans="1:17">
      <c r="A182" s="19"/>
      <c r="B182" s="55"/>
      <c r="C182" s="21"/>
      <c r="D182" s="21"/>
      <c r="E182" s="56"/>
      <c r="F182" s="57"/>
      <c r="G182" s="57"/>
      <c r="H182" s="57"/>
      <c r="I182" s="25"/>
      <c r="J182" s="25"/>
      <c r="K182" s="57"/>
      <c r="L182" s="57"/>
      <c r="M182" s="25"/>
      <c r="N182" s="57"/>
      <c r="O182" s="57"/>
      <c r="P182" s="57"/>
      <c r="Q182" s="57"/>
    </row>
    <row r="183" spans="1:17">
      <c r="A183" s="19"/>
      <c r="B183" s="55"/>
      <c r="C183" s="21"/>
      <c r="D183" s="21"/>
      <c r="E183" s="56"/>
      <c r="F183" s="57"/>
      <c r="G183" s="57"/>
      <c r="H183" s="57"/>
      <c r="I183" s="25"/>
      <c r="J183" s="25"/>
      <c r="K183" s="57"/>
      <c r="L183" s="57"/>
      <c r="M183" s="25"/>
      <c r="N183" s="57"/>
      <c r="O183" s="57"/>
      <c r="P183" s="57"/>
      <c r="Q183" s="57"/>
    </row>
    <row r="184" spans="1:17">
      <c r="A184" s="19"/>
      <c r="B184" s="55"/>
      <c r="C184" s="21"/>
      <c r="D184" s="21"/>
      <c r="E184" s="56"/>
      <c r="F184" s="57"/>
      <c r="G184" s="57"/>
      <c r="H184" s="57"/>
      <c r="I184" s="25"/>
      <c r="J184" s="25"/>
      <c r="K184" s="57"/>
      <c r="L184" s="57"/>
      <c r="M184" s="25"/>
      <c r="N184" s="57"/>
      <c r="O184" s="57"/>
      <c r="P184" s="57"/>
      <c r="Q184" s="57"/>
    </row>
    <row r="185" spans="1:17">
      <c r="A185" s="19"/>
      <c r="B185" s="55"/>
      <c r="C185" s="21"/>
      <c r="D185" s="21"/>
      <c r="E185" s="56"/>
      <c r="F185" s="57"/>
      <c r="G185" s="57"/>
      <c r="H185" s="57"/>
      <c r="I185" s="25"/>
      <c r="J185" s="25"/>
      <c r="K185" s="57"/>
      <c r="L185" s="57"/>
      <c r="M185" s="25"/>
      <c r="N185" s="57"/>
      <c r="O185" s="57"/>
      <c r="P185" s="57"/>
      <c r="Q185" s="57"/>
    </row>
    <row r="186" spans="1:17">
      <c r="A186" s="19"/>
      <c r="B186" s="55"/>
      <c r="C186" s="21"/>
      <c r="D186" s="21"/>
      <c r="E186" s="56"/>
      <c r="F186" s="57"/>
      <c r="G186" s="57"/>
      <c r="H186" s="57"/>
      <c r="I186" s="25"/>
      <c r="J186" s="25"/>
      <c r="K186" s="57"/>
      <c r="L186" s="57"/>
      <c r="M186" s="25"/>
      <c r="N186" s="57"/>
      <c r="O186" s="57"/>
      <c r="P186" s="57"/>
      <c r="Q186" s="57"/>
    </row>
    <row r="187" spans="1:17">
      <c r="A187" s="19"/>
      <c r="B187" s="55"/>
      <c r="C187" s="21"/>
      <c r="D187" s="21"/>
      <c r="E187" s="56"/>
      <c r="F187" s="57"/>
      <c r="G187" s="57"/>
      <c r="H187" s="57"/>
      <c r="I187" s="25"/>
      <c r="J187" s="25"/>
      <c r="K187" s="57"/>
      <c r="L187" s="57"/>
      <c r="M187" s="25"/>
      <c r="N187" s="57"/>
      <c r="O187" s="57"/>
      <c r="P187" s="57"/>
      <c r="Q187" s="57"/>
    </row>
    <row r="188" spans="1:17">
      <c r="A188" s="19"/>
      <c r="B188" s="55"/>
      <c r="C188" s="21"/>
      <c r="D188" s="21"/>
      <c r="E188" s="56"/>
      <c r="F188" s="57"/>
      <c r="G188" s="57"/>
      <c r="H188" s="57"/>
      <c r="I188" s="25"/>
      <c r="J188" s="25"/>
      <c r="K188" s="57"/>
      <c r="L188" s="57"/>
      <c r="M188" s="25"/>
      <c r="N188" s="57"/>
      <c r="O188" s="57"/>
      <c r="P188" s="57"/>
      <c r="Q188" s="57"/>
    </row>
    <row r="189" spans="1:17">
      <c r="A189" s="19"/>
      <c r="B189" s="55"/>
      <c r="C189" s="21"/>
      <c r="D189" s="21"/>
      <c r="E189" s="56"/>
      <c r="F189" s="57"/>
      <c r="G189" s="57"/>
      <c r="H189" s="57"/>
      <c r="I189" s="25"/>
      <c r="J189" s="25"/>
      <c r="K189" s="57"/>
      <c r="L189" s="57"/>
      <c r="M189" s="25"/>
      <c r="N189" s="57"/>
      <c r="O189" s="57"/>
      <c r="P189" s="57"/>
      <c r="Q189" s="57"/>
    </row>
    <row r="190" spans="1:17">
      <c r="A190" s="19"/>
      <c r="B190" s="55"/>
      <c r="C190" s="21"/>
      <c r="D190" s="21"/>
      <c r="E190" s="56"/>
      <c r="F190" s="57"/>
      <c r="G190" s="57"/>
      <c r="H190" s="57"/>
      <c r="I190" s="25"/>
      <c r="J190" s="25"/>
      <c r="K190" s="57"/>
      <c r="L190" s="57"/>
      <c r="M190" s="25"/>
      <c r="N190" s="57"/>
      <c r="O190" s="57"/>
      <c r="P190" s="57"/>
      <c r="Q190" s="57"/>
    </row>
    <row r="191" spans="1:17">
      <c r="A191" s="19"/>
      <c r="B191" s="55"/>
      <c r="C191" s="21"/>
      <c r="D191" s="21"/>
      <c r="E191" s="56"/>
      <c r="F191" s="57"/>
      <c r="G191" s="57"/>
      <c r="H191" s="57"/>
      <c r="I191" s="25"/>
      <c r="J191" s="25"/>
      <c r="K191" s="57"/>
      <c r="L191" s="57"/>
      <c r="M191" s="25"/>
      <c r="N191" s="57"/>
      <c r="O191" s="57"/>
      <c r="P191" s="57"/>
      <c r="Q191" s="57"/>
    </row>
    <row r="192" spans="1:17">
      <c r="A192" s="19"/>
      <c r="B192" s="55"/>
      <c r="C192" s="21"/>
      <c r="D192" s="21"/>
      <c r="E192" s="56"/>
      <c r="F192" s="57"/>
      <c r="G192" s="57"/>
      <c r="H192" s="57"/>
      <c r="I192" s="25"/>
      <c r="J192" s="25"/>
      <c r="K192" s="57"/>
      <c r="L192" s="57"/>
      <c r="M192" s="25"/>
      <c r="N192" s="57"/>
      <c r="O192" s="57"/>
      <c r="P192" s="57"/>
      <c r="Q192" s="57"/>
    </row>
    <row r="193" spans="1:17">
      <c r="A193" s="19"/>
      <c r="B193" s="55"/>
      <c r="C193" s="21"/>
      <c r="D193" s="21"/>
      <c r="E193" s="56"/>
      <c r="F193" s="57"/>
      <c r="G193" s="57"/>
      <c r="H193" s="57"/>
      <c r="I193" s="25"/>
      <c r="J193" s="25"/>
      <c r="K193" s="57"/>
      <c r="L193" s="57"/>
      <c r="M193" s="25"/>
      <c r="N193" s="57"/>
      <c r="O193" s="57"/>
      <c r="P193" s="57"/>
      <c r="Q193" s="57"/>
    </row>
    <row r="194" spans="1:17">
      <c r="A194" s="19"/>
      <c r="B194" s="55"/>
      <c r="C194" s="21"/>
      <c r="D194" s="21"/>
      <c r="E194" s="56"/>
      <c r="F194" s="57"/>
      <c r="G194" s="57"/>
      <c r="H194" s="57"/>
      <c r="I194" s="25"/>
      <c r="J194" s="25"/>
      <c r="K194" s="57"/>
      <c r="L194" s="57"/>
      <c r="M194" s="25"/>
      <c r="N194" s="57"/>
      <c r="O194" s="57"/>
      <c r="P194" s="57"/>
      <c r="Q194" s="57"/>
    </row>
    <row r="195" spans="1:17">
      <c r="A195" s="19"/>
      <c r="B195" s="55"/>
      <c r="C195" s="21"/>
      <c r="D195" s="21"/>
      <c r="E195" s="56"/>
      <c r="F195" s="57"/>
      <c r="G195" s="57"/>
      <c r="H195" s="57"/>
      <c r="I195" s="25"/>
      <c r="J195" s="25"/>
      <c r="K195" s="57"/>
      <c r="L195" s="57"/>
      <c r="M195" s="25"/>
      <c r="N195" s="57"/>
      <c r="O195" s="57"/>
      <c r="P195" s="57"/>
      <c r="Q195" s="57"/>
    </row>
    <row r="196" spans="1:17">
      <c r="A196" s="19"/>
      <c r="B196" s="55"/>
      <c r="C196" s="21"/>
      <c r="D196" s="21"/>
      <c r="E196" s="56"/>
      <c r="F196" s="57"/>
      <c r="G196" s="57"/>
      <c r="H196" s="57"/>
      <c r="I196" s="25"/>
      <c r="J196" s="25"/>
      <c r="K196" s="57"/>
      <c r="L196" s="57"/>
      <c r="M196" s="25"/>
      <c r="N196" s="57"/>
      <c r="O196" s="57"/>
      <c r="P196" s="57"/>
      <c r="Q196" s="57"/>
    </row>
    <row r="197" spans="1:17">
      <c r="A197" s="19"/>
      <c r="B197" s="55"/>
      <c r="C197" s="21"/>
      <c r="D197" s="21"/>
      <c r="E197" s="56"/>
      <c r="F197" s="57"/>
      <c r="G197" s="57"/>
      <c r="H197" s="57"/>
      <c r="I197" s="25"/>
      <c r="J197" s="25"/>
      <c r="K197" s="57"/>
      <c r="L197" s="57"/>
      <c r="M197" s="25"/>
      <c r="N197" s="57"/>
      <c r="O197" s="57"/>
      <c r="P197" s="57"/>
      <c r="Q197" s="57"/>
    </row>
    <row r="198" spans="1:17">
      <c r="A198" s="19"/>
      <c r="B198" s="55"/>
      <c r="C198" s="21"/>
      <c r="D198" s="21"/>
      <c r="E198" s="56"/>
      <c r="F198" s="57"/>
      <c r="G198" s="57"/>
      <c r="H198" s="57"/>
      <c r="I198" s="25"/>
      <c r="J198" s="25"/>
      <c r="K198" s="57"/>
      <c r="L198" s="57"/>
      <c r="M198" s="25"/>
      <c r="N198" s="57"/>
      <c r="O198" s="57"/>
      <c r="P198" s="57"/>
      <c r="Q198" s="57"/>
    </row>
    <row r="199" spans="1:17">
      <c r="A199" s="19"/>
      <c r="B199" s="55"/>
      <c r="C199" s="21"/>
      <c r="D199" s="21"/>
      <c r="E199" s="56"/>
      <c r="F199" s="57"/>
      <c r="G199" s="57"/>
      <c r="H199" s="57"/>
      <c r="I199" s="25"/>
      <c r="J199" s="25"/>
      <c r="K199" s="57"/>
      <c r="L199" s="57"/>
      <c r="M199" s="25"/>
      <c r="N199" s="57"/>
      <c r="O199" s="57"/>
      <c r="P199" s="57"/>
      <c r="Q199" s="57"/>
    </row>
    <row r="200" spans="1:17">
      <c r="A200" s="19"/>
      <c r="B200" s="55"/>
      <c r="C200" s="21"/>
      <c r="D200" s="21"/>
      <c r="E200" s="56"/>
      <c r="F200" s="57"/>
      <c r="G200" s="57"/>
      <c r="H200" s="57"/>
      <c r="I200" s="25"/>
      <c r="J200" s="25"/>
      <c r="K200" s="57"/>
      <c r="L200" s="57"/>
      <c r="M200" s="25"/>
      <c r="N200" s="57"/>
      <c r="O200" s="57"/>
      <c r="P200" s="57"/>
      <c r="Q200" s="57"/>
    </row>
    <row r="201" spans="1:17">
      <c r="A201" s="19"/>
      <c r="B201" s="55"/>
      <c r="C201" s="21"/>
      <c r="D201" s="21"/>
      <c r="E201" s="56"/>
      <c r="F201" s="57"/>
      <c r="G201" s="57"/>
      <c r="H201" s="57"/>
      <c r="I201" s="25"/>
      <c r="J201" s="25"/>
      <c r="K201" s="57"/>
      <c r="L201" s="57"/>
      <c r="M201" s="25"/>
      <c r="N201" s="57"/>
      <c r="O201" s="57"/>
      <c r="P201" s="57"/>
      <c r="Q201" s="57"/>
    </row>
    <row r="202" spans="1:17">
      <c r="A202" s="19"/>
      <c r="B202" s="55"/>
      <c r="C202" s="21"/>
      <c r="D202" s="21"/>
      <c r="E202" s="56"/>
      <c r="F202" s="57"/>
      <c r="G202" s="57"/>
      <c r="H202" s="57"/>
      <c r="I202" s="25"/>
      <c r="J202" s="25"/>
      <c r="K202" s="57"/>
      <c r="L202" s="57"/>
      <c r="M202" s="25"/>
      <c r="N202" s="57"/>
      <c r="O202" s="57"/>
      <c r="P202" s="57"/>
      <c r="Q202" s="57"/>
    </row>
    <row r="203" spans="1:17">
      <c r="A203" s="19"/>
      <c r="B203" s="55"/>
      <c r="C203" s="21"/>
      <c r="D203" s="21"/>
      <c r="E203" s="56"/>
      <c r="F203" s="57"/>
      <c r="G203" s="57"/>
      <c r="H203" s="57"/>
      <c r="I203" s="25"/>
      <c r="J203" s="25"/>
      <c r="K203" s="57"/>
      <c r="L203" s="57"/>
      <c r="M203" s="25"/>
      <c r="N203" s="57"/>
      <c r="O203" s="57"/>
      <c r="P203" s="57"/>
      <c r="Q203" s="57"/>
    </row>
    <row r="204" spans="1:17">
      <c r="A204" s="19"/>
      <c r="B204" s="55"/>
      <c r="C204" s="21"/>
      <c r="D204" s="21"/>
      <c r="E204" s="56"/>
      <c r="F204" s="57"/>
      <c r="G204" s="57"/>
      <c r="H204" s="57"/>
      <c r="I204" s="25"/>
      <c r="J204" s="25"/>
      <c r="K204" s="57"/>
      <c r="L204" s="57"/>
      <c r="M204" s="25"/>
      <c r="N204" s="57"/>
      <c r="O204" s="57"/>
      <c r="P204" s="57"/>
      <c r="Q204" s="57"/>
    </row>
    <row r="205" spans="1:17">
      <c r="A205" s="19"/>
      <c r="B205" s="55"/>
      <c r="C205" s="21"/>
      <c r="D205" s="21"/>
      <c r="E205" s="56"/>
      <c r="F205" s="57"/>
      <c r="G205" s="57"/>
      <c r="H205" s="57"/>
      <c r="I205" s="25"/>
      <c r="J205" s="25"/>
      <c r="K205" s="57"/>
      <c r="L205" s="57"/>
      <c r="M205" s="25"/>
      <c r="N205" s="57"/>
      <c r="O205" s="57"/>
      <c r="P205" s="57"/>
      <c r="Q205" s="57"/>
    </row>
    <row r="206" spans="1:17">
      <c r="A206" s="19"/>
      <c r="B206" s="55"/>
      <c r="C206" s="21"/>
      <c r="D206" s="21"/>
      <c r="E206" s="56"/>
      <c r="F206" s="57"/>
      <c r="G206" s="57"/>
      <c r="H206" s="57"/>
      <c r="I206" s="25"/>
      <c r="J206" s="25"/>
      <c r="K206" s="57"/>
      <c r="L206" s="57"/>
      <c r="M206" s="25"/>
      <c r="N206" s="57"/>
      <c r="O206" s="57"/>
      <c r="P206" s="57"/>
      <c r="Q206" s="57"/>
    </row>
    <row r="207" spans="1:17">
      <c r="A207" s="19"/>
      <c r="B207" s="55"/>
      <c r="C207" s="21"/>
      <c r="D207" s="21"/>
      <c r="E207" s="56"/>
      <c r="F207" s="57"/>
      <c r="G207" s="57"/>
      <c r="H207" s="57"/>
      <c r="I207" s="25"/>
      <c r="J207" s="25"/>
      <c r="K207" s="57"/>
      <c r="L207" s="57"/>
      <c r="M207" s="25"/>
      <c r="N207" s="57"/>
      <c r="O207" s="57"/>
      <c r="P207" s="57"/>
      <c r="Q207" s="57"/>
    </row>
    <row r="208" spans="1:17">
      <c r="A208" s="19"/>
      <c r="B208" s="55"/>
      <c r="C208" s="21"/>
      <c r="D208" s="21"/>
      <c r="E208" s="56"/>
      <c r="F208" s="57"/>
      <c r="G208" s="57"/>
      <c r="H208" s="57"/>
      <c r="I208" s="25"/>
      <c r="J208" s="25"/>
      <c r="K208" s="57"/>
      <c r="L208" s="57"/>
      <c r="M208" s="25"/>
      <c r="N208" s="57"/>
      <c r="O208" s="57"/>
      <c r="P208" s="57"/>
      <c r="Q208" s="57"/>
    </row>
    <row r="209" spans="1:17">
      <c r="A209" s="19"/>
      <c r="B209" s="55"/>
      <c r="C209" s="21"/>
      <c r="D209" s="21"/>
      <c r="E209" s="56"/>
      <c r="F209" s="57"/>
      <c r="G209" s="57"/>
      <c r="H209" s="57"/>
      <c r="I209" s="25"/>
      <c r="J209" s="25"/>
      <c r="K209" s="57"/>
      <c r="L209" s="57"/>
      <c r="M209" s="25"/>
      <c r="N209" s="57"/>
      <c r="O209" s="57"/>
      <c r="P209" s="57"/>
      <c r="Q209" s="57"/>
    </row>
    <row r="210" spans="1:17">
      <c r="A210" s="19"/>
      <c r="B210" s="55"/>
      <c r="C210" s="21"/>
      <c r="D210" s="21"/>
      <c r="E210" s="56"/>
      <c r="F210" s="57"/>
      <c r="G210" s="57"/>
      <c r="H210" s="57"/>
      <c r="I210" s="25"/>
      <c r="J210" s="25"/>
      <c r="K210" s="57"/>
      <c r="L210" s="57"/>
      <c r="M210" s="25"/>
      <c r="N210" s="57"/>
      <c r="O210" s="57"/>
      <c r="P210" s="57"/>
      <c r="Q210" s="57"/>
    </row>
    <row r="211" spans="1:17">
      <c r="A211" s="19"/>
      <c r="B211" s="55"/>
      <c r="C211" s="21"/>
      <c r="D211" s="21"/>
      <c r="E211" s="56"/>
      <c r="F211" s="57"/>
      <c r="G211" s="57"/>
      <c r="H211" s="57"/>
      <c r="I211" s="25"/>
      <c r="J211" s="25"/>
      <c r="K211" s="57"/>
      <c r="L211" s="57"/>
      <c r="M211" s="25"/>
      <c r="N211" s="57"/>
      <c r="O211" s="57"/>
      <c r="P211" s="57"/>
      <c r="Q211" s="57"/>
    </row>
    <row r="212" spans="1:17">
      <c r="A212" s="19"/>
      <c r="B212" s="55"/>
      <c r="C212" s="21"/>
      <c r="D212" s="21"/>
      <c r="E212" s="56"/>
      <c r="F212" s="57"/>
      <c r="G212" s="57"/>
      <c r="H212" s="57"/>
      <c r="I212" s="25"/>
      <c r="J212" s="25"/>
      <c r="K212" s="57"/>
      <c r="L212" s="57"/>
      <c r="M212" s="25"/>
      <c r="N212" s="57"/>
      <c r="O212" s="57"/>
      <c r="P212" s="57"/>
      <c r="Q212" s="57"/>
    </row>
    <row r="213" spans="1:17">
      <c r="A213" s="19"/>
      <c r="B213" s="55"/>
      <c r="C213" s="21"/>
      <c r="D213" s="21"/>
      <c r="E213" s="56"/>
      <c r="F213" s="57"/>
      <c r="G213" s="57"/>
      <c r="H213" s="57"/>
      <c r="I213" s="25"/>
      <c r="J213" s="25"/>
      <c r="K213" s="57"/>
      <c r="L213" s="57"/>
      <c r="M213" s="25"/>
      <c r="N213" s="57"/>
      <c r="O213" s="57"/>
      <c r="P213" s="57"/>
      <c r="Q213" s="57"/>
    </row>
    <row r="214" spans="1:17">
      <c r="A214" s="19"/>
      <c r="B214" s="55"/>
      <c r="C214" s="21"/>
      <c r="D214" s="21"/>
      <c r="E214" s="56"/>
      <c r="F214" s="57"/>
      <c r="G214" s="57"/>
      <c r="H214" s="57"/>
      <c r="I214" s="25"/>
      <c r="J214" s="25"/>
      <c r="K214" s="57"/>
      <c r="L214" s="57"/>
      <c r="M214" s="25"/>
      <c r="N214" s="57"/>
      <c r="O214" s="57"/>
      <c r="P214" s="57"/>
      <c r="Q214" s="57"/>
    </row>
    <row r="215" spans="1:17">
      <c r="A215" s="19"/>
      <c r="B215" s="55"/>
      <c r="C215" s="21"/>
      <c r="D215" s="21"/>
      <c r="E215" s="56"/>
      <c r="F215" s="57"/>
      <c r="G215" s="57"/>
      <c r="H215" s="57"/>
      <c r="I215" s="25"/>
      <c r="J215" s="25"/>
      <c r="K215" s="57"/>
      <c r="L215" s="57"/>
      <c r="M215" s="25"/>
      <c r="N215" s="57"/>
      <c r="O215" s="57"/>
      <c r="P215" s="57"/>
      <c r="Q215" s="57"/>
    </row>
    <row r="216" spans="1:17">
      <c r="A216" s="19"/>
      <c r="B216" s="55"/>
      <c r="C216" s="21"/>
      <c r="D216" s="21"/>
      <c r="E216" s="56"/>
      <c r="F216" s="57"/>
      <c r="G216" s="57"/>
      <c r="H216" s="57"/>
      <c r="I216" s="25"/>
      <c r="J216" s="25"/>
      <c r="K216" s="57"/>
      <c r="L216" s="57"/>
      <c r="M216" s="25"/>
      <c r="N216" s="57"/>
      <c r="O216" s="57"/>
      <c r="P216" s="57"/>
      <c r="Q216" s="57"/>
    </row>
    <row r="217" spans="1:17">
      <c r="A217" s="19"/>
      <c r="B217" s="55"/>
      <c r="C217" s="21"/>
      <c r="D217" s="21"/>
      <c r="E217" s="56"/>
      <c r="F217" s="57"/>
      <c r="G217" s="57"/>
      <c r="H217" s="57"/>
      <c r="I217" s="25"/>
      <c r="J217" s="25"/>
      <c r="K217" s="57"/>
      <c r="L217" s="57"/>
      <c r="M217" s="25"/>
      <c r="N217" s="57"/>
      <c r="O217" s="57"/>
      <c r="P217" s="57"/>
      <c r="Q217" s="57"/>
    </row>
    <row r="218" spans="1:17">
      <c r="A218" s="19"/>
      <c r="B218" s="55"/>
      <c r="C218" s="21"/>
      <c r="D218" s="21"/>
      <c r="E218" s="56"/>
      <c r="F218" s="57"/>
      <c r="G218" s="57"/>
      <c r="H218" s="57"/>
      <c r="I218" s="25"/>
      <c r="J218" s="25"/>
      <c r="K218" s="57"/>
      <c r="L218" s="57"/>
      <c r="M218" s="25"/>
      <c r="N218" s="57"/>
      <c r="O218" s="57"/>
      <c r="P218" s="57"/>
      <c r="Q218" s="57"/>
    </row>
    <row r="219" spans="1:17">
      <c r="A219" s="19"/>
      <c r="B219" s="55"/>
      <c r="C219" s="21"/>
      <c r="D219" s="21"/>
      <c r="E219" s="56"/>
      <c r="F219" s="57"/>
      <c r="G219" s="57"/>
      <c r="H219" s="57"/>
      <c r="I219" s="25"/>
      <c r="J219" s="25"/>
      <c r="K219" s="57"/>
      <c r="L219" s="57"/>
      <c r="M219" s="25"/>
      <c r="N219" s="57"/>
      <c r="O219" s="57"/>
      <c r="P219" s="57"/>
      <c r="Q219" s="57"/>
    </row>
    <row r="220" spans="1:17">
      <c r="A220" s="19"/>
      <c r="B220" s="55"/>
      <c r="C220" s="21"/>
      <c r="D220" s="21"/>
      <c r="E220" s="56"/>
      <c r="F220" s="57"/>
      <c r="G220" s="57"/>
      <c r="H220" s="57"/>
      <c r="I220" s="25"/>
      <c r="J220" s="25"/>
      <c r="K220" s="57"/>
      <c r="L220" s="57"/>
      <c r="M220" s="25"/>
      <c r="N220" s="57"/>
      <c r="O220" s="57"/>
      <c r="P220" s="57"/>
      <c r="Q220" s="57"/>
    </row>
    <row r="221" spans="1:17">
      <c r="A221" s="19"/>
      <c r="B221" s="55"/>
      <c r="C221" s="21"/>
      <c r="D221" s="21"/>
      <c r="E221" s="56"/>
      <c r="F221" s="57"/>
      <c r="G221" s="57"/>
      <c r="H221" s="57"/>
      <c r="I221" s="25"/>
      <c r="J221" s="25"/>
      <c r="K221" s="57"/>
      <c r="L221" s="57"/>
      <c r="M221" s="25"/>
      <c r="N221" s="57"/>
      <c r="O221" s="57"/>
      <c r="P221" s="57"/>
      <c r="Q221" s="57"/>
    </row>
    <row r="222" spans="1:17">
      <c r="A222" s="19"/>
      <c r="B222" s="55"/>
      <c r="C222" s="21"/>
      <c r="D222" s="21"/>
      <c r="E222" s="56"/>
      <c r="F222" s="57"/>
      <c r="G222" s="57"/>
      <c r="H222" s="57"/>
      <c r="I222" s="25"/>
      <c r="J222" s="25"/>
      <c r="K222" s="57"/>
      <c r="L222" s="57"/>
      <c r="M222" s="25"/>
      <c r="N222" s="57"/>
      <c r="O222" s="57"/>
      <c r="P222" s="57"/>
      <c r="Q222" s="57"/>
    </row>
    <row r="223" spans="1:17">
      <c r="A223" s="19"/>
      <c r="B223" s="55"/>
      <c r="C223" s="21"/>
      <c r="D223" s="21"/>
      <c r="E223" s="56"/>
      <c r="F223" s="57"/>
      <c r="G223" s="57"/>
      <c r="H223" s="57"/>
      <c r="I223" s="25"/>
      <c r="J223" s="25"/>
      <c r="K223" s="57"/>
      <c r="L223" s="57"/>
      <c r="M223" s="25"/>
      <c r="N223" s="57"/>
      <c r="O223" s="57"/>
      <c r="P223" s="57"/>
      <c r="Q223" s="57"/>
    </row>
    <row r="224" spans="1:17">
      <c r="A224" s="19"/>
      <c r="B224" s="55"/>
      <c r="C224" s="21"/>
      <c r="D224" s="21"/>
      <c r="E224" s="56"/>
      <c r="F224" s="57"/>
      <c r="G224" s="57"/>
      <c r="H224" s="57"/>
      <c r="I224" s="25"/>
      <c r="J224" s="25"/>
      <c r="K224" s="57"/>
      <c r="L224" s="57"/>
      <c r="M224" s="25"/>
      <c r="N224" s="57"/>
      <c r="O224" s="57"/>
      <c r="P224" s="57"/>
      <c r="Q224" s="57"/>
    </row>
    <row r="225" spans="1:17">
      <c r="A225" s="19"/>
      <c r="B225" s="55"/>
      <c r="C225" s="21"/>
      <c r="D225" s="21"/>
      <c r="E225" s="56"/>
      <c r="F225" s="57"/>
      <c r="G225" s="57"/>
      <c r="H225" s="57"/>
      <c r="I225" s="25"/>
      <c r="J225" s="25"/>
      <c r="K225" s="57"/>
      <c r="L225" s="57"/>
      <c r="M225" s="25"/>
      <c r="N225" s="57"/>
      <c r="O225" s="57"/>
      <c r="P225" s="57"/>
      <c r="Q225" s="57"/>
    </row>
    <row r="226" spans="1:17">
      <c r="A226" s="19"/>
      <c r="B226" s="55"/>
      <c r="C226" s="21"/>
      <c r="D226" s="21"/>
      <c r="E226" s="56"/>
      <c r="F226" s="57"/>
      <c r="G226" s="57"/>
      <c r="H226" s="57"/>
      <c r="I226" s="25"/>
      <c r="J226" s="25"/>
      <c r="K226" s="57"/>
      <c r="L226" s="57"/>
      <c r="M226" s="25"/>
      <c r="N226" s="57"/>
      <c r="O226" s="57"/>
      <c r="P226" s="57"/>
      <c r="Q226" s="57"/>
    </row>
    <row r="227" spans="1:17">
      <c r="A227" s="19"/>
      <c r="B227" s="55"/>
      <c r="C227" s="21"/>
      <c r="D227" s="21"/>
      <c r="E227" s="56"/>
      <c r="F227" s="57"/>
      <c r="G227" s="57"/>
      <c r="H227" s="57"/>
      <c r="I227" s="25"/>
      <c r="J227" s="25"/>
      <c r="K227" s="57"/>
      <c r="L227" s="57"/>
      <c r="M227" s="25"/>
      <c r="N227" s="57"/>
      <c r="O227" s="57"/>
      <c r="P227" s="57"/>
      <c r="Q227" s="57"/>
    </row>
    <row r="228" spans="1:17">
      <c r="A228" s="19"/>
      <c r="B228" s="55"/>
      <c r="C228" s="21"/>
      <c r="D228" s="21"/>
      <c r="E228" s="56"/>
      <c r="F228" s="57"/>
      <c r="G228" s="57"/>
      <c r="H228" s="57"/>
      <c r="I228" s="25"/>
      <c r="J228" s="25"/>
      <c r="K228" s="57"/>
      <c r="L228" s="57"/>
      <c r="M228" s="25"/>
      <c r="N228" s="57"/>
      <c r="O228" s="57"/>
      <c r="P228" s="57"/>
      <c r="Q228" s="57"/>
    </row>
    <row r="229" spans="1:17">
      <c r="A229" s="19"/>
      <c r="B229" s="55"/>
      <c r="C229" s="21"/>
      <c r="D229" s="21"/>
      <c r="E229" s="56"/>
      <c r="F229" s="57"/>
      <c r="G229" s="57"/>
      <c r="H229" s="57"/>
      <c r="I229" s="25"/>
      <c r="J229" s="25"/>
      <c r="K229" s="57"/>
      <c r="L229" s="57"/>
      <c r="M229" s="25"/>
      <c r="N229" s="57"/>
      <c r="O229" s="57"/>
      <c r="P229" s="57"/>
      <c r="Q229" s="57"/>
    </row>
    <row r="230" spans="1:17">
      <c r="A230" s="19"/>
      <c r="B230" s="55"/>
      <c r="C230" s="21"/>
      <c r="D230" s="21"/>
      <c r="E230" s="56"/>
      <c r="F230" s="57"/>
      <c r="G230" s="57"/>
      <c r="H230" s="57"/>
      <c r="I230" s="25"/>
      <c r="J230" s="25"/>
      <c r="K230" s="57"/>
      <c r="L230" s="57"/>
      <c r="M230" s="25"/>
      <c r="N230" s="57"/>
      <c r="O230" s="57"/>
      <c r="P230" s="57"/>
      <c r="Q230" s="57"/>
    </row>
    <row r="231" spans="1:17">
      <c r="A231" s="19"/>
      <c r="B231" s="55"/>
      <c r="C231" s="21"/>
      <c r="D231" s="21"/>
      <c r="E231" s="56"/>
      <c r="F231" s="57"/>
      <c r="G231" s="57"/>
      <c r="H231" s="57"/>
      <c r="I231" s="25"/>
      <c r="J231" s="25"/>
      <c r="K231" s="57"/>
      <c r="L231" s="57"/>
      <c r="M231" s="25"/>
      <c r="N231" s="57"/>
      <c r="O231" s="57"/>
      <c r="P231" s="57"/>
      <c r="Q231" s="57"/>
    </row>
    <row r="232" spans="1:17">
      <c r="A232" s="19"/>
      <c r="B232" s="55"/>
      <c r="C232" s="21"/>
      <c r="D232" s="21"/>
      <c r="E232" s="56"/>
      <c r="F232" s="57"/>
      <c r="G232" s="57"/>
      <c r="H232" s="57"/>
      <c r="I232" s="25"/>
      <c r="J232" s="25"/>
      <c r="K232" s="57"/>
      <c r="L232" s="57"/>
      <c r="M232" s="25"/>
      <c r="N232" s="57"/>
      <c r="O232" s="57"/>
      <c r="P232" s="57"/>
      <c r="Q232" s="57"/>
    </row>
    <row r="233" spans="1:17">
      <c r="A233" s="19"/>
      <c r="B233" s="55"/>
      <c r="C233" s="21"/>
      <c r="D233" s="21"/>
      <c r="E233" s="56"/>
      <c r="F233" s="57"/>
      <c r="G233" s="57"/>
      <c r="H233" s="57"/>
      <c r="I233" s="25"/>
      <c r="J233" s="25"/>
      <c r="K233" s="57"/>
      <c r="L233" s="57"/>
      <c r="M233" s="25"/>
      <c r="N233" s="57"/>
      <c r="O233" s="57"/>
      <c r="P233" s="57"/>
      <c r="Q233" s="57"/>
    </row>
    <row r="234" spans="1:17">
      <c r="A234" s="19"/>
      <c r="B234" s="55"/>
      <c r="C234" s="21"/>
      <c r="D234" s="21"/>
      <c r="E234" s="56"/>
      <c r="F234" s="57"/>
      <c r="G234" s="57"/>
      <c r="H234" s="57"/>
      <c r="I234" s="25"/>
      <c r="J234" s="25"/>
      <c r="K234" s="57"/>
      <c r="L234" s="57"/>
      <c r="M234" s="25"/>
      <c r="N234" s="57"/>
      <c r="O234" s="57"/>
      <c r="P234" s="57"/>
      <c r="Q234" s="57"/>
    </row>
    <row r="235" spans="1:17">
      <c r="A235" s="19"/>
      <c r="B235" s="55"/>
      <c r="C235" s="21"/>
      <c r="D235" s="21"/>
      <c r="E235" s="56"/>
      <c r="F235" s="57"/>
      <c r="G235" s="57"/>
      <c r="H235" s="57"/>
      <c r="I235" s="25"/>
      <c r="J235" s="25"/>
      <c r="K235" s="57"/>
      <c r="L235" s="57"/>
      <c r="M235" s="25"/>
      <c r="N235" s="57"/>
      <c r="O235" s="57"/>
      <c r="P235" s="57"/>
      <c r="Q235" s="57"/>
    </row>
    <row r="236" spans="1:17">
      <c r="A236" s="19"/>
      <c r="B236" s="55"/>
      <c r="C236" s="21"/>
      <c r="D236" s="21"/>
      <c r="E236" s="56"/>
      <c r="F236" s="57"/>
      <c r="G236" s="57"/>
      <c r="H236" s="57"/>
      <c r="I236" s="25"/>
      <c r="J236" s="25"/>
      <c r="K236" s="57"/>
      <c r="L236" s="57"/>
      <c r="M236" s="25"/>
      <c r="N236" s="57"/>
      <c r="O236" s="57"/>
      <c r="P236" s="57"/>
      <c r="Q236" s="57"/>
    </row>
    <row r="237" spans="1:17">
      <c r="A237" s="19"/>
      <c r="B237" s="55"/>
      <c r="C237" s="21"/>
      <c r="D237" s="21"/>
      <c r="E237" s="56"/>
      <c r="F237" s="57"/>
      <c r="G237" s="57"/>
      <c r="H237" s="57"/>
      <c r="I237" s="25"/>
      <c r="J237" s="25"/>
      <c r="K237" s="57"/>
      <c r="L237" s="57"/>
      <c r="M237" s="25"/>
      <c r="N237" s="57"/>
      <c r="O237" s="57"/>
      <c r="P237" s="57"/>
      <c r="Q237" s="57"/>
    </row>
    <row r="238" spans="1:17">
      <c r="A238" s="19"/>
      <c r="B238" s="55"/>
      <c r="C238" s="21"/>
      <c r="D238" s="21"/>
      <c r="E238" s="56"/>
      <c r="F238" s="57"/>
      <c r="G238" s="57"/>
      <c r="H238" s="57"/>
      <c r="I238" s="25"/>
      <c r="J238" s="25"/>
      <c r="K238" s="57"/>
      <c r="L238" s="57"/>
      <c r="M238" s="25"/>
      <c r="N238" s="57"/>
      <c r="O238" s="57"/>
      <c r="P238" s="57"/>
      <c r="Q238" s="57"/>
    </row>
    <row r="239" spans="1:17">
      <c r="A239" s="19"/>
      <c r="B239" s="55"/>
      <c r="C239" s="21"/>
      <c r="D239" s="21"/>
      <c r="E239" s="56"/>
      <c r="F239" s="57"/>
      <c r="G239" s="57"/>
      <c r="H239" s="57"/>
      <c r="I239" s="25"/>
      <c r="J239" s="25"/>
      <c r="K239" s="57"/>
      <c r="L239" s="57"/>
      <c r="M239" s="25"/>
      <c r="N239" s="57"/>
      <c r="O239" s="57"/>
      <c r="P239" s="57"/>
      <c r="Q239" s="57"/>
    </row>
    <row r="240" spans="1:17">
      <c r="A240" s="19"/>
      <c r="B240" s="55"/>
      <c r="C240" s="21"/>
      <c r="D240" s="21"/>
      <c r="E240" s="56"/>
      <c r="F240" s="57"/>
      <c r="G240" s="57"/>
      <c r="H240" s="57"/>
      <c r="I240" s="25"/>
      <c r="J240" s="25"/>
      <c r="K240" s="57"/>
      <c r="L240" s="57"/>
      <c r="M240" s="25"/>
      <c r="N240" s="57"/>
      <c r="O240" s="57"/>
      <c r="P240" s="57"/>
      <c r="Q240" s="57"/>
    </row>
    <row r="241" spans="1:17">
      <c r="A241" s="19"/>
      <c r="B241" s="55"/>
      <c r="C241" s="21"/>
      <c r="D241" s="21"/>
      <c r="E241" s="56"/>
      <c r="F241" s="57"/>
      <c r="G241" s="57"/>
      <c r="H241" s="57"/>
      <c r="I241" s="25"/>
      <c r="J241" s="25"/>
      <c r="K241" s="57"/>
      <c r="L241" s="57"/>
      <c r="M241" s="25"/>
      <c r="N241" s="57"/>
      <c r="O241" s="57"/>
      <c r="P241" s="57"/>
      <c r="Q241" s="57"/>
    </row>
    <row r="242" spans="1:17">
      <c r="A242" s="19"/>
      <c r="B242" s="55"/>
      <c r="C242" s="21"/>
      <c r="D242" s="21"/>
      <c r="E242" s="56"/>
      <c r="F242" s="57"/>
      <c r="G242" s="57"/>
      <c r="H242" s="57"/>
      <c r="I242" s="25"/>
      <c r="J242" s="25"/>
      <c r="K242" s="57"/>
      <c r="L242" s="57"/>
      <c r="M242" s="25"/>
      <c r="N242" s="57"/>
      <c r="O242" s="57"/>
      <c r="P242" s="57"/>
      <c r="Q242" s="57"/>
    </row>
    <row r="243" spans="1:17">
      <c r="A243" s="19"/>
      <c r="B243" s="55"/>
      <c r="C243" s="21"/>
      <c r="D243" s="21"/>
      <c r="E243" s="56"/>
      <c r="F243" s="57"/>
      <c r="G243" s="57"/>
      <c r="H243" s="57"/>
      <c r="I243" s="25"/>
      <c r="J243" s="25"/>
      <c r="K243" s="57"/>
      <c r="L243" s="57"/>
      <c r="M243" s="25"/>
      <c r="N243" s="57"/>
      <c r="O243" s="57"/>
      <c r="P243" s="57"/>
      <c r="Q243" s="57"/>
    </row>
    <row r="244" spans="1:17">
      <c r="A244" s="19"/>
      <c r="B244" s="55"/>
      <c r="C244" s="21"/>
      <c r="D244" s="21"/>
      <c r="E244" s="56"/>
      <c r="F244" s="57"/>
      <c r="G244" s="57"/>
      <c r="H244" s="57"/>
      <c r="I244" s="25"/>
      <c r="J244" s="25"/>
      <c r="K244" s="57"/>
      <c r="L244" s="57"/>
      <c r="M244" s="25"/>
      <c r="N244" s="57"/>
      <c r="O244" s="57"/>
      <c r="P244" s="57"/>
      <c r="Q244" s="57"/>
    </row>
    <row r="245" spans="1:17">
      <c r="A245" s="19"/>
      <c r="B245" s="55"/>
      <c r="C245" s="21"/>
      <c r="D245" s="21"/>
      <c r="E245" s="56"/>
      <c r="F245" s="57"/>
      <c r="G245" s="57"/>
      <c r="H245" s="57"/>
      <c r="I245" s="25"/>
      <c r="J245" s="25"/>
      <c r="K245" s="57"/>
      <c r="L245" s="57"/>
      <c r="M245" s="25"/>
      <c r="N245" s="57"/>
      <c r="O245" s="57"/>
      <c r="P245" s="57"/>
      <c r="Q245" s="57"/>
    </row>
    <row r="246" spans="1:17">
      <c r="A246" s="19"/>
      <c r="B246" s="55"/>
      <c r="C246" s="21"/>
      <c r="D246" s="21"/>
      <c r="E246" s="56"/>
      <c r="F246" s="57"/>
      <c r="G246" s="57"/>
      <c r="H246" s="57"/>
      <c r="I246" s="25"/>
      <c r="J246" s="25"/>
      <c r="K246" s="57"/>
      <c r="L246" s="57"/>
      <c r="M246" s="25"/>
      <c r="N246" s="57"/>
      <c r="O246" s="57"/>
      <c r="P246" s="57"/>
      <c r="Q246" s="57"/>
    </row>
    <row r="247" spans="1:17">
      <c r="A247" s="19"/>
      <c r="B247" s="55"/>
      <c r="C247" s="21"/>
      <c r="D247" s="21"/>
      <c r="E247" s="56"/>
      <c r="F247" s="57"/>
      <c r="G247" s="57"/>
      <c r="H247" s="57"/>
      <c r="I247" s="25"/>
      <c r="J247" s="25"/>
      <c r="K247" s="57"/>
      <c r="L247" s="57"/>
      <c r="M247" s="25"/>
      <c r="N247" s="57"/>
      <c r="O247" s="57"/>
      <c r="P247" s="57"/>
      <c r="Q247" s="57"/>
    </row>
    <row r="248" spans="1:17">
      <c r="A248" s="19"/>
      <c r="B248" s="55"/>
      <c r="C248" s="21"/>
      <c r="D248" s="21"/>
      <c r="E248" s="56"/>
      <c r="F248" s="57"/>
      <c r="G248" s="57"/>
      <c r="H248" s="57"/>
      <c r="I248" s="25"/>
      <c r="J248" s="25"/>
      <c r="K248" s="57"/>
      <c r="L248" s="57"/>
      <c r="M248" s="25"/>
      <c r="N248" s="57"/>
      <c r="O248" s="57"/>
      <c r="P248" s="57"/>
      <c r="Q248" s="57"/>
    </row>
    <row r="249" spans="1:17">
      <c r="A249" s="19"/>
      <c r="B249" s="55"/>
      <c r="C249" s="21"/>
      <c r="D249" s="21"/>
      <c r="E249" s="56"/>
      <c r="F249" s="57"/>
      <c r="G249" s="57"/>
      <c r="H249" s="57"/>
      <c r="I249" s="25"/>
      <c r="J249" s="25"/>
      <c r="K249" s="57"/>
      <c r="L249" s="57"/>
      <c r="M249" s="25"/>
      <c r="N249" s="57"/>
      <c r="O249" s="57"/>
      <c r="P249" s="57"/>
      <c r="Q249" s="57"/>
    </row>
    <row r="250" spans="1:17">
      <c r="A250" s="19"/>
      <c r="B250" s="55"/>
      <c r="C250" s="21"/>
      <c r="D250" s="21"/>
      <c r="E250" s="56"/>
      <c r="F250" s="57"/>
      <c r="G250" s="57"/>
      <c r="H250" s="57"/>
      <c r="I250" s="25"/>
      <c r="J250" s="25"/>
      <c r="K250" s="57"/>
      <c r="L250" s="57"/>
      <c r="M250" s="25"/>
      <c r="N250" s="57"/>
      <c r="O250" s="57"/>
      <c r="P250" s="57"/>
      <c r="Q250" s="57"/>
    </row>
    <row r="251" spans="1:17">
      <c r="A251" s="19"/>
      <c r="B251" s="55"/>
      <c r="C251" s="21"/>
      <c r="D251" s="21"/>
      <c r="E251" s="56"/>
      <c r="F251" s="57"/>
      <c r="G251" s="57"/>
      <c r="H251" s="57"/>
      <c r="I251" s="25"/>
      <c r="J251" s="25"/>
      <c r="K251" s="57"/>
      <c r="L251" s="57"/>
      <c r="M251" s="25"/>
      <c r="N251" s="57"/>
      <c r="O251" s="57"/>
      <c r="P251" s="57"/>
      <c r="Q251" s="57"/>
    </row>
    <row r="252" spans="1:17">
      <c r="A252" s="19"/>
      <c r="B252" s="55"/>
      <c r="C252" s="21"/>
      <c r="D252" s="21"/>
      <c r="E252" s="56"/>
      <c r="F252" s="57"/>
      <c r="G252" s="57"/>
      <c r="H252" s="57"/>
      <c r="I252" s="25"/>
      <c r="J252" s="25"/>
      <c r="K252" s="57"/>
      <c r="L252" s="57"/>
      <c r="M252" s="25"/>
      <c r="N252" s="57"/>
      <c r="O252" s="57"/>
      <c r="P252" s="57"/>
      <c r="Q252" s="57"/>
    </row>
    <row r="253" spans="1:17">
      <c r="A253" s="19"/>
      <c r="B253" s="55"/>
      <c r="C253" s="21"/>
      <c r="D253" s="21"/>
      <c r="E253" s="56"/>
      <c r="F253" s="57"/>
      <c r="G253" s="57"/>
      <c r="H253" s="57"/>
      <c r="I253" s="25"/>
      <c r="J253" s="25"/>
      <c r="K253" s="57"/>
      <c r="L253" s="57"/>
      <c r="M253" s="25"/>
      <c r="N253" s="57"/>
      <c r="O253" s="57"/>
      <c r="P253" s="57"/>
      <c r="Q253" s="57"/>
    </row>
    <row r="254" spans="1:17">
      <c r="A254" s="19"/>
      <c r="B254" s="55"/>
      <c r="C254" s="21"/>
      <c r="D254" s="21"/>
      <c r="E254" s="56"/>
      <c r="F254" s="57"/>
      <c r="G254" s="57"/>
      <c r="H254" s="57"/>
      <c r="I254" s="25"/>
      <c r="J254" s="25"/>
      <c r="K254" s="57"/>
      <c r="L254" s="57"/>
      <c r="M254" s="25"/>
      <c r="N254" s="57"/>
      <c r="O254" s="57"/>
      <c r="P254" s="57"/>
      <c r="Q254" s="57"/>
    </row>
    <row r="255" spans="1:17">
      <c r="A255" s="19"/>
      <c r="B255" s="55"/>
      <c r="C255" s="21"/>
      <c r="D255" s="21"/>
      <c r="E255" s="56"/>
      <c r="F255" s="57"/>
      <c r="G255" s="57"/>
      <c r="H255" s="57"/>
      <c r="I255" s="25"/>
      <c r="J255" s="25"/>
      <c r="K255" s="57"/>
      <c r="L255" s="57"/>
      <c r="M255" s="25"/>
      <c r="N255" s="57"/>
      <c r="O255" s="57"/>
      <c r="P255" s="57"/>
      <c r="Q255" s="57"/>
    </row>
    <row r="256" spans="1:17">
      <c r="A256" s="19"/>
      <c r="B256" s="55"/>
      <c r="C256" s="21"/>
      <c r="D256" s="21"/>
      <c r="E256" s="56"/>
      <c r="F256" s="57"/>
      <c r="G256" s="57"/>
      <c r="H256" s="57"/>
      <c r="I256" s="25"/>
      <c r="J256" s="25"/>
      <c r="K256" s="57"/>
      <c r="L256" s="57"/>
      <c r="M256" s="25"/>
      <c r="N256" s="57"/>
      <c r="O256" s="57"/>
      <c r="P256" s="57"/>
      <c r="Q256" s="57"/>
    </row>
    <row r="257" spans="1:17">
      <c r="A257" s="19"/>
      <c r="B257" s="55"/>
      <c r="C257" s="21"/>
      <c r="D257" s="21"/>
      <c r="E257" s="56"/>
      <c r="F257" s="57"/>
      <c r="G257" s="57"/>
      <c r="H257" s="57"/>
      <c r="I257" s="25"/>
      <c r="J257" s="25"/>
      <c r="K257" s="57"/>
      <c r="L257" s="57"/>
      <c r="M257" s="25"/>
      <c r="N257" s="57"/>
      <c r="O257" s="57"/>
      <c r="P257" s="57"/>
      <c r="Q257" s="57"/>
    </row>
    <row r="258" spans="1:17">
      <c r="A258" s="19"/>
      <c r="B258" s="55"/>
      <c r="C258" s="21"/>
      <c r="D258" s="21"/>
      <c r="E258" s="56"/>
      <c r="F258" s="57"/>
      <c r="G258" s="57"/>
      <c r="H258" s="57"/>
      <c r="I258" s="25"/>
      <c r="J258" s="25"/>
      <c r="K258" s="57"/>
      <c r="L258" s="57"/>
      <c r="M258" s="25"/>
      <c r="N258" s="57"/>
      <c r="O258" s="57"/>
      <c r="P258" s="57"/>
      <c r="Q258" s="57"/>
    </row>
    <row r="259" spans="1:17">
      <c r="A259" s="19"/>
      <c r="B259" s="55"/>
      <c r="C259" s="21"/>
      <c r="D259" s="21"/>
      <c r="E259" s="56"/>
      <c r="F259" s="57"/>
      <c r="G259" s="57"/>
      <c r="H259" s="57"/>
      <c r="I259" s="25"/>
      <c r="J259" s="25"/>
      <c r="K259" s="57"/>
      <c r="L259" s="57"/>
      <c r="M259" s="25"/>
      <c r="N259" s="57"/>
      <c r="O259" s="57"/>
      <c r="P259" s="57"/>
      <c r="Q259" s="57"/>
    </row>
    <row r="260" spans="1:17">
      <c r="A260" s="19"/>
      <c r="B260" s="55"/>
      <c r="C260" s="21"/>
      <c r="D260" s="21"/>
      <c r="E260" s="56"/>
      <c r="F260" s="57"/>
      <c r="G260" s="57"/>
      <c r="H260" s="57"/>
      <c r="I260" s="25"/>
      <c r="J260" s="25"/>
      <c r="K260" s="57"/>
      <c r="L260" s="57"/>
      <c r="M260" s="25"/>
      <c r="N260" s="57"/>
      <c r="O260" s="57"/>
      <c r="P260" s="57"/>
      <c r="Q260" s="57"/>
    </row>
    <row r="261" spans="1:17">
      <c r="A261" s="19"/>
      <c r="B261" s="55"/>
      <c r="C261" s="21"/>
      <c r="D261" s="21"/>
      <c r="E261" s="56"/>
      <c r="F261" s="57"/>
      <c r="G261" s="57"/>
      <c r="H261" s="57"/>
      <c r="I261" s="25"/>
      <c r="J261" s="25"/>
      <c r="K261" s="57"/>
      <c r="L261" s="57"/>
      <c r="M261" s="25"/>
      <c r="N261" s="57"/>
      <c r="O261" s="57"/>
      <c r="P261" s="57"/>
      <c r="Q261" s="57"/>
    </row>
    <row r="262" spans="1:17">
      <c r="A262" s="19"/>
      <c r="B262" s="55"/>
      <c r="C262" s="21"/>
      <c r="D262" s="21"/>
      <c r="E262" s="56"/>
      <c r="F262" s="57"/>
      <c r="G262" s="57"/>
      <c r="H262" s="57"/>
      <c r="I262" s="25"/>
      <c r="J262" s="25"/>
      <c r="K262" s="57"/>
      <c r="L262" s="57"/>
      <c r="M262" s="25"/>
      <c r="N262" s="57"/>
      <c r="O262" s="57"/>
      <c r="P262" s="57"/>
      <c r="Q262" s="57"/>
    </row>
    <row r="263" spans="1:17">
      <c r="A263" s="19"/>
      <c r="B263" s="55"/>
      <c r="C263" s="21"/>
      <c r="D263" s="21"/>
      <c r="E263" s="56"/>
      <c r="F263" s="57"/>
      <c r="G263" s="57"/>
      <c r="H263" s="57"/>
      <c r="I263" s="25"/>
      <c r="J263" s="25"/>
      <c r="K263" s="57"/>
      <c r="L263" s="57"/>
      <c r="M263" s="25"/>
      <c r="N263" s="57"/>
      <c r="O263" s="57"/>
      <c r="P263" s="57"/>
      <c r="Q263" s="57"/>
    </row>
    <row r="264" spans="1:17">
      <c r="A264" s="19"/>
      <c r="B264" s="55"/>
      <c r="C264" s="21"/>
      <c r="D264" s="21"/>
      <c r="E264" s="56"/>
      <c r="F264" s="57"/>
      <c r="G264" s="57"/>
      <c r="H264" s="57"/>
      <c r="I264" s="25"/>
      <c r="J264" s="25"/>
      <c r="K264" s="57"/>
      <c r="L264" s="57"/>
      <c r="M264" s="25"/>
      <c r="N264" s="57"/>
      <c r="O264" s="57"/>
      <c r="P264" s="57"/>
      <c r="Q264" s="57"/>
    </row>
    <row r="265" spans="1:17">
      <c r="A265" s="19"/>
      <c r="B265" s="55"/>
      <c r="C265" s="21"/>
      <c r="D265" s="21"/>
      <c r="E265" s="56"/>
      <c r="F265" s="57"/>
      <c r="G265" s="57"/>
      <c r="H265" s="57"/>
      <c r="I265" s="25"/>
      <c r="J265" s="25"/>
      <c r="K265" s="57"/>
      <c r="L265" s="57"/>
      <c r="M265" s="25"/>
      <c r="N265" s="57"/>
      <c r="O265" s="57"/>
      <c r="P265" s="57"/>
      <c r="Q265" s="57"/>
    </row>
    <row r="266" spans="1:17">
      <c r="A266" s="19"/>
      <c r="B266" s="55"/>
      <c r="C266" s="21"/>
      <c r="D266" s="21"/>
      <c r="E266" s="56"/>
      <c r="F266" s="57"/>
      <c r="G266" s="57"/>
      <c r="H266" s="57"/>
      <c r="I266" s="25"/>
      <c r="J266" s="25"/>
      <c r="K266" s="57"/>
      <c r="L266" s="57"/>
      <c r="M266" s="25"/>
      <c r="N266" s="57"/>
      <c r="O266" s="57"/>
      <c r="P266" s="57"/>
      <c r="Q266" s="57"/>
    </row>
    <row r="267" spans="1:17">
      <c r="A267" s="19"/>
      <c r="B267" s="55"/>
      <c r="C267" s="21"/>
      <c r="D267" s="21"/>
      <c r="E267" s="56"/>
      <c r="F267" s="57"/>
      <c r="G267" s="57"/>
      <c r="H267" s="57"/>
      <c r="I267" s="25"/>
      <c r="J267" s="25"/>
      <c r="K267" s="57"/>
      <c r="L267" s="57"/>
      <c r="M267" s="25"/>
      <c r="N267" s="57"/>
      <c r="O267" s="57"/>
      <c r="P267" s="57"/>
      <c r="Q267" s="57"/>
    </row>
    <row r="268" spans="1:17">
      <c r="A268" s="19"/>
      <c r="B268" s="55"/>
      <c r="C268" s="21"/>
      <c r="D268" s="21"/>
      <c r="E268" s="56"/>
      <c r="F268" s="57"/>
      <c r="G268" s="57"/>
      <c r="H268" s="57"/>
      <c r="I268" s="25"/>
      <c r="J268" s="25"/>
      <c r="K268" s="57"/>
      <c r="L268" s="57"/>
      <c r="M268" s="25"/>
      <c r="N268" s="57"/>
      <c r="O268" s="57"/>
      <c r="P268" s="57"/>
      <c r="Q268" s="57"/>
    </row>
    <row r="269" spans="1:17">
      <c r="A269" s="19"/>
      <c r="B269" s="55"/>
      <c r="C269" s="21"/>
      <c r="D269" s="21"/>
      <c r="E269" s="56"/>
      <c r="F269" s="57"/>
      <c r="G269" s="57"/>
      <c r="H269" s="57"/>
      <c r="I269" s="25"/>
      <c r="J269" s="25"/>
      <c r="K269" s="57"/>
      <c r="L269" s="57"/>
      <c r="M269" s="25"/>
      <c r="N269" s="57"/>
      <c r="O269" s="57"/>
      <c r="P269" s="57"/>
      <c r="Q269" s="57"/>
    </row>
    <row r="270" spans="1:17">
      <c r="A270" s="19"/>
      <c r="B270" s="55"/>
      <c r="C270" s="21"/>
      <c r="D270" s="21"/>
      <c r="E270" s="56"/>
      <c r="F270" s="57"/>
      <c r="G270" s="57"/>
      <c r="H270" s="57"/>
      <c r="I270" s="25"/>
      <c r="J270" s="25"/>
      <c r="K270" s="57"/>
      <c r="L270" s="57"/>
      <c r="M270" s="25"/>
      <c r="N270" s="57"/>
      <c r="O270" s="57"/>
      <c r="P270" s="57"/>
      <c r="Q270" s="57"/>
    </row>
    <row r="271" spans="1:17">
      <c r="A271" s="19"/>
      <c r="B271" s="55"/>
      <c r="C271" s="21"/>
      <c r="D271" s="21"/>
      <c r="E271" s="56"/>
      <c r="F271" s="57"/>
      <c r="G271" s="57"/>
      <c r="H271" s="57"/>
      <c r="I271" s="25"/>
      <c r="J271" s="25"/>
      <c r="K271" s="57"/>
      <c r="L271" s="57"/>
      <c r="M271" s="25"/>
      <c r="N271" s="57"/>
      <c r="O271" s="57"/>
      <c r="P271" s="57"/>
      <c r="Q271" s="57"/>
    </row>
    <row r="272" spans="1:17">
      <c r="A272" s="19"/>
      <c r="B272" s="55"/>
      <c r="C272" s="21"/>
      <c r="D272" s="21"/>
      <c r="E272" s="56"/>
      <c r="F272" s="57"/>
      <c r="G272" s="57"/>
      <c r="H272" s="57"/>
      <c r="I272" s="25"/>
      <c r="J272" s="25"/>
      <c r="K272" s="57"/>
      <c r="L272" s="57"/>
      <c r="M272" s="25"/>
      <c r="N272" s="57"/>
      <c r="O272" s="57"/>
      <c r="P272" s="57"/>
      <c r="Q272" s="57"/>
    </row>
    <row r="273" spans="1:17">
      <c r="A273" s="19"/>
      <c r="B273" s="55"/>
      <c r="C273" s="21"/>
      <c r="D273" s="21"/>
      <c r="E273" s="56"/>
      <c r="F273" s="57"/>
      <c r="G273" s="57"/>
      <c r="H273" s="57"/>
      <c r="I273" s="25"/>
      <c r="J273" s="25"/>
      <c r="K273" s="57"/>
      <c r="L273" s="57"/>
      <c r="M273" s="25"/>
      <c r="N273" s="57"/>
      <c r="O273" s="57"/>
      <c r="P273" s="57"/>
      <c r="Q273" s="57"/>
    </row>
    <row r="274" spans="1:17">
      <c r="A274" s="19"/>
      <c r="B274" s="55"/>
      <c r="C274" s="21"/>
      <c r="D274" s="21"/>
      <c r="E274" s="56"/>
      <c r="F274" s="57"/>
      <c r="G274" s="57"/>
      <c r="H274" s="57"/>
      <c r="I274" s="25"/>
      <c r="J274" s="25"/>
      <c r="K274" s="57"/>
      <c r="L274" s="57"/>
      <c r="M274" s="25"/>
      <c r="N274" s="57"/>
      <c r="O274" s="57"/>
      <c r="P274" s="57"/>
      <c r="Q274" s="57"/>
    </row>
    <row r="275" spans="1:17">
      <c r="A275" s="19"/>
      <c r="B275" s="55"/>
      <c r="C275" s="21"/>
      <c r="D275" s="21"/>
      <c r="E275" s="56"/>
      <c r="F275" s="57"/>
      <c r="G275" s="57"/>
      <c r="H275" s="57"/>
      <c r="I275" s="25"/>
      <c r="J275" s="25"/>
      <c r="K275" s="57"/>
      <c r="L275" s="57"/>
      <c r="M275" s="25"/>
      <c r="N275" s="57"/>
      <c r="O275" s="57"/>
      <c r="P275" s="57"/>
      <c r="Q275" s="57"/>
    </row>
    <row r="276" spans="1:17">
      <c r="A276" s="19"/>
      <c r="B276" s="55"/>
      <c r="C276" s="21"/>
      <c r="D276" s="21"/>
      <c r="E276" s="56"/>
      <c r="F276" s="57"/>
      <c r="G276" s="57"/>
      <c r="H276" s="57"/>
      <c r="I276" s="25"/>
      <c r="J276" s="25"/>
      <c r="K276" s="57"/>
      <c r="L276" s="57"/>
      <c r="M276" s="25"/>
      <c r="N276" s="57"/>
      <c r="O276" s="57"/>
      <c r="P276" s="57"/>
      <c r="Q276" s="57"/>
    </row>
    <row r="277" spans="1:17">
      <c r="A277" s="19"/>
      <c r="B277" s="55"/>
      <c r="C277" s="21"/>
      <c r="D277" s="21"/>
      <c r="E277" s="56"/>
      <c r="F277" s="57"/>
      <c r="G277" s="57"/>
      <c r="H277" s="57"/>
      <c r="I277" s="25"/>
      <c r="J277" s="25"/>
      <c r="K277" s="57"/>
      <c r="L277" s="57"/>
      <c r="M277" s="25"/>
      <c r="N277" s="57"/>
      <c r="O277" s="57"/>
      <c r="P277" s="57"/>
      <c r="Q277" s="57"/>
    </row>
    <row r="278" spans="1:17">
      <c r="A278" s="19"/>
      <c r="B278" s="55"/>
      <c r="C278" s="21"/>
      <c r="D278" s="21"/>
      <c r="E278" s="56"/>
      <c r="F278" s="57"/>
      <c r="G278" s="57"/>
      <c r="H278" s="57"/>
      <c r="I278" s="25"/>
      <c r="J278" s="25"/>
      <c r="K278" s="57"/>
      <c r="L278" s="57"/>
      <c r="M278" s="25"/>
      <c r="N278" s="57"/>
      <c r="O278" s="57"/>
      <c r="P278" s="57"/>
      <c r="Q278" s="57"/>
    </row>
    <row r="279" spans="1:17">
      <c r="A279" s="19"/>
      <c r="B279" s="55"/>
      <c r="C279" s="21"/>
      <c r="D279" s="21"/>
      <c r="E279" s="56"/>
      <c r="F279" s="57"/>
      <c r="G279" s="57"/>
      <c r="H279" s="57"/>
      <c r="I279" s="25"/>
      <c r="J279" s="25"/>
      <c r="K279" s="57"/>
      <c r="L279" s="57"/>
      <c r="M279" s="25"/>
      <c r="N279" s="57"/>
      <c r="O279" s="57"/>
      <c r="P279" s="57"/>
      <c r="Q279" s="57"/>
    </row>
    <row r="280" spans="1:17">
      <c r="A280" s="19"/>
      <c r="B280" s="55"/>
      <c r="C280" s="21"/>
      <c r="D280" s="21"/>
      <c r="E280" s="56"/>
      <c r="F280" s="57"/>
      <c r="G280" s="57"/>
      <c r="H280" s="57"/>
      <c r="I280" s="25"/>
      <c r="J280" s="25"/>
      <c r="K280" s="57"/>
      <c r="L280" s="57"/>
      <c r="M280" s="25"/>
      <c r="N280" s="57"/>
      <c r="O280" s="57"/>
      <c r="P280" s="57"/>
      <c r="Q280" s="57"/>
    </row>
    <row r="281" spans="1:17">
      <c r="A281" s="19"/>
      <c r="B281" s="55"/>
      <c r="C281" s="21"/>
      <c r="D281" s="21"/>
      <c r="E281" s="56"/>
      <c r="F281" s="57"/>
      <c r="G281" s="57"/>
      <c r="H281" s="57"/>
      <c r="I281" s="25"/>
      <c r="J281" s="25"/>
      <c r="K281" s="57"/>
      <c r="L281" s="57"/>
      <c r="M281" s="25"/>
      <c r="N281" s="57"/>
      <c r="O281" s="57"/>
      <c r="P281" s="57"/>
      <c r="Q281" s="57"/>
    </row>
    <row r="282" spans="1:17">
      <c r="A282" s="19"/>
      <c r="B282" s="55"/>
      <c r="C282" s="21"/>
      <c r="D282" s="21"/>
      <c r="E282" s="56"/>
      <c r="F282" s="57"/>
      <c r="G282" s="57"/>
      <c r="H282" s="57"/>
      <c r="I282" s="25"/>
      <c r="J282" s="25"/>
      <c r="K282" s="57"/>
      <c r="L282" s="57"/>
      <c r="M282" s="25"/>
      <c r="N282" s="57"/>
      <c r="O282" s="57"/>
      <c r="P282" s="57"/>
      <c r="Q282" s="57"/>
    </row>
    <row r="283" spans="1:17">
      <c r="A283" s="19"/>
      <c r="B283" s="55"/>
      <c r="C283" s="21"/>
      <c r="D283" s="21"/>
      <c r="E283" s="56"/>
      <c r="F283" s="57"/>
      <c r="G283" s="57"/>
      <c r="H283" s="57"/>
      <c r="I283" s="25"/>
      <c r="J283" s="25"/>
      <c r="K283" s="57"/>
      <c r="L283" s="57"/>
      <c r="M283" s="25"/>
      <c r="N283" s="57"/>
      <c r="O283" s="57"/>
      <c r="P283" s="57"/>
      <c r="Q283" s="57"/>
    </row>
    <row r="284" spans="1:17">
      <c r="A284" s="19"/>
      <c r="B284" s="55"/>
      <c r="C284" s="21"/>
      <c r="D284" s="21"/>
      <c r="E284" s="56"/>
      <c r="F284" s="57"/>
      <c r="G284" s="57"/>
      <c r="H284" s="57"/>
      <c r="I284" s="25"/>
      <c r="J284" s="25"/>
      <c r="K284" s="57"/>
      <c r="L284" s="57"/>
      <c r="M284" s="25"/>
      <c r="N284" s="57"/>
      <c r="O284" s="57"/>
      <c r="P284" s="57"/>
      <c r="Q284" s="57"/>
    </row>
    <row r="285" spans="1:17">
      <c r="A285" s="19"/>
      <c r="B285" s="55"/>
      <c r="C285" s="21"/>
      <c r="D285" s="21"/>
      <c r="E285" s="56"/>
      <c r="F285" s="57"/>
      <c r="G285" s="57"/>
      <c r="H285" s="57"/>
      <c r="I285" s="25"/>
      <c r="J285" s="25"/>
      <c r="K285" s="57"/>
      <c r="L285" s="57"/>
      <c r="M285" s="25"/>
      <c r="N285" s="57"/>
      <c r="O285" s="57"/>
      <c r="P285" s="57"/>
      <c r="Q285" s="57"/>
    </row>
    <row r="286" spans="1:17">
      <c r="A286" s="19"/>
      <c r="B286" s="55"/>
      <c r="C286" s="21"/>
      <c r="D286" s="21"/>
      <c r="E286" s="56"/>
      <c r="F286" s="57"/>
      <c r="G286" s="57"/>
      <c r="H286" s="57"/>
      <c r="I286" s="25"/>
      <c r="J286" s="25"/>
      <c r="K286" s="57"/>
      <c r="L286" s="57"/>
      <c r="M286" s="25"/>
      <c r="N286" s="57"/>
      <c r="O286" s="57"/>
      <c r="P286" s="57"/>
      <c r="Q286" s="57"/>
    </row>
    <row r="287" spans="1:17">
      <c r="A287" s="19"/>
      <c r="B287" s="55"/>
      <c r="C287" s="21"/>
      <c r="D287" s="21"/>
      <c r="E287" s="56"/>
      <c r="F287" s="57"/>
      <c r="G287" s="57"/>
      <c r="H287" s="57"/>
      <c r="I287" s="25"/>
      <c r="J287" s="25"/>
      <c r="K287" s="57"/>
      <c r="L287" s="57"/>
      <c r="M287" s="25"/>
      <c r="N287" s="57"/>
      <c r="O287" s="57"/>
      <c r="P287" s="57"/>
      <c r="Q287" s="57"/>
    </row>
    <row r="288" spans="1:17">
      <c r="A288" s="19"/>
      <c r="B288" s="55"/>
      <c r="C288" s="21"/>
      <c r="D288" s="21"/>
      <c r="E288" s="56"/>
      <c r="F288" s="57"/>
      <c r="G288" s="57"/>
      <c r="H288" s="57"/>
      <c r="I288" s="25"/>
      <c r="J288" s="25"/>
      <c r="K288" s="57"/>
      <c r="L288" s="57"/>
      <c r="M288" s="25"/>
      <c r="N288" s="57"/>
      <c r="O288" s="57"/>
      <c r="P288" s="57"/>
      <c r="Q288" s="57"/>
    </row>
    <row r="289" spans="1:17">
      <c r="A289" s="19"/>
      <c r="B289" s="55"/>
      <c r="C289" s="21"/>
      <c r="D289" s="21"/>
      <c r="E289" s="56"/>
      <c r="F289" s="57"/>
      <c r="G289" s="57"/>
      <c r="H289" s="57"/>
      <c r="I289" s="25"/>
      <c r="J289" s="25"/>
      <c r="K289" s="57"/>
      <c r="L289" s="57"/>
      <c r="M289" s="25"/>
      <c r="N289" s="57"/>
      <c r="O289" s="57"/>
      <c r="P289" s="57"/>
      <c r="Q289" s="57"/>
    </row>
    <row r="290" spans="1:17">
      <c r="A290" s="19"/>
      <c r="B290" s="55"/>
      <c r="C290" s="21"/>
      <c r="D290" s="21"/>
      <c r="E290" s="56"/>
      <c r="F290" s="57"/>
      <c r="G290" s="57"/>
      <c r="H290" s="57"/>
      <c r="I290" s="25"/>
      <c r="J290" s="25"/>
      <c r="K290" s="57"/>
      <c r="L290" s="57"/>
      <c r="M290" s="25"/>
      <c r="N290" s="57"/>
      <c r="O290" s="57"/>
      <c r="P290" s="57"/>
      <c r="Q290" s="57"/>
    </row>
    <row r="291" spans="1:17">
      <c r="A291" s="19"/>
      <c r="B291" s="55"/>
      <c r="C291" s="21"/>
      <c r="D291" s="21"/>
      <c r="E291" s="56"/>
      <c r="F291" s="57"/>
      <c r="G291" s="57"/>
      <c r="H291" s="57"/>
      <c r="I291" s="25"/>
      <c r="J291" s="25"/>
      <c r="K291" s="57"/>
      <c r="L291" s="57"/>
      <c r="M291" s="25"/>
      <c r="N291" s="57"/>
      <c r="O291" s="57"/>
      <c r="P291" s="57"/>
      <c r="Q291" s="57"/>
    </row>
    <row r="292" spans="1:17">
      <c r="A292" s="19"/>
      <c r="B292" s="55"/>
      <c r="C292" s="21"/>
      <c r="D292" s="21"/>
      <c r="E292" s="56"/>
      <c r="F292" s="57"/>
      <c r="G292" s="57"/>
      <c r="H292" s="57"/>
      <c r="I292" s="25"/>
      <c r="J292" s="25"/>
      <c r="K292" s="57"/>
      <c r="L292" s="57"/>
      <c r="M292" s="25"/>
      <c r="N292" s="57"/>
      <c r="O292" s="57"/>
      <c r="P292" s="57"/>
      <c r="Q292" s="57"/>
    </row>
    <row r="293" spans="1:17">
      <c r="A293" s="19"/>
      <c r="B293" s="55"/>
      <c r="C293" s="21"/>
      <c r="D293" s="21"/>
      <c r="E293" s="56"/>
      <c r="F293" s="57"/>
      <c r="G293" s="57"/>
      <c r="H293" s="57"/>
      <c r="I293" s="25"/>
      <c r="J293" s="25"/>
      <c r="K293" s="57"/>
      <c r="L293" s="57"/>
      <c r="M293" s="25"/>
      <c r="N293" s="57"/>
      <c r="O293" s="57"/>
      <c r="P293" s="57"/>
      <c r="Q293" s="57"/>
    </row>
    <row r="294" spans="1:17">
      <c r="A294" s="19"/>
      <c r="B294" s="55"/>
      <c r="C294" s="21"/>
      <c r="D294" s="21"/>
      <c r="E294" s="56"/>
      <c r="F294" s="57"/>
      <c r="G294" s="57"/>
      <c r="H294" s="57"/>
      <c r="I294" s="25"/>
      <c r="J294" s="25"/>
      <c r="K294" s="57"/>
      <c r="L294" s="57"/>
      <c r="M294" s="25"/>
      <c r="N294" s="57"/>
      <c r="O294" s="57"/>
      <c r="P294" s="57"/>
      <c r="Q294" s="57"/>
    </row>
    <row r="295" spans="1:17">
      <c r="A295" s="19"/>
      <c r="B295" s="55"/>
      <c r="C295" s="21"/>
      <c r="D295" s="21"/>
      <c r="E295" s="56"/>
      <c r="F295" s="57"/>
      <c r="G295" s="57"/>
      <c r="H295" s="57"/>
      <c r="I295" s="25"/>
      <c r="J295" s="25"/>
      <c r="K295" s="57"/>
      <c r="L295" s="57"/>
      <c r="M295" s="25"/>
      <c r="N295" s="57"/>
      <c r="O295" s="57"/>
      <c r="P295" s="57"/>
      <c r="Q295" s="57"/>
    </row>
    <row r="296" spans="1:17">
      <c r="A296" s="19"/>
      <c r="B296" s="55"/>
      <c r="C296" s="21"/>
      <c r="D296" s="21"/>
      <c r="E296" s="56"/>
      <c r="F296" s="57"/>
      <c r="G296" s="57"/>
      <c r="H296" s="57"/>
      <c r="I296" s="25"/>
      <c r="J296" s="25"/>
      <c r="K296" s="57"/>
      <c r="L296" s="57"/>
      <c r="M296" s="25"/>
      <c r="N296" s="57"/>
      <c r="O296" s="57"/>
      <c r="P296" s="57"/>
      <c r="Q296" s="57"/>
    </row>
    <row r="297" spans="1:17">
      <c r="A297" s="19"/>
      <c r="B297" s="55"/>
      <c r="C297" s="21"/>
      <c r="D297" s="21"/>
      <c r="E297" s="56"/>
      <c r="F297" s="57"/>
      <c r="G297" s="57"/>
      <c r="H297" s="57"/>
      <c r="I297" s="25"/>
      <c r="J297" s="25"/>
      <c r="K297" s="57"/>
      <c r="L297" s="57"/>
      <c r="M297" s="25"/>
      <c r="N297" s="57"/>
      <c r="O297" s="57"/>
      <c r="P297" s="57"/>
      <c r="Q297" s="57"/>
    </row>
    <row r="298" spans="1:17">
      <c r="A298" s="19"/>
      <c r="B298" s="55"/>
      <c r="C298" s="21"/>
      <c r="D298" s="21"/>
      <c r="E298" s="56"/>
      <c r="F298" s="57"/>
      <c r="G298" s="57"/>
      <c r="H298" s="57"/>
      <c r="I298" s="25"/>
      <c r="J298" s="25"/>
      <c r="K298" s="57"/>
      <c r="L298" s="57"/>
      <c r="M298" s="25"/>
      <c r="N298" s="57"/>
      <c r="O298" s="57"/>
      <c r="P298" s="57"/>
      <c r="Q298" s="57"/>
    </row>
    <row r="299" spans="1:17">
      <c r="A299" s="19"/>
      <c r="B299" s="55"/>
      <c r="C299" s="21"/>
      <c r="D299" s="21"/>
      <c r="E299" s="56"/>
      <c r="F299" s="57"/>
      <c r="G299" s="57"/>
      <c r="H299" s="57"/>
      <c r="I299" s="25"/>
      <c r="J299" s="25"/>
      <c r="K299" s="57"/>
      <c r="L299" s="57"/>
      <c r="M299" s="25"/>
      <c r="N299" s="57"/>
      <c r="O299" s="57"/>
      <c r="P299" s="57"/>
      <c r="Q299" s="57"/>
    </row>
    <row r="300" spans="1:17">
      <c r="A300" s="19"/>
      <c r="B300" s="55"/>
      <c r="C300" s="21"/>
      <c r="D300" s="21"/>
      <c r="E300" s="56"/>
      <c r="F300" s="57"/>
      <c r="G300" s="57"/>
      <c r="H300" s="57"/>
      <c r="I300" s="25"/>
      <c r="J300" s="25"/>
      <c r="K300" s="57"/>
      <c r="L300" s="57"/>
      <c r="M300" s="25"/>
      <c r="N300" s="57"/>
      <c r="O300" s="57"/>
      <c r="P300" s="57"/>
      <c r="Q300" s="57"/>
    </row>
    <row r="301" spans="1:17">
      <c r="A301" s="19"/>
      <c r="B301" s="55"/>
      <c r="C301" s="21"/>
      <c r="D301" s="21"/>
      <c r="E301" s="56"/>
      <c r="F301" s="57"/>
      <c r="G301" s="57"/>
      <c r="H301" s="57"/>
      <c r="I301" s="25"/>
      <c r="J301" s="25"/>
      <c r="K301" s="57"/>
      <c r="L301" s="57"/>
      <c r="M301" s="25"/>
      <c r="N301" s="57"/>
      <c r="O301" s="57"/>
      <c r="P301" s="57"/>
      <c r="Q301" s="57"/>
    </row>
    <row r="302" spans="1:17">
      <c r="A302" s="19"/>
      <c r="B302" s="55"/>
      <c r="C302" s="21"/>
      <c r="D302" s="21"/>
      <c r="E302" s="56"/>
      <c r="F302" s="57"/>
      <c r="G302" s="57"/>
      <c r="H302" s="57"/>
      <c r="I302" s="25"/>
      <c r="J302" s="25"/>
      <c r="K302" s="57"/>
      <c r="L302" s="57"/>
      <c r="M302" s="25"/>
      <c r="N302" s="57"/>
      <c r="O302" s="57"/>
      <c r="P302" s="57"/>
      <c r="Q302" s="57"/>
    </row>
    <row r="303" spans="1:17">
      <c r="A303" s="19"/>
      <c r="B303" s="55"/>
      <c r="C303" s="21"/>
      <c r="D303" s="21"/>
      <c r="E303" s="56"/>
      <c r="F303" s="57"/>
      <c r="G303" s="57"/>
      <c r="H303" s="57"/>
      <c r="I303" s="25"/>
      <c r="J303" s="25"/>
      <c r="K303" s="57"/>
      <c r="L303" s="57"/>
      <c r="M303" s="25"/>
      <c r="N303" s="57"/>
      <c r="O303" s="57"/>
      <c r="P303" s="57"/>
      <c r="Q303" s="57"/>
    </row>
    <row r="304" spans="1:17">
      <c r="A304" s="19"/>
      <c r="B304" s="55"/>
      <c r="C304" s="21"/>
      <c r="D304" s="21"/>
      <c r="E304" s="56"/>
      <c r="F304" s="57"/>
      <c r="G304" s="57"/>
      <c r="H304" s="57"/>
      <c r="I304" s="25"/>
      <c r="J304" s="25"/>
      <c r="K304" s="57"/>
      <c r="L304" s="57"/>
      <c r="M304" s="25"/>
      <c r="N304" s="57"/>
      <c r="O304" s="57"/>
      <c r="P304" s="57"/>
      <c r="Q304" s="57"/>
    </row>
    <row r="305" spans="1:17">
      <c r="A305" s="19"/>
      <c r="B305" s="55"/>
      <c r="C305" s="21"/>
      <c r="D305" s="21"/>
      <c r="E305" s="56"/>
      <c r="F305" s="57"/>
      <c r="G305" s="57"/>
      <c r="H305" s="57"/>
      <c r="I305" s="25"/>
      <c r="J305" s="25"/>
      <c r="K305" s="57"/>
      <c r="L305" s="57"/>
      <c r="M305" s="25"/>
      <c r="N305" s="57"/>
      <c r="O305" s="57"/>
      <c r="P305" s="57"/>
      <c r="Q305" s="57"/>
    </row>
    <row r="306" spans="1:17">
      <c r="A306" s="19"/>
      <c r="B306" s="55"/>
      <c r="C306" s="21"/>
      <c r="D306" s="21"/>
      <c r="E306" s="56"/>
      <c r="F306" s="57"/>
      <c r="G306" s="57"/>
      <c r="H306" s="57"/>
      <c r="I306" s="25"/>
      <c r="J306" s="25"/>
      <c r="K306" s="57"/>
      <c r="L306" s="57"/>
      <c r="M306" s="25"/>
      <c r="N306" s="57"/>
      <c r="O306" s="57"/>
      <c r="P306" s="57"/>
      <c r="Q306" s="57"/>
    </row>
    <row r="307" spans="1:17">
      <c r="A307" s="19"/>
      <c r="B307" s="55"/>
      <c r="C307" s="21"/>
      <c r="D307" s="21"/>
      <c r="E307" s="56"/>
      <c r="F307" s="57"/>
      <c r="G307" s="57"/>
      <c r="H307" s="57"/>
      <c r="I307" s="25"/>
      <c r="J307" s="25"/>
      <c r="K307" s="57"/>
      <c r="L307" s="57"/>
      <c r="M307" s="25"/>
      <c r="N307" s="57"/>
      <c r="O307" s="57"/>
      <c r="P307" s="57"/>
      <c r="Q307" s="57"/>
    </row>
    <row r="308" spans="1:17">
      <c r="A308" s="19"/>
      <c r="B308" s="55"/>
      <c r="C308" s="21"/>
      <c r="D308" s="21"/>
      <c r="E308" s="56"/>
      <c r="F308" s="57"/>
      <c r="G308" s="57"/>
      <c r="H308" s="57"/>
      <c r="I308" s="25"/>
      <c r="J308" s="25"/>
      <c r="K308" s="57"/>
      <c r="L308" s="57"/>
      <c r="M308" s="25"/>
      <c r="N308" s="57"/>
      <c r="O308" s="57"/>
      <c r="P308" s="57"/>
      <c r="Q308" s="57"/>
    </row>
    <row r="309" spans="1:17">
      <c r="A309" s="19"/>
      <c r="B309" s="55"/>
      <c r="C309" s="21"/>
      <c r="D309" s="21"/>
      <c r="E309" s="56"/>
      <c r="F309" s="57"/>
      <c r="G309" s="57"/>
      <c r="H309" s="57"/>
      <c r="I309" s="25"/>
      <c r="J309" s="25"/>
      <c r="K309" s="57"/>
      <c r="L309" s="57"/>
      <c r="M309" s="25"/>
      <c r="N309" s="57"/>
      <c r="O309" s="57"/>
      <c r="P309" s="57"/>
      <c r="Q309" s="57"/>
    </row>
    <row r="310" spans="1:17">
      <c r="A310" s="19"/>
      <c r="B310" s="55"/>
      <c r="C310" s="21"/>
      <c r="D310" s="21"/>
      <c r="E310" s="56"/>
      <c r="F310" s="57"/>
      <c r="G310" s="57"/>
      <c r="H310" s="57"/>
      <c r="I310" s="25"/>
      <c r="J310" s="25"/>
      <c r="K310" s="57"/>
      <c r="L310" s="57"/>
      <c r="M310" s="25"/>
      <c r="N310" s="57"/>
      <c r="O310" s="57"/>
      <c r="P310" s="57"/>
      <c r="Q310" s="57"/>
    </row>
    <row r="311" spans="1:17">
      <c r="A311" s="19"/>
      <c r="B311" s="55"/>
      <c r="C311" s="21"/>
      <c r="D311" s="21"/>
      <c r="E311" s="56"/>
      <c r="F311" s="57"/>
      <c r="G311" s="57"/>
      <c r="H311" s="57"/>
      <c r="I311" s="25"/>
      <c r="J311" s="25"/>
      <c r="K311" s="57"/>
      <c r="L311" s="57"/>
      <c r="M311" s="25"/>
      <c r="N311" s="57"/>
      <c r="O311" s="57"/>
      <c r="P311" s="57"/>
      <c r="Q311" s="57"/>
    </row>
    <row r="312" spans="1:17">
      <c r="A312" s="19"/>
      <c r="B312" s="55"/>
      <c r="C312" s="21"/>
      <c r="D312" s="21"/>
      <c r="E312" s="56"/>
      <c r="F312" s="57"/>
      <c r="G312" s="57"/>
      <c r="H312" s="57"/>
      <c r="I312" s="25"/>
      <c r="J312" s="25"/>
      <c r="K312" s="57"/>
      <c r="L312" s="57"/>
      <c r="M312" s="25"/>
      <c r="N312" s="57"/>
      <c r="O312" s="57"/>
      <c r="P312" s="57"/>
      <c r="Q312" s="57"/>
    </row>
    <row r="313" spans="1:17">
      <c r="A313" s="19"/>
      <c r="B313" s="55"/>
      <c r="C313" s="21"/>
      <c r="D313" s="21"/>
      <c r="E313" s="56"/>
      <c r="F313" s="57"/>
      <c r="G313" s="57"/>
      <c r="H313" s="57"/>
      <c r="I313" s="25"/>
      <c r="J313" s="25"/>
      <c r="K313" s="57"/>
      <c r="L313" s="57"/>
      <c r="M313" s="25"/>
      <c r="N313" s="57"/>
      <c r="O313" s="57"/>
      <c r="P313" s="57"/>
      <c r="Q313" s="57"/>
    </row>
    <row r="314" spans="1:17">
      <c r="A314" s="19"/>
      <c r="B314" s="55"/>
      <c r="C314" s="21"/>
      <c r="D314" s="21"/>
      <c r="E314" s="56"/>
      <c r="F314" s="57"/>
      <c r="G314" s="57"/>
      <c r="H314" s="57"/>
      <c r="I314" s="25"/>
      <c r="J314" s="25"/>
      <c r="K314" s="57"/>
      <c r="L314" s="57"/>
      <c r="M314" s="25"/>
      <c r="N314" s="57"/>
      <c r="O314" s="57"/>
      <c r="P314" s="57"/>
      <c r="Q314" s="57"/>
    </row>
    <row r="315" spans="1:17">
      <c r="A315" s="19"/>
      <c r="B315" s="55"/>
      <c r="C315" s="21"/>
      <c r="D315" s="21"/>
      <c r="E315" s="56"/>
      <c r="F315" s="57"/>
      <c r="G315" s="57"/>
      <c r="H315" s="57"/>
      <c r="I315" s="25"/>
      <c r="J315" s="25"/>
      <c r="K315" s="57"/>
      <c r="L315" s="57"/>
      <c r="M315" s="25"/>
      <c r="N315" s="57"/>
      <c r="O315" s="57"/>
      <c r="P315" s="57"/>
      <c r="Q315" s="57"/>
    </row>
    <row r="316" spans="1:17">
      <c r="A316" s="19"/>
      <c r="B316" s="55"/>
      <c r="C316" s="21"/>
      <c r="D316" s="21"/>
      <c r="E316" s="56"/>
      <c r="F316" s="57"/>
      <c r="G316" s="57"/>
      <c r="H316" s="57"/>
      <c r="I316" s="25"/>
      <c r="J316" s="25"/>
      <c r="K316" s="57"/>
      <c r="L316" s="57"/>
      <c r="M316" s="25"/>
      <c r="N316" s="57"/>
      <c r="O316" s="57"/>
      <c r="P316" s="57"/>
      <c r="Q316" s="57"/>
    </row>
    <row r="317" spans="1:17">
      <c r="A317" s="19"/>
      <c r="B317" s="55"/>
      <c r="C317" s="21"/>
      <c r="D317" s="21"/>
      <c r="E317" s="56"/>
      <c r="F317" s="57"/>
      <c r="G317" s="57"/>
      <c r="H317" s="57"/>
      <c r="I317" s="25"/>
      <c r="J317" s="25"/>
      <c r="K317" s="57"/>
      <c r="L317" s="57"/>
      <c r="M317" s="25"/>
      <c r="N317" s="57"/>
      <c r="O317" s="57"/>
      <c r="P317" s="57"/>
      <c r="Q317" s="57"/>
    </row>
    <row r="318" spans="1:17">
      <c r="A318" s="19"/>
      <c r="B318" s="55"/>
      <c r="C318" s="21"/>
      <c r="D318" s="21"/>
      <c r="E318" s="56"/>
      <c r="F318" s="57"/>
      <c r="G318" s="57"/>
      <c r="H318" s="57"/>
      <c r="I318" s="25"/>
      <c r="J318" s="25"/>
      <c r="K318" s="57"/>
      <c r="L318" s="57"/>
      <c r="M318" s="25"/>
      <c r="N318" s="57"/>
      <c r="O318" s="57"/>
      <c r="P318" s="57"/>
      <c r="Q318" s="57"/>
    </row>
    <row r="319" spans="1:17">
      <c r="A319" s="19"/>
      <c r="B319" s="55"/>
      <c r="C319" s="21"/>
      <c r="D319" s="21"/>
      <c r="E319" s="56"/>
      <c r="F319" s="57"/>
      <c r="G319" s="57"/>
      <c r="H319" s="57"/>
      <c r="I319" s="25"/>
      <c r="J319" s="25"/>
      <c r="K319" s="57"/>
      <c r="L319" s="57"/>
      <c r="M319" s="25"/>
      <c r="N319" s="57"/>
      <c r="O319" s="57"/>
      <c r="P319" s="57"/>
      <c r="Q319" s="57"/>
    </row>
    <row r="320" spans="1:17">
      <c r="A320" s="19"/>
      <c r="B320" s="55"/>
      <c r="C320" s="21"/>
      <c r="D320" s="21"/>
      <c r="E320" s="56"/>
      <c r="F320" s="57"/>
      <c r="G320" s="57"/>
      <c r="H320" s="57"/>
      <c r="I320" s="25"/>
      <c r="J320" s="25"/>
      <c r="K320" s="57"/>
      <c r="L320" s="57"/>
      <c r="M320" s="25"/>
      <c r="N320" s="57"/>
      <c r="O320" s="57"/>
      <c r="P320" s="57"/>
      <c r="Q320" s="57"/>
    </row>
    <row r="321" spans="1:17">
      <c r="A321" s="19"/>
      <c r="B321" s="55"/>
      <c r="C321" s="21"/>
      <c r="D321" s="21"/>
      <c r="E321" s="56"/>
      <c r="F321" s="57"/>
      <c r="G321" s="57"/>
      <c r="H321" s="57"/>
      <c r="I321" s="25"/>
      <c r="J321" s="25"/>
      <c r="K321" s="57"/>
      <c r="L321" s="57"/>
      <c r="M321" s="25"/>
      <c r="N321" s="57"/>
      <c r="O321" s="57"/>
      <c r="P321" s="57"/>
      <c r="Q321" s="57"/>
    </row>
    <row r="322" spans="1:17">
      <c r="A322" s="19"/>
      <c r="B322" s="55"/>
      <c r="C322" s="21"/>
      <c r="D322" s="21"/>
      <c r="E322" s="56"/>
      <c r="F322" s="57"/>
      <c r="G322" s="57"/>
      <c r="H322" s="57"/>
      <c r="I322" s="25"/>
      <c r="J322" s="25"/>
      <c r="K322" s="57"/>
      <c r="L322" s="57"/>
      <c r="M322" s="25"/>
      <c r="N322" s="57"/>
      <c r="O322" s="57"/>
      <c r="P322" s="57"/>
      <c r="Q322" s="57"/>
    </row>
    <row r="323" spans="1:17">
      <c r="A323" s="19"/>
      <c r="B323" s="55"/>
      <c r="C323" s="21"/>
      <c r="D323" s="21"/>
      <c r="E323" s="56"/>
      <c r="F323" s="57"/>
      <c r="G323" s="57"/>
      <c r="H323" s="57"/>
      <c r="I323" s="25"/>
      <c r="J323" s="25"/>
      <c r="K323" s="57"/>
      <c r="L323" s="57"/>
      <c r="M323" s="25"/>
      <c r="N323" s="57"/>
      <c r="O323" s="57"/>
      <c r="P323" s="57"/>
      <c r="Q323" s="57"/>
    </row>
    <row r="324" spans="1:17">
      <c r="A324" s="19"/>
      <c r="B324" s="55"/>
      <c r="C324" s="21"/>
      <c r="D324" s="21"/>
      <c r="E324" s="56"/>
      <c r="F324" s="57"/>
      <c r="G324" s="57"/>
      <c r="H324" s="57"/>
      <c r="I324" s="25"/>
      <c r="J324" s="25"/>
      <c r="K324" s="57"/>
      <c r="L324" s="57"/>
      <c r="M324" s="25"/>
      <c r="N324" s="57"/>
      <c r="O324" s="57"/>
      <c r="P324" s="57"/>
      <c r="Q324" s="57"/>
    </row>
    <row r="325" spans="1:17">
      <c r="A325" s="19"/>
      <c r="B325" s="55"/>
      <c r="C325" s="21"/>
      <c r="D325" s="21"/>
      <c r="E325" s="56"/>
      <c r="F325" s="57"/>
      <c r="G325" s="57"/>
      <c r="H325" s="57"/>
      <c r="I325" s="25"/>
      <c r="J325" s="25"/>
      <c r="K325" s="57"/>
      <c r="L325" s="57"/>
      <c r="M325" s="25"/>
      <c r="N325" s="57"/>
      <c r="O325" s="57"/>
      <c r="P325" s="57"/>
      <c r="Q325" s="57"/>
    </row>
    <row r="326" spans="1:17">
      <c r="A326" s="19"/>
      <c r="B326" s="55"/>
      <c r="C326" s="21"/>
      <c r="D326" s="21"/>
      <c r="E326" s="56"/>
      <c r="F326" s="57"/>
      <c r="G326" s="57"/>
      <c r="H326" s="57"/>
      <c r="I326" s="25"/>
      <c r="J326" s="25"/>
      <c r="K326" s="57"/>
      <c r="L326" s="57"/>
      <c r="M326" s="25"/>
      <c r="N326" s="57"/>
      <c r="O326" s="57"/>
      <c r="P326" s="57"/>
      <c r="Q326" s="57"/>
    </row>
    <row r="327" spans="1:17">
      <c r="A327" s="19"/>
      <c r="B327" s="55"/>
      <c r="C327" s="21"/>
      <c r="D327" s="21"/>
      <c r="E327" s="56"/>
      <c r="F327" s="57"/>
      <c r="G327" s="57"/>
      <c r="H327" s="57"/>
      <c r="I327" s="25"/>
      <c r="J327" s="25"/>
      <c r="K327" s="57"/>
      <c r="L327" s="57"/>
      <c r="M327" s="25"/>
      <c r="N327" s="57"/>
      <c r="O327" s="57"/>
      <c r="P327" s="57"/>
      <c r="Q327" s="57"/>
    </row>
    <row r="328" spans="1:17">
      <c r="A328" s="19"/>
      <c r="B328" s="55"/>
      <c r="C328" s="21"/>
      <c r="D328" s="21"/>
      <c r="E328" s="56"/>
      <c r="F328" s="57"/>
      <c r="G328" s="57"/>
      <c r="H328" s="57"/>
      <c r="I328" s="25"/>
      <c r="J328" s="25"/>
      <c r="K328" s="57"/>
      <c r="L328" s="57"/>
      <c r="M328" s="25"/>
      <c r="N328" s="57"/>
      <c r="O328" s="57"/>
      <c r="P328" s="57"/>
      <c r="Q328" s="57"/>
    </row>
    <row r="329" spans="1:17">
      <c r="A329" s="19"/>
      <c r="B329" s="55"/>
      <c r="C329" s="21"/>
      <c r="D329" s="21"/>
      <c r="E329" s="56"/>
      <c r="F329" s="57"/>
      <c r="G329" s="57"/>
      <c r="H329" s="57"/>
      <c r="I329" s="25"/>
      <c r="J329" s="25"/>
      <c r="K329" s="57"/>
      <c r="L329" s="57"/>
      <c r="M329" s="25"/>
      <c r="N329" s="57"/>
      <c r="O329" s="57"/>
      <c r="P329" s="57"/>
      <c r="Q329" s="57"/>
    </row>
    <row r="330" spans="1:17">
      <c r="A330" s="19"/>
      <c r="B330" s="55"/>
      <c r="C330" s="21"/>
      <c r="D330" s="21"/>
      <c r="E330" s="56"/>
      <c r="F330" s="57"/>
      <c r="G330" s="57"/>
      <c r="H330" s="57"/>
      <c r="I330" s="25"/>
      <c r="J330" s="25"/>
      <c r="K330" s="57"/>
      <c r="L330" s="57"/>
      <c r="M330" s="25"/>
      <c r="N330" s="57"/>
      <c r="O330" s="57"/>
      <c r="P330" s="57"/>
      <c r="Q330" s="57"/>
    </row>
    <row r="331" spans="1:17">
      <c r="A331" s="19"/>
      <c r="B331" s="55"/>
      <c r="C331" s="21"/>
      <c r="D331" s="21"/>
      <c r="E331" s="56"/>
      <c r="F331" s="57"/>
      <c r="G331" s="57"/>
      <c r="H331" s="57"/>
      <c r="I331" s="25"/>
      <c r="J331" s="25"/>
      <c r="K331" s="57"/>
      <c r="L331" s="57"/>
      <c r="M331" s="25"/>
      <c r="N331" s="57"/>
      <c r="O331" s="57"/>
      <c r="P331" s="57"/>
      <c r="Q331" s="57"/>
    </row>
    <row r="332" spans="1:17">
      <c r="A332" s="19"/>
      <c r="B332" s="55"/>
      <c r="C332" s="21"/>
      <c r="D332" s="21"/>
      <c r="E332" s="56"/>
      <c r="F332" s="57"/>
      <c r="G332" s="57"/>
      <c r="H332" s="57"/>
      <c r="I332" s="25"/>
      <c r="J332" s="25"/>
      <c r="K332" s="57"/>
      <c r="L332" s="57"/>
      <c r="M332" s="25"/>
      <c r="N332" s="57"/>
      <c r="O332" s="57"/>
      <c r="P332" s="57"/>
      <c r="Q332" s="57"/>
    </row>
    <row r="333" spans="1:17">
      <c r="A333" s="19"/>
      <c r="B333" s="55"/>
      <c r="C333" s="21"/>
      <c r="D333" s="21"/>
      <c r="E333" s="56"/>
      <c r="F333" s="57"/>
      <c r="G333" s="57"/>
      <c r="H333" s="57"/>
      <c r="I333" s="25"/>
      <c r="J333" s="25"/>
      <c r="K333" s="57"/>
      <c r="L333" s="57"/>
      <c r="M333" s="25"/>
      <c r="N333" s="57"/>
      <c r="O333" s="57"/>
      <c r="P333" s="57"/>
      <c r="Q333" s="57"/>
    </row>
    <row r="334" spans="1:17">
      <c r="A334" s="19"/>
      <c r="B334" s="55"/>
      <c r="C334" s="21"/>
      <c r="D334" s="21"/>
      <c r="E334" s="56"/>
      <c r="F334" s="57"/>
      <c r="G334" s="57"/>
      <c r="H334" s="57"/>
      <c r="I334" s="25"/>
      <c r="J334" s="25"/>
      <c r="K334" s="57"/>
      <c r="L334" s="57"/>
      <c r="M334" s="25"/>
      <c r="N334" s="57"/>
      <c r="O334" s="57"/>
      <c r="P334" s="57"/>
      <c r="Q334" s="57"/>
    </row>
    <row r="335" spans="1:17">
      <c r="A335" s="19"/>
      <c r="B335" s="55"/>
      <c r="C335" s="21"/>
      <c r="D335" s="21"/>
      <c r="E335" s="56"/>
      <c r="F335" s="57"/>
      <c r="G335" s="57"/>
      <c r="H335" s="57"/>
      <c r="I335" s="25"/>
      <c r="J335" s="25"/>
      <c r="K335" s="57"/>
      <c r="L335" s="57"/>
      <c r="M335" s="25"/>
      <c r="N335" s="57"/>
      <c r="O335" s="57"/>
      <c r="P335" s="57"/>
      <c r="Q335" s="57"/>
    </row>
    <row r="336" spans="1:17">
      <c r="A336" s="19"/>
      <c r="B336" s="55"/>
      <c r="C336" s="21"/>
      <c r="D336" s="21"/>
      <c r="E336" s="56"/>
      <c r="F336" s="57"/>
      <c r="G336" s="57"/>
      <c r="H336" s="57"/>
      <c r="I336" s="25"/>
      <c r="J336" s="25"/>
      <c r="K336" s="57"/>
      <c r="L336" s="57"/>
      <c r="M336" s="25"/>
      <c r="N336" s="57"/>
      <c r="O336" s="57"/>
      <c r="P336" s="57"/>
      <c r="Q336" s="57"/>
    </row>
    <row r="337" spans="1:17">
      <c r="A337" s="19"/>
      <c r="B337" s="55"/>
      <c r="C337" s="21"/>
      <c r="D337" s="21"/>
      <c r="E337" s="56"/>
      <c r="F337" s="57"/>
      <c r="G337" s="57"/>
      <c r="H337" s="57"/>
      <c r="I337" s="25"/>
      <c r="J337" s="25"/>
      <c r="K337" s="57"/>
      <c r="L337" s="57"/>
      <c r="M337" s="25"/>
      <c r="N337" s="57"/>
      <c r="O337" s="57"/>
      <c r="P337" s="57"/>
      <c r="Q337" s="57"/>
    </row>
    <row r="338" spans="1:17">
      <c r="A338" s="19"/>
      <c r="B338" s="55"/>
      <c r="C338" s="21"/>
      <c r="D338" s="21"/>
      <c r="E338" s="56"/>
      <c r="F338" s="57"/>
      <c r="G338" s="57"/>
      <c r="H338" s="57"/>
      <c r="I338" s="25"/>
      <c r="J338" s="25"/>
      <c r="K338" s="57"/>
      <c r="L338" s="57"/>
      <c r="M338" s="25"/>
      <c r="N338" s="57"/>
      <c r="O338" s="57"/>
      <c r="P338" s="57"/>
      <c r="Q338" s="57"/>
    </row>
    <row r="339" spans="1:17">
      <c r="A339" s="19"/>
      <c r="B339" s="55"/>
      <c r="C339" s="21"/>
      <c r="D339" s="21"/>
      <c r="E339" s="56"/>
      <c r="F339" s="57"/>
      <c r="G339" s="57"/>
      <c r="H339" s="57"/>
      <c r="I339" s="25"/>
      <c r="J339" s="25"/>
      <c r="K339" s="57"/>
      <c r="L339" s="57"/>
      <c r="M339" s="25"/>
      <c r="N339" s="57"/>
      <c r="O339" s="57"/>
      <c r="P339" s="57"/>
      <c r="Q339" s="57"/>
    </row>
    <row r="340" spans="1:17">
      <c r="A340" s="19"/>
      <c r="B340" s="55"/>
      <c r="C340" s="21"/>
      <c r="D340" s="21"/>
      <c r="E340" s="56"/>
      <c r="F340" s="57"/>
      <c r="G340" s="57"/>
      <c r="H340" s="57"/>
      <c r="I340" s="25"/>
      <c r="J340" s="25"/>
      <c r="K340" s="57"/>
      <c r="L340" s="57"/>
      <c r="M340" s="25"/>
      <c r="N340" s="57"/>
      <c r="O340" s="57"/>
      <c r="P340" s="57"/>
      <c r="Q340" s="57"/>
    </row>
    <row r="341" spans="1:17">
      <c r="A341" s="19"/>
      <c r="B341" s="55"/>
      <c r="C341" s="21"/>
      <c r="D341" s="21"/>
      <c r="E341" s="56"/>
      <c r="F341" s="57"/>
      <c r="G341" s="57"/>
      <c r="H341" s="57"/>
      <c r="I341" s="25"/>
      <c r="J341" s="25"/>
      <c r="K341" s="57"/>
      <c r="L341" s="57"/>
      <c r="M341" s="25"/>
      <c r="N341" s="57"/>
      <c r="O341" s="57"/>
      <c r="P341" s="57"/>
      <c r="Q341" s="57"/>
    </row>
    <row r="342" spans="1:17">
      <c r="A342" s="19"/>
      <c r="B342" s="55"/>
      <c r="C342" s="21"/>
      <c r="D342" s="21"/>
      <c r="E342" s="56"/>
      <c r="F342" s="57"/>
      <c r="G342" s="57"/>
      <c r="H342" s="57"/>
      <c r="I342" s="25"/>
      <c r="J342" s="25"/>
      <c r="K342" s="57"/>
      <c r="L342" s="57"/>
      <c r="M342" s="25"/>
      <c r="N342" s="57"/>
      <c r="O342" s="57"/>
      <c r="P342" s="57"/>
      <c r="Q342" s="57"/>
    </row>
    <row r="343" spans="1:17">
      <c r="A343" s="19"/>
      <c r="B343" s="55"/>
      <c r="C343" s="21"/>
      <c r="D343" s="21"/>
      <c r="E343" s="56"/>
      <c r="F343" s="57"/>
      <c r="G343" s="57"/>
      <c r="H343" s="57"/>
      <c r="I343" s="25"/>
      <c r="J343" s="25"/>
      <c r="K343" s="57"/>
      <c r="L343" s="57"/>
      <c r="M343" s="25"/>
      <c r="N343" s="57"/>
      <c r="O343" s="57"/>
      <c r="P343" s="57"/>
      <c r="Q343" s="57"/>
    </row>
    <row r="344" spans="1:17">
      <c r="A344" s="19"/>
      <c r="B344" s="55"/>
      <c r="C344" s="21"/>
      <c r="D344" s="21"/>
      <c r="E344" s="56"/>
      <c r="F344" s="57"/>
      <c r="G344" s="57"/>
      <c r="H344" s="57"/>
      <c r="I344" s="25"/>
      <c r="J344" s="25"/>
      <c r="K344" s="57"/>
      <c r="L344" s="57"/>
      <c r="M344" s="25"/>
      <c r="N344" s="57"/>
      <c r="O344" s="57"/>
      <c r="P344" s="57"/>
      <c r="Q344" s="57"/>
    </row>
    <row r="345" spans="1:17">
      <c r="A345" s="19"/>
      <c r="B345" s="55"/>
      <c r="C345" s="21"/>
      <c r="D345" s="21"/>
      <c r="E345" s="56"/>
      <c r="F345" s="57"/>
      <c r="G345" s="57"/>
      <c r="H345" s="57"/>
      <c r="I345" s="25"/>
      <c r="J345" s="25"/>
      <c r="K345" s="57"/>
      <c r="L345" s="57"/>
      <c r="M345" s="25"/>
      <c r="N345" s="57"/>
      <c r="O345" s="57"/>
      <c r="P345" s="57"/>
      <c r="Q345" s="57"/>
    </row>
    <row r="346" spans="1:17">
      <c r="A346" s="19"/>
      <c r="B346" s="55"/>
      <c r="C346" s="21"/>
      <c r="D346" s="21"/>
      <c r="E346" s="56"/>
      <c r="F346" s="57"/>
      <c r="G346" s="57"/>
      <c r="H346" s="57"/>
      <c r="I346" s="25"/>
      <c r="J346" s="25"/>
      <c r="K346" s="57"/>
      <c r="L346" s="57"/>
      <c r="M346" s="25"/>
      <c r="N346" s="57"/>
      <c r="O346" s="57"/>
      <c r="P346" s="57"/>
      <c r="Q346" s="57"/>
    </row>
    <row r="347" spans="1:17">
      <c r="A347" s="19"/>
      <c r="B347" s="55"/>
      <c r="C347" s="21"/>
      <c r="D347" s="21"/>
      <c r="E347" s="56"/>
      <c r="F347" s="57"/>
      <c r="G347" s="57"/>
      <c r="H347" s="57"/>
      <c r="I347" s="25"/>
      <c r="J347" s="25"/>
      <c r="K347" s="57"/>
      <c r="L347" s="57"/>
      <c r="M347" s="25"/>
      <c r="N347" s="57"/>
      <c r="O347" s="57"/>
      <c r="P347" s="57"/>
      <c r="Q347" s="57"/>
    </row>
    <row r="348" spans="1:17">
      <c r="A348" s="19"/>
      <c r="B348" s="55"/>
      <c r="C348" s="21"/>
      <c r="D348" s="21"/>
      <c r="E348" s="56"/>
      <c r="F348" s="57"/>
      <c r="G348" s="57"/>
      <c r="H348" s="57"/>
      <c r="I348" s="25"/>
      <c r="J348" s="25"/>
      <c r="K348" s="57"/>
      <c r="L348" s="57"/>
      <c r="M348" s="25"/>
      <c r="N348" s="57"/>
      <c r="O348" s="57"/>
      <c r="P348" s="57"/>
      <c r="Q348" s="57"/>
    </row>
    <row r="349" spans="1:17">
      <c r="A349" s="19"/>
      <c r="B349" s="55"/>
      <c r="C349" s="21"/>
      <c r="D349" s="21"/>
      <c r="E349" s="56"/>
      <c r="F349" s="57"/>
      <c r="G349" s="57"/>
      <c r="H349" s="57"/>
      <c r="I349" s="25"/>
      <c r="J349" s="25"/>
      <c r="K349" s="57"/>
      <c r="L349" s="57"/>
      <c r="M349" s="25"/>
      <c r="N349" s="57"/>
      <c r="O349" s="57"/>
      <c r="P349" s="57"/>
      <c r="Q349" s="57"/>
    </row>
    <row r="350" spans="1:17">
      <c r="A350" s="19"/>
      <c r="B350" s="55"/>
      <c r="C350" s="21"/>
      <c r="D350" s="21"/>
      <c r="E350" s="56"/>
      <c r="F350" s="57"/>
      <c r="G350" s="57"/>
      <c r="H350" s="57"/>
      <c r="I350" s="25"/>
      <c r="J350" s="25"/>
      <c r="K350" s="57"/>
      <c r="L350" s="57"/>
      <c r="M350" s="25"/>
      <c r="N350" s="57"/>
      <c r="O350" s="57"/>
      <c r="P350" s="57"/>
      <c r="Q350" s="57"/>
    </row>
    <row r="351" spans="1:17">
      <c r="A351" s="19"/>
      <c r="B351" s="55"/>
      <c r="C351" s="21"/>
      <c r="D351" s="21"/>
      <c r="E351" s="56"/>
      <c r="F351" s="57"/>
      <c r="G351" s="57"/>
      <c r="H351" s="57"/>
      <c r="I351" s="25"/>
      <c r="J351" s="25"/>
      <c r="K351" s="57"/>
      <c r="L351" s="57"/>
      <c r="M351" s="25"/>
      <c r="N351" s="57"/>
      <c r="O351" s="57"/>
      <c r="P351" s="57"/>
      <c r="Q351" s="57"/>
    </row>
    <row r="352" spans="1:17">
      <c r="A352" s="19"/>
      <c r="B352" s="55"/>
      <c r="C352" s="21"/>
      <c r="D352" s="21"/>
      <c r="E352" s="56"/>
      <c r="F352" s="57"/>
      <c r="G352" s="57"/>
      <c r="H352" s="57"/>
      <c r="I352" s="25"/>
      <c r="J352" s="25"/>
      <c r="K352" s="57"/>
      <c r="L352" s="57"/>
      <c r="M352" s="25"/>
      <c r="N352" s="57"/>
      <c r="O352" s="57"/>
      <c r="P352" s="57"/>
      <c r="Q352" s="57"/>
    </row>
    <row r="353" spans="1:17">
      <c r="A353" s="19"/>
      <c r="B353" s="55"/>
      <c r="C353" s="21"/>
      <c r="D353" s="21"/>
      <c r="E353" s="56"/>
      <c r="F353" s="57"/>
      <c r="G353" s="57"/>
      <c r="H353" s="57"/>
      <c r="I353" s="25"/>
      <c r="J353" s="25"/>
      <c r="K353" s="57"/>
      <c r="L353" s="57"/>
      <c r="M353" s="25"/>
      <c r="N353" s="57"/>
      <c r="O353" s="57"/>
      <c r="P353" s="57"/>
      <c r="Q353" s="57"/>
    </row>
    <row r="354" spans="1:17">
      <c r="A354" s="19"/>
      <c r="B354" s="55"/>
      <c r="C354" s="21"/>
      <c r="D354" s="21"/>
      <c r="E354" s="56"/>
      <c r="F354" s="57"/>
      <c r="G354" s="57"/>
      <c r="H354" s="57"/>
      <c r="I354" s="25"/>
      <c r="J354" s="25"/>
      <c r="K354" s="57"/>
      <c r="L354" s="57"/>
      <c r="M354" s="25"/>
      <c r="N354" s="57"/>
      <c r="O354" s="57"/>
      <c r="P354" s="57"/>
      <c r="Q354" s="57"/>
    </row>
    <row r="355" spans="1:17">
      <c r="A355" s="19"/>
      <c r="B355" s="55"/>
      <c r="C355" s="21"/>
      <c r="D355" s="21"/>
      <c r="E355" s="56"/>
      <c r="F355" s="57"/>
      <c r="G355" s="57"/>
      <c r="H355" s="57"/>
      <c r="I355" s="25"/>
      <c r="J355" s="25"/>
      <c r="K355" s="57"/>
      <c r="L355" s="57"/>
      <c r="M355" s="25"/>
      <c r="N355" s="57"/>
      <c r="O355" s="57"/>
      <c r="P355" s="57"/>
      <c r="Q355" s="57"/>
    </row>
    <row r="356" spans="1:17">
      <c r="A356" s="19"/>
      <c r="B356" s="55"/>
      <c r="C356" s="21"/>
      <c r="D356" s="21"/>
      <c r="E356" s="56"/>
      <c r="F356" s="57"/>
      <c r="G356" s="57"/>
      <c r="H356" s="57"/>
      <c r="I356" s="25"/>
      <c r="J356" s="25"/>
      <c r="K356" s="57"/>
      <c r="L356" s="57"/>
      <c r="M356" s="25"/>
      <c r="N356" s="57"/>
      <c r="O356" s="57"/>
      <c r="P356" s="57"/>
      <c r="Q356" s="57"/>
    </row>
    <row r="357" spans="1:17">
      <c r="A357" s="19"/>
      <c r="B357" s="55"/>
      <c r="C357" s="21"/>
      <c r="D357" s="21"/>
      <c r="E357" s="56"/>
      <c r="F357" s="57"/>
      <c r="G357" s="57"/>
      <c r="H357" s="57"/>
      <c r="I357" s="25"/>
      <c r="J357" s="25"/>
      <c r="K357" s="57"/>
      <c r="L357" s="57"/>
      <c r="M357" s="25"/>
      <c r="N357" s="57"/>
      <c r="O357" s="57"/>
      <c r="P357" s="57"/>
      <c r="Q357" s="57"/>
    </row>
    <row r="358" spans="1:17">
      <c r="A358" s="19"/>
      <c r="B358" s="55"/>
      <c r="C358" s="21"/>
      <c r="D358" s="21"/>
      <c r="E358" s="56"/>
      <c r="F358" s="57"/>
      <c r="G358" s="57"/>
      <c r="H358" s="57"/>
      <c r="I358" s="25"/>
      <c r="J358" s="25"/>
      <c r="K358" s="57"/>
      <c r="L358" s="57"/>
      <c r="M358" s="25"/>
      <c r="N358" s="57"/>
      <c r="O358" s="57"/>
      <c r="P358" s="57"/>
      <c r="Q358" s="57"/>
    </row>
    <row r="359" spans="1:17">
      <c r="A359" s="19"/>
      <c r="B359" s="55"/>
      <c r="C359" s="21"/>
      <c r="D359" s="21"/>
      <c r="E359" s="56"/>
      <c r="F359" s="57"/>
      <c r="G359" s="57"/>
      <c r="H359" s="57"/>
      <c r="I359" s="25"/>
      <c r="J359" s="25"/>
      <c r="K359" s="57"/>
      <c r="L359" s="57"/>
      <c r="M359" s="25"/>
      <c r="N359" s="57"/>
      <c r="O359" s="57"/>
      <c r="P359" s="57"/>
      <c r="Q359" s="57"/>
    </row>
    <row r="360" spans="1:17">
      <c r="A360" s="19"/>
      <c r="B360" s="55"/>
      <c r="C360" s="21"/>
      <c r="D360" s="21"/>
      <c r="E360" s="56"/>
      <c r="F360" s="57"/>
      <c r="G360" s="57"/>
      <c r="H360" s="57"/>
      <c r="I360" s="25"/>
      <c r="J360" s="25"/>
      <c r="K360" s="57"/>
      <c r="L360" s="57"/>
      <c r="M360" s="25"/>
      <c r="N360" s="57"/>
      <c r="O360" s="57"/>
      <c r="P360" s="57"/>
      <c r="Q360" s="57"/>
    </row>
    <row r="361" spans="1:17">
      <c r="A361" s="19"/>
      <c r="B361" s="55"/>
      <c r="C361" s="21"/>
      <c r="D361" s="21"/>
      <c r="E361" s="56"/>
      <c r="F361" s="57"/>
      <c r="G361" s="57"/>
      <c r="H361" s="57"/>
      <c r="I361" s="25"/>
      <c r="J361" s="25"/>
      <c r="K361" s="57"/>
      <c r="L361" s="57"/>
      <c r="M361" s="25"/>
      <c r="N361" s="57"/>
      <c r="O361" s="57"/>
      <c r="P361" s="57"/>
      <c r="Q361" s="57"/>
    </row>
    <row r="362" spans="1:17">
      <c r="A362" s="19"/>
      <c r="B362" s="55"/>
      <c r="C362" s="21"/>
      <c r="D362" s="21"/>
      <c r="E362" s="56"/>
      <c r="F362" s="57"/>
      <c r="G362" s="57"/>
      <c r="H362" s="57"/>
      <c r="I362" s="25"/>
      <c r="J362" s="25"/>
      <c r="K362" s="57"/>
      <c r="L362" s="57"/>
      <c r="M362" s="25"/>
      <c r="N362" s="57"/>
      <c r="O362" s="57"/>
      <c r="P362" s="57"/>
      <c r="Q362" s="57"/>
    </row>
    <row r="363" spans="1:17">
      <c r="A363" s="19"/>
      <c r="B363" s="55"/>
      <c r="C363" s="21"/>
      <c r="D363" s="21"/>
      <c r="E363" s="56"/>
      <c r="F363" s="57"/>
      <c r="G363" s="57"/>
      <c r="H363" s="57"/>
      <c r="I363" s="25"/>
      <c r="J363" s="25"/>
      <c r="K363" s="57"/>
      <c r="L363" s="57"/>
      <c r="M363" s="25"/>
      <c r="N363" s="57"/>
      <c r="O363" s="57"/>
      <c r="P363" s="57"/>
      <c r="Q363" s="57"/>
    </row>
    <row r="364" spans="1:17">
      <c r="A364" s="19"/>
      <c r="B364" s="55"/>
      <c r="C364" s="21"/>
      <c r="D364" s="21"/>
      <c r="E364" s="56"/>
      <c r="F364" s="57"/>
      <c r="G364" s="57"/>
      <c r="H364" s="57"/>
      <c r="I364" s="25"/>
      <c r="J364" s="25"/>
      <c r="K364" s="57"/>
      <c r="L364" s="57"/>
      <c r="M364" s="25"/>
      <c r="N364" s="57"/>
      <c r="O364" s="57"/>
      <c r="P364" s="57"/>
      <c r="Q364" s="57"/>
    </row>
    <row r="365" spans="1:17">
      <c r="A365" s="19"/>
      <c r="B365" s="55"/>
      <c r="C365" s="21"/>
      <c r="D365" s="21"/>
      <c r="E365" s="56"/>
      <c r="F365" s="57"/>
      <c r="G365" s="57"/>
      <c r="H365" s="57"/>
      <c r="I365" s="25"/>
      <c r="J365" s="25"/>
      <c r="K365" s="57"/>
      <c r="L365" s="57"/>
      <c r="M365" s="25"/>
      <c r="N365" s="57"/>
      <c r="O365" s="57"/>
      <c r="P365" s="57"/>
      <c r="Q365" s="57"/>
    </row>
    <row r="366" spans="1:17">
      <c r="A366" s="19"/>
      <c r="B366" s="55"/>
      <c r="C366" s="21"/>
      <c r="D366" s="21"/>
      <c r="E366" s="56"/>
      <c r="F366" s="57"/>
      <c r="G366" s="57"/>
      <c r="H366" s="57"/>
      <c r="I366" s="25"/>
      <c r="J366" s="25"/>
      <c r="K366" s="57"/>
      <c r="L366" s="57"/>
      <c r="M366" s="25"/>
      <c r="N366" s="57"/>
      <c r="O366" s="57"/>
      <c r="P366" s="57"/>
      <c r="Q366" s="57"/>
    </row>
    <row r="367" spans="1:17">
      <c r="A367" s="19"/>
      <c r="B367" s="55"/>
      <c r="C367" s="21"/>
      <c r="D367" s="21"/>
      <c r="E367" s="56"/>
      <c r="F367" s="57"/>
      <c r="G367" s="57"/>
      <c r="H367" s="57"/>
      <c r="I367" s="25"/>
      <c r="J367" s="25"/>
      <c r="K367" s="57"/>
      <c r="L367" s="57"/>
      <c r="M367" s="25"/>
      <c r="N367" s="57"/>
      <c r="O367" s="57"/>
      <c r="P367" s="57"/>
      <c r="Q367" s="57"/>
    </row>
    <row r="368" spans="1:17">
      <c r="A368" s="19"/>
      <c r="B368" s="55"/>
      <c r="C368" s="21"/>
      <c r="D368" s="21"/>
      <c r="E368" s="56"/>
      <c r="F368" s="57"/>
      <c r="G368" s="57"/>
      <c r="H368" s="57"/>
      <c r="I368" s="25"/>
      <c r="J368" s="25"/>
      <c r="K368" s="57"/>
      <c r="L368" s="57"/>
      <c r="M368" s="25"/>
      <c r="N368" s="57"/>
      <c r="O368" s="57"/>
      <c r="P368" s="57"/>
      <c r="Q368" s="57"/>
    </row>
    <row r="369" spans="1:17">
      <c r="A369" s="19"/>
      <c r="B369" s="55"/>
      <c r="C369" s="21"/>
      <c r="D369" s="21"/>
      <c r="E369" s="56"/>
      <c r="F369" s="57"/>
      <c r="G369" s="57"/>
      <c r="H369" s="57"/>
      <c r="I369" s="25"/>
      <c r="J369" s="25"/>
      <c r="K369" s="57"/>
      <c r="L369" s="57"/>
      <c r="M369" s="25"/>
      <c r="N369" s="57"/>
      <c r="O369" s="57"/>
      <c r="P369" s="57"/>
      <c r="Q369" s="57"/>
    </row>
    <row r="370" spans="1:17">
      <c r="A370" s="19"/>
      <c r="B370" s="55"/>
      <c r="C370" s="21"/>
      <c r="D370" s="21"/>
      <c r="E370" s="56"/>
      <c r="F370" s="57"/>
      <c r="G370" s="57"/>
      <c r="H370" s="57"/>
      <c r="I370" s="25"/>
      <c r="J370" s="25"/>
      <c r="K370" s="57"/>
      <c r="L370" s="57"/>
      <c r="M370" s="25"/>
      <c r="N370" s="57"/>
      <c r="O370" s="57"/>
      <c r="P370" s="57"/>
      <c r="Q370" s="57"/>
    </row>
    <row r="371" spans="1:17">
      <c r="A371" s="19"/>
      <c r="B371" s="55"/>
      <c r="C371" s="21"/>
      <c r="D371" s="21"/>
      <c r="E371" s="56"/>
      <c r="F371" s="57"/>
      <c r="G371" s="57"/>
      <c r="H371" s="57"/>
      <c r="I371" s="25"/>
      <c r="J371" s="25"/>
      <c r="K371" s="57"/>
      <c r="L371" s="57"/>
      <c r="M371" s="25"/>
      <c r="N371" s="57"/>
      <c r="O371" s="57"/>
      <c r="P371" s="57"/>
      <c r="Q371" s="57"/>
    </row>
    <row r="372" spans="1:17">
      <c r="A372" s="19"/>
      <c r="B372" s="55"/>
      <c r="C372" s="21"/>
      <c r="D372" s="21"/>
      <c r="E372" s="56"/>
      <c r="F372" s="57"/>
      <c r="G372" s="57"/>
      <c r="H372" s="57"/>
      <c r="I372" s="25"/>
      <c r="J372" s="25"/>
      <c r="K372" s="57"/>
      <c r="L372" s="57"/>
      <c r="M372" s="25"/>
      <c r="N372" s="57"/>
      <c r="O372" s="57"/>
      <c r="P372" s="57"/>
      <c r="Q372" s="57"/>
    </row>
    <row r="373" spans="1:17">
      <c r="A373" s="19"/>
      <c r="B373" s="55"/>
      <c r="C373" s="21"/>
      <c r="D373" s="21"/>
      <c r="E373" s="56"/>
      <c r="F373" s="57"/>
      <c r="G373" s="57"/>
      <c r="H373" s="57"/>
      <c r="I373" s="25"/>
      <c r="J373" s="25"/>
      <c r="K373" s="57"/>
      <c r="L373" s="57"/>
      <c r="M373" s="25"/>
      <c r="N373" s="57"/>
      <c r="O373" s="57"/>
      <c r="P373" s="57"/>
      <c r="Q373" s="57"/>
    </row>
    <row r="374" spans="1:17">
      <c r="A374" s="19"/>
      <c r="B374" s="55"/>
      <c r="C374" s="21"/>
      <c r="D374" s="21"/>
      <c r="E374" s="56"/>
      <c r="F374" s="57"/>
      <c r="G374" s="57"/>
      <c r="H374" s="57"/>
      <c r="I374" s="25"/>
      <c r="J374" s="25"/>
      <c r="K374" s="57"/>
      <c r="L374" s="57"/>
      <c r="M374" s="25"/>
      <c r="N374" s="57"/>
      <c r="O374" s="57"/>
      <c r="P374" s="57"/>
      <c r="Q374" s="57"/>
    </row>
    <row r="375" spans="1:17">
      <c r="A375" s="19"/>
      <c r="B375" s="55"/>
      <c r="C375" s="21"/>
      <c r="D375" s="21"/>
      <c r="E375" s="56"/>
      <c r="F375" s="57"/>
      <c r="G375" s="57"/>
      <c r="H375" s="57"/>
      <c r="I375" s="25"/>
      <c r="J375" s="25"/>
      <c r="K375" s="57"/>
      <c r="L375" s="57"/>
      <c r="M375" s="25"/>
      <c r="N375" s="57"/>
      <c r="O375" s="57"/>
      <c r="P375" s="57"/>
      <c r="Q375" s="57"/>
    </row>
    <row r="376" spans="1:17">
      <c r="A376" s="19"/>
      <c r="B376" s="55"/>
      <c r="C376" s="21"/>
      <c r="D376" s="21"/>
      <c r="E376" s="56"/>
      <c r="F376" s="57"/>
      <c r="G376" s="57"/>
      <c r="H376" s="57"/>
      <c r="I376" s="25"/>
      <c r="J376" s="25"/>
      <c r="K376" s="57"/>
      <c r="L376" s="57"/>
      <c r="M376" s="25"/>
      <c r="N376" s="57"/>
      <c r="O376" s="57"/>
      <c r="P376" s="57"/>
      <c r="Q376" s="57"/>
    </row>
    <row r="377" spans="1:17">
      <c r="A377" s="19"/>
      <c r="B377" s="55"/>
      <c r="C377" s="21"/>
      <c r="D377" s="21"/>
      <c r="E377" s="56"/>
      <c r="F377" s="57"/>
      <c r="G377" s="57"/>
      <c r="H377" s="57"/>
      <c r="I377" s="25"/>
      <c r="J377" s="25"/>
      <c r="K377" s="57"/>
      <c r="L377" s="57"/>
      <c r="M377" s="25"/>
      <c r="N377" s="57"/>
      <c r="O377" s="57"/>
      <c r="P377" s="57"/>
      <c r="Q377" s="57"/>
    </row>
    <row r="378" spans="1:17">
      <c r="A378" s="19"/>
      <c r="B378" s="55"/>
      <c r="C378" s="21"/>
      <c r="D378" s="21"/>
      <c r="E378" s="56"/>
      <c r="F378" s="57"/>
      <c r="G378" s="57"/>
      <c r="H378" s="57"/>
      <c r="I378" s="25"/>
      <c r="J378" s="25"/>
      <c r="K378" s="57"/>
      <c r="L378" s="57"/>
      <c r="M378" s="25"/>
      <c r="N378" s="57"/>
      <c r="O378" s="57"/>
      <c r="P378" s="57"/>
      <c r="Q378" s="57"/>
    </row>
    <row r="379" spans="1:17">
      <c r="A379" s="19"/>
      <c r="B379" s="55"/>
      <c r="C379" s="21"/>
      <c r="D379" s="21"/>
      <c r="E379" s="56"/>
      <c r="F379" s="57"/>
      <c r="G379" s="57"/>
      <c r="H379" s="57"/>
      <c r="I379" s="25"/>
      <c r="J379" s="25"/>
      <c r="K379" s="57"/>
      <c r="L379" s="57"/>
      <c r="M379" s="25"/>
      <c r="N379" s="57"/>
      <c r="O379" s="57"/>
      <c r="P379" s="57"/>
      <c r="Q379" s="57"/>
    </row>
    <row r="380" spans="1:17">
      <c r="A380" s="19"/>
      <c r="B380" s="55"/>
      <c r="C380" s="21"/>
      <c r="D380" s="21"/>
      <c r="E380" s="56"/>
      <c r="F380" s="57"/>
      <c r="G380" s="57"/>
      <c r="H380" s="57"/>
      <c r="I380" s="25"/>
      <c r="J380" s="25"/>
      <c r="K380" s="57"/>
      <c r="L380" s="57"/>
      <c r="M380" s="25"/>
      <c r="N380" s="57"/>
      <c r="O380" s="57"/>
      <c r="P380" s="57"/>
      <c r="Q380" s="57"/>
    </row>
    <row r="381" spans="1:17">
      <c r="A381" s="19"/>
      <c r="B381" s="55"/>
      <c r="C381" s="21"/>
      <c r="D381" s="21"/>
      <c r="E381" s="56"/>
      <c r="F381" s="57"/>
      <c r="G381" s="57"/>
      <c r="H381" s="57"/>
      <c r="I381" s="25"/>
      <c r="J381" s="25"/>
      <c r="K381" s="57"/>
      <c r="L381" s="57"/>
      <c r="M381" s="25"/>
      <c r="N381" s="57"/>
      <c r="O381" s="57"/>
      <c r="P381" s="57"/>
      <c r="Q381" s="57"/>
    </row>
    <row r="382" spans="1:17">
      <c r="A382" s="19"/>
      <c r="B382" s="55"/>
      <c r="C382" s="21"/>
      <c r="D382" s="21"/>
      <c r="E382" s="56"/>
      <c r="F382" s="57"/>
      <c r="G382" s="57"/>
      <c r="H382" s="57"/>
      <c r="I382" s="25"/>
      <c r="J382" s="25"/>
      <c r="K382" s="57"/>
      <c r="L382" s="57"/>
      <c r="M382" s="25"/>
      <c r="N382" s="57"/>
      <c r="O382" s="57"/>
      <c r="P382" s="57"/>
      <c r="Q382" s="57"/>
    </row>
    <row r="383" spans="1:17">
      <c r="A383" s="19"/>
      <c r="B383" s="55"/>
      <c r="C383" s="21"/>
      <c r="D383" s="21"/>
      <c r="E383" s="56"/>
      <c r="F383" s="57"/>
      <c r="G383" s="57"/>
      <c r="H383" s="57"/>
      <c r="I383" s="25"/>
      <c r="J383" s="25"/>
      <c r="K383" s="57"/>
      <c r="L383" s="57"/>
      <c r="M383" s="25"/>
      <c r="N383" s="57"/>
      <c r="O383" s="57"/>
      <c r="P383" s="57"/>
      <c r="Q383" s="57"/>
    </row>
    <row r="384" spans="1:17">
      <c r="C384" s="12"/>
    </row>
  </sheetData>
  <mergeCells count="21">
    <mergeCell ref="A2:Q2"/>
    <mergeCell ref="C3:Q3"/>
    <mergeCell ref="F7:Q7"/>
    <mergeCell ref="Q9:Q10"/>
    <mergeCell ref="A64:C64"/>
    <mergeCell ref="F9:G9"/>
    <mergeCell ref="F8:H8"/>
    <mergeCell ref="J8:L8"/>
    <mergeCell ref="N8:P8"/>
    <mergeCell ref="A11:D11"/>
    <mergeCell ref="A27:C27"/>
    <mergeCell ref="A28:D28"/>
    <mergeCell ref="A45:C45"/>
    <mergeCell ref="A46:C46"/>
    <mergeCell ref="A62:C62"/>
    <mergeCell ref="A3:B3"/>
    <mergeCell ref="F6:H6"/>
    <mergeCell ref="A7:A10"/>
    <mergeCell ref="B7:B10"/>
    <mergeCell ref="C7:C10"/>
    <mergeCell ref="D7:D10"/>
  </mergeCells>
  <pageMargins left="0.25" right="0.25" top="0.75" bottom="0.75" header="0.3" footer="0.3"/>
  <pageSetup paperSize="14" scale="35" orientation="landscape" horizontalDpi="4294967294"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N32"/>
  <sheetViews>
    <sheetView showGridLines="0" tabSelected="1" zoomScaleNormal="100" workbookViewId="0">
      <selection activeCell="D16" sqref="D16"/>
    </sheetView>
  </sheetViews>
  <sheetFormatPr baseColWidth="10" defaultColWidth="11" defaultRowHeight="15"/>
  <cols>
    <col min="1" max="1" width="18.85546875" customWidth="1"/>
    <col min="2" max="2" width="27.140625" customWidth="1"/>
    <col min="3" max="3" width="17.7109375" customWidth="1"/>
    <col min="4" max="5" width="19.28515625" customWidth="1"/>
    <col min="6" max="6" width="19.42578125" customWidth="1"/>
    <col min="8" max="8" width="21.5703125" customWidth="1"/>
    <col min="9" max="9" width="23.5703125" customWidth="1"/>
  </cols>
  <sheetData>
    <row r="1" spans="1:11" ht="26.25" customHeight="1">
      <c r="A1" s="747" t="s">
        <v>197</v>
      </c>
      <c r="B1" s="748"/>
      <c r="C1" s="748"/>
      <c r="D1" s="748"/>
      <c r="E1" s="748"/>
      <c r="F1" s="749"/>
      <c r="G1" s="1"/>
      <c r="H1" s="1"/>
      <c r="I1" s="1"/>
      <c r="J1" s="1"/>
      <c r="K1" s="1"/>
    </row>
    <row r="2" spans="1:11" ht="120" customHeight="1">
      <c r="A2" s="2" t="s">
        <v>153</v>
      </c>
      <c r="B2" s="750" t="s">
        <v>200</v>
      </c>
      <c r="C2" s="750"/>
      <c r="D2" s="750"/>
      <c r="E2" s="750"/>
      <c r="F2" s="751"/>
      <c r="G2" s="3"/>
      <c r="H2" s="3"/>
      <c r="I2" s="3"/>
      <c r="J2" s="3"/>
      <c r="K2" s="3"/>
    </row>
    <row r="3" spans="1:11" ht="15.75" thickBot="1"/>
    <row r="4" spans="1:11" ht="15" customHeight="1">
      <c r="A4" s="752" t="s">
        <v>151</v>
      </c>
      <c r="B4" s="756" t="s">
        <v>152</v>
      </c>
      <c r="C4" s="756" t="s">
        <v>174</v>
      </c>
      <c r="D4" s="756" t="s">
        <v>175</v>
      </c>
      <c r="E4" s="756" t="s">
        <v>176</v>
      </c>
      <c r="F4" s="760" t="s">
        <v>177</v>
      </c>
    </row>
    <row r="5" spans="1:11" ht="45.75" customHeight="1">
      <c r="A5" s="753"/>
      <c r="B5" s="757"/>
      <c r="C5" s="757"/>
      <c r="D5" s="757" t="s">
        <v>153</v>
      </c>
      <c r="E5" s="757" t="s">
        <v>153</v>
      </c>
      <c r="F5" s="761"/>
    </row>
    <row r="6" spans="1:11" ht="22.5" customHeight="1">
      <c r="A6" s="753"/>
      <c r="B6" s="4" t="s">
        <v>154</v>
      </c>
      <c r="C6" s="215">
        <f>'ANEXO 1. VALOR 2026 (1 MES)'!L48</f>
        <v>1262947171.2400002</v>
      </c>
      <c r="D6" s="215">
        <f>'ANEXO 1.1.VALOR 2027 (II SEMES)'!M47</f>
        <v>15954127583.4</v>
      </c>
      <c r="E6" s="215">
        <f>'ANEXO 1.2.VALOR 2028 (11 MESES)'!L47</f>
        <v>15187934383.16</v>
      </c>
      <c r="F6" s="216">
        <f>+C6+D6+E6</f>
        <v>32405009137.799999</v>
      </c>
      <c r="H6" s="6"/>
      <c r="I6" s="163"/>
    </row>
    <row r="7" spans="1:11" ht="22.5" customHeight="1">
      <c r="A7" s="753"/>
      <c r="B7" s="4" t="s">
        <v>155</v>
      </c>
      <c r="C7" s="215">
        <f>'ANEXO 2.2 CONSOLIDADO MED F'!H64</f>
        <v>8800352.6300000008</v>
      </c>
      <c r="D7" s="215">
        <f>'ANEXO 2.2 CONSOLIDADO MED F'!L64</f>
        <v>110250808.2</v>
      </c>
      <c r="E7" s="215">
        <f>'ANEXO 2.2 CONSOLIDADO MED F'!P64</f>
        <v>104095147.97</v>
      </c>
      <c r="F7" s="216">
        <f t="shared" ref="F7:F8" si="0">+C7+D7+E7</f>
        <v>223146308.80000001</v>
      </c>
    </row>
    <row r="8" spans="1:11" ht="27.75" customHeight="1">
      <c r="A8" s="754"/>
      <c r="B8" s="5" t="s">
        <v>156</v>
      </c>
      <c r="C8" s="217">
        <f>SUM(C6:C7)</f>
        <v>1271747523.8700004</v>
      </c>
      <c r="D8" s="217">
        <f>SUM(D6:D7)</f>
        <v>16064378391.6</v>
      </c>
      <c r="E8" s="217">
        <f>SUM(E6:E7)</f>
        <v>15292029531.129999</v>
      </c>
      <c r="F8" s="218">
        <f t="shared" si="0"/>
        <v>32628155446.599998</v>
      </c>
    </row>
    <row r="9" spans="1:11" ht="15" customHeight="1">
      <c r="A9" s="755" t="s">
        <v>157</v>
      </c>
      <c r="B9" s="757" t="s">
        <v>152</v>
      </c>
      <c r="C9" s="758" t="s">
        <v>174</v>
      </c>
      <c r="D9" s="758" t="s">
        <v>175</v>
      </c>
      <c r="E9" s="758" t="s">
        <v>176</v>
      </c>
      <c r="F9" s="762" t="s">
        <v>177</v>
      </c>
    </row>
    <row r="10" spans="1:11" ht="15" customHeight="1">
      <c r="A10" s="753"/>
      <c r="B10" s="757"/>
      <c r="C10" s="759"/>
      <c r="D10" s="759" t="s">
        <v>153</v>
      </c>
      <c r="E10" s="759" t="s">
        <v>153</v>
      </c>
      <c r="F10" s="762"/>
    </row>
    <row r="11" spans="1:11" ht="25.5" customHeight="1">
      <c r="A11" s="753"/>
      <c r="B11" s="4" t="s">
        <v>158</v>
      </c>
      <c r="C11" s="215">
        <f>'ANEXO 1. VALOR 2026 (1 MES)'!L54</f>
        <v>188602067.99000001</v>
      </c>
      <c r="D11" s="215">
        <f>'ANEXO 1.1.VALOR 2027 (II SEMES)'!M53</f>
        <v>2382661204.5</v>
      </c>
      <c r="E11" s="215">
        <f>'ANEXO 1.2.VALOR 2028 (11 MESES)'!L53</f>
        <v>2268378015.6400003</v>
      </c>
      <c r="F11" s="216">
        <f>+C11+D11+E11</f>
        <v>4839641288.1300001</v>
      </c>
    </row>
    <row r="12" spans="1:11" ht="22.5" customHeight="1" thickBot="1">
      <c r="A12" s="753"/>
      <c r="B12" s="504" t="s">
        <v>159</v>
      </c>
      <c r="C12" s="505">
        <f>C11</f>
        <v>188602067.99000001</v>
      </c>
      <c r="D12" s="505">
        <f>D11</f>
        <v>2382661204.5</v>
      </c>
      <c r="E12" s="505">
        <f>E11</f>
        <v>2268378015.6400003</v>
      </c>
      <c r="F12" s="506">
        <f>F11</f>
        <v>4839641288.1300001</v>
      </c>
    </row>
    <row r="13" spans="1:11" ht="37.5" customHeight="1" thickBot="1">
      <c r="A13" s="745" t="s">
        <v>164</v>
      </c>
      <c r="B13" s="746"/>
      <c r="C13" s="507">
        <f>SUM(C8+C12)</f>
        <v>1460349591.8600004</v>
      </c>
      <c r="D13" s="507">
        <f>SUM(D8+D12)</f>
        <v>18447039596.099998</v>
      </c>
      <c r="E13" s="507">
        <f>SUM(E8+E12)</f>
        <v>17560407546.77</v>
      </c>
      <c r="F13" s="508">
        <f>+F12+F8</f>
        <v>37467796734.729996</v>
      </c>
      <c r="H13" s="194"/>
      <c r="I13" s="194"/>
    </row>
    <row r="14" spans="1:11">
      <c r="H14" s="321"/>
      <c r="I14" s="194"/>
    </row>
    <row r="17" spans="1:66" s="65" customFormat="1" ht="17.25" customHeight="1">
      <c r="A17" s="72"/>
      <c r="B17" s="199"/>
      <c r="C17" s="96"/>
      <c r="D17" s="96"/>
      <c r="E17" s="96"/>
      <c r="F17" s="96"/>
      <c r="H17" s="96"/>
      <c r="I17" s="96"/>
      <c r="J17" s="96"/>
      <c r="K17" s="96"/>
      <c r="L17" s="96"/>
      <c r="M17" s="96"/>
      <c r="N17" s="96"/>
      <c r="O17" s="96"/>
      <c r="P17" s="96"/>
      <c r="Q17" s="96"/>
      <c r="R17" s="96"/>
      <c r="S17" s="96"/>
      <c r="T17" s="96"/>
      <c r="U17" s="96"/>
      <c r="V17" s="96"/>
      <c r="W17" s="96"/>
      <c r="X17" s="96"/>
    </row>
    <row r="18" spans="1:66" s="65" customFormat="1" ht="16.5">
      <c r="A18" s="200"/>
      <c r="B18" s="72"/>
      <c r="C18" s="201"/>
      <c r="D18" s="96"/>
      <c r="E18" s="96"/>
      <c r="F18" s="96"/>
      <c r="G18" s="96"/>
      <c r="I18" s="96"/>
      <c r="J18" s="96"/>
      <c r="K18" s="96"/>
      <c r="L18" s="96"/>
      <c r="M18" s="96"/>
      <c r="N18" s="96"/>
      <c r="O18" s="96"/>
      <c r="P18" s="96"/>
      <c r="Q18" s="96"/>
      <c r="R18" s="96"/>
      <c r="S18" s="96"/>
      <c r="T18" s="96"/>
      <c r="U18" s="96"/>
      <c r="V18" s="96"/>
      <c r="W18" s="96"/>
      <c r="X18" s="96"/>
    </row>
    <row r="19" spans="1:66" s="202" customFormat="1" ht="16.5">
      <c r="A19" s="200"/>
      <c r="B19" s="203"/>
      <c r="H19" s="312"/>
    </row>
    <row r="20" spans="1:66" s="65" customFormat="1" ht="16.5">
      <c r="L20" s="86"/>
      <c r="M20" s="99"/>
    </row>
    <row r="21" spans="1:66" s="65" customFormat="1" ht="16.5">
      <c r="A21" s="356"/>
      <c r="B21" s="108" t="s">
        <v>216</v>
      </c>
      <c r="C21" s="358">
        <v>46302</v>
      </c>
      <c r="D21" s="356"/>
      <c r="E21"/>
      <c r="F21"/>
      <c r="L21" s="86"/>
      <c r="M21" s="100"/>
    </row>
    <row r="22" spans="1:66" s="65" customFormat="1" ht="16.5">
      <c r="A22" s="356"/>
      <c r="B22" s="108" t="s">
        <v>217</v>
      </c>
      <c r="C22" s="108">
        <v>45</v>
      </c>
      <c r="D22" s="356"/>
      <c r="E22"/>
      <c r="F22"/>
      <c r="K22" s="86"/>
    </row>
    <row r="23" spans="1:66" s="65" customFormat="1" ht="16.5">
      <c r="A23"/>
      <c r="B23"/>
      <c r="C23"/>
      <c r="D23"/>
      <c r="E23"/>
      <c r="F23"/>
      <c r="K23" s="86"/>
    </row>
    <row r="24" spans="1:66" s="65" customFormat="1" ht="16.5">
      <c r="A24"/>
      <c r="B24"/>
      <c r="C24"/>
      <c r="D24"/>
      <c r="E24"/>
      <c r="F24"/>
      <c r="K24" s="86"/>
    </row>
    <row r="25" spans="1:66" s="65" customFormat="1" ht="16.5">
      <c r="A25"/>
      <c r="B25"/>
      <c r="C25"/>
      <c r="D25"/>
      <c r="E25"/>
      <c r="F25"/>
      <c r="K25" s="86"/>
    </row>
    <row r="26" spans="1:66" s="65" customFormat="1" ht="16.5">
      <c r="A26"/>
      <c r="B26"/>
      <c r="C26"/>
      <c r="D26"/>
      <c r="E26"/>
      <c r="F26"/>
      <c r="K26" s="86"/>
    </row>
    <row r="27" spans="1:66" s="65" customFormat="1" ht="16.5">
      <c r="A27"/>
      <c r="B27"/>
      <c r="C27"/>
      <c r="D27"/>
      <c r="E27"/>
      <c r="F27"/>
      <c r="K27" s="98"/>
    </row>
    <row r="28" spans="1:66" ht="15.75">
      <c r="G28" s="57"/>
      <c r="H28" s="25"/>
      <c r="I28" s="25"/>
      <c r="J28" s="57"/>
      <c r="K28" s="57"/>
      <c r="L28" s="25"/>
      <c r="M28" s="57"/>
      <c r="N28" s="57"/>
      <c r="O28" s="57"/>
      <c r="P28" s="57"/>
      <c r="Q28" s="57"/>
      <c r="R28" s="57"/>
      <c r="S28" s="57"/>
      <c r="T28" s="23"/>
      <c r="U28" s="25"/>
      <c r="V28" s="57"/>
      <c r="W28" s="57"/>
      <c r="X28" s="25"/>
      <c r="Y28" s="57"/>
      <c r="Z28" s="57"/>
      <c r="AA28" s="57"/>
      <c r="AB28" s="25"/>
      <c r="AC28" s="57"/>
      <c r="AD28" s="57"/>
      <c r="AE28" s="57"/>
      <c r="AF28" s="12"/>
      <c r="AG28" s="25"/>
      <c r="AH28" s="57"/>
      <c r="AI28" s="57"/>
      <c r="AJ28" s="25"/>
      <c r="AK28" s="57"/>
      <c r="AL28" s="57"/>
      <c r="AM28" s="57"/>
      <c r="AN28" s="12"/>
      <c r="AO28" s="12"/>
      <c r="AP28" s="12"/>
      <c r="AQ28" s="12"/>
      <c r="AR28" s="12"/>
      <c r="AS28" s="12"/>
      <c r="AT28" s="12"/>
      <c r="AU28" s="12"/>
      <c r="AV28" s="12"/>
      <c r="AW28" s="12"/>
      <c r="AX28" s="12"/>
      <c r="AY28" s="12"/>
      <c r="AZ28" s="12"/>
      <c r="BA28" s="12"/>
      <c r="BB28" s="12"/>
      <c r="BC28" s="12"/>
      <c r="BD28" s="57"/>
      <c r="BE28" s="57"/>
      <c r="BF28" s="57"/>
      <c r="BG28" s="25"/>
      <c r="BH28" s="25"/>
      <c r="BI28" s="57"/>
      <c r="BJ28" s="57"/>
      <c r="BK28" s="25"/>
      <c r="BL28" s="57"/>
      <c r="BM28" s="57"/>
      <c r="BN28" s="57"/>
    </row>
    <row r="32" spans="1:66" ht="15.75">
      <c r="A32" s="31"/>
      <c r="B32" s="11"/>
      <c r="C32" s="189"/>
      <c r="D32" s="11"/>
      <c r="E32" s="9"/>
      <c r="F32" s="12"/>
    </row>
  </sheetData>
  <mergeCells count="15">
    <mergeCell ref="A13:B13"/>
    <mergeCell ref="A1:F1"/>
    <mergeCell ref="B2:F2"/>
    <mergeCell ref="A4:A8"/>
    <mergeCell ref="A9:A12"/>
    <mergeCell ref="B4:B5"/>
    <mergeCell ref="B9:B10"/>
    <mergeCell ref="C4:C5"/>
    <mergeCell ref="C9:C10"/>
    <mergeCell ref="D4:D5"/>
    <mergeCell ref="D9:D10"/>
    <mergeCell ref="E4:E5"/>
    <mergeCell ref="E9:E10"/>
    <mergeCell ref="F4:F5"/>
    <mergeCell ref="F9:F10"/>
  </mergeCells>
  <printOptions horizontalCentered="1"/>
  <pageMargins left="0.70866141732283472" right="0.70866141732283472" top="0.74803149606299213" bottom="0.74803149606299213" header="0.31496062992125984" footer="0.31496062992125984"/>
  <pageSetup paperSize="9" scale="80" orientation="landscape" r:id="rId1"/>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vt:i4>
      </vt:variant>
    </vt:vector>
  </HeadingPairs>
  <TitlesOfParts>
    <vt:vector size="14" baseType="lpstr">
      <vt:lpstr>Solicitud cotizaciones</vt:lpstr>
      <vt:lpstr>GENERAL</vt:lpstr>
      <vt:lpstr>Anexo 1</vt:lpstr>
      <vt:lpstr>Anexo 2</vt:lpstr>
      <vt:lpstr>DISTRIBUCION MEDIO HUMANO</vt:lpstr>
      <vt:lpstr>ANEXO 1. VALOR 2026 (1 MES)</vt:lpstr>
      <vt:lpstr>ANEXO 1.1.VALOR 2027 (I SEMES)</vt:lpstr>
      <vt:lpstr>ANEXO 1.1.VALOR 2027 (II SEMES)</vt:lpstr>
      <vt:lpstr>ANEXO 1.2.VALOR 2028 (11 MESES)</vt:lpstr>
      <vt:lpstr>ANEXO 2 COTIZAC.MEDIOS TECNOL</vt:lpstr>
      <vt:lpstr>ANEXO 2.1 - HISTOR MEDIOS TEC.</vt:lpstr>
      <vt:lpstr>ANEXO 2.2 CONSOLIDADO MED F</vt:lpstr>
      <vt:lpstr>ANEXO 3 CONSOLIDADO</vt:lpstr>
      <vt:lpstr>'ANEXO 3 CONSOLIDADO'!Área_de_impresión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Nydia Janneth Moreno Beltran</cp:lastModifiedBy>
  <cp:lastPrinted>2026-10-01T16:38:20Z</cp:lastPrinted>
  <dcterms:created xsi:type="dcterms:W3CDTF">2017-01-13T15:55:00Z</dcterms:created>
  <dcterms:modified xsi:type="dcterms:W3CDTF">2026-10-19T18:14:05Z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0879C51D332F4ABC9DAF6792B29C1AE5_13</vt:lpwstr>
  </property>
  <property fmtid="{D5CDD505-2E9C-101B-9397-08002B2CF9AE}" pid="3" name="KSOProductBuildVer">
    <vt:lpwstr>1033-12.2.0.17119</vt:lpwstr>
  </property>
</Properties>
</file>