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2026\ESTUDIOS PREVIOS GRANDES\TUNJAVENTURA\AJUSTADOS\"/>
    </mc:Choice>
  </mc:AlternateContent>
  <bookViews>
    <workbookView showHorizontalScroll="0" showVerticalScroll="0" showSheetTabs="0" xWindow="0" yWindow="0" windowWidth="23040" windowHeight="8784"/>
  </bookViews>
  <sheets>
    <sheet name="SEDES - COTIZACIONES "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4" i="1" l="1"/>
  <c r="R5" i="1"/>
  <c r="S5" i="1" s="1"/>
  <c r="R6" i="1"/>
  <c r="S6" i="1" s="1"/>
  <c r="R7" i="1"/>
  <c r="R8" i="1"/>
  <c r="S8" i="1" s="1"/>
  <c r="R9" i="1"/>
  <c r="S9" i="1" s="1"/>
  <c r="R10" i="1"/>
  <c r="S10" i="1" s="1"/>
  <c r="R11" i="1"/>
  <c r="R12" i="1"/>
  <c r="S12" i="1" s="1"/>
  <c r="R13" i="1"/>
  <c r="S13" i="1" s="1"/>
  <c r="R14" i="1"/>
  <c r="S14" i="1" s="1"/>
  <c r="R15" i="1"/>
  <c r="R16" i="1"/>
  <c r="S16" i="1" s="1"/>
  <c r="R17" i="1"/>
  <c r="S17" i="1" s="1"/>
  <c r="R18" i="1"/>
  <c r="S18" i="1" s="1"/>
  <c r="S4" i="1"/>
  <c r="S7" i="1"/>
  <c r="S11" i="1"/>
  <c r="S15" i="1"/>
  <c r="O14" i="1"/>
  <c r="O7" i="1"/>
  <c r="O4" i="1"/>
  <c r="K14" i="1"/>
  <c r="K7" i="1"/>
  <c r="K4" i="1"/>
  <c r="G14" i="1"/>
  <c r="G7" i="1"/>
  <c r="G4" i="1"/>
  <c r="S19" i="1" l="1"/>
  <c r="O12" i="1"/>
  <c r="O18" i="1"/>
  <c r="O16" i="1"/>
  <c r="O15" i="1"/>
  <c r="O13" i="1"/>
  <c r="O10" i="1"/>
  <c r="O8" i="1"/>
  <c r="K18" i="1" l="1"/>
  <c r="K16" i="1"/>
  <c r="K15" i="1"/>
  <c r="K13" i="1"/>
  <c r="K12" i="1"/>
  <c r="K10" i="1"/>
  <c r="K8" i="1"/>
  <c r="G18" i="1"/>
  <c r="G16" i="1"/>
  <c r="G15" i="1"/>
  <c r="G13" i="1"/>
  <c r="G12" i="1"/>
  <c r="G10" i="1"/>
  <c r="G8" i="1"/>
  <c r="H8" i="1" l="1"/>
  <c r="H12" i="1"/>
  <c r="H13" i="1"/>
  <c r="H14" i="1"/>
  <c r="H15" i="1"/>
  <c r="H16" i="1"/>
  <c r="P8" i="1" l="1"/>
  <c r="Q8" i="1" s="1"/>
  <c r="P12" i="1"/>
  <c r="Q12" i="1" s="1"/>
  <c r="P13" i="1"/>
  <c r="Q13" i="1" s="1"/>
  <c r="P14" i="1"/>
  <c r="Q14" i="1" s="1"/>
  <c r="P15" i="1"/>
  <c r="Q15" i="1" s="1"/>
  <c r="P16" i="1"/>
  <c r="Q16" i="1" s="1"/>
  <c r="P18" i="1"/>
  <c r="Q18" i="1" s="1"/>
  <c r="P10" i="1"/>
  <c r="Q10" i="1" s="1"/>
  <c r="O6" i="1"/>
  <c r="P6" i="1" s="1"/>
  <c r="Q6" i="1" s="1"/>
  <c r="O5" i="1"/>
  <c r="P5" i="1" s="1"/>
  <c r="Q5" i="1" s="1"/>
  <c r="K6" i="1"/>
  <c r="K5" i="1"/>
  <c r="L5" i="1" s="1"/>
  <c r="H18" i="1"/>
  <c r="M5" i="1" l="1"/>
  <c r="I8" i="1"/>
  <c r="I12" i="1"/>
  <c r="I13" i="1"/>
  <c r="I14" i="1"/>
  <c r="I15" i="1"/>
  <c r="I16" i="1"/>
  <c r="H10" i="1"/>
  <c r="G5" i="1"/>
  <c r="H5" i="1" s="1"/>
  <c r="G6" i="1"/>
  <c r="H6" i="1" s="1"/>
  <c r="H7" i="1"/>
  <c r="H9" i="1"/>
  <c r="G11" i="1"/>
  <c r="H11" i="1" s="1"/>
  <c r="G17" i="1"/>
  <c r="H17" i="1" s="1"/>
  <c r="I9" i="1" l="1"/>
  <c r="I6" i="1"/>
  <c r="I5" i="1"/>
  <c r="I10" i="1"/>
  <c r="I11" i="1"/>
  <c r="I17" i="1"/>
  <c r="I7" i="1"/>
  <c r="I18" i="1"/>
  <c r="H4" i="1" l="1"/>
  <c r="I4" i="1" l="1"/>
  <c r="O17" i="1"/>
  <c r="P17" i="1" s="1"/>
  <c r="Q17" i="1" s="1"/>
  <c r="O11" i="1"/>
  <c r="P11" i="1" s="1"/>
  <c r="P9" i="1"/>
  <c r="P7" i="1"/>
  <c r="Q7" i="1" s="1"/>
  <c r="P4" i="1"/>
  <c r="Q4" i="1" s="1"/>
  <c r="L18" i="1"/>
  <c r="K17" i="1"/>
  <c r="L17" i="1" s="1"/>
  <c r="L16" i="1"/>
  <c r="L15" i="1"/>
  <c r="L14" i="1"/>
  <c r="L13" i="1"/>
  <c r="L12" i="1"/>
  <c r="K11" i="1"/>
  <c r="L11" i="1" s="1"/>
  <c r="L10" i="1"/>
  <c r="L9" i="1"/>
  <c r="L8" i="1"/>
  <c r="L7" i="1"/>
  <c r="L6" i="1"/>
  <c r="M9" i="1" l="1"/>
  <c r="M11" i="1"/>
  <c r="M12" i="1"/>
  <c r="M10" i="1"/>
  <c r="M18" i="1"/>
  <c r="M13" i="1"/>
  <c r="M7" i="1"/>
  <c r="M15" i="1"/>
  <c r="M8" i="1"/>
  <c r="M16" i="1"/>
  <c r="M6" i="1"/>
  <c r="M14" i="1"/>
  <c r="M17" i="1"/>
  <c r="Q11" i="1"/>
  <c r="Q9" i="1"/>
  <c r="L4" i="1"/>
  <c r="M4" i="1" l="1"/>
</calcChain>
</file>

<file path=xl/comments1.xml><?xml version="1.0" encoding="utf-8"?>
<comments xmlns="http://schemas.openxmlformats.org/spreadsheetml/2006/main">
  <authors>
    <author>AUXILIARCONTR-22</author>
    <author>Lenovo</author>
  </authors>
  <commentList>
    <comment ref="F4" authorId="0" shapeId="0">
      <text>
        <r>
          <rPr>
            <b/>
            <sz val="9"/>
            <color indexed="81"/>
            <rFont val="Tahoma"/>
            <family val="2"/>
          </rPr>
          <t>AUXILIARCONTR-22:</t>
        </r>
        <r>
          <rPr>
            <sz val="9"/>
            <color indexed="81"/>
            <rFont val="Tahoma"/>
            <family val="2"/>
          </rPr>
          <t xml:space="preserve">
DILIGENCIAR VALOR ANTES DE IVA, EL RESTO ESTARA TODO FORMULADO</t>
        </r>
      </text>
    </comment>
    <comment ref="J4" authorId="0" shapeId="0">
      <text>
        <r>
          <rPr>
            <b/>
            <sz val="9"/>
            <color indexed="81"/>
            <rFont val="Tahoma"/>
            <family val="2"/>
          </rPr>
          <t>AUXILIARCONTR-22:</t>
        </r>
        <r>
          <rPr>
            <sz val="9"/>
            <color indexed="81"/>
            <rFont val="Tahoma"/>
            <family val="2"/>
          </rPr>
          <t xml:space="preserve">
DILIGENCIAR VALOR ANTES DE IVA, EL RESTO ESTARA TODO FORMULADO</t>
        </r>
      </text>
    </comment>
    <comment ref="N4" authorId="0" shapeId="0">
      <text>
        <r>
          <rPr>
            <b/>
            <sz val="9"/>
            <color indexed="81"/>
            <rFont val="Tahoma"/>
            <family val="2"/>
          </rPr>
          <t>AUXILIARCONTR-22:</t>
        </r>
        <r>
          <rPr>
            <sz val="9"/>
            <color indexed="81"/>
            <rFont val="Tahoma"/>
            <family val="2"/>
          </rPr>
          <t xml:space="preserve">
DILIGENCIAR VALOR ANTES DE IVA, EL RESTO ESTARA TODO FORMULADO</t>
        </r>
      </text>
    </comment>
    <comment ref="I12" authorId="1" shapeId="0">
      <text>
        <r>
          <rPr>
            <b/>
            <sz val="9"/>
            <color indexed="81"/>
            <rFont val="Tahoma"/>
            <family val="2"/>
          </rPr>
          <t>Lenovo:</t>
        </r>
        <r>
          <rPr>
            <sz val="9"/>
            <color indexed="81"/>
            <rFont val="Tahoma"/>
            <family val="2"/>
          </rPr>
          <t xml:space="preserve">
Revisar en la cotización  hay un error aritmético registra $ 625.000</t>
        </r>
      </text>
    </comment>
  </commentList>
</comments>
</file>

<file path=xl/sharedStrings.xml><?xml version="1.0" encoding="utf-8"?>
<sst xmlns="http://schemas.openxmlformats.org/spreadsheetml/2006/main" count="59" uniqueCount="40">
  <si>
    <t>N°</t>
  </si>
  <si>
    <t>VALOR TOTAL IVA INCLUIDO</t>
  </si>
  <si>
    <t xml:space="preserve">DESCRIPCION </t>
  </si>
  <si>
    <t xml:space="preserve">UNIDAD </t>
  </si>
  <si>
    <t xml:space="preserve">CANTIDAD </t>
  </si>
  <si>
    <t xml:space="preserve">VALOR UNITARIO SIN IVA </t>
  </si>
  <si>
    <t xml:space="preserve">VALOR IVA </t>
  </si>
  <si>
    <t xml:space="preserve">VALOR UNITARIO IVA INCLUIDO </t>
  </si>
  <si>
    <t>VALOR TOTAL PROMEDIO</t>
  </si>
  <si>
    <t xml:space="preserve">VALOR UNITARIO IVA INCLUIDO PROMEDIO  </t>
  </si>
  <si>
    <t>JAR SOLUCIONES INTEGRALES SAS</t>
  </si>
  <si>
    <t>Und</t>
  </si>
  <si>
    <t xml:space="preserve">PROMEDIO </t>
  </si>
  <si>
    <t>Alquiler de tarima con capacidad y tamaño para adaptase a la disposición del sonido (8 metros de largo x 6 metros de ancho), con carpa cubierta acorde al tamaño de la misma, dos ingresos a la misma tipo escalera, laterales abiertos o con cerramiento según condiciones climáticas. Incluye piso, anclajes, y sistema de iluminación básica (4 puntos de luz LED).</t>
  </si>
  <si>
    <t xml:space="preserve">Pago Sayco y acinpro de derechos de autor  </t>
  </si>
  <si>
    <t xml:space="preserve">Pago de pólizas, el contratista deberá presentar las respectivas Pólizas  de seguros solicitada para plan de contingencia (Se espera una asistencia de 2.200 niños, niñas y adolescentes).
</t>
  </si>
  <si>
    <t xml:space="preserve">Alquiler de sillas plásticas de color blanco con apoya brazos
</t>
  </si>
  <si>
    <t xml:space="preserve">Alquiler de Mesas plegables de 12.2 cm de largo por 61 cm de ancho con una altura de 73 cm y una profundidad de 61 cm
</t>
  </si>
  <si>
    <t xml:space="preserve">Alquiler de carpas de 3x3 metros con contra pesos suficientes y resistentes e instalación
</t>
  </si>
  <si>
    <t>Hora</t>
  </si>
  <si>
    <t>FUNDACIÒN BOYACENSE CRECIENDO FELICES</t>
  </si>
  <si>
    <t>TOTAL</t>
  </si>
  <si>
    <t>VALOR UNITARIO CON IVA</t>
  </si>
  <si>
    <t>VALOR TOTAL</t>
  </si>
  <si>
    <t>ACTIVIDAD</t>
  </si>
  <si>
    <t xml:space="preserve">Pintucaritas </t>
  </si>
  <si>
    <t>Show de circo y  El show Tambores con Luz y Agua – Neon Party</t>
  </si>
  <si>
    <t xml:space="preserve">Refrigerios </t>
  </si>
  <si>
    <t xml:space="preserve">Tulas </t>
  </si>
  <si>
    <t>Logística</t>
  </si>
  <si>
    <t>GRUPO MPJ SAS</t>
  </si>
  <si>
    <t xml:space="preserve">Show de circo - El contratista deberá garantizar las siguientes actividades:                       -malabares: (clavas o pinos 6 rutinas con 2 malabaristas rutina de manipulación.
-Magia Cómica: Trucos de magia en intervalos de show 
-Música en vivo: (clarinete) percusión (darbuka), los artistas traen ritmos y melodías incorporados.
-Sombrilla balón (rutina de spinning)
-Diábolo o yoyo chino
-Juegos y acrobacias en zancos
-Show de fuego, aros, burbujas entre otros.
-Show de magos.
N° de artistas en escena: “Mínimo ocho (4) artistas en escena, incluidos dos (2) malabaristas, un (1) mago y un (1) músico” 
Rutina con duración de 120 minutos
</t>
  </si>
  <si>
    <t xml:space="preserve">El show Tambores con Luz y Agua – Neon Party es un espectáculo visual y sensorial que combina baile, música, tecnología y efectos especiales para ofrecer una experiencia única al público. Con un ambiente lleno de luces neón, coreografías impactantes y una mezcla de géneros musicales, se busca generar una conexión vibrante con los espectadores. Un animador estilo ciberman lidera la interacción, llenando de energía la pista de baile mientras los tambores iluminados y los efectos visuales sorprenden al público con una presentación innovadora y envolvente.
Rutina con duración de 60 minutos
</t>
  </si>
  <si>
    <t xml:space="preserve">Alquiler de sonido, el contratista deberá proveer el sonido compuesto por:             - 1 Consola digital TFS 
-6 Sistemas línea arriba 
-1 Sistemas bajos 
-2 Cabinas doble parlante 
-2 Bajos 118 activo 
-4 Monitores de piso 112 activo 
-3 Cajas directas
-4 Micrófonos inalámbricos de voz
- 15 Extensiones de corriente 
- 2 Elevadores para sistema de sonido 
-1 Puente en Truss de 6*12 metros
Incluye transporte, instalación, pruebas de sonido, operación y desmontaje por personal idóneo. 
El evento se realizará en una (1) sola jornada, el viernes 6 de noviembre de 2026 (o en la fecha que confirme el supervisor dentro del plazo), de 1:00 p.m. a 6:00 p.m., en la Plaza de Bolívar de Tunja. El montaje se hará el mismo día desde las 7:00 a.m. o el día anterior, según autorice el supervisor, y el desmontaje al finalizar el evento
</t>
  </si>
  <si>
    <t xml:space="preserve">Plan de Contingencia y Prevención del Riesgo - Elaboración y presentación del plan integral de contingencia para la totalidad de la agenda. Deberá contemplar protocolos de seguridad, prevención, atención de emergencias y logística operativa para garantizar el desarrollo seguro y adecuado de cada jornada.
1 ambulancia con todos los elementos necesarios para la atención a emergencias con 1 o 2 profesionales del área de la salud y organismos de socorro. El personal debe permanecer en el lugar desde el inicio del montaje hasta el final del desmontaje. 
El número con fuego se realizará únicamente en la tarima, al aire libre y fuera de la carpa, por artistas con experiencia acreditada en este tipo de rutinas, guardando una distancia mínima de seguridad de 5 metros respecto del público, delimitada con vallas o cinta, y con al menos dos (2) extintores de [10] lb tipo ABC al alcance. El contratista deberá contar con el acompañamiento del Cuerpo de Bomberos durante esa rutina y con el concepto técnico o visto bueno de Bomberos, conforme a la Ley 1575 de 2012, e incluirá esta rutina en el plan de contingencia, que deberá estar aprobado por el Consejo Municipal de Gestión del Riesgo antes del evento (Ley 1523 de 2012). Si el supervisor, Bomberos o gestión del riesgo consideran que las condiciones (clima, viento, aforo) no son seguras, el número con fuego se suspenderá o se reemplazará por otra rutina sin costo adicional.  
</t>
  </si>
  <si>
    <t xml:space="preserve">Servicio de apoyo logístico, el personal será el encargado de la preparación del evento, ejecución y cierre del evento, con tareas como: Armado de carpas, distribución y organización de mesas y sillas, apoyo en las diferentes actividades designadas por el equipo organizador, entrega de refrigerios, movilización de mobiliario requerido por el evento, desarmado de carpas y contrapesos.
Todo el personal (logístico, técnico y artístico) se acredita con la oferta, con hoja de vida, cédula, certificaciones de experiencia (los artistas, en espectáculos para público infantil) y autorización y certificado de consulta del Registro de inhabilidades por delitos sexuales contra menores (Ley 1918 de 2018).
</t>
  </si>
  <si>
    <t xml:space="preserve">Servicio de Transporte, Montaje y Desmontaje de Materiales: El contratista deberá proveer el servicio de transporte tipo furgón o camión de carga con carrocería cerrada para el traslado de todos los elementos logísticos (carpas, mesas, sillas, tarima, sonido, pendones, stands, y demás materiales requeridos).
Nota: El contratista deberá coordinar con la Secretaría de la Mujer el cronograma de traslados, montajes y desmontajes con al menos 48 horas de anticipación.
</t>
  </si>
  <si>
    <t xml:space="preserve">Suministro de refrigerio para los niños y niñas asistentes compuestos por: 
-Caja tetra pack de bebidas lácteas de 200 ml diferentes sabores 
-1 paquete de galletas de soda con 3 unidades de 24 gramos. 
-Manzana roja de 140 gramos                                                                                                                               
Empacado en bolsa individual de papel kraft o biodegradable, sellada, con el logo de la Alcaldía.  Los productos procesados deberán contar con registro sanitario INVIMA vigente y fecha de vencimiento no inferior a 30  días a la entrega. El supervisor verificará el registro, la fecha de vencimiento y el estado de los productos al momento de la entrega; los que no cumplan serán rechazados y reemplazados
</t>
  </si>
  <si>
    <t xml:space="preserve">Suministro tulas infantiles 
-  Suministro de tulas infantiles tipo morral (gymsack) de 27 cm de ancho x 34 cm de alto, en tela poliéster apta para sublimación de mínimo 120 g/m², con cordón redondo de poliéster de 4 a 5 mm en doble jareta que funciona como cargaderas, ojaletes metálicos o refuerzo en las esquinas inferiores y costuras reforzadas. Marcación full color por sublimación en una (1) cara, cubriendo toda el área de la tula, con el arte aprobado por la Secretaría de la Mujer, Equidad de Género e Inclusión Social. Antes de la producción, el contratista presentará al supervisor una muestra física para su aprobación; no se recibirán tulas que no correspondan a la muestra aprobada
</t>
  </si>
  <si>
    <t xml:space="preserve">Pinturas especiales en rostro a base de agua o crema que no son toxicas (En toda la actividad)
Set de pintura facial hipoalergénica a base de agua, no tóxica, de doce (12) colores x treinta (30) ml cada uno (blanco, negro, azul, amarillo, rojo, verde, morado, rosado, fucsia, entre otros), con notificación sanitaria INVIMA de cosmético vigente. Cantidad: 2 sets cada uno de 60 unidades. Para utilizar durante toda la actividad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</si>
</sst>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 #,##0.00_-;\-&quot;$&quot;\ * #,##0.00_-;_-&quot;$&quot;\ * &quot;-&quot;??_-;_-@_-"/>
    <numFmt numFmtId="43" formatCode="_-* #,##0.00_-;\-* #,##0.00_-;_-* &quot;-&quot;??_-;_-@_-"/>
    <numFmt numFmtId="164" formatCode="0_ ;\-0\ "/>
    <numFmt numFmtId="165" formatCode="&quot;$&quot;\ #,##0.00"/>
    <numFmt numFmtId="166" formatCode="&quot;$&quot;\ #,##0.0"/>
  </numFmts>
  <fonts count="14" x14ac:knownFonts="1">
    <font>
      <sz val="11"/>
      <color theme="1"/>
      <name val="Calibri"/>
      <family val="2"/>
      <scheme val="minor"/>
    </font>
    <font>
      <sz val="11"/>
      <color theme="1"/>
      <name val="Calibri"/>
      <family val="2"/>
      <scheme val="minor"/>
    </font>
    <font>
      <sz val="14"/>
      <color theme="1"/>
      <name val="Tahoma"/>
      <family val="2"/>
    </font>
    <font>
      <sz val="10"/>
      <color theme="1"/>
      <name val="Tahoma"/>
      <family val="2"/>
    </font>
    <font>
      <b/>
      <sz val="10"/>
      <color theme="1"/>
      <name val="Tahoma"/>
      <family val="2"/>
    </font>
    <font>
      <sz val="11"/>
      <color theme="1"/>
      <name val="Tahoma"/>
      <family val="2"/>
    </font>
    <font>
      <sz val="9"/>
      <color indexed="81"/>
      <name val="Tahoma"/>
      <family val="2"/>
    </font>
    <font>
      <b/>
      <sz val="9"/>
      <color indexed="81"/>
      <name val="Tahoma"/>
      <family val="2"/>
    </font>
    <font>
      <sz val="12"/>
      <color theme="1"/>
      <name val="Tahoma"/>
      <family val="2"/>
    </font>
    <font>
      <b/>
      <sz val="8"/>
      <color theme="1"/>
      <name val="Tahoma"/>
      <family val="2"/>
    </font>
    <font>
      <sz val="8"/>
      <color theme="1"/>
      <name val="Tahoma"/>
      <family val="2"/>
    </font>
    <font>
      <sz val="8"/>
      <name val="Tahoma"/>
      <family val="2"/>
    </font>
    <font>
      <b/>
      <sz val="8"/>
      <name val="Tahoma"/>
      <family val="2"/>
    </font>
    <font>
      <sz val="9"/>
      <color rgb="FF000000"/>
      <name val="Tahoma"/>
      <family val="2"/>
    </font>
  </fonts>
  <fills count="10">
    <fill>
      <patternFill patternType="none"/>
    </fill>
    <fill>
      <patternFill patternType="gray125"/>
    </fill>
    <fill>
      <patternFill patternType="solid">
        <fgColor theme="4" tint="0.39997558519241921"/>
        <bgColor indexed="64"/>
      </patternFill>
    </fill>
    <fill>
      <patternFill patternType="solid">
        <fgColor theme="7" tint="0.39997558519241921"/>
        <bgColor indexed="64"/>
      </patternFill>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theme="0" tint="-4.9989318521683403E-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3">
    <xf numFmtId="0" fontId="0" fillId="0" borderId="0"/>
    <xf numFmtId="44" fontId="1" fillId="0" borderId="0" applyFont="0" applyFill="0" applyBorder="0" applyAlignment="0" applyProtection="0"/>
    <xf numFmtId="43" fontId="1" fillId="0" borderId="0" applyFont="0" applyFill="0" applyBorder="0" applyAlignment="0" applyProtection="0"/>
  </cellStyleXfs>
  <cellXfs count="73">
    <xf numFmtId="0" fontId="0" fillId="0" borderId="0" xfId="0"/>
    <xf numFmtId="0" fontId="0" fillId="0" borderId="0" xfId="0" applyAlignment="1">
      <alignment horizontal="center"/>
    </xf>
    <xf numFmtId="0" fontId="0" fillId="0" borderId="0" xfId="0" applyAlignment="1">
      <alignment vertical="center" wrapText="1"/>
    </xf>
    <xf numFmtId="0" fontId="0" fillId="2" borderId="0" xfId="0" applyFont="1" applyFill="1"/>
    <xf numFmtId="0" fontId="0" fillId="0" borderId="0" xfId="0" applyFont="1" applyFill="1"/>
    <xf numFmtId="0" fontId="0" fillId="0" borderId="0" xfId="0" applyFill="1"/>
    <xf numFmtId="0" fontId="0" fillId="0" borderId="0" xfId="0" applyAlignment="1">
      <alignment horizontal="center" vertical="center"/>
    </xf>
    <xf numFmtId="0" fontId="0" fillId="4" borderId="0" xfId="0" applyFill="1"/>
    <xf numFmtId="0" fontId="3" fillId="4" borderId="0" xfId="0" applyFont="1" applyFill="1"/>
    <xf numFmtId="0" fontId="0" fillId="4" borderId="0" xfId="0" applyFont="1" applyFill="1"/>
    <xf numFmtId="0" fontId="3" fillId="4" borderId="0" xfId="0" applyFont="1" applyFill="1" applyAlignment="1">
      <alignment horizontal="center"/>
    </xf>
    <xf numFmtId="0" fontId="3" fillId="4" borderId="0" xfId="0" applyFont="1" applyFill="1" applyAlignment="1">
      <alignment vertical="center" wrapText="1"/>
    </xf>
    <xf numFmtId="0" fontId="3" fillId="4" borderId="0" xfId="0" applyFont="1" applyFill="1" applyAlignment="1">
      <alignment horizontal="center" vertical="center"/>
    </xf>
    <xf numFmtId="0" fontId="5" fillId="4" borderId="0" xfId="0" applyFont="1" applyFill="1" applyAlignment="1">
      <alignment horizontal="center"/>
    </xf>
    <xf numFmtId="0" fontId="5" fillId="4" borderId="0" xfId="0" applyFont="1" applyFill="1" applyAlignment="1">
      <alignment vertical="center" wrapText="1"/>
    </xf>
    <xf numFmtId="0" fontId="5" fillId="4" borderId="0" xfId="0" applyFont="1" applyFill="1"/>
    <xf numFmtId="0" fontId="5" fillId="4" borderId="0" xfId="0" applyFont="1" applyFill="1" applyAlignment="1">
      <alignment horizontal="center" vertical="center"/>
    </xf>
    <xf numFmtId="0" fontId="0" fillId="4" borderId="0" xfId="0" applyFill="1" applyAlignment="1">
      <alignment horizontal="center"/>
    </xf>
    <xf numFmtId="0" fontId="0" fillId="4" borderId="0" xfId="0" applyFill="1" applyAlignment="1">
      <alignment vertical="center" wrapText="1"/>
    </xf>
    <xf numFmtId="0" fontId="0" fillId="4" borderId="0" xfId="0" applyFill="1" applyAlignment="1">
      <alignment horizontal="center" vertical="center"/>
    </xf>
    <xf numFmtId="0" fontId="3" fillId="4" borderId="0" xfId="0" applyFont="1" applyFill="1" applyBorder="1"/>
    <xf numFmtId="164" fontId="9" fillId="4" borderId="1" xfId="0" applyNumberFormat="1" applyFont="1" applyFill="1" applyBorder="1" applyAlignment="1">
      <alignment horizontal="center" vertical="center"/>
    </xf>
    <xf numFmtId="165" fontId="9" fillId="3" borderId="1" xfId="0" applyNumberFormat="1" applyFont="1" applyFill="1" applyBorder="1" applyAlignment="1">
      <alignment horizontal="center"/>
    </xf>
    <xf numFmtId="165" fontId="11" fillId="5" borderId="1" xfId="1" applyNumberFormat="1" applyFont="1" applyFill="1" applyBorder="1" applyAlignment="1">
      <alignment horizontal="center" vertical="center"/>
    </xf>
    <xf numFmtId="165" fontId="12" fillId="5" borderId="1" xfId="1" applyNumberFormat="1" applyFont="1" applyFill="1" applyBorder="1" applyAlignment="1">
      <alignment horizontal="center" vertical="center"/>
    </xf>
    <xf numFmtId="165" fontId="11" fillId="6" borderId="1" xfId="1" applyNumberFormat="1" applyFont="1" applyFill="1" applyBorder="1" applyAlignment="1">
      <alignment horizontal="center" vertical="center"/>
    </xf>
    <xf numFmtId="165" fontId="12" fillId="6" borderId="1" xfId="1" applyNumberFormat="1" applyFont="1" applyFill="1" applyBorder="1" applyAlignment="1">
      <alignment horizontal="center" vertical="center"/>
    </xf>
    <xf numFmtId="165" fontId="11" fillId="7" borderId="1" xfId="1" applyNumberFormat="1" applyFont="1" applyFill="1" applyBorder="1" applyAlignment="1">
      <alignment horizontal="center" vertical="center"/>
    </xf>
    <xf numFmtId="165" fontId="12" fillId="7" borderId="1" xfId="1" applyNumberFormat="1" applyFont="1" applyFill="1" applyBorder="1" applyAlignment="1">
      <alignment horizontal="center" vertical="center"/>
    </xf>
    <xf numFmtId="165" fontId="11" fillId="8" borderId="1" xfId="1" applyNumberFormat="1" applyFont="1" applyFill="1" applyBorder="1" applyAlignment="1">
      <alignment horizontal="center" vertical="center"/>
    </xf>
    <xf numFmtId="165" fontId="3" fillId="4" borderId="0" xfId="0" applyNumberFormat="1" applyFont="1" applyFill="1"/>
    <xf numFmtId="43" fontId="3" fillId="4" borderId="0" xfId="2" applyFont="1" applyFill="1" applyAlignment="1">
      <alignment horizontal="center"/>
    </xf>
    <xf numFmtId="166" fontId="11" fillId="7" borderId="1" xfId="1" applyNumberFormat="1" applyFont="1" applyFill="1" applyBorder="1" applyAlignment="1">
      <alignment horizontal="center" vertical="center"/>
    </xf>
    <xf numFmtId="165" fontId="11" fillId="9" borderId="1" xfId="1" applyNumberFormat="1" applyFont="1" applyFill="1" applyBorder="1" applyAlignment="1">
      <alignment horizontal="center" vertical="center"/>
    </xf>
    <xf numFmtId="165" fontId="3" fillId="4" borderId="0" xfId="0" applyNumberFormat="1" applyFont="1" applyFill="1" applyAlignment="1">
      <alignment horizontal="center"/>
    </xf>
    <xf numFmtId="43" fontId="3" fillId="4" borderId="0" xfId="2" applyFont="1" applyFill="1" applyBorder="1"/>
    <xf numFmtId="0" fontId="9" fillId="0" borderId="1" xfId="0" applyFont="1" applyBorder="1" applyAlignment="1">
      <alignment wrapText="1"/>
    </xf>
    <xf numFmtId="0" fontId="13" fillId="0" borderId="3" xfId="0" applyFont="1" applyBorder="1" applyAlignment="1">
      <alignment horizontal="center" vertical="center" wrapText="1"/>
    </xf>
    <xf numFmtId="0" fontId="5" fillId="0" borderId="1" xfId="0" applyFont="1" applyBorder="1" applyAlignment="1">
      <alignment horizontal="center" vertical="center"/>
    </xf>
    <xf numFmtId="0" fontId="13" fillId="0" borderId="4" xfId="0" applyFont="1" applyBorder="1" applyAlignment="1">
      <alignment horizontal="center" vertical="center" wrapText="1"/>
    </xf>
    <xf numFmtId="0" fontId="9" fillId="0" borderId="1" xfId="0" applyFont="1" applyBorder="1" applyAlignment="1">
      <alignment vertical="top" wrapText="1"/>
    </xf>
    <xf numFmtId="0" fontId="9" fillId="0" borderId="1" xfId="0" applyFont="1" applyBorder="1" applyAlignment="1">
      <alignment horizontal="left" wrapText="1"/>
    </xf>
    <xf numFmtId="0" fontId="10" fillId="0" borderId="5" xfId="0" applyFont="1" applyFill="1" applyBorder="1" applyAlignment="1">
      <alignment horizontal="center" vertical="center"/>
    </xf>
    <xf numFmtId="0" fontId="3" fillId="4" borderId="0" xfId="0" applyFont="1" applyFill="1" applyBorder="1" applyAlignment="1">
      <alignment horizontal="center" vertical="center"/>
    </xf>
    <xf numFmtId="165" fontId="2" fillId="4" borderId="0" xfId="0" applyNumberFormat="1" applyFont="1" applyFill="1" applyBorder="1" applyAlignment="1">
      <alignment horizontal="center" vertical="center"/>
    </xf>
    <xf numFmtId="0" fontId="9" fillId="8" borderId="1" xfId="0" applyFont="1" applyFill="1" applyBorder="1" applyAlignment="1">
      <alignment horizontal="center" vertical="center" wrapText="1"/>
    </xf>
    <xf numFmtId="0" fontId="9" fillId="4" borderId="11" xfId="0" applyFont="1" applyFill="1" applyBorder="1" applyAlignment="1">
      <alignment horizontal="center"/>
    </xf>
    <xf numFmtId="0" fontId="9" fillId="4" borderId="12" xfId="0" applyFont="1" applyFill="1" applyBorder="1" applyAlignment="1">
      <alignment horizontal="center"/>
    </xf>
    <xf numFmtId="0" fontId="9" fillId="4" borderId="13" xfId="0" applyFont="1" applyFill="1" applyBorder="1" applyAlignment="1">
      <alignment horizontal="center"/>
    </xf>
    <xf numFmtId="0" fontId="9" fillId="8" borderId="1" xfId="0" applyFont="1" applyFill="1" applyBorder="1" applyAlignment="1">
      <alignment horizontal="center"/>
    </xf>
    <xf numFmtId="0" fontId="9" fillId="5" borderId="1"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7" borderId="1" xfId="0" applyFont="1" applyFill="1" applyBorder="1" applyAlignment="1">
      <alignment horizontal="center" vertical="center"/>
    </xf>
    <xf numFmtId="0" fontId="9" fillId="7" borderId="1" xfId="0" applyFont="1" applyFill="1" applyBorder="1" applyAlignment="1">
      <alignment horizontal="center" vertical="center" wrapText="1"/>
    </xf>
    <xf numFmtId="165" fontId="8" fillId="4" borderId="0" xfId="0" applyNumberFormat="1" applyFont="1" applyFill="1" applyBorder="1" applyAlignment="1">
      <alignment horizontal="center" vertical="center"/>
    </xf>
    <xf numFmtId="0" fontId="9" fillId="7" borderId="2"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6" borderId="1" xfId="0" applyFont="1" applyFill="1" applyBorder="1" applyAlignment="1">
      <alignment horizontal="center" vertical="center"/>
    </xf>
    <xf numFmtId="0" fontId="9" fillId="6" borderId="2" xfId="0" applyFont="1" applyFill="1" applyBorder="1" applyAlignment="1">
      <alignment horizontal="center" vertical="center" wrapText="1"/>
    </xf>
    <xf numFmtId="0" fontId="9" fillId="6" borderId="1" xfId="0" applyFont="1" applyFill="1" applyBorder="1" applyAlignment="1">
      <alignment horizontal="center" vertical="center" wrapText="1"/>
    </xf>
    <xf numFmtId="164" fontId="9" fillId="4" borderId="6" xfId="0" applyNumberFormat="1" applyFont="1" applyFill="1" applyBorder="1" applyAlignment="1">
      <alignment horizontal="center" vertical="center" wrapText="1"/>
    </xf>
    <xf numFmtId="164" fontId="9" fillId="4" borderId="7" xfId="0" applyNumberFormat="1" applyFont="1" applyFill="1" applyBorder="1" applyAlignment="1">
      <alignment horizontal="center" vertical="center" wrapText="1"/>
    </xf>
    <xf numFmtId="164" fontId="9" fillId="4" borderId="8" xfId="0" applyNumberFormat="1" applyFont="1" applyFill="1" applyBorder="1" applyAlignment="1">
      <alignment horizontal="center" vertical="center" wrapText="1"/>
    </xf>
    <xf numFmtId="164" fontId="9" fillId="4" borderId="6" xfId="0" applyNumberFormat="1" applyFont="1" applyFill="1" applyBorder="1" applyAlignment="1">
      <alignment horizontal="center" vertical="center"/>
    </xf>
    <xf numFmtId="164" fontId="9" fillId="4" borderId="7" xfId="0" applyNumberFormat="1" applyFont="1" applyFill="1" applyBorder="1" applyAlignment="1">
      <alignment horizontal="center" vertical="center"/>
    </xf>
    <xf numFmtId="164" fontId="9" fillId="4" borderId="8" xfId="0" applyNumberFormat="1" applyFont="1" applyFill="1" applyBorder="1" applyAlignment="1">
      <alignment horizontal="center" vertical="center"/>
    </xf>
    <xf numFmtId="0" fontId="4" fillId="4" borderId="0" xfId="0" applyFont="1" applyFill="1" applyBorder="1" applyAlignment="1">
      <alignment horizontal="center" vertical="center"/>
    </xf>
    <xf numFmtId="0" fontId="9" fillId="5" borderId="1" xfId="0" applyFont="1" applyFill="1" applyBorder="1" applyAlignment="1">
      <alignment horizontal="center" vertical="center"/>
    </xf>
    <xf numFmtId="0" fontId="9" fillId="4" borderId="5"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9" fillId="4" borderId="2" xfId="0" applyFont="1" applyFill="1" applyBorder="1" applyAlignment="1">
      <alignment horizontal="center" vertical="center" wrapText="1"/>
    </xf>
  </cellXfs>
  <cellStyles count="3">
    <cellStyle name="Millares" xfId="2" builtinId="3"/>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F42"/>
  <sheetViews>
    <sheetView tabSelected="1" topLeftCell="A10" zoomScale="90" zoomScaleNormal="90" workbookViewId="0">
      <selection activeCell="C11" sqref="C11"/>
    </sheetView>
  </sheetViews>
  <sheetFormatPr baseColWidth="10" defaultColWidth="11.44140625" defaultRowHeight="14.4" x14ac:dyDescent="0.3"/>
  <cols>
    <col min="1" max="1" width="5.109375" style="1" customWidth="1"/>
    <col min="2" max="2" width="21" style="1" customWidth="1"/>
    <col min="3" max="3" width="35.109375" style="2" customWidth="1"/>
    <col min="4" max="4" width="8.44140625" customWidth="1"/>
    <col min="5" max="5" width="10.88671875" style="6" customWidth="1"/>
    <col min="6" max="7" width="16.21875" customWidth="1"/>
    <col min="8" max="8" width="16.21875" style="1" customWidth="1"/>
    <col min="9" max="9" width="16.21875" customWidth="1"/>
    <col min="10" max="10" width="15.5546875" customWidth="1"/>
    <col min="11" max="11" width="12.6640625" customWidth="1"/>
    <col min="12" max="12" width="14.88671875" style="1" customWidth="1"/>
    <col min="13" max="13" width="15.6640625" customWidth="1"/>
    <col min="14" max="14" width="14.44140625" customWidth="1"/>
    <col min="15" max="15" width="12.44140625" customWidth="1"/>
    <col min="16" max="16" width="13.6640625" style="1" customWidth="1"/>
    <col min="17" max="17" width="15.6640625" customWidth="1"/>
    <col min="18" max="18" width="16" customWidth="1"/>
    <col min="19" max="19" width="14.6640625" style="1" customWidth="1"/>
  </cols>
  <sheetData>
    <row r="1" spans="1:58" x14ac:dyDescent="0.3">
      <c r="A1" s="70"/>
      <c r="B1" s="71"/>
      <c r="C1" s="71"/>
      <c r="D1" s="71"/>
      <c r="E1" s="72"/>
      <c r="F1" s="69" t="s">
        <v>10</v>
      </c>
      <c r="G1" s="69"/>
      <c r="H1" s="69"/>
      <c r="I1" s="69"/>
      <c r="J1" s="59" t="s">
        <v>20</v>
      </c>
      <c r="K1" s="59"/>
      <c r="L1" s="59"/>
      <c r="M1" s="59"/>
      <c r="N1" s="52" t="s">
        <v>30</v>
      </c>
      <c r="O1" s="52"/>
      <c r="P1" s="52"/>
      <c r="Q1" s="52"/>
      <c r="R1" s="49" t="s">
        <v>12</v>
      </c>
      <c r="S1" s="49"/>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row>
    <row r="2" spans="1:58" s="3" customFormat="1" ht="24.75" customHeight="1" x14ac:dyDescent="0.3">
      <c r="A2" s="56" t="s">
        <v>0</v>
      </c>
      <c r="B2" s="56" t="s">
        <v>24</v>
      </c>
      <c r="C2" s="56" t="s">
        <v>2</v>
      </c>
      <c r="D2" s="56" t="s">
        <v>3</v>
      </c>
      <c r="E2" s="56" t="s">
        <v>4</v>
      </c>
      <c r="F2" s="51" t="s">
        <v>5</v>
      </c>
      <c r="G2" s="50" t="s">
        <v>6</v>
      </c>
      <c r="H2" s="50" t="s">
        <v>7</v>
      </c>
      <c r="I2" s="50" t="s">
        <v>1</v>
      </c>
      <c r="J2" s="60" t="s">
        <v>5</v>
      </c>
      <c r="K2" s="61" t="s">
        <v>6</v>
      </c>
      <c r="L2" s="61" t="s">
        <v>22</v>
      </c>
      <c r="M2" s="61" t="s">
        <v>23</v>
      </c>
      <c r="N2" s="55" t="s">
        <v>5</v>
      </c>
      <c r="O2" s="53" t="s">
        <v>6</v>
      </c>
      <c r="P2" s="53" t="s">
        <v>7</v>
      </c>
      <c r="Q2" s="53" t="s">
        <v>1</v>
      </c>
      <c r="R2" s="45" t="s">
        <v>9</v>
      </c>
      <c r="S2" s="45" t="s">
        <v>8</v>
      </c>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c r="AY2" s="9"/>
      <c r="AZ2" s="4"/>
      <c r="BA2" s="4"/>
      <c r="BB2" s="4"/>
      <c r="BC2" s="4"/>
      <c r="BD2" s="4"/>
      <c r="BE2" s="4"/>
      <c r="BF2" s="4"/>
    </row>
    <row r="3" spans="1:58" s="3" customFormat="1" ht="28.8" customHeight="1" thickBot="1" x14ac:dyDescent="0.35">
      <c r="A3" s="57"/>
      <c r="B3" s="57"/>
      <c r="C3" s="57"/>
      <c r="D3" s="58"/>
      <c r="E3" s="57"/>
      <c r="F3" s="51"/>
      <c r="G3" s="50"/>
      <c r="H3" s="50"/>
      <c r="I3" s="50"/>
      <c r="J3" s="60"/>
      <c r="K3" s="61"/>
      <c r="L3" s="61"/>
      <c r="M3" s="61"/>
      <c r="N3" s="55"/>
      <c r="O3" s="53"/>
      <c r="P3" s="53"/>
      <c r="Q3" s="53"/>
      <c r="R3" s="45"/>
      <c r="S3" s="45"/>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4"/>
      <c r="BA3" s="4"/>
      <c r="BB3" s="4"/>
      <c r="BC3" s="4"/>
      <c r="BD3" s="4"/>
      <c r="BE3" s="4"/>
      <c r="BF3" s="4"/>
    </row>
    <row r="4" spans="1:58" ht="154.80000000000001" thickBot="1" x14ac:dyDescent="0.35">
      <c r="A4" s="21">
        <v>1</v>
      </c>
      <c r="B4" s="21" t="s">
        <v>25</v>
      </c>
      <c r="C4" s="36" t="s">
        <v>39</v>
      </c>
      <c r="D4" s="37" t="s">
        <v>11</v>
      </c>
      <c r="E4" s="38">
        <v>2</v>
      </c>
      <c r="F4" s="23">
        <v>252100.84</v>
      </c>
      <c r="G4" s="23">
        <f t="shared" ref="G4:G18" si="0">ROUND(((F4)*(19%)),2)</f>
        <v>47899.16</v>
      </c>
      <c r="H4" s="23">
        <f>ROUND((F4+G4),2)</f>
        <v>300000</v>
      </c>
      <c r="I4" s="24">
        <f>ROUND((H4*E4),2)</f>
        <v>600000</v>
      </c>
      <c r="J4" s="25">
        <v>268907.56</v>
      </c>
      <c r="K4" s="25">
        <f t="shared" ref="K4:K5" si="1">ROUND(((J4)*(19%)),2)</f>
        <v>51092.44</v>
      </c>
      <c r="L4" s="25">
        <f>ROUND((J4+K4),2)</f>
        <v>320000</v>
      </c>
      <c r="M4" s="26">
        <f>ROUND((L4*E4),2)</f>
        <v>640000</v>
      </c>
      <c r="N4" s="27">
        <v>294117.647</v>
      </c>
      <c r="O4" s="33">
        <f>ROUND(((N4)*(19%)),2)</f>
        <v>55882.35</v>
      </c>
      <c r="P4" s="27">
        <f>ROUND((N4+O4),2)</f>
        <v>350000</v>
      </c>
      <c r="Q4" s="28">
        <f>ROUND((P4*E4),2)</f>
        <v>700000</v>
      </c>
      <c r="R4" s="29">
        <f>AVERAGE((+H4+L4+P4)/3)</f>
        <v>323333.33333333331</v>
      </c>
      <c r="S4" s="29">
        <f>ROUND((+R4*E4),2)</f>
        <v>646666.67000000004</v>
      </c>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5"/>
      <c r="BA4" s="5"/>
      <c r="BB4" s="5"/>
      <c r="BC4" s="5"/>
      <c r="BD4" s="5"/>
      <c r="BE4" s="5"/>
      <c r="BF4" s="5"/>
    </row>
    <row r="5" spans="1:58" ht="205.8" thickBot="1" x14ac:dyDescent="0.35">
      <c r="A5" s="21">
        <v>2</v>
      </c>
      <c r="B5" s="62" t="s">
        <v>26</v>
      </c>
      <c r="C5" s="36" t="s">
        <v>31</v>
      </c>
      <c r="D5" s="39" t="s">
        <v>19</v>
      </c>
      <c r="E5" s="38">
        <v>1</v>
      </c>
      <c r="F5" s="23">
        <v>1008403.36</v>
      </c>
      <c r="G5" s="23">
        <f t="shared" si="0"/>
        <v>191596.64</v>
      </c>
      <c r="H5" s="23">
        <f t="shared" ref="H5:H18" si="2">ROUND((F5+G5),2)</f>
        <v>1200000</v>
      </c>
      <c r="I5" s="24">
        <f t="shared" ref="I5:I18" si="3">ROUND((H5*E5),2)</f>
        <v>1200000</v>
      </c>
      <c r="J5" s="25">
        <v>1092436.9739999999</v>
      </c>
      <c r="K5" s="25">
        <f t="shared" si="1"/>
        <v>207563.03</v>
      </c>
      <c r="L5" s="25">
        <f t="shared" ref="L5" si="4">+J5+K5</f>
        <v>1300000.004</v>
      </c>
      <c r="M5" s="26">
        <f t="shared" ref="M5:M18" si="5">ROUND((L5*E5),2)</f>
        <v>1300000</v>
      </c>
      <c r="N5" s="27">
        <v>4201680.67</v>
      </c>
      <c r="O5" s="33">
        <f>ROUND(((N5)*(19%)),2)</f>
        <v>798319.33</v>
      </c>
      <c r="P5" s="27">
        <f t="shared" ref="P5:P18" si="6">ROUND((N5+O5),2)</f>
        <v>5000000</v>
      </c>
      <c r="Q5" s="28">
        <f t="shared" ref="Q5:Q18" si="7">ROUND((P5*E5),2)</f>
        <v>5000000</v>
      </c>
      <c r="R5" s="29">
        <f t="shared" ref="R5:R18" si="8">AVERAGE((+H5+L5+P5)/3)</f>
        <v>2500000.0013333331</v>
      </c>
      <c r="S5" s="29">
        <f t="shared" ref="S5:S18" si="9">ROUND((+R5*E5),2)</f>
        <v>2500000</v>
      </c>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row>
    <row r="6" spans="1:58" ht="192" customHeight="1" thickBot="1" x14ac:dyDescent="0.35">
      <c r="A6" s="21">
        <v>3</v>
      </c>
      <c r="B6" s="63"/>
      <c r="C6" s="36" t="s">
        <v>32</v>
      </c>
      <c r="D6" s="39" t="s">
        <v>19</v>
      </c>
      <c r="E6" s="38">
        <v>1</v>
      </c>
      <c r="F6" s="23">
        <v>1008403.36</v>
      </c>
      <c r="G6" s="23">
        <f t="shared" si="0"/>
        <v>191596.64</v>
      </c>
      <c r="H6" s="23">
        <f t="shared" si="2"/>
        <v>1200000</v>
      </c>
      <c r="I6" s="24">
        <f t="shared" si="3"/>
        <v>1200000</v>
      </c>
      <c r="J6" s="25">
        <v>1092436.9739999999</v>
      </c>
      <c r="K6" s="25">
        <f>ROUND(((J6)*(19%)),2)</f>
        <v>207563.03</v>
      </c>
      <c r="L6" s="25">
        <f t="shared" ref="L6:L18" si="10">ROUND((J6+K6),2)</f>
        <v>1300000</v>
      </c>
      <c r="M6" s="26">
        <f t="shared" si="5"/>
        <v>1300000</v>
      </c>
      <c r="N6" s="27">
        <v>840336.13399999996</v>
      </c>
      <c r="O6" s="33">
        <f t="shared" ref="O6:O18" si="11">ROUND(((N6)*(19%)),2)</f>
        <v>159663.87</v>
      </c>
      <c r="P6" s="27">
        <f t="shared" si="6"/>
        <v>1000000</v>
      </c>
      <c r="Q6" s="28">
        <f t="shared" si="7"/>
        <v>1000000</v>
      </c>
      <c r="R6" s="29">
        <f t="shared" si="8"/>
        <v>1166666.6666666667</v>
      </c>
      <c r="S6" s="29">
        <f t="shared" si="9"/>
        <v>1166666.67</v>
      </c>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row>
    <row r="7" spans="1:58" ht="92.4" thickBot="1" x14ac:dyDescent="0.35">
      <c r="A7" s="21">
        <v>4</v>
      </c>
      <c r="B7" s="63"/>
      <c r="C7" s="40" t="s">
        <v>13</v>
      </c>
      <c r="D7" s="39" t="s">
        <v>11</v>
      </c>
      <c r="E7" s="38">
        <v>1</v>
      </c>
      <c r="F7" s="23">
        <v>2016806.72</v>
      </c>
      <c r="G7" s="23">
        <f t="shared" si="0"/>
        <v>383193.28</v>
      </c>
      <c r="H7" s="23">
        <f t="shared" si="2"/>
        <v>2400000</v>
      </c>
      <c r="I7" s="24">
        <f t="shared" si="3"/>
        <v>2400000</v>
      </c>
      <c r="J7" s="25">
        <v>2100840.3360000001</v>
      </c>
      <c r="K7" s="25">
        <f>ROUND(((J7)*(19%)),2)</f>
        <v>399159.66</v>
      </c>
      <c r="L7" s="25">
        <f t="shared" si="10"/>
        <v>2500000</v>
      </c>
      <c r="M7" s="26">
        <f t="shared" si="5"/>
        <v>2500000</v>
      </c>
      <c r="N7" s="32">
        <v>1680672.2679999999</v>
      </c>
      <c r="O7" s="33">
        <f t="shared" si="11"/>
        <v>319327.73</v>
      </c>
      <c r="P7" s="27">
        <f t="shared" si="6"/>
        <v>2000000</v>
      </c>
      <c r="Q7" s="28">
        <f t="shared" si="7"/>
        <v>2000000</v>
      </c>
      <c r="R7" s="29">
        <f t="shared" si="8"/>
        <v>2300000</v>
      </c>
      <c r="S7" s="29">
        <f t="shared" si="9"/>
        <v>2300000</v>
      </c>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c r="AY7" s="7"/>
    </row>
    <row r="8" spans="1:58" ht="276" thickBot="1" x14ac:dyDescent="0.35">
      <c r="A8" s="21">
        <v>5</v>
      </c>
      <c r="B8" s="63"/>
      <c r="C8" s="40" t="s">
        <v>33</v>
      </c>
      <c r="D8" s="39" t="s">
        <v>19</v>
      </c>
      <c r="E8" s="38">
        <v>1</v>
      </c>
      <c r="F8" s="23">
        <v>2521008.4</v>
      </c>
      <c r="G8" s="23">
        <f t="shared" si="0"/>
        <v>478991.6</v>
      </c>
      <c r="H8" s="23">
        <f t="shared" si="2"/>
        <v>3000000</v>
      </c>
      <c r="I8" s="24">
        <f t="shared" si="3"/>
        <v>3000000</v>
      </c>
      <c r="J8" s="25">
        <v>2605042.0159999998</v>
      </c>
      <c r="K8" s="25">
        <f>ROUND(((J8)*(19%)),2)</f>
        <v>494957.98</v>
      </c>
      <c r="L8" s="25">
        <f t="shared" si="10"/>
        <v>3100000</v>
      </c>
      <c r="M8" s="26">
        <f t="shared" si="5"/>
        <v>3100000</v>
      </c>
      <c r="N8" s="27">
        <v>1428571.4280000001</v>
      </c>
      <c r="O8" s="33">
        <f t="shared" si="11"/>
        <v>271428.57</v>
      </c>
      <c r="P8" s="27">
        <f t="shared" si="6"/>
        <v>1700000</v>
      </c>
      <c r="Q8" s="28">
        <f t="shared" si="7"/>
        <v>1700000</v>
      </c>
      <c r="R8" s="29">
        <f t="shared" si="8"/>
        <v>2600000</v>
      </c>
      <c r="S8" s="29">
        <f t="shared" si="9"/>
        <v>2600000</v>
      </c>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row>
    <row r="9" spans="1:58" ht="39" customHeight="1" thickBot="1" x14ac:dyDescent="0.35">
      <c r="A9" s="21">
        <v>6</v>
      </c>
      <c r="B9" s="63"/>
      <c r="C9" s="36" t="s">
        <v>14</v>
      </c>
      <c r="D9" s="39" t="s">
        <v>11</v>
      </c>
      <c r="E9" s="38">
        <v>1</v>
      </c>
      <c r="F9" s="23">
        <v>3000000</v>
      </c>
      <c r="G9" s="23">
        <v>0</v>
      </c>
      <c r="H9" s="23">
        <f t="shared" si="2"/>
        <v>3000000</v>
      </c>
      <c r="I9" s="24">
        <f t="shared" si="3"/>
        <v>3000000</v>
      </c>
      <c r="J9" s="25">
        <v>3000000</v>
      </c>
      <c r="K9" s="25">
        <v>0</v>
      </c>
      <c r="L9" s="25">
        <f t="shared" si="10"/>
        <v>3000000</v>
      </c>
      <c r="M9" s="26">
        <f t="shared" si="5"/>
        <v>3000000</v>
      </c>
      <c r="N9" s="27">
        <v>2500000</v>
      </c>
      <c r="O9" s="33">
        <v>0</v>
      </c>
      <c r="P9" s="27">
        <f t="shared" si="6"/>
        <v>2500000</v>
      </c>
      <c r="Q9" s="28">
        <f t="shared" si="7"/>
        <v>2500000</v>
      </c>
      <c r="R9" s="29">
        <f t="shared" si="8"/>
        <v>2833333.3333333335</v>
      </c>
      <c r="S9" s="29">
        <f t="shared" si="9"/>
        <v>2833333.33</v>
      </c>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row>
    <row r="10" spans="1:58" ht="63" thickBot="1" x14ac:dyDescent="0.35">
      <c r="A10" s="21">
        <v>7</v>
      </c>
      <c r="B10" s="63"/>
      <c r="C10" s="41" t="s">
        <v>15</v>
      </c>
      <c r="D10" s="39" t="s">
        <v>11</v>
      </c>
      <c r="E10" s="38">
        <v>1</v>
      </c>
      <c r="F10" s="23">
        <v>1680672.2679999999</v>
      </c>
      <c r="G10" s="23">
        <f>ROUND(((F10)*(19%)),2)</f>
        <v>319327.73</v>
      </c>
      <c r="H10" s="23">
        <f t="shared" si="2"/>
        <v>2000000</v>
      </c>
      <c r="I10" s="24">
        <f t="shared" si="3"/>
        <v>2000000</v>
      </c>
      <c r="J10" s="25">
        <v>1596638.655</v>
      </c>
      <c r="K10" s="25">
        <f>ROUND(((J10)*(19%)),2)</f>
        <v>303361.34000000003</v>
      </c>
      <c r="L10" s="25">
        <f t="shared" si="10"/>
        <v>1900000</v>
      </c>
      <c r="M10" s="26">
        <f t="shared" si="5"/>
        <v>1900000</v>
      </c>
      <c r="N10" s="27">
        <v>1260504.2</v>
      </c>
      <c r="O10" s="33">
        <f t="shared" si="11"/>
        <v>239495.8</v>
      </c>
      <c r="P10" s="27">
        <f t="shared" si="6"/>
        <v>1500000</v>
      </c>
      <c r="Q10" s="28">
        <f t="shared" si="7"/>
        <v>1500000</v>
      </c>
      <c r="R10" s="29">
        <f t="shared" si="8"/>
        <v>1800000</v>
      </c>
      <c r="S10" s="29">
        <f t="shared" si="9"/>
        <v>1800000</v>
      </c>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row>
    <row r="11" spans="1:58" ht="388.2" thickBot="1" x14ac:dyDescent="0.35">
      <c r="A11" s="21">
        <v>8</v>
      </c>
      <c r="B11" s="63"/>
      <c r="C11" s="40" t="s">
        <v>34</v>
      </c>
      <c r="D11" s="39" t="s">
        <v>11</v>
      </c>
      <c r="E11" s="38">
        <v>1</v>
      </c>
      <c r="F11" s="23">
        <v>2100840.3360000001</v>
      </c>
      <c r="G11" s="23">
        <f t="shared" si="0"/>
        <v>399159.66</v>
      </c>
      <c r="H11" s="23">
        <f t="shared" si="2"/>
        <v>2500000</v>
      </c>
      <c r="I11" s="24">
        <f t="shared" si="3"/>
        <v>2500000</v>
      </c>
      <c r="J11" s="25">
        <v>2100840.34</v>
      </c>
      <c r="K11" s="25">
        <f t="shared" ref="K11:K18" si="12">ROUND(((J11)*(19%)),2)</f>
        <v>399159.66</v>
      </c>
      <c r="L11" s="25">
        <f t="shared" si="10"/>
        <v>2500000</v>
      </c>
      <c r="M11" s="26">
        <f t="shared" si="5"/>
        <v>2500000</v>
      </c>
      <c r="N11" s="27">
        <v>714285.71200000006</v>
      </c>
      <c r="O11" s="33">
        <f t="shared" si="11"/>
        <v>135714.29</v>
      </c>
      <c r="P11" s="27">
        <f t="shared" si="6"/>
        <v>850000</v>
      </c>
      <c r="Q11" s="28">
        <f t="shared" si="7"/>
        <v>850000</v>
      </c>
      <c r="R11" s="29">
        <f t="shared" si="8"/>
        <v>1950000</v>
      </c>
      <c r="S11" s="29">
        <f t="shared" si="9"/>
        <v>1950000</v>
      </c>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row>
    <row r="12" spans="1:58" ht="195" x14ac:dyDescent="0.3">
      <c r="A12" s="21">
        <v>9</v>
      </c>
      <c r="B12" s="63"/>
      <c r="C12" s="36" t="s">
        <v>35</v>
      </c>
      <c r="D12" s="42" t="s">
        <v>11</v>
      </c>
      <c r="E12" s="38">
        <v>10</v>
      </c>
      <c r="F12" s="23">
        <v>168067.226</v>
      </c>
      <c r="G12" s="23">
        <f t="shared" si="0"/>
        <v>31932.77</v>
      </c>
      <c r="H12" s="23">
        <f t="shared" si="2"/>
        <v>200000</v>
      </c>
      <c r="I12" s="24">
        <f t="shared" si="3"/>
        <v>2000000</v>
      </c>
      <c r="J12" s="25">
        <v>168067.226</v>
      </c>
      <c r="K12" s="25">
        <f t="shared" si="12"/>
        <v>31932.77</v>
      </c>
      <c r="L12" s="25">
        <f t="shared" si="10"/>
        <v>200000</v>
      </c>
      <c r="M12" s="26">
        <f t="shared" si="5"/>
        <v>2000000</v>
      </c>
      <c r="N12" s="27">
        <v>84033.61</v>
      </c>
      <c r="O12" s="33">
        <f>ROUND(((N12)*(19%)),2)</f>
        <v>15966.39</v>
      </c>
      <c r="P12" s="27">
        <f t="shared" si="6"/>
        <v>100000</v>
      </c>
      <c r="Q12" s="28">
        <f t="shared" si="7"/>
        <v>1000000</v>
      </c>
      <c r="R12" s="29">
        <f t="shared" si="8"/>
        <v>166666.66666666666</v>
      </c>
      <c r="S12" s="29">
        <f t="shared" si="9"/>
        <v>1666666.67</v>
      </c>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row>
    <row r="13" spans="1:58" ht="167.4" customHeight="1" x14ac:dyDescent="0.3">
      <c r="A13" s="21">
        <v>10</v>
      </c>
      <c r="B13" s="64"/>
      <c r="C13" s="36" t="s">
        <v>36</v>
      </c>
      <c r="D13" s="42" t="s">
        <v>11</v>
      </c>
      <c r="E13" s="38">
        <v>1</v>
      </c>
      <c r="F13" s="23">
        <v>1260504.2</v>
      </c>
      <c r="G13" s="23">
        <f t="shared" si="0"/>
        <v>239495.8</v>
      </c>
      <c r="H13" s="23">
        <f t="shared" si="2"/>
        <v>1500000</v>
      </c>
      <c r="I13" s="24">
        <f t="shared" si="3"/>
        <v>1500000</v>
      </c>
      <c r="J13" s="25">
        <v>1092436.9739999999</v>
      </c>
      <c r="K13" s="25">
        <f t="shared" si="12"/>
        <v>207563.03</v>
      </c>
      <c r="L13" s="25">
        <f t="shared" si="10"/>
        <v>1300000</v>
      </c>
      <c r="M13" s="26">
        <f t="shared" si="5"/>
        <v>1300000</v>
      </c>
      <c r="N13" s="27">
        <v>840336.13399999996</v>
      </c>
      <c r="O13" s="33">
        <f t="shared" si="11"/>
        <v>159663.87</v>
      </c>
      <c r="P13" s="27">
        <f t="shared" si="6"/>
        <v>1000000</v>
      </c>
      <c r="Q13" s="28">
        <f t="shared" si="7"/>
        <v>1000000</v>
      </c>
      <c r="R13" s="29">
        <f t="shared" si="8"/>
        <v>1266666.6666666667</v>
      </c>
      <c r="S13" s="29">
        <f t="shared" si="9"/>
        <v>1266666.67</v>
      </c>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row>
    <row r="14" spans="1:58" ht="198.6" customHeight="1" x14ac:dyDescent="0.3">
      <c r="A14" s="21">
        <v>11</v>
      </c>
      <c r="B14" s="21" t="s">
        <v>27</v>
      </c>
      <c r="C14" s="36" t="s">
        <v>37</v>
      </c>
      <c r="D14" s="42" t="s">
        <v>11</v>
      </c>
      <c r="E14" s="38">
        <v>2200</v>
      </c>
      <c r="F14" s="23">
        <v>8235.2900000000009</v>
      </c>
      <c r="G14" s="23">
        <f t="shared" si="0"/>
        <v>1564.71</v>
      </c>
      <c r="H14" s="23">
        <f t="shared" si="2"/>
        <v>9800</v>
      </c>
      <c r="I14" s="24">
        <f t="shared" si="3"/>
        <v>21560000</v>
      </c>
      <c r="J14" s="25">
        <v>8403.36</v>
      </c>
      <c r="K14" s="25">
        <f t="shared" si="12"/>
        <v>1596.64</v>
      </c>
      <c r="L14" s="25">
        <f t="shared" si="10"/>
        <v>10000</v>
      </c>
      <c r="M14" s="26">
        <f t="shared" si="5"/>
        <v>22000000</v>
      </c>
      <c r="N14" s="27">
        <v>8823.5290000000005</v>
      </c>
      <c r="O14" s="33">
        <f t="shared" si="11"/>
        <v>1676.47</v>
      </c>
      <c r="P14" s="27">
        <f t="shared" si="6"/>
        <v>10500</v>
      </c>
      <c r="Q14" s="28">
        <f t="shared" si="7"/>
        <v>23100000</v>
      </c>
      <c r="R14" s="29">
        <f t="shared" si="8"/>
        <v>10100</v>
      </c>
      <c r="S14" s="29">
        <f t="shared" si="9"/>
        <v>22220000</v>
      </c>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row>
    <row r="15" spans="1:58" ht="195" x14ac:dyDescent="0.3">
      <c r="A15" s="21">
        <v>12</v>
      </c>
      <c r="B15" s="21" t="s">
        <v>28</v>
      </c>
      <c r="C15" s="36" t="s">
        <v>38</v>
      </c>
      <c r="D15" s="42" t="s">
        <v>11</v>
      </c>
      <c r="E15" s="38">
        <v>2200</v>
      </c>
      <c r="F15" s="23">
        <v>10084.030000000001</v>
      </c>
      <c r="G15" s="23">
        <f t="shared" si="0"/>
        <v>1915.97</v>
      </c>
      <c r="H15" s="23">
        <f t="shared" si="2"/>
        <v>12000</v>
      </c>
      <c r="I15" s="24">
        <f t="shared" si="3"/>
        <v>26400000</v>
      </c>
      <c r="J15" s="25">
        <v>8403.36</v>
      </c>
      <c r="K15" s="25">
        <f t="shared" si="12"/>
        <v>1596.64</v>
      </c>
      <c r="L15" s="25">
        <f t="shared" si="10"/>
        <v>10000</v>
      </c>
      <c r="M15" s="26">
        <f t="shared" si="5"/>
        <v>22000000</v>
      </c>
      <c r="N15" s="27">
        <v>21008.400000000001</v>
      </c>
      <c r="O15" s="33">
        <f t="shared" si="11"/>
        <v>3991.6</v>
      </c>
      <c r="P15" s="27">
        <f t="shared" si="6"/>
        <v>25000</v>
      </c>
      <c r="Q15" s="28">
        <f t="shared" si="7"/>
        <v>55000000</v>
      </c>
      <c r="R15" s="29">
        <f t="shared" si="8"/>
        <v>15666.666666666666</v>
      </c>
      <c r="S15" s="29">
        <f t="shared" si="9"/>
        <v>34466666.670000002</v>
      </c>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row>
    <row r="16" spans="1:58" ht="72.599999999999994" customHeight="1" x14ac:dyDescent="0.3">
      <c r="A16" s="21">
        <v>13</v>
      </c>
      <c r="B16" s="65" t="s">
        <v>29</v>
      </c>
      <c r="C16" s="36" t="s">
        <v>16</v>
      </c>
      <c r="D16" s="42" t="s">
        <v>11</v>
      </c>
      <c r="E16" s="38">
        <v>30</v>
      </c>
      <c r="F16" s="23">
        <v>4201.68</v>
      </c>
      <c r="G16" s="23">
        <f t="shared" si="0"/>
        <v>798.32</v>
      </c>
      <c r="H16" s="23">
        <f t="shared" si="2"/>
        <v>5000</v>
      </c>
      <c r="I16" s="24">
        <f t="shared" si="3"/>
        <v>150000</v>
      </c>
      <c r="J16" s="25">
        <v>6722.6890000000003</v>
      </c>
      <c r="K16" s="25">
        <f t="shared" si="12"/>
        <v>1277.31</v>
      </c>
      <c r="L16" s="25">
        <f t="shared" si="10"/>
        <v>8000</v>
      </c>
      <c r="M16" s="26">
        <f t="shared" si="5"/>
        <v>240000</v>
      </c>
      <c r="N16" s="27">
        <v>8403.36</v>
      </c>
      <c r="O16" s="33">
        <f t="shared" si="11"/>
        <v>1596.64</v>
      </c>
      <c r="P16" s="27">
        <f t="shared" si="6"/>
        <v>10000</v>
      </c>
      <c r="Q16" s="28">
        <f t="shared" si="7"/>
        <v>300000</v>
      </c>
      <c r="R16" s="29">
        <f t="shared" si="8"/>
        <v>7666.666666666667</v>
      </c>
      <c r="S16" s="29">
        <f t="shared" si="9"/>
        <v>230000</v>
      </c>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row>
    <row r="17" spans="1:51" ht="42" x14ac:dyDescent="0.3">
      <c r="A17" s="21">
        <v>14</v>
      </c>
      <c r="B17" s="66"/>
      <c r="C17" s="36" t="s">
        <v>17</v>
      </c>
      <c r="D17" s="42" t="s">
        <v>11</v>
      </c>
      <c r="E17" s="38">
        <v>15</v>
      </c>
      <c r="F17" s="23">
        <v>12605.04</v>
      </c>
      <c r="G17" s="23">
        <f t="shared" si="0"/>
        <v>2394.96</v>
      </c>
      <c r="H17" s="23">
        <f t="shared" si="2"/>
        <v>15000</v>
      </c>
      <c r="I17" s="24">
        <f t="shared" si="3"/>
        <v>225000</v>
      </c>
      <c r="J17" s="25">
        <v>12605.04</v>
      </c>
      <c r="K17" s="25">
        <f t="shared" si="12"/>
        <v>2394.96</v>
      </c>
      <c r="L17" s="25">
        <f t="shared" si="10"/>
        <v>15000</v>
      </c>
      <c r="M17" s="26">
        <f t="shared" si="5"/>
        <v>225000</v>
      </c>
      <c r="N17" s="27">
        <v>42016.805999999997</v>
      </c>
      <c r="O17" s="33">
        <f t="shared" si="11"/>
        <v>7983.19</v>
      </c>
      <c r="P17" s="27">
        <f t="shared" si="6"/>
        <v>50000</v>
      </c>
      <c r="Q17" s="28">
        <f t="shared" si="7"/>
        <v>750000</v>
      </c>
      <c r="R17" s="29">
        <f t="shared" si="8"/>
        <v>26666.666666666668</v>
      </c>
      <c r="S17" s="29">
        <f t="shared" si="9"/>
        <v>400000</v>
      </c>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row>
    <row r="18" spans="1:51" ht="45" customHeight="1" x14ac:dyDescent="0.3">
      <c r="A18" s="21">
        <v>15</v>
      </c>
      <c r="B18" s="67"/>
      <c r="C18" s="36" t="s">
        <v>18</v>
      </c>
      <c r="D18" s="42" t="s">
        <v>11</v>
      </c>
      <c r="E18" s="38">
        <v>15</v>
      </c>
      <c r="F18" s="23">
        <v>151260.5</v>
      </c>
      <c r="G18" s="23">
        <f t="shared" si="0"/>
        <v>28739.5</v>
      </c>
      <c r="H18" s="23">
        <f t="shared" si="2"/>
        <v>180000</v>
      </c>
      <c r="I18" s="24">
        <f t="shared" si="3"/>
        <v>2700000</v>
      </c>
      <c r="J18" s="25">
        <v>168067.226</v>
      </c>
      <c r="K18" s="25">
        <f t="shared" si="12"/>
        <v>31932.77</v>
      </c>
      <c r="L18" s="25">
        <f t="shared" si="10"/>
        <v>200000</v>
      </c>
      <c r="M18" s="26">
        <f t="shared" si="5"/>
        <v>3000000</v>
      </c>
      <c r="N18" s="27">
        <v>126050.42</v>
      </c>
      <c r="O18" s="33">
        <f t="shared" si="11"/>
        <v>23949.58</v>
      </c>
      <c r="P18" s="27">
        <f t="shared" si="6"/>
        <v>150000</v>
      </c>
      <c r="Q18" s="28">
        <f t="shared" si="7"/>
        <v>2250000</v>
      </c>
      <c r="R18" s="29">
        <f t="shared" si="8"/>
        <v>176666.66666666666</v>
      </c>
      <c r="S18" s="29">
        <f t="shared" si="9"/>
        <v>2650000</v>
      </c>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row>
    <row r="19" spans="1:51" x14ac:dyDescent="0.3">
      <c r="A19" s="46" t="s">
        <v>21</v>
      </c>
      <c r="B19" s="47"/>
      <c r="C19" s="47"/>
      <c r="D19" s="47"/>
      <c r="E19" s="47"/>
      <c r="F19" s="47"/>
      <c r="G19" s="47"/>
      <c r="H19" s="47"/>
      <c r="I19" s="47"/>
      <c r="J19" s="47"/>
      <c r="K19" s="47"/>
      <c r="L19" s="47"/>
      <c r="M19" s="47"/>
      <c r="N19" s="47"/>
      <c r="O19" s="47"/>
      <c r="P19" s="47"/>
      <c r="Q19" s="47"/>
      <c r="R19" s="48"/>
      <c r="S19" s="22">
        <f>SUM(S4:S18)</f>
        <v>78696666.680000007</v>
      </c>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row>
    <row r="20" spans="1:51" x14ac:dyDescent="0.3">
      <c r="A20" s="10"/>
      <c r="B20" s="10"/>
      <c r="C20" s="11"/>
      <c r="D20" s="8"/>
      <c r="E20" s="12"/>
      <c r="F20" s="8"/>
      <c r="G20" s="8"/>
      <c r="H20" s="10"/>
      <c r="I20" s="8"/>
      <c r="J20" s="8"/>
      <c r="K20" s="8"/>
      <c r="L20" s="10"/>
      <c r="M20" s="8"/>
      <c r="N20" s="8"/>
      <c r="O20" s="8"/>
      <c r="P20" s="10"/>
      <c r="Q20" s="8"/>
      <c r="R20" s="8"/>
      <c r="S20" s="34"/>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row>
    <row r="21" spans="1:51" x14ac:dyDescent="0.3">
      <c r="A21" s="10"/>
      <c r="B21" s="10"/>
      <c r="C21" s="11"/>
      <c r="D21" s="8"/>
      <c r="E21" s="12"/>
      <c r="F21" s="8"/>
      <c r="G21" s="8"/>
      <c r="H21" s="10"/>
      <c r="I21" s="30"/>
      <c r="J21" s="8"/>
      <c r="K21" s="8"/>
      <c r="L21" s="10"/>
      <c r="M21" s="8"/>
      <c r="N21" s="8"/>
      <c r="O21" s="8"/>
      <c r="P21" s="10"/>
      <c r="Q21" s="8"/>
      <c r="R21" s="8"/>
      <c r="S21" s="31"/>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row>
    <row r="22" spans="1:51" x14ac:dyDescent="0.3">
      <c r="A22" s="10"/>
      <c r="B22" s="10"/>
      <c r="C22" s="11"/>
      <c r="D22" s="8"/>
      <c r="E22" s="12"/>
      <c r="F22" s="8"/>
      <c r="G22" s="68"/>
      <c r="H22" s="68"/>
      <c r="I22" s="54"/>
      <c r="J22" s="8"/>
      <c r="K22" s="43"/>
      <c r="L22" s="43"/>
      <c r="M22" s="44"/>
      <c r="N22" s="20"/>
      <c r="O22" s="43"/>
      <c r="P22" s="43"/>
      <c r="Q22" s="44"/>
      <c r="R22" s="20"/>
      <c r="S22" s="43"/>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row>
    <row r="23" spans="1:51" x14ac:dyDescent="0.3">
      <c r="A23" s="10"/>
      <c r="B23" s="10"/>
      <c r="C23" s="11"/>
      <c r="D23" s="8"/>
      <c r="E23" s="12"/>
      <c r="F23" s="8"/>
      <c r="G23" s="68"/>
      <c r="H23" s="68"/>
      <c r="I23" s="54"/>
      <c r="J23" s="8"/>
      <c r="K23" s="43"/>
      <c r="L23" s="43"/>
      <c r="M23" s="44"/>
      <c r="N23" s="35"/>
      <c r="O23" s="43"/>
      <c r="P23" s="43"/>
      <c r="Q23" s="44"/>
      <c r="R23" s="20"/>
      <c r="S23" s="43"/>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row>
    <row r="24" spans="1:51" x14ac:dyDescent="0.3">
      <c r="A24" s="10"/>
      <c r="B24" s="10"/>
      <c r="C24" s="11"/>
      <c r="D24" s="8"/>
      <c r="E24" s="12"/>
      <c r="F24" s="8"/>
      <c r="G24" s="8"/>
      <c r="H24" s="10"/>
      <c r="I24" s="8"/>
      <c r="J24" s="8"/>
      <c r="K24" s="8"/>
      <c r="L24" s="10"/>
      <c r="M24" s="8"/>
      <c r="N24" s="8"/>
      <c r="O24" s="8"/>
      <c r="P24" s="10"/>
      <c r="Q24" s="8"/>
      <c r="R24" s="8"/>
      <c r="S24" s="10"/>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row>
    <row r="25" spans="1:51" x14ac:dyDescent="0.3">
      <c r="A25" s="13"/>
      <c r="B25" s="13"/>
      <c r="C25" s="14"/>
      <c r="D25" s="15"/>
      <c r="E25" s="16"/>
      <c r="F25" s="15"/>
      <c r="G25" s="15"/>
      <c r="H25" s="13"/>
      <c r="I25" s="15"/>
      <c r="J25" s="15"/>
      <c r="K25" s="15"/>
      <c r="L25" s="13"/>
      <c r="M25" s="15"/>
      <c r="N25" s="15"/>
      <c r="O25" s="15"/>
      <c r="P25" s="13"/>
      <c r="Q25" s="15"/>
      <c r="R25" s="15"/>
      <c r="S25" s="13"/>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row>
    <row r="26" spans="1:51" x14ac:dyDescent="0.3">
      <c r="A26" s="13"/>
      <c r="B26" s="13"/>
      <c r="C26" s="14"/>
      <c r="D26" s="15"/>
      <c r="E26" s="16"/>
      <c r="F26" s="15"/>
      <c r="G26" s="15"/>
      <c r="H26" s="13"/>
      <c r="I26" s="15"/>
      <c r="J26" s="15"/>
      <c r="K26" s="15"/>
      <c r="L26" s="13"/>
      <c r="M26" s="15"/>
      <c r="N26" s="15"/>
      <c r="O26" s="15"/>
      <c r="P26" s="13"/>
      <c r="Q26" s="15"/>
      <c r="R26" s="15"/>
      <c r="S26" s="13"/>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row>
    <row r="27" spans="1:51" x14ac:dyDescent="0.3">
      <c r="A27" s="17"/>
      <c r="B27" s="17"/>
      <c r="C27" s="18"/>
      <c r="D27" s="7"/>
      <c r="E27" s="19"/>
      <c r="F27" s="7"/>
      <c r="G27" s="7"/>
      <c r="H27" s="17"/>
      <c r="I27" s="7"/>
      <c r="J27" s="7"/>
      <c r="K27" s="7"/>
      <c r="L27" s="17"/>
      <c r="M27" s="7"/>
      <c r="N27" s="7"/>
      <c r="O27" s="7"/>
      <c r="P27" s="17"/>
      <c r="Q27" s="7"/>
      <c r="R27" s="7"/>
      <c r="S27" s="1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row>
    <row r="28" spans="1:51" x14ac:dyDescent="0.3">
      <c r="A28" s="17"/>
      <c r="B28" s="17"/>
      <c r="C28" s="18"/>
      <c r="D28" s="7"/>
      <c r="E28" s="19"/>
      <c r="F28" s="7"/>
      <c r="G28" s="7"/>
      <c r="H28" s="17"/>
      <c r="I28" s="7"/>
      <c r="J28" s="7"/>
      <c r="K28" s="7"/>
      <c r="L28" s="17"/>
      <c r="M28" s="7"/>
      <c r="N28" s="7"/>
      <c r="O28" s="7"/>
      <c r="P28" s="17"/>
      <c r="Q28" s="7"/>
      <c r="R28" s="7"/>
      <c r="S28" s="1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row>
    <row r="29" spans="1:51" x14ac:dyDescent="0.3">
      <c r="A29" s="17"/>
      <c r="B29" s="17"/>
      <c r="C29" s="18"/>
      <c r="D29" s="7"/>
      <c r="E29" s="19"/>
      <c r="F29" s="7"/>
      <c r="G29" s="7"/>
      <c r="H29" s="17"/>
      <c r="I29" s="7"/>
      <c r="J29" s="7"/>
      <c r="K29" s="7"/>
      <c r="L29" s="17"/>
      <c r="M29" s="7"/>
      <c r="N29" s="7"/>
      <c r="O29" s="7"/>
      <c r="P29" s="17"/>
      <c r="Q29" s="7"/>
      <c r="R29" s="7"/>
      <c r="S29" s="1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row>
    <row r="30" spans="1:51" x14ac:dyDescent="0.3">
      <c r="A30" s="17"/>
      <c r="B30" s="17"/>
      <c r="C30" s="18"/>
      <c r="D30" s="7"/>
      <c r="E30" s="19"/>
      <c r="F30" s="7"/>
      <c r="G30" s="7"/>
      <c r="H30" s="17"/>
      <c r="I30" s="7"/>
      <c r="J30" s="7"/>
      <c r="K30" s="7"/>
      <c r="L30" s="17"/>
      <c r="M30" s="7"/>
      <c r="N30" s="7"/>
      <c r="O30" s="7"/>
      <c r="P30" s="17"/>
      <c r="Q30" s="7"/>
      <c r="R30" s="7"/>
      <c r="S30" s="1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row>
    <row r="31" spans="1:51" x14ac:dyDescent="0.3">
      <c r="A31" s="17"/>
      <c r="B31" s="17"/>
      <c r="C31" s="18"/>
      <c r="D31" s="7"/>
      <c r="E31" s="19"/>
      <c r="F31" s="7"/>
      <c r="G31" s="7"/>
      <c r="H31" s="17"/>
      <c r="I31" s="7"/>
      <c r="J31" s="7"/>
      <c r="K31" s="7"/>
      <c r="L31" s="17"/>
      <c r="M31" s="7"/>
      <c r="N31" s="7"/>
      <c r="O31" s="7"/>
      <c r="P31" s="17"/>
      <c r="Q31" s="7"/>
      <c r="R31" s="7"/>
      <c r="S31" s="1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row>
    <row r="32" spans="1:51" x14ac:dyDescent="0.3">
      <c r="A32" s="17"/>
      <c r="B32" s="17"/>
      <c r="C32" s="18"/>
      <c r="D32" s="7"/>
      <c r="E32" s="19"/>
      <c r="F32" s="7"/>
      <c r="G32" s="7"/>
      <c r="H32" s="17"/>
      <c r="I32" s="7"/>
      <c r="J32" s="7"/>
      <c r="K32" s="7"/>
      <c r="L32" s="17"/>
      <c r="M32" s="7"/>
      <c r="N32" s="7"/>
      <c r="O32" s="7"/>
      <c r="P32" s="17"/>
      <c r="Q32" s="7"/>
      <c r="R32" s="7"/>
      <c r="S32" s="1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row>
    <row r="33" spans="1:51" x14ac:dyDescent="0.3">
      <c r="A33" s="17"/>
      <c r="B33" s="17"/>
      <c r="C33" s="18"/>
      <c r="D33" s="7"/>
      <c r="E33" s="19"/>
      <c r="F33" s="7"/>
      <c r="G33" s="7"/>
      <c r="H33" s="17"/>
      <c r="I33" s="7"/>
      <c r="J33" s="7"/>
      <c r="K33" s="7"/>
      <c r="L33" s="17"/>
      <c r="M33" s="7"/>
      <c r="N33" s="7"/>
      <c r="O33" s="7"/>
      <c r="P33" s="17"/>
      <c r="Q33" s="7"/>
      <c r="R33" s="7"/>
      <c r="S33" s="1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row>
    <row r="34" spans="1:51" x14ac:dyDescent="0.3">
      <c r="A34" s="17"/>
      <c r="B34" s="17"/>
      <c r="C34" s="18"/>
      <c r="D34" s="7"/>
      <c r="E34" s="19"/>
      <c r="F34" s="7"/>
      <c r="G34" s="7"/>
      <c r="H34" s="17"/>
      <c r="I34" s="7"/>
      <c r="J34" s="7"/>
      <c r="K34" s="7"/>
      <c r="L34" s="17"/>
      <c r="M34" s="7"/>
      <c r="N34" s="7"/>
      <c r="O34" s="7"/>
      <c r="P34" s="17"/>
      <c r="Q34" s="7"/>
      <c r="R34" s="7"/>
      <c r="S34" s="1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row>
    <row r="35" spans="1:51" x14ac:dyDescent="0.3">
      <c r="A35" s="17"/>
      <c r="B35" s="17"/>
      <c r="C35" s="18"/>
      <c r="D35" s="7"/>
      <c r="E35" s="19"/>
      <c r="F35" s="7"/>
      <c r="G35" s="7"/>
      <c r="H35" s="17"/>
      <c r="I35" s="7"/>
      <c r="J35" s="7"/>
      <c r="K35" s="7"/>
      <c r="L35" s="17"/>
      <c r="M35" s="7"/>
      <c r="N35" s="7"/>
      <c r="O35" s="7"/>
      <c r="P35" s="17"/>
      <c r="Q35" s="7"/>
      <c r="R35" s="7"/>
      <c r="S35" s="1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row>
    <row r="36" spans="1:51" x14ac:dyDescent="0.3">
      <c r="A36" s="17"/>
      <c r="B36" s="17"/>
      <c r="C36" s="18"/>
      <c r="D36" s="7"/>
      <c r="E36" s="19"/>
      <c r="F36" s="7"/>
      <c r="G36" s="7"/>
      <c r="H36" s="17"/>
      <c r="I36" s="7"/>
      <c r="J36" s="7"/>
      <c r="K36" s="7"/>
      <c r="L36" s="17"/>
      <c r="M36" s="7"/>
      <c r="N36" s="7"/>
      <c r="O36" s="7"/>
      <c r="P36" s="17"/>
      <c r="Q36" s="7"/>
      <c r="R36" s="7"/>
      <c r="S36" s="1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row>
    <row r="37" spans="1:51" x14ac:dyDescent="0.3">
      <c r="A37" s="17"/>
      <c r="B37" s="17"/>
      <c r="C37" s="18"/>
      <c r="D37" s="7"/>
      <c r="E37" s="19"/>
      <c r="F37" s="7"/>
      <c r="G37" s="7"/>
      <c r="H37" s="17"/>
      <c r="I37" s="7"/>
      <c r="J37" s="7"/>
      <c r="K37" s="7"/>
      <c r="L37" s="17"/>
      <c r="M37" s="7"/>
      <c r="N37" s="7"/>
      <c r="O37" s="7"/>
      <c r="P37" s="17"/>
      <c r="Q37" s="7"/>
      <c r="R37" s="7"/>
      <c r="S37" s="1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row>
    <row r="38" spans="1:51" x14ac:dyDescent="0.3">
      <c r="A38" s="17"/>
      <c r="B38" s="17"/>
      <c r="C38" s="18"/>
      <c r="D38" s="7"/>
      <c r="E38" s="19"/>
      <c r="F38" s="7"/>
      <c r="G38" s="7"/>
      <c r="H38" s="17"/>
      <c r="I38" s="7"/>
      <c r="J38" s="7"/>
      <c r="K38" s="7"/>
      <c r="L38" s="17"/>
      <c r="M38" s="7"/>
      <c r="N38" s="7"/>
      <c r="O38" s="7"/>
      <c r="P38" s="17"/>
      <c r="Q38" s="7"/>
      <c r="R38" s="7"/>
      <c r="S38" s="1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row>
    <row r="39" spans="1:51" x14ac:dyDescent="0.3">
      <c r="A39" s="17"/>
      <c r="B39" s="17"/>
      <c r="C39" s="18"/>
      <c r="D39" s="7"/>
      <c r="E39" s="19"/>
      <c r="F39" s="7"/>
      <c r="G39" s="7"/>
      <c r="H39" s="17"/>
      <c r="I39" s="7"/>
      <c r="J39" s="7"/>
      <c r="K39" s="7"/>
      <c r="L39" s="17"/>
      <c r="M39" s="7"/>
      <c r="N39" s="7"/>
      <c r="O39" s="7"/>
      <c r="P39" s="17"/>
      <c r="Q39" s="7"/>
      <c r="R39" s="7"/>
      <c r="S39" s="17"/>
    </row>
    <row r="40" spans="1:51" x14ac:dyDescent="0.3">
      <c r="A40" s="17"/>
      <c r="B40" s="17"/>
      <c r="C40" s="18"/>
      <c r="D40" s="7"/>
      <c r="E40" s="19"/>
      <c r="F40" s="7"/>
      <c r="G40" s="7"/>
      <c r="H40" s="17"/>
      <c r="I40" s="7"/>
      <c r="J40" s="7"/>
      <c r="K40" s="7"/>
      <c r="L40" s="17"/>
      <c r="M40" s="7"/>
      <c r="N40" s="7"/>
      <c r="O40" s="7"/>
      <c r="P40" s="17"/>
      <c r="Q40" s="7"/>
      <c r="R40" s="7"/>
      <c r="S40" s="17"/>
    </row>
    <row r="41" spans="1:51" x14ac:dyDescent="0.3">
      <c r="A41" s="17"/>
      <c r="B41" s="17"/>
      <c r="C41" s="18"/>
      <c r="D41" s="7"/>
      <c r="E41" s="19"/>
      <c r="F41" s="7"/>
      <c r="G41" s="7"/>
      <c r="H41" s="17"/>
      <c r="I41" s="7"/>
      <c r="J41" s="7"/>
      <c r="K41" s="7"/>
      <c r="L41" s="17"/>
      <c r="M41" s="7"/>
      <c r="N41" s="7"/>
      <c r="O41" s="7"/>
      <c r="P41" s="17"/>
      <c r="Q41" s="7"/>
      <c r="R41" s="7"/>
      <c r="S41" s="17"/>
    </row>
    <row r="42" spans="1:51" x14ac:dyDescent="0.3">
      <c r="A42" s="17"/>
      <c r="B42" s="17"/>
      <c r="C42" s="18"/>
      <c r="D42" s="7"/>
      <c r="E42" s="19"/>
      <c r="F42" s="7"/>
      <c r="G42" s="7"/>
      <c r="H42" s="17"/>
      <c r="I42" s="7"/>
      <c r="J42" s="7"/>
      <c r="K42" s="7"/>
      <c r="L42" s="17"/>
      <c r="M42" s="7"/>
      <c r="N42" s="7"/>
      <c r="O42" s="7"/>
      <c r="P42" s="17"/>
      <c r="Q42" s="7"/>
      <c r="R42" s="7"/>
      <c r="S42" s="17"/>
    </row>
  </sheetData>
  <mergeCells count="34">
    <mergeCell ref="G22:H23"/>
    <mergeCell ref="F1:I1"/>
    <mergeCell ref="A1:E1"/>
    <mergeCell ref="R1:S1"/>
    <mergeCell ref="I2:I3"/>
    <mergeCell ref="F2:F3"/>
    <mergeCell ref="G2:G3"/>
    <mergeCell ref="H2:H3"/>
    <mergeCell ref="N1:Q1"/>
    <mergeCell ref="O2:O3"/>
    <mergeCell ref="P2:P3"/>
    <mergeCell ref="Q2:Q3"/>
    <mergeCell ref="N2:N3"/>
    <mergeCell ref="J1:M1"/>
    <mergeCell ref="J2:J3"/>
    <mergeCell ref="K2:K3"/>
    <mergeCell ref="L2:L3"/>
    <mergeCell ref="M2:M3"/>
    <mergeCell ref="O22:P23"/>
    <mergeCell ref="Q22:Q23"/>
    <mergeCell ref="S22:S23"/>
    <mergeCell ref="R2:R3"/>
    <mergeCell ref="S2:S3"/>
    <mergeCell ref="A19:R19"/>
    <mergeCell ref="K22:L23"/>
    <mergeCell ref="M22:M23"/>
    <mergeCell ref="I22:I23"/>
    <mergeCell ref="A2:A3"/>
    <mergeCell ref="C2:C3"/>
    <mergeCell ref="D2:D3"/>
    <mergeCell ref="E2:E3"/>
    <mergeCell ref="B2:B3"/>
    <mergeCell ref="B5:B13"/>
    <mergeCell ref="B16:B18"/>
  </mergeCells>
  <dataValidations count="3">
    <dataValidation allowBlank="1" showInputMessage="1" showErrorMessage="1" promptTitle="VALOR TOTAL" prompt="COSTO TOTAL (INSTALACIÓN + SERVICIO x NÚMERO DE MESES) DURANTE LA VIGENCIA DEL CONTRATO" sqref="H2:I2 L2:M2 P2:Q2 S2"/>
    <dataValidation allowBlank="1" showInputMessage="1" showErrorMessage="1" promptTitle="COSTO DE SERVICIO" prompt="COSTO DEL SERVICIO MENSUAL CON IVA ASOCIADO AL CANAL" sqref="G2 K2 O2"/>
    <dataValidation allowBlank="1" showInputMessage="1" showErrorMessage="1" promptTitle="COSTO DE INSTALACIÓN" prompt="COSTO DE INSTALACIÓN CON IVA ASOCIADO AL CANAL" sqref="F2 J2 N2 R2 F4:S18"/>
  </dataValidations>
  <pageMargins left="0.70866141732283472" right="0.70866141732283472" top="0.74803149606299213" bottom="0.74803149606299213" header="0.31496062992125984" footer="0.31496062992125984"/>
  <pageSetup paperSize="119" scale="55" orientation="landscape" horizontalDpi="1200" verticalDpi="12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SEDES - COTIZACIONES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573112839493</dc:creator>
  <cp:lastModifiedBy>AuxiliarMujer</cp:lastModifiedBy>
  <cp:lastPrinted>2025-04-01T19:38:37Z</cp:lastPrinted>
  <dcterms:created xsi:type="dcterms:W3CDTF">2024-05-19T23:26:38Z</dcterms:created>
  <dcterms:modified xsi:type="dcterms:W3CDTF">2026-10-21T03:57:40Z</dcterms:modified>
</cp:coreProperties>
</file>