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1. AÑO 2026\1. SOLICITUDES ESTUDIOS DEL SECTOR\47. SONDEO 444 - IPSE - MTTO. AIRES ACONDICIONADOS\1. DOCUMENTOS ENVIADOS AL ABOGADO - MODIFICACIÓN 2 - AG. 31\"/>
    </mc:Choice>
  </mc:AlternateContent>
  <xr:revisionPtr revIDLastSave="0" documentId="13_ncr:1_{4093CD76-6A94-4C81-8F51-745FC5421FB0}" xr6:coauthVersionLast="47" xr6:coauthVersionMax="47" xr10:uidLastSave="{00000000-0000-0000-0000-000000000000}"/>
  <bookViews>
    <workbookView xWindow="-120" yWindow="-120" windowWidth="29040" windowHeight="15720" xr2:uid="{00000000-000D-0000-FFFF-FFFF00000000}"/>
  </bookViews>
  <sheets>
    <sheet name="ANEXO 4" sheetId="23" r:id="rId1"/>
  </sheets>
  <definedNames>
    <definedName name="_xlnm._FilterDatabase" localSheetId="0" hidden="1">'ANEXO 4'!#REF!</definedName>
    <definedName name="_xlnm.Print_Area" localSheetId="0">'ANEXO 4'!$A$1:$M$82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23" l="1"/>
  <c r="K12" i="23"/>
  <c r="K13" i="23"/>
  <c r="K14" i="23"/>
  <c r="K15" i="23"/>
  <c r="K16" i="23"/>
  <c r="K17" i="23"/>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K51" i="23"/>
  <c r="K52" i="23"/>
  <c r="K53" i="23"/>
  <c r="K54"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I11" i="23"/>
  <c r="L11" i="23" s="1"/>
  <c r="I12" i="23"/>
  <c r="L12" i="23" s="1"/>
  <c r="I13" i="23"/>
  <c r="L13" i="23" s="1"/>
  <c r="I14" i="23"/>
  <c r="L14" i="23" s="1"/>
  <c r="I15" i="23"/>
  <c r="L15" i="23" s="1"/>
  <c r="I16" i="23"/>
  <c r="L16" i="23" s="1"/>
  <c r="I17" i="23"/>
  <c r="L17" i="23" s="1"/>
  <c r="I18" i="23"/>
  <c r="L18" i="23" s="1"/>
  <c r="I19" i="23"/>
  <c r="L19" i="23" s="1"/>
  <c r="I20" i="23"/>
  <c r="L20" i="23" s="1"/>
  <c r="I21" i="23"/>
  <c r="L21" i="23" s="1"/>
  <c r="I22" i="23"/>
  <c r="L22" i="23" s="1"/>
  <c r="I23" i="23"/>
  <c r="L23" i="23" s="1"/>
  <c r="I24" i="23"/>
  <c r="L24" i="23" s="1"/>
  <c r="I25" i="23"/>
  <c r="L25" i="23" s="1"/>
  <c r="I26" i="23"/>
  <c r="L26" i="23" s="1"/>
  <c r="I27" i="23"/>
  <c r="L27" i="23" s="1"/>
  <c r="I28" i="23"/>
  <c r="L28" i="23" s="1"/>
  <c r="I29" i="23"/>
  <c r="L29" i="23" s="1"/>
  <c r="I30" i="23"/>
  <c r="L30" i="23" s="1"/>
  <c r="I31" i="23"/>
  <c r="L31" i="23" s="1"/>
  <c r="I32" i="23"/>
  <c r="L32" i="23" s="1"/>
  <c r="I33" i="23"/>
  <c r="L33" i="23" s="1"/>
  <c r="I34" i="23"/>
  <c r="L34" i="23" s="1"/>
  <c r="I35" i="23"/>
  <c r="L35" i="23" s="1"/>
  <c r="I36" i="23"/>
  <c r="L36" i="23" s="1"/>
  <c r="I37" i="23"/>
  <c r="L37" i="23" s="1"/>
  <c r="I38" i="23"/>
  <c r="L38" i="23" s="1"/>
  <c r="I39" i="23"/>
  <c r="L39" i="23" s="1"/>
  <c r="I40" i="23"/>
  <c r="L40" i="23" s="1"/>
  <c r="I41" i="23"/>
  <c r="L41" i="23" s="1"/>
  <c r="I42" i="23"/>
  <c r="L42" i="23" s="1"/>
  <c r="I43" i="23"/>
  <c r="L43" i="23" s="1"/>
  <c r="I44" i="23"/>
  <c r="L44" i="23" s="1"/>
  <c r="I45" i="23"/>
  <c r="L45" i="23" s="1"/>
  <c r="I46" i="23"/>
  <c r="L46" i="23" s="1"/>
  <c r="I47" i="23"/>
  <c r="L47" i="23" s="1"/>
  <c r="I48" i="23"/>
  <c r="L48" i="23" s="1"/>
  <c r="I49" i="23"/>
  <c r="L49" i="23" s="1"/>
  <c r="I50" i="23"/>
  <c r="L50" i="23" s="1"/>
  <c r="I51" i="23"/>
  <c r="L51" i="23" s="1"/>
  <c r="I52" i="23"/>
  <c r="L52" i="23" s="1"/>
  <c r="I53" i="23"/>
  <c r="L53" i="23" s="1"/>
  <c r="I54" i="23"/>
  <c r="L54" i="23" s="1"/>
  <c r="H55" i="23" l="1"/>
  <c r="K10" i="23" l="1"/>
  <c r="J10" i="23" l="1"/>
  <c r="I10" i="23"/>
  <c r="O75" i="23" l="1"/>
  <c r="O61" i="23"/>
  <c r="P61" i="23" s="1"/>
  <c r="Q61" i="23" s="1"/>
  <c r="O73" i="23"/>
  <c r="P73" i="23" s="1"/>
  <c r="Q73" i="23" s="1"/>
  <c r="O67" i="23"/>
  <c r="P67" i="23" s="1"/>
  <c r="Q67" i="23" s="1"/>
  <c r="S66" i="23"/>
  <c r="X66" i="23" s="1"/>
  <c r="L10" i="23"/>
  <c r="L55" i="23" s="1"/>
  <c r="S49" i="23"/>
  <c r="X49" i="23" s="1"/>
  <c r="S41" i="23"/>
  <c r="X41" i="23" s="1"/>
  <c r="S38" i="23"/>
  <c r="X38" i="23" s="1"/>
  <c r="S27" i="23"/>
  <c r="X27" i="23" s="1"/>
  <c r="S26" i="23"/>
  <c r="X26" i="23" s="1"/>
  <c r="S24" i="23"/>
  <c r="X24" i="23" s="1"/>
  <c r="S21" i="23"/>
  <c r="X21" i="23" s="1"/>
  <c r="S13" i="23"/>
  <c r="X13" i="23" s="1"/>
  <c r="S12" i="23"/>
  <c r="X12" i="23" s="1"/>
  <c r="S11" i="23"/>
  <c r="X11" i="23" s="1"/>
  <c r="O69" i="23" l="1"/>
  <c r="P69" i="23" s="1"/>
  <c r="Q69" i="23" s="1"/>
  <c r="S73" i="23"/>
  <c r="X73" i="23" s="1"/>
  <c r="Y73" i="23" s="1"/>
  <c r="Z73" i="23" s="1"/>
  <c r="AA73" i="23" s="1"/>
  <c r="O79" i="23"/>
  <c r="P79" i="23" s="1"/>
  <c r="Q79" i="23" s="1"/>
  <c r="O70" i="23"/>
  <c r="P70" i="23" s="1"/>
  <c r="Q70" i="23" s="1"/>
  <c r="P75" i="23"/>
  <c r="Q75" i="23" s="1"/>
  <c r="S75" i="23"/>
  <c r="X75" i="23" s="1"/>
  <c r="S67" i="23"/>
  <c r="X67" i="23" s="1"/>
  <c r="S61" i="23"/>
  <c r="S71" i="23"/>
  <c r="T71" i="23" s="1"/>
  <c r="U71" i="23" s="1"/>
  <c r="V71" i="23" s="1"/>
  <c r="S78" i="23"/>
  <c r="T78" i="23" s="1"/>
  <c r="U78" i="23" s="1"/>
  <c r="V78" i="23" s="1"/>
  <c r="S65" i="23"/>
  <c r="T73" i="23"/>
  <c r="U73" i="23" s="1"/>
  <c r="V73" i="23" s="1"/>
  <c r="AC73" i="23" s="1"/>
  <c r="O66" i="23"/>
  <c r="P66" i="23" s="1"/>
  <c r="Q66" i="23" s="1"/>
  <c r="T66" i="23"/>
  <c r="U66" i="23" s="1"/>
  <c r="V66" i="23" s="1"/>
  <c r="O72" i="23"/>
  <c r="P72" i="23" s="1"/>
  <c r="Q72" i="23" s="1"/>
  <c r="S72" i="23"/>
  <c r="O27" i="23"/>
  <c r="P27" i="23" s="1"/>
  <c r="Q27" i="23" s="1"/>
  <c r="O41" i="23"/>
  <c r="P41" i="23" s="1"/>
  <c r="Q41" i="23" s="1"/>
  <c r="O26" i="23"/>
  <c r="P26" i="23" s="1"/>
  <c r="Q26" i="23" s="1"/>
  <c r="O49" i="23"/>
  <c r="P49" i="23" s="1"/>
  <c r="Q49" i="23" s="1"/>
  <c r="S28" i="23"/>
  <c r="X28" i="23" s="1"/>
  <c r="O60" i="23"/>
  <c r="P60" i="23" s="1"/>
  <c r="Q60" i="23" s="1"/>
  <c r="S29" i="23"/>
  <c r="X29" i="23" s="1"/>
  <c r="S39" i="23"/>
  <c r="X39" i="23" s="1"/>
  <c r="S42" i="23"/>
  <c r="X42" i="23" s="1"/>
  <c r="S46" i="23"/>
  <c r="X46" i="23" s="1"/>
  <c r="S50" i="23"/>
  <c r="X50" i="23" s="1"/>
  <c r="S33" i="23"/>
  <c r="X33" i="23" s="1"/>
  <c r="O24" i="23"/>
  <c r="P24" i="23" s="1"/>
  <c r="Q24" i="23" s="1"/>
  <c r="S35" i="23"/>
  <c r="X35" i="23" s="1"/>
  <c r="S17" i="23"/>
  <c r="X17" i="23" s="1"/>
  <c r="S22" i="23"/>
  <c r="X22" i="23" s="1"/>
  <c r="S30" i="23"/>
  <c r="X30" i="23" s="1"/>
  <c r="S36" i="23"/>
  <c r="X36" i="23" s="1"/>
  <c r="S52" i="23"/>
  <c r="X52" i="23" s="1"/>
  <c r="O12" i="23"/>
  <c r="P12" i="23" s="1"/>
  <c r="Q12" i="23" s="1"/>
  <c r="O38" i="23"/>
  <c r="P38" i="23" s="1"/>
  <c r="Q38" i="23" s="1"/>
  <c r="S54" i="23"/>
  <c r="X54" i="23" s="1"/>
  <c r="S14" i="23"/>
  <c r="X14" i="23" s="1"/>
  <c r="S18" i="23"/>
  <c r="X18" i="23" s="1"/>
  <c r="S23" i="23"/>
  <c r="X23" i="23" s="1"/>
  <c r="S31" i="23"/>
  <c r="X31" i="23" s="1"/>
  <c r="S37" i="23"/>
  <c r="X37" i="23" s="1"/>
  <c r="S44" i="23"/>
  <c r="X44" i="23" s="1"/>
  <c r="S48" i="23"/>
  <c r="X48" i="23" s="1"/>
  <c r="S53" i="23"/>
  <c r="X53" i="23" s="1"/>
  <c r="O63" i="23"/>
  <c r="P63" i="23" s="1"/>
  <c r="Q63" i="23" s="1"/>
  <c r="S77" i="23"/>
  <c r="O77" i="23"/>
  <c r="P77" i="23" s="1"/>
  <c r="Q77" i="23" s="1"/>
  <c r="O21" i="23"/>
  <c r="P21" i="23" s="1"/>
  <c r="Q21" i="23" s="1"/>
  <c r="Y66" i="23"/>
  <c r="Z66" i="23" s="1"/>
  <c r="AA66" i="23" s="1"/>
  <c r="X71" i="23" l="1"/>
  <c r="Y71" i="23" s="1"/>
  <c r="Z71" i="23" s="1"/>
  <c r="AA71" i="23" s="1"/>
  <c r="S69" i="23"/>
  <c r="T67" i="23"/>
  <c r="U67" i="23" s="1"/>
  <c r="V67" i="23" s="1"/>
  <c r="S70" i="23"/>
  <c r="X70" i="23" s="1"/>
  <c r="Y70" i="23" s="1"/>
  <c r="Z70" i="23" s="1"/>
  <c r="AA70" i="23" s="1"/>
  <c r="T75" i="23"/>
  <c r="U75" i="23" s="1"/>
  <c r="V75" i="23" s="1"/>
  <c r="S79" i="23"/>
  <c r="X79" i="23" s="1"/>
  <c r="Y79" i="23" s="1"/>
  <c r="Z79" i="23" s="1"/>
  <c r="AA79" i="23" s="1"/>
  <c r="O65" i="23"/>
  <c r="P65" i="23" s="1"/>
  <c r="Q65" i="23" s="1"/>
  <c r="S60" i="23"/>
  <c r="X60" i="23" s="1"/>
  <c r="S63" i="23"/>
  <c r="X63" i="23" s="1"/>
  <c r="S34" i="23"/>
  <c r="X34" i="23" s="1"/>
  <c r="S47" i="23"/>
  <c r="X47" i="23" s="1"/>
  <c r="S43" i="23"/>
  <c r="X43" i="23" s="1"/>
  <c r="S32" i="23"/>
  <c r="X32" i="23" s="1"/>
  <c r="S15" i="23"/>
  <c r="X15" i="23" s="1"/>
  <c r="O71" i="23"/>
  <c r="P71" i="23" s="1"/>
  <c r="Q71" i="23" s="1"/>
  <c r="S16" i="23"/>
  <c r="X16" i="23" s="1"/>
  <c r="S25" i="23"/>
  <c r="X25" i="23" s="1"/>
  <c r="S40" i="23"/>
  <c r="X40" i="23" s="1"/>
  <c r="S20" i="23"/>
  <c r="X20" i="23" s="1"/>
  <c r="X78" i="23"/>
  <c r="Y78" i="23" s="1"/>
  <c r="Z78" i="23" s="1"/>
  <c r="AA78" i="23" s="1"/>
  <c r="O78" i="23"/>
  <c r="P78" i="23" s="1"/>
  <c r="Q78" i="23" s="1"/>
  <c r="X61" i="23"/>
  <c r="Y61" i="23" s="1"/>
  <c r="Z61" i="23" s="1"/>
  <c r="AA61" i="23" s="1"/>
  <c r="T61" i="23"/>
  <c r="U61" i="23" s="1"/>
  <c r="V61" i="23" s="1"/>
  <c r="O52" i="23"/>
  <c r="P52" i="23" s="1"/>
  <c r="Q52" i="23" s="1"/>
  <c r="AC66" i="23"/>
  <c r="X72" i="23"/>
  <c r="Y72" i="23" s="1"/>
  <c r="Z72" i="23" s="1"/>
  <c r="AA72" i="23" s="1"/>
  <c r="T72" i="23"/>
  <c r="U72" i="23" s="1"/>
  <c r="V72" i="23" s="1"/>
  <c r="O11" i="23"/>
  <c r="P11" i="23" s="1"/>
  <c r="Q11" i="23" s="1"/>
  <c r="O28" i="23"/>
  <c r="P28" i="23" s="1"/>
  <c r="Q28" i="23" s="1"/>
  <c r="O17" i="23"/>
  <c r="P17" i="23" s="1"/>
  <c r="Q17" i="23" s="1"/>
  <c r="T12" i="23"/>
  <c r="U12" i="23" s="1"/>
  <c r="V12" i="23" s="1"/>
  <c r="O36" i="23"/>
  <c r="P36" i="23" s="1"/>
  <c r="Q36" i="23" s="1"/>
  <c r="T26" i="23"/>
  <c r="U26" i="23" s="1"/>
  <c r="V26" i="23" s="1"/>
  <c r="T41" i="23"/>
  <c r="U41" i="23" s="1"/>
  <c r="V41" i="23" s="1"/>
  <c r="O35" i="23"/>
  <c r="P35" i="23" s="1"/>
  <c r="Q35" i="23" s="1"/>
  <c r="S59" i="23"/>
  <c r="O59" i="23"/>
  <c r="P59" i="23" s="1"/>
  <c r="Q59" i="23" s="1"/>
  <c r="O30" i="23"/>
  <c r="P30" i="23" s="1"/>
  <c r="Q30" i="23" s="1"/>
  <c r="S51" i="23"/>
  <c r="X51" i="23" s="1"/>
  <c r="O22" i="23"/>
  <c r="P22" i="23" s="1"/>
  <c r="Q22" i="23" s="1"/>
  <c r="O50" i="23"/>
  <c r="P50" i="23" s="1"/>
  <c r="Q50" i="23" s="1"/>
  <c r="S45" i="23"/>
  <c r="X45" i="23" s="1"/>
  <c r="S74" i="23"/>
  <c r="O74" i="23"/>
  <c r="P74" i="23" s="1"/>
  <c r="Q74" i="23" s="1"/>
  <c r="O62" i="23"/>
  <c r="P62" i="23" s="1"/>
  <c r="Q62" i="23" s="1"/>
  <c r="S62" i="23"/>
  <c r="O76" i="23"/>
  <c r="P76" i="23" s="1"/>
  <c r="Q76" i="23" s="1"/>
  <c r="S76" i="23"/>
  <c r="O54" i="23"/>
  <c r="P54" i="23" s="1"/>
  <c r="Q54" i="23" s="1"/>
  <c r="Y38" i="23"/>
  <c r="Z38" i="23" s="1"/>
  <c r="AA38" i="23" s="1"/>
  <c r="T38" i="23"/>
  <c r="U38" i="23" s="1"/>
  <c r="V38" i="23" s="1"/>
  <c r="O33" i="23"/>
  <c r="P33" i="23" s="1"/>
  <c r="Q33" i="23" s="1"/>
  <c r="O13" i="23"/>
  <c r="P13" i="23" s="1"/>
  <c r="Q13" i="23" s="1"/>
  <c r="S19" i="23"/>
  <c r="X19" i="23" s="1"/>
  <c r="O64" i="23"/>
  <c r="P64" i="23" s="1"/>
  <c r="Q64" i="23" s="1"/>
  <c r="S64" i="23"/>
  <c r="S68" i="23"/>
  <c r="O68" i="23"/>
  <c r="P68" i="23" s="1"/>
  <c r="Q68" i="23" s="1"/>
  <c r="Y24" i="23"/>
  <c r="Z24" i="23" s="1"/>
  <c r="AA24" i="23" s="1"/>
  <c r="T24" i="23"/>
  <c r="U24" i="23" s="1"/>
  <c r="V24" i="23" s="1"/>
  <c r="Y49" i="23"/>
  <c r="Z49" i="23" s="1"/>
  <c r="AA49" i="23" s="1"/>
  <c r="T49" i="23"/>
  <c r="U49" i="23" s="1"/>
  <c r="V49" i="23" s="1"/>
  <c r="T52" i="23"/>
  <c r="U52" i="23" s="1"/>
  <c r="V52" i="23" s="1"/>
  <c r="T11" i="23"/>
  <c r="U11" i="23" s="1"/>
  <c r="V11" i="23" s="1"/>
  <c r="X77" i="23"/>
  <c r="T77" i="23"/>
  <c r="U77" i="23" s="1"/>
  <c r="V77" i="23" s="1"/>
  <c r="T27" i="23"/>
  <c r="U27" i="23" s="1"/>
  <c r="V27" i="23" s="1"/>
  <c r="T28" i="23"/>
  <c r="U28" i="23" s="1"/>
  <c r="V28" i="23" s="1"/>
  <c r="X69" i="23"/>
  <c r="T69" i="23"/>
  <c r="U69" i="23" s="1"/>
  <c r="V69" i="23" s="1"/>
  <c r="Y75" i="23"/>
  <c r="Z75" i="23" s="1"/>
  <c r="AA75" i="23" s="1"/>
  <c r="T17" i="23"/>
  <c r="U17" i="23" s="1"/>
  <c r="V17" i="23" s="1"/>
  <c r="T35" i="23"/>
  <c r="U35" i="23" s="1"/>
  <c r="V35" i="23" s="1"/>
  <c r="Y26" i="23"/>
  <c r="Z26" i="23" s="1"/>
  <c r="AA26" i="23" s="1"/>
  <c r="T21" i="23"/>
  <c r="U21" i="23" s="1"/>
  <c r="V21" i="23" s="1"/>
  <c r="T36" i="23"/>
  <c r="U36" i="23" s="1"/>
  <c r="V36" i="23" s="1"/>
  <c r="X65" i="23"/>
  <c r="T65" i="23"/>
  <c r="U65" i="23" s="1"/>
  <c r="V65" i="23" s="1"/>
  <c r="Y67" i="23"/>
  <c r="Z67" i="23" s="1"/>
  <c r="AA67" i="23" s="1"/>
  <c r="AC71" i="23" l="1"/>
  <c r="T70" i="23"/>
  <c r="U70" i="23" s="1"/>
  <c r="V70" i="23" s="1"/>
  <c r="AC70" i="23" s="1"/>
  <c r="AC67" i="23"/>
  <c r="T60" i="23"/>
  <c r="U60" i="23" s="1"/>
  <c r="V60" i="23" s="1"/>
  <c r="AC75" i="23"/>
  <c r="T79" i="23"/>
  <c r="U79" i="23" s="1"/>
  <c r="V79" i="23" s="1"/>
  <c r="AC79" i="23" s="1"/>
  <c r="T16" i="23"/>
  <c r="U16" i="23" s="1"/>
  <c r="V16" i="23" s="1"/>
  <c r="T40" i="23"/>
  <c r="U40" i="23" s="1"/>
  <c r="V40" i="23" s="1"/>
  <c r="T63" i="23"/>
  <c r="U63" i="23" s="1"/>
  <c r="V63" i="23" s="1"/>
  <c r="AC78" i="23"/>
  <c r="T34" i="23"/>
  <c r="U34" i="23" s="1"/>
  <c r="V34" i="23" s="1"/>
  <c r="T15" i="23"/>
  <c r="U15" i="23" s="1"/>
  <c r="V15" i="23" s="1"/>
  <c r="O20" i="23"/>
  <c r="P20" i="23" s="1"/>
  <c r="Q20" i="23" s="1"/>
  <c r="O40" i="23"/>
  <c r="P40" i="23" s="1"/>
  <c r="Q40" i="23" s="1"/>
  <c r="O16" i="23"/>
  <c r="P16" i="23" s="1"/>
  <c r="Q16" i="23" s="1"/>
  <c r="T32" i="23"/>
  <c r="U32" i="23" s="1"/>
  <c r="V32" i="23" s="1"/>
  <c r="O32" i="23"/>
  <c r="P32" i="23" s="1"/>
  <c r="Q32" i="23" s="1"/>
  <c r="O47" i="23"/>
  <c r="P47" i="23" s="1"/>
  <c r="Q47" i="23" s="1"/>
  <c r="O15" i="23"/>
  <c r="P15" i="23" s="1"/>
  <c r="Q15" i="23" s="1"/>
  <c r="O43" i="23"/>
  <c r="P43" i="23" s="1"/>
  <c r="Q43" i="23" s="1"/>
  <c r="O34" i="23"/>
  <c r="P34" i="23" s="1"/>
  <c r="Q34" i="23" s="1"/>
  <c r="AC61" i="23"/>
  <c r="T20" i="23"/>
  <c r="U20" i="23" s="1"/>
  <c r="V20" i="23" s="1"/>
  <c r="T43" i="23"/>
  <c r="U43" i="23" s="1"/>
  <c r="V43" i="23" s="1"/>
  <c r="Q80" i="23"/>
  <c r="T87" i="23" s="1"/>
  <c r="AC72" i="23"/>
  <c r="Y16" i="23"/>
  <c r="Z16" i="23" s="1"/>
  <c r="AA16" i="23" s="1"/>
  <c r="Y41" i="23"/>
  <c r="Z41" i="23" s="1"/>
  <c r="AA41" i="23" s="1"/>
  <c r="AC41" i="23" s="1"/>
  <c r="AC26" i="23"/>
  <c r="T47" i="23"/>
  <c r="U47" i="23" s="1"/>
  <c r="V47" i="23" s="1"/>
  <c r="AC38" i="23"/>
  <c r="O37" i="23"/>
  <c r="P37" i="23" s="1"/>
  <c r="Q37" i="23" s="1"/>
  <c r="AC24" i="23"/>
  <c r="O53" i="23"/>
  <c r="P53" i="23" s="1"/>
  <c r="Q53" i="23" s="1"/>
  <c r="T64" i="23"/>
  <c r="U64" i="23" s="1"/>
  <c r="V64" i="23" s="1"/>
  <c r="X64" i="23"/>
  <c r="Y64" i="23" s="1"/>
  <c r="Z64" i="23" s="1"/>
  <c r="AA64" i="23" s="1"/>
  <c r="Y13" i="23"/>
  <c r="Z13" i="23" s="1"/>
  <c r="AA13" i="23" s="1"/>
  <c r="T13" i="23"/>
  <c r="U13" i="23" s="1"/>
  <c r="V13" i="23" s="1"/>
  <c r="O39" i="23"/>
  <c r="P39" i="23" s="1"/>
  <c r="Q39" i="23" s="1"/>
  <c r="X62" i="23"/>
  <c r="Y62" i="23" s="1"/>
  <c r="Z62" i="23" s="1"/>
  <c r="AA62" i="23" s="1"/>
  <c r="T62" i="23"/>
  <c r="U62" i="23" s="1"/>
  <c r="V62" i="23" s="1"/>
  <c r="T74" i="23"/>
  <c r="U74" i="23" s="1"/>
  <c r="V74" i="23" s="1"/>
  <c r="X74" i="23"/>
  <c r="Y74" i="23" s="1"/>
  <c r="Z74" i="23" s="1"/>
  <c r="AA74" i="23" s="1"/>
  <c r="O23" i="23"/>
  <c r="P23" i="23" s="1"/>
  <c r="Q23" i="23" s="1"/>
  <c r="T68" i="23"/>
  <c r="U68" i="23" s="1"/>
  <c r="V68" i="23" s="1"/>
  <c r="X68" i="23"/>
  <c r="Y68" i="23" s="1"/>
  <c r="Z68" i="23" s="1"/>
  <c r="AA68" i="23" s="1"/>
  <c r="X76" i="23"/>
  <c r="Y76" i="23" s="1"/>
  <c r="Z76" i="23" s="1"/>
  <c r="AA76" i="23" s="1"/>
  <c r="T76" i="23"/>
  <c r="U76" i="23" s="1"/>
  <c r="V76" i="23" s="1"/>
  <c r="O42" i="23"/>
  <c r="P42" i="23" s="1"/>
  <c r="Q42" i="23" s="1"/>
  <c r="Y30" i="23"/>
  <c r="Z30" i="23" s="1"/>
  <c r="AA30" i="23" s="1"/>
  <c r="T30" i="23"/>
  <c r="U30" i="23" s="1"/>
  <c r="V30" i="23" s="1"/>
  <c r="AC49" i="23"/>
  <c r="T33" i="23"/>
  <c r="U33" i="23" s="1"/>
  <c r="V33" i="23" s="1"/>
  <c r="Y33" i="23"/>
  <c r="Z33" i="23" s="1"/>
  <c r="AA33" i="23" s="1"/>
  <c r="Y54" i="23"/>
  <c r="Z54" i="23" s="1"/>
  <c r="AA54" i="23" s="1"/>
  <c r="T54" i="23"/>
  <c r="U54" i="23" s="1"/>
  <c r="V54" i="23" s="1"/>
  <c r="O44" i="23"/>
  <c r="P44" i="23" s="1"/>
  <c r="Q44" i="23" s="1"/>
  <c r="O29" i="23"/>
  <c r="P29" i="23" s="1"/>
  <c r="Q29" i="23" s="1"/>
  <c r="T50" i="23"/>
  <c r="U50" i="23" s="1"/>
  <c r="V50" i="23" s="1"/>
  <c r="Y50" i="23"/>
  <c r="Z50" i="23" s="1"/>
  <c r="AA50" i="23" s="1"/>
  <c r="Y22" i="23"/>
  <c r="Z22" i="23" s="1"/>
  <c r="AA22" i="23" s="1"/>
  <c r="T22" i="23"/>
  <c r="U22" i="23" s="1"/>
  <c r="V22" i="23" s="1"/>
  <c r="O46" i="23"/>
  <c r="P46" i="23" s="1"/>
  <c r="Q46" i="23" s="1"/>
  <c r="T59" i="23"/>
  <c r="U59" i="23" s="1"/>
  <c r="V59" i="23" s="1"/>
  <c r="X59" i="23"/>
  <c r="Y59" i="23" s="1"/>
  <c r="Z59" i="23" s="1"/>
  <c r="AA59" i="23" s="1"/>
  <c r="O10" i="23"/>
  <c r="P10" i="23" s="1"/>
  <c r="Q10" i="23" s="1"/>
  <c r="S10" i="23"/>
  <c r="X10" i="23" s="1"/>
  <c r="O48" i="23"/>
  <c r="P48" i="23" s="1"/>
  <c r="Q48" i="23" s="1"/>
  <c r="O31" i="23"/>
  <c r="P31" i="23" s="1"/>
  <c r="Q31" i="23" s="1"/>
  <c r="O18" i="23"/>
  <c r="P18" i="23" s="1"/>
  <c r="Q18" i="23" s="1"/>
  <c r="O25" i="23"/>
  <c r="P25" i="23" s="1"/>
  <c r="Q25" i="23" s="1"/>
  <c r="Y12" i="23"/>
  <c r="Z12" i="23" s="1"/>
  <c r="AA12" i="23" s="1"/>
  <c r="AC12" i="23" s="1"/>
  <c r="Y43" i="23"/>
  <c r="Z43" i="23" s="1"/>
  <c r="AA43" i="23" s="1"/>
  <c r="Y11" i="23"/>
  <c r="Z11" i="23" s="1"/>
  <c r="AA11" i="23" s="1"/>
  <c r="Y52" i="23"/>
  <c r="Z52" i="23" s="1"/>
  <c r="AA52" i="23" s="1"/>
  <c r="AC52" i="23" s="1"/>
  <c r="Y32" i="23"/>
  <c r="Z32" i="23" s="1"/>
  <c r="AA32" i="23" s="1"/>
  <c r="Y47" i="23"/>
  <c r="Z47" i="23" s="1"/>
  <c r="AA47" i="23" s="1"/>
  <c r="Y34" i="23"/>
  <c r="Z34" i="23" s="1"/>
  <c r="AA34" i="23" s="1"/>
  <c r="Y40" i="23"/>
  <c r="Z40" i="23" s="1"/>
  <c r="AA40" i="23" s="1"/>
  <c r="Y21" i="23"/>
  <c r="Z21" i="23" s="1"/>
  <c r="AA21" i="23" s="1"/>
  <c r="AC21" i="23" s="1"/>
  <c r="Y65" i="23"/>
  <c r="Z65" i="23" s="1"/>
  <c r="AA65" i="23" s="1"/>
  <c r="AC65" i="23" s="1"/>
  <c r="Y35" i="23"/>
  <c r="Z35" i="23" s="1"/>
  <c r="AA35" i="23" s="1"/>
  <c r="AC35" i="23" s="1"/>
  <c r="Y17" i="23"/>
  <c r="Z17" i="23" s="1"/>
  <c r="AA17" i="23" s="1"/>
  <c r="AC17" i="23" s="1"/>
  <c r="Y63" i="23"/>
  <c r="Z63" i="23" s="1"/>
  <c r="AA63" i="23" s="1"/>
  <c r="Y27" i="23"/>
  <c r="Z27" i="23" s="1"/>
  <c r="AA27" i="23" s="1"/>
  <c r="AC27" i="23" s="1"/>
  <c r="Y15" i="23"/>
  <c r="Z15" i="23" s="1"/>
  <c r="AA15" i="23" s="1"/>
  <c r="Y36" i="23"/>
  <c r="Z36" i="23" s="1"/>
  <c r="AA36" i="23" s="1"/>
  <c r="AC36" i="23" s="1"/>
  <c r="Y60" i="23"/>
  <c r="Z60" i="23" s="1"/>
  <c r="AA60" i="23" s="1"/>
  <c r="Y20" i="23"/>
  <c r="Z20" i="23" s="1"/>
  <c r="AA20" i="23" s="1"/>
  <c r="Y69" i="23"/>
  <c r="Z69" i="23" s="1"/>
  <c r="AA69" i="23" s="1"/>
  <c r="AC69" i="23" s="1"/>
  <c r="Y28" i="23"/>
  <c r="Z28" i="23" s="1"/>
  <c r="AA28" i="23" s="1"/>
  <c r="AC28" i="23" s="1"/>
  <c r="Y77" i="23"/>
  <c r="Z77" i="23" s="1"/>
  <c r="AA77" i="23" s="1"/>
  <c r="AC77" i="23" s="1"/>
  <c r="AC63" i="23" l="1"/>
  <c r="AC15" i="23"/>
  <c r="AC40" i="23"/>
  <c r="AC16" i="23"/>
  <c r="AC43" i="23"/>
  <c r="AC20" i="23"/>
  <c r="AC34" i="23"/>
  <c r="AC32" i="23"/>
  <c r="AC47" i="23"/>
  <c r="AC68" i="23"/>
  <c r="AC74" i="23"/>
  <c r="AC54" i="23"/>
  <c r="AC64" i="23"/>
  <c r="AC59" i="23"/>
  <c r="AC13" i="23"/>
  <c r="T48" i="23"/>
  <c r="U48" i="23" s="1"/>
  <c r="V48" i="23" s="1"/>
  <c r="Y48" i="23"/>
  <c r="Z48" i="23" s="1"/>
  <c r="AA48" i="23" s="1"/>
  <c r="O19" i="23"/>
  <c r="P19" i="23" s="1"/>
  <c r="Q19" i="23" s="1"/>
  <c r="V80" i="23"/>
  <c r="V87" i="23" s="1"/>
  <c r="Y25" i="23"/>
  <c r="Z25" i="23" s="1"/>
  <c r="AA25" i="23" s="1"/>
  <c r="T25" i="23"/>
  <c r="U25" i="23" s="1"/>
  <c r="V25" i="23" s="1"/>
  <c r="T46" i="23"/>
  <c r="U46" i="23" s="1"/>
  <c r="V46" i="23" s="1"/>
  <c r="Y46" i="23"/>
  <c r="Z46" i="23" s="1"/>
  <c r="AA46" i="23" s="1"/>
  <c r="AC33" i="23"/>
  <c r="AC76" i="23"/>
  <c r="AC62" i="23"/>
  <c r="T29" i="23"/>
  <c r="U29" i="23" s="1"/>
  <c r="V29" i="23" s="1"/>
  <c r="Y29" i="23"/>
  <c r="Z29" i="23" s="1"/>
  <c r="AA29" i="23" s="1"/>
  <c r="O45" i="23"/>
  <c r="P45" i="23" s="1"/>
  <c r="Q45" i="23" s="1"/>
  <c r="Y53" i="23"/>
  <c r="Z53" i="23" s="1"/>
  <c r="AA53" i="23" s="1"/>
  <c r="T53" i="23"/>
  <c r="U53" i="23" s="1"/>
  <c r="V53" i="23" s="1"/>
  <c r="T44" i="23"/>
  <c r="U44" i="23" s="1"/>
  <c r="V44" i="23" s="1"/>
  <c r="Y44" i="23"/>
  <c r="Z44" i="23" s="1"/>
  <c r="AA44" i="23" s="1"/>
  <c r="Y23" i="23"/>
  <c r="Z23" i="23" s="1"/>
  <c r="AA23" i="23" s="1"/>
  <c r="T23" i="23"/>
  <c r="U23" i="23" s="1"/>
  <c r="V23" i="23" s="1"/>
  <c r="T39" i="23"/>
  <c r="U39" i="23" s="1"/>
  <c r="V39" i="23" s="1"/>
  <c r="Y39" i="23"/>
  <c r="Z39" i="23" s="1"/>
  <c r="AA39" i="23" s="1"/>
  <c r="Y18" i="23"/>
  <c r="Z18" i="23" s="1"/>
  <c r="AA18" i="23" s="1"/>
  <c r="T18" i="23"/>
  <c r="U18" i="23" s="1"/>
  <c r="V18" i="23" s="1"/>
  <c r="O14" i="23"/>
  <c r="P14" i="23" s="1"/>
  <c r="Q14" i="23" s="1"/>
  <c r="T31" i="23"/>
  <c r="U31" i="23" s="1"/>
  <c r="V31" i="23" s="1"/>
  <c r="Y31" i="23"/>
  <c r="Z31" i="23" s="1"/>
  <c r="AA31" i="23" s="1"/>
  <c r="T10" i="23"/>
  <c r="U10" i="23" s="1"/>
  <c r="V10" i="23" s="1"/>
  <c r="Y10" i="23"/>
  <c r="Z10" i="23" s="1"/>
  <c r="AA10" i="23" s="1"/>
  <c r="AC22" i="23"/>
  <c r="AC50" i="23"/>
  <c r="AC30" i="23"/>
  <c r="O51" i="23"/>
  <c r="P51" i="23" s="1"/>
  <c r="Q51" i="23" s="1"/>
  <c r="Y42" i="23"/>
  <c r="Z42" i="23" s="1"/>
  <c r="AA42" i="23" s="1"/>
  <c r="T42" i="23"/>
  <c r="U42" i="23" s="1"/>
  <c r="V42" i="23" s="1"/>
  <c r="T37" i="23"/>
  <c r="U37" i="23" s="1"/>
  <c r="V37" i="23" s="1"/>
  <c r="Y37" i="23"/>
  <c r="Z37" i="23" s="1"/>
  <c r="AA37" i="23" s="1"/>
  <c r="AA80" i="23"/>
  <c r="AC60" i="23"/>
  <c r="AC11" i="23"/>
  <c r="Q55" i="23" l="1"/>
  <c r="T86" i="23" s="1"/>
  <c r="T88" i="23" s="1"/>
  <c r="AC53" i="23"/>
  <c r="AC44" i="23"/>
  <c r="AC80" i="23"/>
  <c r="AC29" i="23"/>
  <c r="AC48" i="23"/>
  <c r="AC23" i="23"/>
  <c r="T45" i="23"/>
  <c r="U45" i="23" s="1"/>
  <c r="V45" i="23" s="1"/>
  <c r="AC25" i="23"/>
  <c r="AC39" i="23"/>
  <c r="AC42" i="23"/>
  <c r="AC37" i="23"/>
  <c r="T51" i="23"/>
  <c r="U51" i="23" s="1"/>
  <c r="V51" i="23" s="1"/>
  <c r="Y51" i="23"/>
  <c r="Z51" i="23" s="1"/>
  <c r="AA51" i="23" s="1"/>
  <c r="AC31" i="23"/>
  <c r="Y14" i="23"/>
  <c r="Z14" i="23" s="1"/>
  <c r="AA14" i="23" s="1"/>
  <c r="T14" i="23"/>
  <c r="U14" i="23" s="1"/>
  <c r="V14" i="23" s="1"/>
  <c r="AC18" i="23"/>
  <c r="AC10" i="23"/>
  <c r="AC46" i="23"/>
  <c r="T19" i="23"/>
  <c r="U19" i="23" s="1"/>
  <c r="V19" i="23" s="1"/>
  <c r="Y19" i="23"/>
  <c r="Z19" i="23" s="1"/>
  <c r="AA19" i="23" s="1"/>
  <c r="Y87" i="23"/>
  <c r="Q82" i="23" l="1"/>
  <c r="V55" i="23"/>
  <c r="V86" i="23" s="1"/>
  <c r="V88" i="23" s="1"/>
  <c r="AC51" i="23"/>
  <c r="AC19" i="23"/>
  <c r="AC14" i="23"/>
  <c r="Y45" i="23"/>
  <c r="Z45" i="23" s="1"/>
  <c r="AA45" i="23" s="1"/>
  <c r="AC45" i="23" s="1"/>
  <c r="AA87" i="23"/>
  <c r="AC55" i="23" l="1"/>
  <c r="AC82" i="23" s="1"/>
  <c r="V82" i="23"/>
  <c r="AA55" i="23"/>
  <c r="Y86" i="23" l="1"/>
  <c r="Y88" i="23" s="1"/>
  <c r="AA82" i="23"/>
  <c r="AA86" i="23" l="1"/>
  <c r="AA88" i="23" s="1"/>
</calcChain>
</file>

<file path=xl/sharedStrings.xml><?xml version="1.0" encoding="utf-8"?>
<sst xmlns="http://schemas.openxmlformats.org/spreadsheetml/2006/main" count="326" uniqueCount="114">
  <si>
    <t>ITEM</t>
  </si>
  <si>
    <t>VALOR UNITARIO SIN IVA</t>
  </si>
  <si>
    <t>ÍTEM</t>
  </si>
  <si>
    <t>CANTIDAD</t>
  </si>
  <si>
    <t>IVA UNITARIO</t>
  </si>
  <si>
    <t>VALOR UITARIO INCLUIDO IVA</t>
  </si>
  <si>
    <t>VALOR TOTAL INCLUIDO IVA</t>
  </si>
  <si>
    <t>DESCRIPCIÓN DE EQUIPO</t>
  </si>
  <si>
    <t>TIPO</t>
  </si>
  <si>
    <t>CAPACIDAD</t>
  </si>
  <si>
    <t>FRECUENCIA</t>
  </si>
  <si>
    <t>CANT DE EQUIPOS</t>
  </si>
  <si>
    <t>Equipo de Ventilación</t>
  </si>
  <si>
    <t>lavadores de aire</t>
  </si>
  <si>
    <t>10000 CFM</t>
  </si>
  <si>
    <t>Bogota D.C.</t>
  </si>
  <si>
    <t>MENSUAL</t>
  </si>
  <si>
    <t>Suministro</t>
  </si>
  <si>
    <t>1750 CFM</t>
  </si>
  <si>
    <t>3600 CFM</t>
  </si>
  <si>
    <t>9000 CFM</t>
  </si>
  <si>
    <t xml:space="preserve">Equipo de Extracción </t>
  </si>
  <si>
    <t>tipo hongo</t>
  </si>
  <si>
    <t>2500 CFM</t>
  </si>
  <si>
    <t>3000 CFM</t>
  </si>
  <si>
    <t>5000 CFM</t>
  </si>
  <si>
    <t xml:space="preserve">Equipo de aire acondicionado </t>
  </si>
  <si>
    <t>Fancoil</t>
  </si>
  <si>
    <t>96000 btu/h</t>
  </si>
  <si>
    <t>VRF multi V</t>
  </si>
  <si>
    <t>114700 btu/h</t>
  </si>
  <si>
    <t>Minisplit</t>
  </si>
  <si>
    <t>12000 btu/h</t>
  </si>
  <si>
    <t>cassette una vía</t>
  </si>
  <si>
    <t>Chiller</t>
  </si>
  <si>
    <t>120000 btu/h</t>
  </si>
  <si>
    <t>VRF -DVM-S</t>
  </si>
  <si>
    <t>140000 btu/h</t>
  </si>
  <si>
    <t>152900 btu/h</t>
  </si>
  <si>
    <t>170000 btu/h</t>
  </si>
  <si>
    <t>172000 btu/h</t>
  </si>
  <si>
    <t>18000 btu/h</t>
  </si>
  <si>
    <t>Cassette una vía</t>
  </si>
  <si>
    <t>Cassette cuatro vías</t>
  </si>
  <si>
    <t>cassette cuatro vías</t>
  </si>
  <si>
    <t>192000 btu/h</t>
  </si>
  <si>
    <t>24000 btu/h</t>
  </si>
  <si>
    <t>34000 btu/h</t>
  </si>
  <si>
    <t>36000 btu/h</t>
  </si>
  <si>
    <t>fancoil</t>
  </si>
  <si>
    <t>38000 btu/h</t>
  </si>
  <si>
    <t>48000 btu/h</t>
  </si>
  <si>
    <t>MULTI V VRF</t>
  </si>
  <si>
    <t>60000 btu/h</t>
  </si>
  <si>
    <t>Precisión</t>
  </si>
  <si>
    <t>7,5 TR</t>
  </si>
  <si>
    <t>Central</t>
  </si>
  <si>
    <t>72000 btu/h</t>
  </si>
  <si>
    <t>TOTAL MANTENIMIENTOS</t>
  </si>
  <si>
    <t>DESCRIPCIÓN DETALLADA REPUESTOS</t>
  </si>
  <si>
    <t>FILTROS PLISADO KLC 65% 20X16X2</t>
  </si>
  <si>
    <t>COMPRESOR ROTATIVO DE 24000 BTU 1PH 200V</t>
  </si>
  <si>
    <t>CAPACITADOR 45 UF 370V</t>
  </si>
  <si>
    <t>CONTACTOR 30 AMP 24V</t>
  </si>
  <si>
    <t>CONTACTOR 35 AMP 24V</t>
  </si>
  <si>
    <t>CONTACTOR 40 AMP 24V</t>
  </si>
  <si>
    <t>CORREA B38 BL</t>
  </si>
  <si>
    <t>CORREA A32 BL</t>
  </si>
  <si>
    <t>CORREA A27</t>
  </si>
  <si>
    <t>CILINDRO REFRIGERANTE R410A</t>
  </si>
  <si>
    <t>CAPACITOR 15 MF</t>
  </si>
  <si>
    <t>CAPACITOR 10 MF</t>
  </si>
  <si>
    <t>TARJETA ELECTRÓNICA UNIVERSAL AIRE ACONDICIONADO DE 24000</t>
  </si>
  <si>
    <t>TUBERIA DE COBRE 3/8</t>
  </si>
  <si>
    <t>AISLANTE RUBATEX</t>
  </si>
  <si>
    <t>PRESOSTATO 0-70 PSI</t>
  </si>
  <si>
    <t>PRESOSTATOS TIPO PILA BAJA</t>
  </si>
  <si>
    <t>PRESOSTATOS TIPO PILA ALTA</t>
  </si>
  <si>
    <t>CORREA A-45</t>
  </si>
  <si>
    <t>CORREA A-29</t>
  </si>
  <si>
    <t>CORREA A-31</t>
  </si>
  <si>
    <t>TOTAL VALORES UNITARIOS DE REPUESTOS RECURRENTES</t>
  </si>
  <si>
    <t>TOTAL MANTENIMIENTOS  + VALORES UNITARIOS DE REPUESTOS RECURRENTES</t>
  </si>
  <si>
    <t>CIUDAD</t>
  </si>
  <si>
    <t>PRESTAR EL SERVICIO DE MANTENIMIENTO PREVENTIVO Y CORRECTIVO TÉCNICO INTEGRAL ESPECIALIZADO CON SUMINISTRO DE REPUESTOS, PARA LOS AIRES ACONDICIONADOS, EQUIPOS DE VENTILACIÓN Y CUARTOS FRÍOS QUE SE ENCUENTRAN INSTALADOS EN EL NIVEL CENTRAL DE LA FISCALÍA GENERAL DE LA NACIÓN.</t>
  </si>
  <si>
    <t>UNIDAD</t>
  </si>
  <si>
    <t>MT</t>
  </si>
  <si>
    <r>
      <t xml:space="preserve">MANTENIMIENTOS 
</t>
    </r>
    <r>
      <rPr>
        <b/>
        <sz val="14"/>
        <color theme="1"/>
        <rFont val="Arial Narrow"/>
        <family val="2"/>
      </rPr>
      <t>(SEGÚN ESPECIFICACIONES TÉCNICAS)</t>
    </r>
  </si>
  <si>
    <r>
      <t xml:space="preserve">LISTA DE REPUESTOS RECURRENTES - VALORES UNITARIOS
</t>
    </r>
    <r>
      <rPr>
        <b/>
        <sz val="14"/>
        <color theme="1"/>
        <rFont val="Arial Narrow"/>
        <family val="2"/>
      </rPr>
      <t>(SEGÚN ESPECIFICACIONES TÉCNICAS)</t>
    </r>
  </si>
  <si>
    <t>PRESUPUESTO TOTAL ASIGNADO AL PROCESO VIGENCIAS 2026, 2027 Y 2028
LISTA DE REPUESTOS - VALORES UNITARIOS (24 MESES)</t>
  </si>
  <si>
    <t>PRESUPUESTO TOTAL ASIGNADO AL PROCESO VIGENCIAS 2026, 2027 Y 2028
MANTENIMIENTOS (24 MESES)</t>
  </si>
  <si>
    <t>PRESUPUESTO TOTAL ASIGNADO VIGENCIA 2026 
(1 MES)</t>
  </si>
  <si>
    <t>PRESUPUESTO TOTAL ASIGNADO VIGENCIA 2028  
(11 MESES)</t>
  </si>
  <si>
    <t>PRESUPUESTO TOTAL ASIGNADO VIGENCIA 2027 
(12 MESES)</t>
  </si>
  <si>
    <t>PRESUPUESTO TOTAL ASIGNADO VIGENCIA 2027
(12 MESES)</t>
  </si>
  <si>
    <t>VALOR UNITARIO INCLUIDO IVA</t>
  </si>
  <si>
    <t>PORCENTAJE DE INCREMENTO</t>
  </si>
  <si>
    <t>TOTAL MANTENIMIENTOS POR AÑO</t>
  </si>
  <si>
    <t>NOTAS</t>
  </si>
  <si>
    <t>1) Los porcentajes de incremento para las vigencias futuras 2027 (4,4%) y 2028 (3%) se aplicaron según lo establecido en la  "CIRCULAR - N° 30000-00023 DE 2026 de la FGN" acorde con lo dispuesto por el Ministerio de Hacienda y Crédito Público</t>
  </si>
  <si>
    <t>Estudio del Sector 444</t>
  </si>
  <si>
    <t>NECESIDAD</t>
  </si>
  <si>
    <t>PRESUPUESTO TOTAL ASIGNADO VIGENCIA 2026
 1 MES</t>
  </si>
  <si>
    <t>PRESUPUESTO TOTAL ASIGNADO VIGENCIA 2027
12 MESES - 4,4%</t>
  </si>
  <si>
    <t>PRESUPUESTO TOTAL ASIGNADO VIGENCIA 2028
 11 MESES -  3%</t>
  </si>
  <si>
    <t>PRESUPUESTO TOTAL ASIGNADO AL PROCESO VIGENCIAS 2026, 2027 Y 2028
24 MESES</t>
  </si>
  <si>
    <t>VALORES UNITARIOS REPUESTOS RECURRENTES</t>
  </si>
  <si>
    <t>TOTAL</t>
  </si>
  <si>
    <t xml:space="preserve"> ANEXO 4 - ESTUDIO DE MERCADO DEFINITIVO</t>
  </si>
  <si>
    <t>VALORES  DEFINITIVOS</t>
  </si>
  <si>
    <t>MANTENIMIENTO PREVENTIVO Y CORRECTIVO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</si>
  <si>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</si>
  <si>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elaboración: 14/08/2026
Fecha de modificación 1: 24/08/2026</t>
  </si>
  <si>
    <t>Fecha de modificación 2: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</si>
</sst>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0.00_-;\-&quot;$&quot;* #,##0.00_-;_-&quot;$&quot;* &quot;-&quot;??_-;_-@_-"/>
    <numFmt numFmtId="165" formatCode="_-&quot;$&quot;* #,##0_-;\-&quot;$&quot;* #,##0_-;_-&quot;$&quot;* &quot;-&quot;??_-;_-@_-"/>
    <numFmt numFmtId="166" formatCode="&quot;$&quot;\ #,##0"/>
    <numFmt numFmtId="167" formatCode="&quot;$&quot;\ #,##0.00"/>
    <numFmt numFmtId="168" formatCode="0.0%"/>
  </numFmts>
  <fonts count="2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8"/>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sz val="14"/>
      <color theme="1"/>
      <name val="Arial"/>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8"/>
      <name val="Arial Narrow"/>
      <family val="2"/>
    </font>
    <font>
      <b/>
      <sz val="20"/>
      <color theme="1"/>
      <name val="Arial Narrow"/>
      <family val="2"/>
    </font>
    <font>
      <sz val="11"/>
      <name val="Calibri"/>
      <family val="2"/>
      <scheme val="minor"/>
    </font>
    <font>
      <b/>
      <sz val="16"/>
      <name val="Arial Narrow"/>
      <family val="2"/>
    </font>
    <font>
      <sz val="12"/>
      <name val="Arial"/>
      <family val="2"/>
    </font>
  </fonts>
  <fills count="15">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bgColor theme="0"/>
      </patternFill>
    </fill>
    <fill>
      <patternFill patternType="solid">
        <fgColor theme="2"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3" tint="0.79998168889431442"/>
        <bgColor rgb="FFC0C0C0"/>
      </patternFill>
    </fill>
    <fill>
      <patternFill patternType="solid">
        <fgColor theme="3" tint="0.79998168889431442"/>
        <bgColor rgb="FFD9D9D9"/>
      </patternFill>
    </fill>
    <fill>
      <patternFill patternType="solid">
        <fgColor theme="0" tint="-0.34998626667073579"/>
        <bgColor indexed="64"/>
      </patternFill>
    </fill>
    <fill>
      <patternFill patternType="solid">
        <fgColor theme="3" tint="0.59999389629810485"/>
        <bgColor indexed="64"/>
      </patternFill>
    </fill>
  </fills>
  <borders count="1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164" fontId="1" fillId="0" borderId="0" applyFont="0" applyFill="0" applyBorder="0" applyAlignment="0" applyProtection="0"/>
    <xf numFmtId="0" fontId="8" fillId="0" borderId="0"/>
    <xf numFmtId="0" fontId="4" fillId="0" borderId="0"/>
    <xf numFmtId="9" fontId="1" fillId="0" borderId="0" applyFont="0" applyFill="0" applyBorder="0" applyAlignment="0" applyProtection="0"/>
    <xf numFmtId="0" fontId="20" fillId="0" borderId="0"/>
  </cellStyleXfs>
  <cellXfs count="173">
    <xf numFmtId="0" fontId="0" fillId="0" borderId="0" xfId="0"/>
    <xf numFmtId="0" fontId="2" fillId="0" borderId="0" xfId="0" applyFont="1"/>
    <xf numFmtId="0" fontId="2" fillId="2" borderId="0" xfId="0" applyFont="1" applyFill="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10" fillId="0" borderId="0" xfId="0" applyFont="1"/>
    <xf numFmtId="0" fontId="9" fillId="0" borderId="0" xfId="0" applyFont="1"/>
    <xf numFmtId="44" fontId="2" fillId="0" borderId="0" xfId="0" applyNumberFormat="1" applyFont="1" applyAlignment="1">
      <alignment vertical="center" wrapText="1"/>
    </xf>
    <xf numFmtId="0" fontId="13" fillId="0" borderId="0" xfId="0" applyFont="1" applyAlignment="1">
      <alignment vertical="center" wrapText="1"/>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2" borderId="10" xfId="0" applyFont="1" applyFill="1" applyBorder="1" applyAlignment="1">
      <alignment horizontal="center" vertical="center" wrapText="1"/>
    </xf>
    <xf numFmtId="164" fontId="14" fillId="2" borderId="0" xfId="1" applyFont="1" applyFill="1" applyBorder="1" applyAlignment="1">
      <alignment vertical="center" wrapText="1"/>
    </xf>
    <xf numFmtId="0" fontId="14" fillId="0" borderId="1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 xfId="0" applyFont="1" applyBorder="1" applyAlignment="1">
      <alignment vertical="center" wrapText="1"/>
    </xf>
    <xf numFmtId="0" fontId="7" fillId="3" borderId="11" xfId="4" applyFont="1" applyFill="1" applyBorder="1" applyAlignment="1">
      <alignment horizontal="center" vertical="center" wrapText="1"/>
    </xf>
    <xf numFmtId="0" fontId="14" fillId="0" borderId="8" xfId="0" applyFont="1" applyBorder="1" applyAlignment="1">
      <alignment horizontal="center" wrapText="1"/>
    </xf>
    <xf numFmtId="0" fontId="14" fillId="0" borderId="8" xfId="0" applyFont="1" applyBorder="1" applyAlignment="1">
      <alignment horizontal="center" vertical="center" wrapText="1"/>
    </xf>
    <xf numFmtId="0" fontId="16" fillId="0" borderId="0" xfId="0" applyFont="1" applyAlignment="1">
      <alignment vertical="center" wrapText="1"/>
    </xf>
    <xf numFmtId="0" fontId="17" fillId="0" borderId="0" xfId="0" applyFont="1" applyAlignment="1">
      <alignment vertical="center" wrapText="1"/>
    </xf>
    <xf numFmtId="0" fontId="16" fillId="0" borderId="0" xfId="0" applyFont="1" applyAlignment="1">
      <alignment vertical="center"/>
    </xf>
    <xf numFmtId="0" fontId="19" fillId="0" borderId="0" xfId="0" applyFont="1" applyAlignment="1">
      <alignment vertical="center"/>
    </xf>
    <xf numFmtId="0" fontId="17" fillId="0" borderId="0" xfId="0" applyFont="1" applyAlignment="1">
      <alignment vertical="center"/>
    </xf>
    <xf numFmtId="0" fontId="15" fillId="5" borderId="7" xfId="0" applyFont="1" applyFill="1" applyBorder="1" applyAlignment="1">
      <alignment horizontal="center" vertical="center" wrapText="1"/>
    </xf>
    <xf numFmtId="0" fontId="14" fillId="0" borderId="0" xfId="0" applyFont="1" applyAlignment="1">
      <alignment vertical="center"/>
    </xf>
    <xf numFmtId="165" fontId="15" fillId="4" borderId="12" xfId="1" applyNumberFormat="1" applyFont="1" applyFill="1" applyBorder="1" applyAlignment="1">
      <alignment horizontal="center" vertical="center" wrapText="1"/>
    </xf>
    <xf numFmtId="0" fontId="14" fillId="0" borderId="0" xfId="0" applyFont="1" applyAlignment="1">
      <alignment vertical="center" wrapText="1"/>
    </xf>
    <xf numFmtId="0" fontId="18" fillId="0" borderId="0" xfId="0" applyFont="1" applyAlignment="1">
      <alignment horizontal="center" vertical="center" wrapText="1"/>
    </xf>
    <xf numFmtId="0" fontId="16" fillId="0" borderId="0" xfId="0" applyFont="1" applyAlignment="1">
      <alignment horizontal="center" vertical="center"/>
    </xf>
    <xf numFmtId="166" fontId="7" fillId="3" borderId="7" xfId="4" applyNumberFormat="1" applyFont="1" applyFill="1" applyBorder="1" applyAlignment="1">
      <alignment horizontal="center" vertical="center" wrapText="1"/>
    </xf>
    <xf numFmtId="0" fontId="15" fillId="0" borderId="7" xfId="0" applyFont="1" applyBorder="1" applyAlignment="1">
      <alignment horizontal="center" vertical="center" wrapText="1"/>
    </xf>
    <xf numFmtId="164" fontId="14" fillId="0" borderId="0" xfId="1" applyFont="1" applyFill="1" applyBorder="1" applyAlignment="1">
      <alignment vertical="center" wrapText="1"/>
    </xf>
    <xf numFmtId="0" fontId="15" fillId="0" borderId="0" xfId="0" applyFont="1" applyAlignment="1">
      <alignment horizontal="center" vertical="center" wrapText="1"/>
    </xf>
    <xf numFmtId="165" fontId="14" fillId="0" borderId="0" xfId="1" applyNumberFormat="1" applyFont="1" applyFill="1" applyBorder="1" applyAlignment="1">
      <alignment vertical="center" wrapText="1"/>
    </xf>
    <xf numFmtId="164" fontId="14" fillId="0" borderId="0" xfId="1" applyFont="1" applyFill="1" applyBorder="1" applyAlignment="1">
      <alignment horizontal="center" vertical="center" wrapText="1"/>
    </xf>
    <xf numFmtId="164" fontId="15" fillId="0" borderId="0" xfId="1" applyFont="1" applyFill="1" applyBorder="1" applyAlignment="1">
      <alignment vertical="center" wrapText="1"/>
    </xf>
    <xf numFmtId="164" fontId="15" fillId="0" borderId="0" xfId="1" applyFont="1" applyFill="1" applyBorder="1" applyAlignment="1">
      <alignment vertical="center"/>
    </xf>
    <xf numFmtId="0" fontId="15" fillId="5" borderId="8" xfId="0" applyFont="1" applyFill="1" applyBorder="1" applyAlignment="1">
      <alignment horizontal="center" vertical="center" wrapText="1"/>
    </xf>
    <xf numFmtId="0" fontId="10" fillId="2" borderId="0" xfId="0" applyFont="1" applyFill="1"/>
    <xf numFmtId="0" fontId="18" fillId="2" borderId="0" xfId="0" applyFont="1" applyFill="1" applyAlignment="1">
      <alignment horizontal="center" vertical="center"/>
    </xf>
    <xf numFmtId="0" fontId="12" fillId="2" borderId="0" xfId="0" applyFont="1" applyFill="1" applyAlignment="1">
      <alignment horizontal="center" vertical="center" wrapText="1"/>
    </xf>
    <xf numFmtId="165" fontId="14" fillId="2" borderId="0" xfId="1" applyNumberFormat="1" applyFont="1" applyFill="1" applyBorder="1" applyAlignment="1">
      <alignment vertical="center" wrapText="1"/>
    </xf>
    <xf numFmtId="0" fontId="14" fillId="2" borderId="9" xfId="0" applyFont="1" applyFill="1" applyBorder="1" applyAlignment="1">
      <alignment horizontal="center" vertical="center" wrapText="1"/>
    </xf>
    <xf numFmtId="0" fontId="14" fillId="2" borderId="11" xfId="0" applyFont="1" applyFill="1" applyBorder="1" applyAlignment="1">
      <alignment horizontal="center" vertical="center" wrapText="1"/>
    </xf>
    <xf numFmtId="164" fontId="14" fillId="2" borderId="8" xfId="1" applyFont="1" applyFill="1" applyBorder="1" applyAlignment="1">
      <alignment vertical="center" wrapText="1"/>
    </xf>
    <xf numFmtId="164" fontId="14" fillId="2" borderId="9" xfId="1" applyFont="1" applyFill="1" applyBorder="1" applyAlignment="1">
      <alignment vertical="center" wrapText="1"/>
    </xf>
    <xf numFmtId="167" fontId="14" fillId="0" borderId="0" xfId="1" applyNumberFormat="1" applyFont="1" applyFill="1" applyBorder="1" applyAlignment="1">
      <alignment horizontal="center" vertical="center" wrapText="1"/>
    </xf>
    <xf numFmtId="167" fontId="15" fillId="0" borderId="0" xfId="1" applyNumberFormat="1" applyFont="1" applyFill="1" applyBorder="1" applyAlignment="1">
      <alignment vertical="center" wrapText="1"/>
    </xf>
    <xf numFmtId="167" fontId="14" fillId="6" borderId="14" xfId="0" applyNumberFormat="1" applyFont="1" applyFill="1" applyBorder="1" applyAlignment="1">
      <alignment horizontal="center" vertical="center"/>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xf numFmtId="167" fontId="14" fillId="2" borderId="7" xfId="1" applyNumberFormat="1" applyFont="1" applyFill="1" applyBorder="1" applyAlignment="1">
      <alignment horizontal="center" vertical="center" wrapText="1"/>
    </xf>
    <xf numFmtId="0" fontId="9" fillId="0" borderId="0" xfId="0" applyFont="1" applyAlignment="1">
      <alignment horizontal="center" vertical="center" wrapText="1"/>
    </xf>
    <xf numFmtId="167" fontId="18" fillId="0" borderId="0" xfId="0" applyNumberFormat="1" applyFont="1" applyAlignment="1">
      <alignment horizontal="center" vertical="center" wrapText="1"/>
    </xf>
    <xf numFmtId="167" fontId="14" fillId="0" borderId="7" xfId="1" applyNumberFormat="1" applyFont="1" applyFill="1" applyBorder="1" applyAlignment="1">
      <alignment horizontal="center" vertical="center" wrapText="1"/>
    </xf>
    <xf numFmtId="168" fontId="18" fillId="10" borderId="13" xfId="5" applyNumberFormat="1" applyFont="1" applyFill="1" applyBorder="1" applyAlignment="1">
      <alignment horizontal="center" vertical="center" wrapText="1"/>
    </xf>
    <xf numFmtId="168" fontId="18" fillId="10" borderId="7" xfId="5" applyNumberFormat="1" applyFont="1" applyFill="1" applyBorder="1" applyAlignment="1">
      <alignment horizontal="center" vertical="center" wrapText="1"/>
    </xf>
    <xf numFmtId="167" fontId="15" fillId="8" borderId="7" xfId="1" applyNumberFormat="1" applyFont="1" applyFill="1" applyBorder="1" applyAlignment="1">
      <alignment horizontal="center" vertical="center" wrapText="1"/>
    </xf>
    <xf numFmtId="164" fontId="12" fillId="10" borderId="7" xfId="1" applyFont="1" applyFill="1" applyBorder="1" applyAlignment="1">
      <alignment horizontal="center" vertical="center" wrapText="1"/>
    </xf>
    <xf numFmtId="9" fontId="18" fillId="10" borderId="7" xfId="0" applyNumberFormat="1" applyFont="1" applyFill="1" applyBorder="1" applyAlignment="1">
      <alignment horizontal="center" vertical="center" wrapText="1"/>
    </xf>
    <xf numFmtId="0" fontId="3" fillId="2" borderId="0" xfId="0" applyFont="1" applyFill="1"/>
    <xf numFmtId="0" fontId="22" fillId="0" borderId="0" xfId="0" applyFont="1"/>
    <xf numFmtId="167" fontId="22" fillId="0" borderId="0" xfId="0" applyNumberFormat="1" applyFont="1"/>
    <xf numFmtId="0" fontId="23" fillId="0" borderId="0" xfId="0" applyFont="1" applyAlignment="1">
      <alignment horizontal="left"/>
    </xf>
    <xf numFmtId="44" fontId="22" fillId="0" borderId="0" xfId="0" applyNumberFormat="1" applyFont="1"/>
    <xf numFmtId="167" fontId="22" fillId="0" borderId="0" xfId="1" applyNumberFormat="1" applyFont="1"/>
    <xf numFmtId="167" fontId="22" fillId="0" borderId="0" xfId="1" applyNumberFormat="1" applyFont="1" applyFill="1"/>
    <xf numFmtId="0" fontId="6" fillId="0" borderId="0" xfId="0" applyFont="1"/>
    <xf numFmtId="0" fontId="5" fillId="0" borderId="0" xfId="0" applyFont="1" applyAlignment="1">
      <alignment horizontal="left"/>
    </xf>
    <xf numFmtId="3" fontId="22" fillId="0" borderId="0" xfId="0" applyNumberFormat="1" applyFont="1"/>
    <xf numFmtId="167" fontId="12" fillId="9" borderId="7" xfId="1" applyNumberFormat="1" applyFont="1" applyFill="1" applyBorder="1" applyAlignment="1">
      <alignment horizontal="center" vertical="center" wrapText="1"/>
    </xf>
    <xf numFmtId="167" fontId="9" fillId="14" borderId="7" xfId="1" applyNumberFormat="1" applyFont="1" applyFill="1" applyBorder="1" applyAlignment="1">
      <alignment horizontal="center" vertical="center"/>
    </xf>
    <xf numFmtId="167" fontId="12" fillId="9" borderId="7" xfId="1" applyNumberFormat="1" applyFont="1" applyFill="1" applyBorder="1" applyAlignment="1">
      <alignment horizontal="center" vertical="center"/>
    </xf>
    <xf numFmtId="0" fontId="12" fillId="0" borderId="0" xfId="0" applyFont="1" applyAlignment="1">
      <alignment vertical="center" wrapText="1"/>
    </xf>
    <xf numFmtId="167" fontId="14" fillId="0" borderId="14" xfId="0" applyNumberFormat="1" applyFont="1" applyBorder="1" applyAlignment="1">
      <alignment horizontal="center" vertical="center"/>
    </xf>
    <xf numFmtId="167" fontId="2" fillId="0" borderId="0" xfId="0" applyNumberFormat="1" applyFont="1" applyAlignment="1">
      <alignment vertical="center" wrapText="1"/>
    </xf>
    <xf numFmtId="164" fontId="14" fillId="2" borderId="10" xfId="1" applyFont="1" applyFill="1" applyBorder="1" applyAlignment="1">
      <alignment vertical="center" wrapText="1"/>
    </xf>
    <xf numFmtId="0" fontId="12" fillId="7" borderId="9" xfId="0" applyFont="1" applyFill="1" applyBorder="1" applyAlignment="1">
      <alignment horizontal="center" vertical="center" wrapText="1"/>
    </xf>
    <xf numFmtId="0" fontId="27" fillId="0" borderId="0" xfId="0" applyFont="1" applyAlignment="1">
      <alignment horizontal="center" vertical="center" wrapText="1"/>
    </xf>
    <xf numFmtId="0" fontId="7" fillId="0" borderId="0" xfId="0" applyFont="1" applyAlignment="1">
      <alignment horizontal="center" vertical="center" wrapText="1"/>
    </xf>
    <xf numFmtId="164" fontId="13" fillId="0" borderId="0" xfId="1" applyFont="1" applyFill="1" applyBorder="1" applyAlignment="1">
      <alignment vertical="center" wrapText="1"/>
    </xf>
    <xf numFmtId="167" fontId="27" fillId="0" borderId="0" xfId="1" applyNumberFormat="1" applyFont="1" applyFill="1" applyBorder="1" applyAlignment="1">
      <alignment horizontal="center" vertical="center" wrapText="1"/>
    </xf>
    <xf numFmtId="164" fontId="13" fillId="0" borderId="0" xfId="1" applyFont="1" applyFill="1" applyBorder="1" applyAlignment="1">
      <alignment horizontal="center" vertical="center" wrapText="1"/>
    </xf>
    <xf numFmtId="167" fontId="18" fillId="0" borderId="0" xfId="1" applyNumberFormat="1" applyFont="1" applyFill="1" applyBorder="1" applyAlignment="1">
      <alignment horizontal="center" vertical="center"/>
    </xf>
    <xf numFmtId="0" fontId="28" fillId="0" borderId="0" xfId="0" applyFont="1" applyAlignment="1">
      <alignment vertical="center" wrapText="1"/>
    </xf>
    <xf numFmtId="0" fontId="28" fillId="0" borderId="0" xfId="0" applyFont="1"/>
    <xf numFmtId="44" fontId="6" fillId="0" borderId="0" xfId="0" applyNumberFormat="1" applyFont="1"/>
    <xf numFmtId="0" fontId="27" fillId="0" borderId="0" xfId="0" applyFont="1" applyAlignment="1">
      <alignment horizontal="center" vertical="center"/>
    </xf>
    <xf numFmtId="0" fontId="23" fillId="7" borderId="9" xfId="0" applyFont="1" applyFill="1" applyBorder="1" applyAlignment="1">
      <alignment horizontal="center" vertical="center" wrapText="1"/>
    </xf>
    <xf numFmtId="0" fontId="23" fillId="7" borderId="10" xfId="0" applyFont="1" applyFill="1" applyBorder="1" applyAlignment="1">
      <alignment horizontal="center" vertical="center" wrapText="1"/>
    </xf>
    <xf numFmtId="0" fontId="5" fillId="0" borderId="0" xfId="0" applyFont="1" applyAlignment="1">
      <alignment horizontal="left" vertical="top"/>
    </xf>
    <xf numFmtId="0" fontId="25" fillId="0" borderId="0" xfId="0" applyFont="1" applyAlignment="1">
      <alignment horizontal="center" vertical="center" wrapText="1"/>
    </xf>
    <xf numFmtId="167" fontId="9" fillId="0" borderId="0" xfId="0" applyNumberFormat="1" applyFont="1" applyAlignment="1">
      <alignment horizontal="center" vertical="center"/>
    </xf>
    <xf numFmtId="167" fontId="9" fillId="0" borderId="0" xfId="0" applyNumberFormat="1" applyFont="1" applyAlignment="1">
      <alignment horizontal="center" vertical="center" wrapText="1"/>
    </xf>
    <xf numFmtId="0" fontId="18" fillId="4" borderId="15" xfId="0" applyFont="1" applyFill="1" applyBorder="1" applyAlignment="1">
      <alignment horizontal="center" vertical="center"/>
    </xf>
    <xf numFmtId="0" fontId="18" fillId="4" borderId="17" xfId="0" applyFont="1" applyFill="1" applyBorder="1" applyAlignment="1">
      <alignment horizontal="center" vertical="center"/>
    </xf>
    <xf numFmtId="0" fontId="18" fillId="4" borderId="16" xfId="0" applyFont="1" applyFill="1" applyBorder="1" applyAlignment="1">
      <alignment horizontal="center" vertical="center"/>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2"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167" fontId="27" fillId="0" borderId="8" xfId="0" applyNumberFormat="1"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18" fillId="5" borderId="8" xfId="0" applyFont="1" applyFill="1" applyBorder="1" applyAlignment="1">
      <alignment horizontal="center" vertical="center" wrapText="1"/>
    </xf>
    <xf numFmtId="0" fontId="18" fillId="5" borderId="9" xfId="0" applyFont="1" applyFill="1" applyBorder="1" applyAlignment="1">
      <alignment horizontal="center" vertical="center" wrapText="1"/>
    </xf>
    <xf numFmtId="0" fontId="18" fillId="5" borderId="10" xfId="0" applyFont="1" applyFill="1" applyBorder="1" applyAlignment="1">
      <alignment horizontal="center" vertical="center" wrapText="1"/>
    </xf>
    <xf numFmtId="167" fontId="27" fillId="0" borderId="10" xfId="0" applyNumberFormat="1" applyFont="1" applyBorder="1" applyAlignment="1">
      <alignment horizontal="center" vertical="center" wrapText="1"/>
    </xf>
    <xf numFmtId="167" fontId="27" fillId="5" borderId="8" xfId="0" applyNumberFormat="1" applyFont="1" applyFill="1" applyBorder="1" applyAlignment="1">
      <alignment horizontal="center" vertical="center" wrapText="1"/>
    </xf>
    <xf numFmtId="0" fontId="27" fillId="5" borderId="9" xfId="0" applyFont="1" applyFill="1" applyBorder="1" applyAlignment="1">
      <alignment horizontal="center" vertical="center" wrapText="1"/>
    </xf>
    <xf numFmtId="0" fontId="27" fillId="5" borderId="10" xfId="0" applyFont="1" applyFill="1" applyBorder="1" applyAlignment="1">
      <alignment horizontal="center" vertical="center" wrapText="1"/>
    </xf>
    <xf numFmtId="0" fontId="5" fillId="0" borderId="0" xfId="0" applyFont="1" applyAlignment="1">
      <alignment horizontal="left" vertical="top" wrapText="1"/>
    </xf>
    <xf numFmtId="0" fontId="18" fillId="0" borderId="0" xfId="0" applyFont="1" applyAlignment="1">
      <alignment horizontal="center" vertical="center" wrapText="1"/>
    </xf>
    <xf numFmtId="0" fontId="18" fillId="4" borderId="8"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8" fillId="0" borderId="0" xfId="0" applyFont="1" applyAlignment="1">
      <alignment horizontal="left" vertical="center"/>
    </xf>
    <xf numFmtId="0" fontId="26" fillId="0" borderId="0" xfId="0" applyFont="1" applyAlignment="1">
      <alignment vertical="center"/>
    </xf>
    <xf numFmtId="0" fontId="6" fillId="0" borderId="0" xfId="0" applyFont="1" applyAlignment="1">
      <alignment horizontal="left" vertical="top" wrapText="1"/>
    </xf>
    <xf numFmtId="0" fontId="18" fillId="4" borderId="9" xfId="0" applyFont="1" applyFill="1" applyBorder="1" applyAlignment="1">
      <alignment horizontal="center" vertical="center" wrapText="1"/>
    </xf>
    <xf numFmtId="0" fontId="13" fillId="0" borderId="8"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10" xfId="4" applyFont="1" applyBorder="1" applyAlignment="1">
      <alignment horizontal="center" vertical="center" wrapText="1"/>
    </xf>
    <xf numFmtId="0" fontId="12" fillId="13" borderId="8" xfId="0" applyFont="1" applyFill="1" applyBorder="1" applyAlignment="1">
      <alignment horizontal="center" vertical="center" wrapText="1"/>
    </xf>
    <xf numFmtId="0" fontId="12" fillId="13" borderId="9" xfId="0" applyFont="1" applyFill="1" applyBorder="1" applyAlignment="1">
      <alignment horizontal="center" vertical="center" wrapText="1"/>
    </xf>
    <xf numFmtId="0" fontId="12" fillId="13" borderId="10" xfId="0" applyFont="1" applyFill="1" applyBorder="1" applyAlignment="1">
      <alignment horizontal="center" vertical="center" wrapText="1"/>
    </xf>
    <xf numFmtId="164" fontId="14" fillId="2" borderId="8" xfId="1" applyFont="1" applyFill="1" applyBorder="1" applyAlignment="1">
      <alignment horizontal="center" vertical="center" wrapText="1"/>
    </xf>
    <xf numFmtId="164" fontId="14" fillId="2" borderId="9" xfId="1" applyFont="1" applyFill="1" applyBorder="1" applyAlignment="1">
      <alignment horizontal="center" vertical="center" wrapText="1"/>
    </xf>
    <xf numFmtId="164" fontId="14" fillId="2" borderId="10" xfId="1" applyFont="1" applyFill="1" applyBorder="1" applyAlignment="1">
      <alignment horizontal="center" vertical="center" wrapText="1"/>
    </xf>
    <xf numFmtId="0" fontId="9" fillId="14" borderId="8" xfId="0" applyFont="1" applyFill="1" applyBorder="1" applyAlignment="1">
      <alignment horizontal="center" vertical="center" wrapText="1"/>
    </xf>
    <xf numFmtId="0" fontId="9" fillId="14" borderId="9" xfId="0" applyFont="1" applyFill="1" applyBorder="1" applyAlignment="1">
      <alignment horizontal="center" vertical="center" wrapText="1"/>
    </xf>
    <xf numFmtId="0" fontId="9" fillId="14" borderId="10" xfId="0" applyFont="1" applyFill="1" applyBorder="1" applyAlignment="1">
      <alignment horizontal="center" vertical="center" wrapText="1"/>
    </xf>
    <xf numFmtId="164" fontId="14" fillId="2" borderId="0" xfId="1" applyFont="1" applyFill="1" applyBorder="1" applyAlignment="1">
      <alignment horizontal="center" vertical="center" wrapText="1"/>
    </xf>
    <xf numFmtId="0" fontId="15" fillId="12" borderId="13" xfId="0" applyFont="1" applyFill="1" applyBorder="1" applyAlignment="1">
      <alignment horizontal="center" vertical="center" wrapText="1"/>
    </xf>
    <xf numFmtId="0" fontId="15" fillId="12" borderId="11" xfId="0" applyFont="1" applyFill="1" applyBorder="1" applyAlignment="1">
      <alignment horizontal="center" vertical="center" wrapText="1"/>
    </xf>
    <xf numFmtId="166" fontId="7" fillId="3" borderId="8" xfId="4" applyNumberFormat="1" applyFont="1" applyFill="1" applyBorder="1" applyAlignment="1">
      <alignment horizontal="center" vertical="center" wrapText="1"/>
    </xf>
    <xf numFmtId="166" fontId="7" fillId="3" borderId="9" xfId="4" applyNumberFormat="1" applyFont="1" applyFill="1" applyBorder="1" applyAlignment="1">
      <alignment horizontal="center" vertical="center" wrapText="1"/>
    </xf>
    <xf numFmtId="166" fontId="7" fillId="3" borderId="10" xfId="4" applyNumberFormat="1"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7" borderId="10" xfId="0" applyFont="1" applyFill="1" applyBorder="1" applyAlignment="1">
      <alignment horizontal="center" vertical="center" wrapText="1"/>
    </xf>
    <xf numFmtId="167" fontId="12" fillId="10" borderId="1" xfId="0" applyNumberFormat="1" applyFont="1" applyFill="1" applyBorder="1" applyAlignment="1">
      <alignment horizontal="center" vertical="center" wrapText="1"/>
    </xf>
    <xf numFmtId="167" fontId="12" fillId="10" borderId="2" xfId="0" applyNumberFormat="1" applyFont="1" applyFill="1" applyBorder="1" applyAlignment="1">
      <alignment horizontal="center" vertical="center" wrapText="1"/>
    </xf>
    <xf numFmtId="167" fontId="12" fillId="10" borderId="3" xfId="0" applyNumberFormat="1" applyFont="1" applyFill="1" applyBorder="1" applyAlignment="1">
      <alignment horizontal="center" vertical="center" wrapText="1"/>
    </xf>
    <xf numFmtId="167" fontId="12" fillId="10" borderId="4" xfId="0" applyNumberFormat="1" applyFont="1" applyFill="1" applyBorder="1" applyAlignment="1">
      <alignment horizontal="center" vertical="center" wrapText="1"/>
    </xf>
    <xf numFmtId="167" fontId="12" fillId="10" borderId="5" xfId="0" applyNumberFormat="1" applyFont="1" applyFill="1" applyBorder="1" applyAlignment="1">
      <alignment horizontal="center" vertical="center" wrapText="1"/>
    </xf>
    <xf numFmtId="167" fontId="12" fillId="10" borderId="6" xfId="0" applyNumberFormat="1" applyFont="1" applyFill="1" applyBorder="1" applyAlignment="1">
      <alignment horizontal="center" vertical="center" wrapText="1"/>
    </xf>
    <xf numFmtId="0" fontId="18" fillId="10" borderId="1" xfId="0" applyFont="1" applyFill="1" applyBorder="1" applyAlignment="1">
      <alignment horizontal="center" vertical="center" wrapText="1"/>
    </xf>
    <xf numFmtId="0" fontId="18" fillId="10" borderId="2" xfId="0" applyFont="1" applyFill="1" applyBorder="1" applyAlignment="1">
      <alignment horizontal="center" vertical="center" wrapText="1"/>
    </xf>
    <xf numFmtId="0" fontId="18" fillId="10" borderId="3" xfId="0" applyFont="1" applyFill="1" applyBorder="1" applyAlignment="1">
      <alignment horizontal="center" vertical="center" wrapText="1"/>
    </xf>
    <xf numFmtId="0" fontId="18" fillId="10" borderId="4" xfId="0" applyFont="1" applyFill="1" applyBorder="1" applyAlignment="1">
      <alignment horizontal="center" vertical="center" wrapText="1"/>
    </xf>
    <xf numFmtId="0" fontId="18" fillId="10" borderId="5" xfId="0" applyFont="1" applyFill="1" applyBorder="1" applyAlignment="1">
      <alignment horizontal="center" vertical="center" wrapText="1"/>
    </xf>
    <xf numFmtId="0" fontId="18" fillId="10" borderId="6" xfId="0" applyFont="1" applyFill="1" applyBorder="1" applyAlignment="1">
      <alignment horizontal="center" vertical="center" wrapText="1"/>
    </xf>
    <xf numFmtId="0" fontId="18" fillId="9" borderId="8" xfId="0" applyFont="1" applyFill="1" applyBorder="1" applyAlignment="1">
      <alignment horizontal="center" vertical="center"/>
    </xf>
    <xf numFmtId="0" fontId="18" fillId="9" borderId="9" xfId="0" applyFont="1" applyFill="1" applyBorder="1" applyAlignment="1">
      <alignment horizontal="center" vertical="center"/>
    </xf>
    <xf numFmtId="0" fontId="18" fillId="9" borderId="10" xfId="0" applyFont="1" applyFill="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4" fillId="9" borderId="8" xfId="0" applyFont="1" applyFill="1" applyBorder="1" applyAlignment="1">
      <alignment horizontal="center" vertical="center" wrapText="1"/>
    </xf>
    <xf numFmtId="0" fontId="24" fillId="9" borderId="9" xfId="0" applyFont="1" applyFill="1" applyBorder="1" applyAlignment="1">
      <alignment horizontal="center" vertical="center" wrapText="1"/>
    </xf>
    <xf numFmtId="0" fontId="24" fillId="9" borderId="10" xfId="0" applyFont="1" applyFill="1" applyBorder="1" applyAlignment="1">
      <alignment horizontal="center" vertical="center" wrapText="1"/>
    </xf>
    <xf numFmtId="0" fontId="15" fillId="11" borderId="13" xfId="0" applyFont="1" applyFill="1" applyBorder="1" applyAlignment="1">
      <alignment horizontal="center" vertical="center" wrapText="1"/>
    </xf>
    <xf numFmtId="0" fontId="15" fillId="11" borderId="12" xfId="0" applyFont="1" applyFill="1" applyBorder="1" applyAlignment="1">
      <alignment horizontal="center" vertical="center" wrapText="1"/>
    </xf>
    <xf numFmtId="0" fontId="15" fillId="11" borderId="11" xfId="0" applyFont="1" applyFill="1" applyBorder="1" applyAlignment="1">
      <alignment horizontal="center" vertical="center" wrapText="1"/>
    </xf>
    <xf numFmtId="167" fontId="14" fillId="2" borderId="8" xfId="1" applyNumberFormat="1" applyFont="1" applyFill="1" applyBorder="1" applyAlignment="1">
      <alignment horizontal="center" vertical="center" wrapText="1"/>
    </xf>
    <xf numFmtId="167" fontId="14" fillId="2" borderId="9" xfId="1" applyNumberFormat="1" applyFont="1" applyFill="1" applyBorder="1" applyAlignment="1">
      <alignment horizontal="center" vertical="center" wrapText="1"/>
    </xf>
    <xf numFmtId="167" fontId="14" fillId="2" borderId="10" xfId="1" applyNumberFormat="1" applyFont="1" applyFill="1" applyBorder="1" applyAlignment="1">
      <alignment horizontal="center" vertical="center" wrapText="1"/>
    </xf>
    <xf numFmtId="0" fontId="12" fillId="7" borderId="8" xfId="0" applyFont="1" applyFill="1" applyBorder="1" applyAlignment="1">
      <alignment horizontal="center" vertical="center" wrapText="1"/>
    </xf>
    <xf numFmtId="0" fontId="0" fillId="0" borderId="9" xfId="0" applyBorder="1" applyAlignment="1">
      <alignment horizontal="center" vertical="center" wrapText="1"/>
    </xf>
  </cellXfs>
  <cellStyles count="7">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6" xr:uid="{00000000-0005-0000-0000-000005000000}"/>
    <cellStyle name="Porcentaje" xfId="5"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936625</xdr:colOff>
      <xdr:row>2</xdr:row>
      <xdr:rowOff>15875</xdr:rowOff>
    </xdr:from>
    <xdr:to>
      <xdr:col>6</xdr:col>
      <xdr:colOff>664960</xdr:colOff>
      <xdr:row>2</xdr:row>
      <xdr:rowOff>1186408</xdr:rowOff>
    </xdr:to>
    <xdr:pic>
      <xdr:nvPicPr>
        <xdr:cNvPr id="2" name="Imagen 1">
          <a:extLst>
            <a:ext uri="{FF2B5EF4-FFF2-40B4-BE49-F238E27FC236}">
              <a16:creationId xmlns:a16="http://schemas.microsoft.com/office/drawing/2014/main" id="{A1C027DD-4768-420B-9158-3DE9EEECFC38}"/>
            </a:ext>
          </a:extLst>
        </xdr:cNvPr>
        <xdr:cNvPicPr>
          <a:picLocks noChangeAspect="1"/>
        </xdr:cNvPicPr>
      </xdr:nvPicPr>
      <xdr:blipFill>
        <a:blip xmlns:r="http://schemas.openxmlformats.org/officeDocument/2006/relationships" r:embed="rId1"/>
        <a:stretch>
          <a:fillRect/>
        </a:stretch>
      </xdr:blipFill>
      <xdr:spPr>
        <a:xfrm>
          <a:off x="3146425" y="796925"/>
          <a:ext cx="2795385" cy="1170533"/>
        </a:xfrm>
        <a:prstGeom prst="rect">
          <a:avLst/>
        </a:prstGeom>
      </xdr:spPr>
    </xdr:pic>
    <xdr:clientData/>
  </xdr:twoCellAnchor>
  <xdr:twoCellAnchor editAs="oneCell">
    <xdr:from>
      <xdr:col>0</xdr:col>
      <xdr:colOff>163286</xdr:colOff>
      <xdr:row>89</xdr:row>
      <xdr:rowOff>6350</xdr:rowOff>
    </xdr:from>
    <xdr:to>
      <xdr:col>9</xdr:col>
      <xdr:colOff>176893</xdr:colOff>
      <xdr:row>98</xdr:row>
      <xdr:rowOff>13012</xdr:rowOff>
    </xdr:to>
    <xdr:pic>
      <xdr:nvPicPr>
        <xdr:cNvPr id="3" name="Imagen 2">
          <a:extLst>
            <a:ext uri="{FF2B5EF4-FFF2-40B4-BE49-F238E27FC236}">
              <a16:creationId xmlns:a16="http://schemas.microsoft.com/office/drawing/2014/main" id="{D0C4129F-E147-487B-BA78-A6E53F7E06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3286" y="36051671"/>
          <a:ext cx="8205107" cy="19116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P102"/>
  <sheetViews>
    <sheetView showGridLines="0" tabSelected="1" topLeftCell="A67" zoomScale="70" zoomScaleNormal="70" workbookViewId="0">
      <selection activeCell="N86" sqref="N86"/>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customWidth="1"/>
    <col min="5" max="5" width="14.5703125" style="3" customWidth="1"/>
    <col min="6" max="6" width="13.140625" style="3" customWidth="1"/>
    <col min="7" max="7" width="15.85546875" style="3" customWidth="1"/>
    <col min="8" max="8" width="15.7109375" style="3" customWidth="1"/>
    <col min="9" max="11" width="12.140625" style="3" customWidth="1"/>
    <col min="12" max="12" width="18.5703125" style="3" customWidth="1"/>
    <col min="13" max="13" width="4" style="2" customWidth="1"/>
    <col min="14" max="16" width="21" style="1" customWidth="1"/>
    <col min="17" max="17" width="24.5703125" style="1" customWidth="1"/>
    <col min="18" max="18" width="5.42578125" style="1" customWidth="1"/>
    <col min="19" max="22" width="23.140625" style="1" customWidth="1"/>
    <col min="23" max="23" width="6" style="1" customWidth="1"/>
    <col min="24" max="24" width="21.7109375" style="1" customWidth="1"/>
    <col min="25" max="25" width="20" style="1" customWidth="1"/>
    <col min="26" max="26" width="30.140625" style="1" customWidth="1"/>
    <col min="27" max="27" width="25.140625" style="1" customWidth="1"/>
    <col min="28" max="28" width="1.28515625" style="1" customWidth="1"/>
    <col min="29" max="29" width="30.5703125" style="1" customWidth="1"/>
    <col min="30" max="30" width="11.42578125" style="1"/>
    <col min="31" max="31" width="17.85546875" style="1" bestFit="1" customWidth="1"/>
    <col min="32" max="16384" width="11.42578125" style="1"/>
  </cols>
  <sheetData>
    <row r="1" spans="1:29" ht="21" thickBot="1" x14ac:dyDescent="0.35">
      <c r="A1" s="6"/>
      <c r="B1" s="7"/>
      <c r="C1" s="7"/>
      <c r="D1" s="7"/>
      <c r="E1" s="7"/>
      <c r="F1" s="7"/>
      <c r="G1" s="7"/>
      <c r="H1" s="7"/>
      <c r="I1" s="7"/>
      <c r="J1" s="7"/>
      <c r="K1" s="7"/>
      <c r="L1" s="7"/>
      <c r="M1" s="40"/>
    </row>
    <row r="2" spans="1:29" s="23" customFormat="1" ht="40.5" customHeight="1" thickBot="1" x14ac:dyDescent="0.3">
      <c r="A2" s="22"/>
      <c r="B2" s="156" t="s">
        <v>108</v>
      </c>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8"/>
    </row>
    <row r="3" spans="1:29" s="23" customFormat="1" ht="100.5" customHeight="1" thickBot="1" x14ac:dyDescent="0.3">
      <c r="A3" s="22"/>
      <c r="B3" s="159"/>
      <c r="C3" s="160"/>
      <c r="D3" s="160"/>
      <c r="E3" s="160"/>
      <c r="F3" s="160"/>
      <c r="G3" s="160"/>
      <c r="H3" s="160"/>
      <c r="I3" s="160"/>
      <c r="J3" s="160"/>
      <c r="K3" s="160"/>
      <c r="L3" s="161"/>
      <c r="M3" s="99" t="s">
        <v>84</v>
      </c>
      <c r="N3" s="100"/>
      <c r="O3" s="100"/>
      <c r="P3" s="100"/>
      <c r="Q3" s="100"/>
      <c r="R3" s="100"/>
      <c r="S3" s="100"/>
      <c r="T3" s="100"/>
      <c r="U3" s="100"/>
      <c r="V3" s="100"/>
      <c r="W3" s="100"/>
      <c r="X3" s="100"/>
      <c r="Y3" s="100"/>
      <c r="Z3" s="100"/>
      <c r="AA3" s="100"/>
      <c r="AB3" s="100"/>
      <c r="AC3" s="101"/>
    </row>
    <row r="4" spans="1:29" s="23" customFormat="1" ht="34.5" customHeight="1" thickBot="1" x14ac:dyDescent="0.3">
      <c r="A4" s="22"/>
      <c r="B4" s="30"/>
      <c r="C4" s="30"/>
      <c r="D4" s="30"/>
      <c r="E4" s="30"/>
      <c r="F4" s="30"/>
      <c r="G4" s="30"/>
      <c r="H4" s="30"/>
      <c r="I4" s="30"/>
      <c r="J4" s="30"/>
      <c r="K4" s="30"/>
      <c r="L4" s="30"/>
      <c r="M4" s="29"/>
      <c r="N4" s="29"/>
      <c r="O4" s="29"/>
      <c r="P4" s="29"/>
      <c r="Q4" s="29"/>
      <c r="R4" s="29"/>
      <c r="S4" s="29"/>
      <c r="T4" s="29"/>
      <c r="U4" s="29"/>
      <c r="V4" s="29"/>
      <c r="W4" s="29"/>
      <c r="X4" s="29"/>
      <c r="Y4" s="55"/>
      <c r="Z4" s="29"/>
      <c r="AA4" s="29"/>
      <c r="AB4" s="29"/>
      <c r="AC4" s="29"/>
    </row>
    <row r="5" spans="1:29" s="23" customFormat="1" ht="55.5" customHeight="1" thickBot="1" x14ac:dyDescent="0.3">
      <c r="A5" s="22"/>
      <c r="B5" s="30"/>
      <c r="C5" s="30"/>
      <c r="D5" s="30"/>
      <c r="E5" s="30"/>
      <c r="F5" s="30"/>
      <c r="G5" s="30"/>
      <c r="H5" s="30"/>
      <c r="I5" s="30"/>
      <c r="J5" s="30"/>
      <c r="K5" s="30"/>
      <c r="L5" s="30"/>
      <c r="M5" s="29"/>
      <c r="N5" s="162" t="s">
        <v>109</v>
      </c>
      <c r="O5" s="163"/>
      <c r="P5" s="163"/>
      <c r="Q5" s="163"/>
      <c r="R5" s="163"/>
      <c r="S5" s="163"/>
      <c r="T5" s="163"/>
      <c r="U5" s="163"/>
      <c r="V5" s="163"/>
      <c r="W5" s="163"/>
      <c r="X5" s="163"/>
      <c r="Y5" s="163"/>
      <c r="Z5" s="163"/>
      <c r="AA5" s="163"/>
      <c r="AB5" s="163"/>
      <c r="AC5" s="164"/>
    </row>
    <row r="6" spans="1:29" s="23" customFormat="1" ht="19.5" thickBot="1" x14ac:dyDescent="0.3">
      <c r="A6" s="22"/>
      <c r="B6" s="30"/>
      <c r="C6" s="30"/>
      <c r="D6" s="30"/>
      <c r="E6" s="30"/>
      <c r="F6" s="30"/>
      <c r="G6" s="30"/>
      <c r="H6" s="30"/>
      <c r="I6" s="30"/>
      <c r="J6" s="30"/>
      <c r="K6" s="30"/>
      <c r="L6" s="30"/>
      <c r="M6" s="29"/>
      <c r="N6" s="29"/>
      <c r="O6" s="29"/>
      <c r="P6" s="29"/>
      <c r="Q6" s="29"/>
      <c r="R6" s="29"/>
      <c r="S6" s="29"/>
      <c r="T6" s="29"/>
      <c r="U6" s="29"/>
      <c r="V6" s="29"/>
      <c r="W6" s="29"/>
      <c r="X6" s="29"/>
      <c r="Y6" s="55"/>
      <c r="Z6" s="29"/>
      <c r="AA6" s="29"/>
      <c r="AB6" s="29"/>
      <c r="AC6" s="29"/>
    </row>
    <row r="7" spans="1:29" s="24" customFormat="1" ht="77.25" customHeight="1" thickBot="1" x14ac:dyDescent="0.3">
      <c r="A7" s="22"/>
      <c r="B7" s="141" t="s">
        <v>87</v>
      </c>
      <c r="C7" s="142"/>
      <c r="D7" s="142"/>
      <c r="E7" s="142"/>
      <c r="F7" s="142"/>
      <c r="G7" s="142"/>
      <c r="H7" s="142"/>
      <c r="I7" s="142"/>
      <c r="J7" s="142"/>
      <c r="K7" s="142"/>
      <c r="L7" s="143"/>
      <c r="M7" s="41"/>
      <c r="N7" s="150" t="s">
        <v>91</v>
      </c>
      <c r="O7" s="151"/>
      <c r="P7" s="151"/>
      <c r="Q7" s="152"/>
      <c r="R7" s="26"/>
      <c r="S7" s="150" t="s">
        <v>93</v>
      </c>
      <c r="T7" s="151"/>
      <c r="U7" s="152"/>
      <c r="V7" s="57" t="s">
        <v>96</v>
      </c>
      <c r="W7" s="4"/>
      <c r="X7" s="150" t="s">
        <v>92</v>
      </c>
      <c r="Y7" s="151"/>
      <c r="Z7" s="152"/>
      <c r="AA7" s="57" t="s">
        <v>96</v>
      </c>
      <c r="AB7" s="4"/>
      <c r="AC7" s="165" t="s">
        <v>90</v>
      </c>
    </row>
    <row r="8" spans="1:29" s="24" customFormat="1" ht="48.75" customHeight="1" thickBot="1" x14ac:dyDescent="0.3">
      <c r="A8" s="22"/>
      <c r="B8" s="51"/>
      <c r="C8" s="52"/>
      <c r="D8" s="52"/>
      <c r="E8" s="52"/>
      <c r="F8" s="52"/>
      <c r="G8" s="52"/>
      <c r="H8" s="52"/>
      <c r="I8" s="141" t="s">
        <v>97</v>
      </c>
      <c r="J8" s="142"/>
      <c r="K8" s="142"/>
      <c r="L8" s="143"/>
      <c r="M8" s="41"/>
      <c r="N8" s="153"/>
      <c r="O8" s="154"/>
      <c r="P8" s="154"/>
      <c r="Q8" s="155"/>
      <c r="R8" s="26"/>
      <c r="S8" s="153"/>
      <c r="T8" s="154"/>
      <c r="U8" s="155"/>
      <c r="V8" s="58">
        <v>4.3999999999999997E-2</v>
      </c>
      <c r="W8" s="4"/>
      <c r="X8" s="153"/>
      <c r="Y8" s="154"/>
      <c r="Z8" s="155"/>
      <c r="AA8" s="58">
        <v>0.03</v>
      </c>
      <c r="AB8" s="4"/>
      <c r="AC8" s="166"/>
    </row>
    <row r="9" spans="1:29" s="21" customFormat="1" ht="87" customHeight="1" thickBot="1" x14ac:dyDescent="0.3">
      <c r="A9" s="20"/>
      <c r="B9" s="25" t="s">
        <v>0</v>
      </c>
      <c r="C9" s="25" t="s">
        <v>7</v>
      </c>
      <c r="D9" s="25" t="s">
        <v>8</v>
      </c>
      <c r="E9" s="25" t="s">
        <v>9</v>
      </c>
      <c r="F9" s="25" t="s">
        <v>83</v>
      </c>
      <c r="G9" s="25" t="s">
        <v>10</v>
      </c>
      <c r="H9" s="25" t="s">
        <v>11</v>
      </c>
      <c r="I9" s="25">
        <v>2026</v>
      </c>
      <c r="J9" s="25">
        <v>2027</v>
      </c>
      <c r="K9" s="39">
        <v>2028</v>
      </c>
      <c r="L9" s="25" t="s">
        <v>58</v>
      </c>
      <c r="M9" s="42"/>
      <c r="N9" s="27" t="s">
        <v>1</v>
      </c>
      <c r="O9" s="27" t="s">
        <v>4</v>
      </c>
      <c r="P9" s="27" t="s">
        <v>95</v>
      </c>
      <c r="Q9" s="27" t="s">
        <v>6</v>
      </c>
      <c r="R9" s="28"/>
      <c r="S9" s="27" t="s">
        <v>1</v>
      </c>
      <c r="T9" s="27" t="s">
        <v>4</v>
      </c>
      <c r="U9" s="27" t="s">
        <v>5</v>
      </c>
      <c r="V9" s="27" t="s">
        <v>6</v>
      </c>
      <c r="W9" s="5"/>
      <c r="X9" s="27" t="s">
        <v>1</v>
      </c>
      <c r="Y9" s="27" t="s">
        <v>4</v>
      </c>
      <c r="Z9" s="27" t="s">
        <v>5</v>
      </c>
      <c r="AA9" s="27" t="s">
        <v>6</v>
      </c>
      <c r="AB9" s="5"/>
      <c r="AC9" s="167"/>
    </row>
    <row r="10" spans="1:29" s="5" customFormat="1" ht="28.5" customHeight="1" thickBot="1" x14ac:dyDescent="0.3">
      <c r="A10" s="9"/>
      <c r="B10" s="10">
        <v>1</v>
      </c>
      <c r="C10" s="11" t="s">
        <v>12</v>
      </c>
      <c r="D10" s="11" t="s">
        <v>13</v>
      </c>
      <c r="E10" s="11" t="s">
        <v>14</v>
      </c>
      <c r="F10" s="11" t="s">
        <v>15</v>
      </c>
      <c r="G10" s="11" t="s">
        <v>16</v>
      </c>
      <c r="H10" s="10">
        <v>12</v>
      </c>
      <c r="I10" s="12">
        <f>(1*$H10)</f>
        <v>12</v>
      </c>
      <c r="J10" s="12">
        <f>12*H10</f>
        <v>144</v>
      </c>
      <c r="K10" s="44">
        <f>11*H10</f>
        <v>132</v>
      </c>
      <c r="L10" s="45">
        <f>I10+J10+K10</f>
        <v>288</v>
      </c>
      <c r="M10" s="43"/>
      <c r="N10" s="56">
        <v>12035.800142186637</v>
      </c>
      <c r="O10" s="53">
        <f>ROUND(N10*19%,2)</f>
        <v>2286.8000000000002</v>
      </c>
      <c r="P10" s="53">
        <f>ROUND(N10+O10,2)</f>
        <v>14322.6</v>
      </c>
      <c r="Q10" s="53">
        <f>ROUND(P10*$I10,2)</f>
        <v>171871.2</v>
      </c>
      <c r="R10" s="13"/>
      <c r="S10" s="53">
        <f>ROUND(N10+(N10*$V$8),2)</f>
        <v>12565.38</v>
      </c>
      <c r="T10" s="53">
        <f>ROUND(S10*19%,2)</f>
        <v>2387.42</v>
      </c>
      <c r="U10" s="53">
        <f>ROUND(S10+T10,2)</f>
        <v>14952.8</v>
      </c>
      <c r="V10" s="53">
        <f>ROUND(U10*$J10,2)</f>
        <v>2153203.2000000002</v>
      </c>
      <c r="X10" s="56">
        <f>ROUND(S10+(S10*$AA$8),2)</f>
        <v>12942.34</v>
      </c>
      <c r="Y10" s="53">
        <f>ROUND(X10*19%,2)</f>
        <v>2459.04</v>
      </c>
      <c r="Z10" s="53">
        <f>ROUND(X10+Y10,2)</f>
        <v>15401.38</v>
      </c>
      <c r="AA10" s="53">
        <f>ROUND(Z10*$K10,2)</f>
        <v>2032982.16</v>
      </c>
      <c r="AC10" s="50">
        <f>ROUND(Q10+V10+AA10,2)</f>
        <v>4358056.5599999996</v>
      </c>
    </row>
    <row r="11" spans="1:29" s="5" customFormat="1" ht="28.5" customHeight="1" thickBot="1" x14ac:dyDescent="0.3">
      <c r="A11" s="9"/>
      <c r="B11" s="14">
        <v>2</v>
      </c>
      <c r="C11" s="15" t="s">
        <v>12</v>
      </c>
      <c r="D11" s="15" t="s">
        <v>17</v>
      </c>
      <c r="E11" s="15" t="s">
        <v>18</v>
      </c>
      <c r="F11" s="11" t="s">
        <v>15</v>
      </c>
      <c r="G11" s="11" t="s">
        <v>16</v>
      </c>
      <c r="H11" s="14">
        <v>1</v>
      </c>
      <c r="I11" s="12">
        <f t="shared" ref="I11:I54" si="0">(1*$H11)</f>
        <v>1</v>
      </c>
      <c r="J11" s="12">
        <f t="shared" ref="J11:J54" si="1">12*H11</f>
        <v>12</v>
      </c>
      <c r="K11" s="44">
        <f t="shared" ref="K11:K54" si="2">11*H11</f>
        <v>11</v>
      </c>
      <c r="L11" s="45">
        <f t="shared" ref="L11:L54" si="3">I11+J11+K11</f>
        <v>24</v>
      </c>
      <c r="M11" s="43"/>
      <c r="N11" s="56">
        <v>12035.800142186637</v>
      </c>
      <c r="O11" s="53">
        <f t="shared" ref="O11:O54" si="4">ROUND(N11*19%,2)</f>
        <v>2286.8000000000002</v>
      </c>
      <c r="P11" s="53">
        <f t="shared" ref="P11:P54" si="5">ROUND(N11+O11,2)</f>
        <v>14322.6</v>
      </c>
      <c r="Q11" s="53">
        <f t="shared" ref="Q11:Q54" si="6">ROUND(P11*$I11,2)</f>
        <v>14322.6</v>
      </c>
      <c r="R11" s="13"/>
      <c r="S11" s="53">
        <f t="shared" ref="S11:S54" si="7">ROUND(N11+(N11*$V$8),2)</f>
        <v>12565.38</v>
      </c>
      <c r="T11" s="53">
        <f t="shared" ref="T11:T54" si="8">ROUND(S11*19%,2)</f>
        <v>2387.42</v>
      </c>
      <c r="U11" s="53">
        <f t="shared" ref="U11:U54" si="9">ROUND(S11+T11,2)</f>
        <v>14952.8</v>
      </c>
      <c r="V11" s="53">
        <f t="shared" ref="V11:V54" si="10">ROUND(U11*$J11,2)</f>
        <v>179433.60000000001</v>
      </c>
      <c r="X11" s="56">
        <f t="shared" ref="X11:X54" si="11">ROUND(S11+(S11*$AA$8),2)</f>
        <v>12942.34</v>
      </c>
      <c r="Y11" s="53">
        <f t="shared" ref="Y11:Y54" si="12">ROUND(X11*19%,2)</f>
        <v>2459.04</v>
      </c>
      <c r="Z11" s="53">
        <f t="shared" ref="Z11:Z54" si="13">ROUND(X11+Y11,2)</f>
        <v>15401.38</v>
      </c>
      <c r="AA11" s="53">
        <f t="shared" ref="AA11:AA54" si="14">ROUND(Z11*$K11,2)</f>
        <v>169415.18</v>
      </c>
      <c r="AC11" s="50">
        <f t="shared" ref="AC11:AC54" si="15">ROUND(Q11+V11+AA11,2)</f>
        <v>363171.38</v>
      </c>
    </row>
    <row r="12" spans="1:29" s="5" customFormat="1" ht="28.5" customHeight="1" thickBot="1" x14ac:dyDescent="0.3">
      <c r="A12" s="9"/>
      <c r="B12" s="10">
        <v>3</v>
      </c>
      <c r="C12" s="15" t="s">
        <v>12</v>
      </c>
      <c r="D12" s="15" t="s">
        <v>17</v>
      </c>
      <c r="E12" s="15" t="s">
        <v>19</v>
      </c>
      <c r="F12" s="11" t="s">
        <v>15</v>
      </c>
      <c r="G12" s="11" t="s">
        <v>16</v>
      </c>
      <c r="H12" s="14">
        <v>1</v>
      </c>
      <c r="I12" s="12">
        <f t="shared" si="0"/>
        <v>1</v>
      </c>
      <c r="J12" s="12">
        <f t="shared" si="1"/>
        <v>12</v>
      </c>
      <c r="K12" s="44">
        <f t="shared" si="2"/>
        <v>11</v>
      </c>
      <c r="L12" s="45">
        <f t="shared" si="3"/>
        <v>24</v>
      </c>
      <c r="M12" s="43"/>
      <c r="N12" s="56">
        <v>12035.800142186637</v>
      </c>
      <c r="O12" s="53">
        <f t="shared" si="4"/>
        <v>2286.8000000000002</v>
      </c>
      <c r="P12" s="53">
        <f t="shared" si="5"/>
        <v>14322.6</v>
      </c>
      <c r="Q12" s="53">
        <f t="shared" si="6"/>
        <v>14322.6</v>
      </c>
      <c r="R12" s="13"/>
      <c r="S12" s="53">
        <f t="shared" si="7"/>
        <v>12565.38</v>
      </c>
      <c r="T12" s="53">
        <f t="shared" si="8"/>
        <v>2387.42</v>
      </c>
      <c r="U12" s="53">
        <f t="shared" si="9"/>
        <v>14952.8</v>
      </c>
      <c r="V12" s="53">
        <f t="shared" si="10"/>
        <v>179433.60000000001</v>
      </c>
      <c r="X12" s="56">
        <f t="shared" si="11"/>
        <v>12942.34</v>
      </c>
      <c r="Y12" s="53">
        <f t="shared" si="12"/>
        <v>2459.04</v>
      </c>
      <c r="Z12" s="53">
        <f t="shared" si="13"/>
        <v>15401.38</v>
      </c>
      <c r="AA12" s="53">
        <f t="shared" si="14"/>
        <v>169415.18</v>
      </c>
      <c r="AC12" s="50">
        <f t="shared" si="15"/>
        <v>363171.38</v>
      </c>
    </row>
    <row r="13" spans="1:29" s="5" customFormat="1" ht="28.5" customHeight="1" thickBot="1" x14ac:dyDescent="0.3">
      <c r="A13" s="9"/>
      <c r="B13" s="14">
        <v>4</v>
      </c>
      <c r="C13" s="15" t="s">
        <v>12</v>
      </c>
      <c r="D13" s="15" t="s">
        <v>17</v>
      </c>
      <c r="E13" s="15" t="s">
        <v>20</v>
      </c>
      <c r="F13" s="11" t="s">
        <v>15</v>
      </c>
      <c r="G13" s="11" t="s">
        <v>16</v>
      </c>
      <c r="H13" s="14">
        <v>2</v>
      </c>
      <c r="I13" s="12">
        <f t="shared" si="0"/>
        <v>2</v>
      </c>
      <c r="J13" s="12">
        <f t="shared" si="1"/>
        <v>24</v>
      </c>
      <c r="K13" s="44">
        <f t="shared" si="2"/>
        <v>22</v>
      </c>
      <c r="L13" s="45">
        <f t="shared" si="3"/>
        <v>48</v>
      </c>
      <c r="M13" s="43"/>
      <c r="N13" s="56">
        <v>12035.800142186637</v>
      </c>
      <c r="O13" s="53">
        <f t="shared" si="4"/>
        <v>2286.8000000000002</v>
      </c>
      <c r="P13" s="53">
        <f t="shared" si="5"/>
        <v>14322.6</v>
      </c>
      <c r="Q13" s="53">
        <f>ROUND(P13*$I13,2)</f>
        <v>28645.200000000001</v>
      </c>
      <c r="R13" s="13"/>
      <c r="S13" s="53">
        <f t="shared" si="7"/>
        <v>12565.38</v>
      </c>
      <c r="T13" s="53">
        <f t="shared" si="8"/>
        <v>2387.42</v>
      </c>
      <c r="U13" s="53">
        <f t="shared" si="9"/>
        <v>14952.8</v>
      </c>
      <c r="V13" s="53">
        <f t="shared" si="10"/>
        <v>358867.20000000001</v>
      </c>
      <c r="X13" s="56">
        <f t="shared" si="11"/>
        <v>12942.34</v>
      </c>
      <c r="Y13" s="53">
        <f t="shared" si="12"/>
        <v>2459.04</v>
      </c>
      <c r="Z13" s="53">
        <f t="shared" si="13"/>
        <v>15401.38</v>
      </c>
      <c r="AA13" s="53">
        <f t="shared" si="14"/>
        <v>338830.36</v>
      </c>
      <c r="AC13" s="50">
        <f t="shared" si="15"/>
        <v>726342.76</v>
      </c>
    </row>
    <row r="14" spans="1:29" s="5" customFormat="1" ht="28.5" customHeight="1" thickBot="1" x14ac:dyDescent="0.3">
      <c r="A14" s="9"/>
      <c r="B14" s="10">
        <v>5</v>
      </c>
      <c r="C14" s="15" t="s">
        <v>21</v>
      </c>
      <c r="D14" s="15" t="s">
        <v>22</v>
      </c>
      <c r="E14" s="15" t="s">
        <v>23</v>
      </c>
      <c r="F14" s="11" t="s">
        <v>15</v>
      </c>
      <c r="G14" s="11" t="s">
        <v>16</v>
      </c>
      <c r="H14" s="14">
        <v>6</v>
      </c>
      <c r="I14" s="12">
        <f t="shared" si="0"/>
        <v>6</v>
      </c>
      <c r="J14" s="12">
        <f t="shared" si="1"/>
        <v>72</v>
      </c>
      <c r="K14" s="44">
        <f t="shared" si="2"/>
        <v>66</v>
      </c>
      <c r="L14" s="45">
        <f t="shared" si="3"/>
        <v>144</v>
      </c>
      <c r="M14" s="43"/>
      <c r="N14" s="56">
        <v>12035.800142186637</v>
      </c>
      <c r="O14" s="53">
        <f t="shared" si="4"/>
        <v>2286.8000000000002</v>
      </c>
      <c r="P14" s="53">
        <f t="shared" si="5"/>
        <v>14322.6</v>
      </c>
      <c r="Q14" s="53">
        <f>ROUND(P14*$I14,2)</f>
        <v>85935.6</v>
      </c>
      <c r="R14" s="13"/>
      <c r="S14" s="53">
        <f t="shared" si="7"/>
        <v>12565.38</v>
      </c>
      <c r="T14" s="53">
        <f t="shared" si="8"/>
        <v>2387.42</v>
      </c>
      <c r="U14" s="53">
        <f t="shared" si="9"/>
        <v>14952.8</v>
      </c>
      <c r="V14" s="53">
        <f t="shared" si="10"/>
        <v>1076601.6000000001</v>
      </c>
      <c r="X14" s="56">
        <f t="shared" si="11"/>
        <v>12942.34</v>
      </c>
      <c r="Y14" s="53">
        <f t="shared" si="12"/>
        <v>2459.04</v>
      </c>
      <c r="Z14" s="53">
        <f t="shared" si="13"/>
        <v>15401.38</v>
      </c>
      <c r="AA14" s="53">
        <f t="shared" si="14"/>
        <v>1016491.08</v>
      </c>
      <c r="AC14" s="50">
        <f t="shared" si="15"/>
        <v>2179028.2799999998</v>
      </c>
    </row>
    <row r="15" spans="1:29" s="5" customFormat="1" ht="28.5" customHeight="1" thickBot="1" x14ac:dyDescent="0.3">
      <c r="A15" s="9"/>
      <c r="B15" s="14">
        <v>6</v>
      </c>
      <c r="C15" s="15" t="s">
        <v>21</v>
      </c>
      <c r="D15" s="15" t="s">
        <v>22</v>
      </c>
      <c r="E15" s="15" t="s">
        <v>24</v>
      </c>
      <c r="F15" s="11" t="s">
        <v>15</v>
      </c>
      <c r="G15" s="11" t="s">
        <v>16</v>
      </c>
      <c r="H15" s="14">
        <v>6</v>
      </c>
      <c r="I15" s="12">
        <f t="shared" si="0"/>
        <v>6</v>
      </c>
      <c r="J15" s="12">
        <f t="shared" si="1"/>
        <v>72</v>
      </c>
      <c r="K15" s="44">
        <f t="shared" si="2"/>
        <v>66</v>
      </c>
      <c r="L15" s="45">
        <f t="shared" si="3"/>
        <v>144</v>
      </c>
      <c r="M15" s="43"/>
      <c r="N15" s="56">
        <v>12035.800142186637</v>
      </c>
      <c r="O15" s="53">
        <f t="shared" si="4"/>
        <v>2286.8000000000002</v>
      </c>
      <c r="P15" s="53">
        <f t="shared" si="5"/>
        <v>14322.6</v>
      </c>
      <c r="Q15" s="53">
        <f t="shared" si="6"/>
        <v>85935.6</v>
      </c>
      <c r="R15" s="13"/>
      <c r="S15" s="53">
        <f t="shared" si="7"/>
        <v>12565.38</v>
      </c>
      <c r="T15" s="53">
        <f t="shared" si="8"/>
        <v>2387.42</v>
      </c>
      <c r="U15" s="53">
        <f t="shared" si="9"/>
        <v>14952.8</v>
      </c>
      <c r="V15" s="53">
        <f t="shared" si="10"/>
        <v>1076601.6000000001</v>
      </c>
      <c r="X15" s="56">
        <f t="shared" si="11"/>
        <v>12942.34</v>
      </c>
      <c r="Y15" s="53">
        <f t="shared" si="12"/>
        <v>2459.04</v>
      </c>
      <c r="Z15" s="53">
        <f t="shared" si="13"/>
        <v>15401.38</v>
      </c>
      <c r="AA15" s="53">
        <f t="shared" si="14"/>
        <v>1016491.08</v>
      </c>
      <c r="AC15" s="50">
        <f t="shared" si="15"/>
        <v>2179028.2799999998</v>
      </c>
    </row>
    <row r="16" spans="1:29" s="5" customFormat="1" ht="28.5" customHeight="1" thickBot="1" x14ac:dyDescent="0.3">
      <c r="A16" s="9"/>
      <c r="B16" s="10">
        <v>7</v>
      </c>
      <c r="C16" s="15" t="s">
        <v>21</v>
      </c>
      <c r="D16" s="15" t="s">
        <v>22</v>
      </c>
      <c r="E16" s="15" t="s">
        <v>25</v>
      </c>
      <c r="F16" s="11" t="s">
        <v>15</v>
      </c>
      <c r="G16" s="11" t="s">
        <v>16</v>
      </c>
      <c r="H16" s="14">
        <v>2</v>
      </c>
      <c r="I16" s="12">
        <f t="shared" si="0"/>
        <v>2</v>
      </c>
      <c r="J16" s="12">
        <f t="shared" si="1"/>
        <v>24</v>
      </c>
      <c r="K16" s="44">
        <f t="shared" si="2"/>
        <v>22</v>
      </c>
      <c r="L16" s="45">
        <f t="shared" si="3"/>
        <v>48</v>
      </c>
      <c r="M16" s="43"/>
      <c r="N16" s="56">
        <v>12035.800142186637</v>
      </c>
      <c r="O16" s="53">
        <f t="shared" si="4"/>
        <v>2286.8000000000002</v>
      </c>
      <c r="P16" s="53">
        <f t="shared" si="5"/>
        <v>14322.6</v>
      </c>
      <c r="Q16" s="53">
        <f t="shared" si="6"/>
        <v>28645.200000000001</v>
      </c>
      <c r="R16" s="13"/>
      <c r="S16" s="53">
        <f t="shared" si="7"/>
        <v>12565.38</v>
      </c>
      <c r="T16" s="53">
        <f t="shared" si="8"/>
        <v>2387.42</v>
      </c>
      <c r="U16" s="53">
        <f t="shared" si="9"/>
        <v>14952.8</v>
      </c>
      <c r="V16" s="53">
        <f t="shared" si="10"/>
        <v>358867.20000000001</v>
      </c>
      <c r="X16" s="56">
        <f t="shared" si="11"/>
        <v>12942.34</v>
      </c>
      <c r="Y16" s="53">
        <f t="shared" si="12"/>
        <v>2459.04</v>
      </c>
      <c r="Z16" s="53">
        <f t="shared" si="13"/>
        <v>15401.38</v>
      </c>
      <c r="AA16" s="53">
        <f t="shared" si="14"/>
        <v>338830.36</v>
      </c>
      <c r="AC16" s="50">
        <f t="shared" si="15"/>
        <v>726342.76</v>
      </c>
    </row>
    <row r="17" spans="1:29" s="5" customFormat="1" ht="28.5" customHeight="1" thickBot="1" x14ac:dyDescent="0.3">
      <c r="A17" s="9"/>
      <c r="B17" s="14">
        <v>8</v>
      </c>
      <c r="C17" s="15" t="s">
        <v>26</v>
      </c>
      <c r="D17" s="15" t="s">
        <v>27</v>
      </c>
      <c r="E17" s="15" t="s">
        <v>28</v>
      </c>
      <c r="F17" s="11" t="s">
        <v>15</v>
      </c>
      <c r="G17" s="11" t="s">
        <v>16</v>
      </c>
      <c r="H17" s="14">
        <v>1</v>
      </c>
      <c r="I17" s="12">
        <f t="shared" si="0"/>
        <v>1</v>
      </c>
      <c r="J17" s="12">
        <f t="shared" si="1"/>
        <v>12</v>
      </c>
      <c r="K17" s="44">
        <f t="shared" si="2"/>
        <v>11</v>
      </c>
      <c r="L17" s="45">
        <f t="shared" si="3"/>
        <v>24</v>
      </c>
      <c r="M17" s="43"/>
      <c r="N17" s="56">
        <v>12035.800142186637</v>
      </c>
      <c r="O17" s="53">
        <f t="shared" si="4"/>
        <v>2286.8000000000002</v>
      </c>
      <c r="P17" s="53">
        <f t="shared" si="5"/>
        <v>14322.6</v>
      </c>
      <c r="Q17" s="53">
        <f>ROUND(P17*$I17,2)</f>
        <v>14322.6</v>
      </c>
      <c r="R17" s="13"/>
      <c r="S17" s="53">
        <f t="shared" si="7"/>
        <v>12565.38</v>
      </c>
      <c r="T17" s="53">
        <f t="shared" si="8"/>
        <v>2387.42</v>
      </c>
      <c r="U17" s="53">
        <f t="shared" si="9"/>
        <v>14952.8</v>
      </c>
      <c r="V17" s="53">
        <f t="shared" si="10"/>
        <v>179433.60000000001</v>
      </c>
      <c r="X17" s="56">
        <f t="shared" si="11"/>
        <v>12942.34</v>
      </c>
      <c r="Y17" s="53">
        <f t="shared" si="12"/>
        <v>2459.04</v>
      </c>
      <c r="Z17" s="53">
        <f t="shared" si="13"/>
        <v>15401.38</v>
      </c>
      <c r="AA17" s="53">
        <f t="shared" si="14"/>
        <v>169415.18</v>
      </c>
      <c r="AC17" s="50">
        <f t="shared" si="15"/>
        <v>363171.38</v>
      </c>
    </row>
    <row r="18" spans="1:29" s="5" customFormat="1" ht="28.5" customHeight="1" thickBot="1" x14ac:dyDescent="0.3">
      <c r="A18" s="9"/>
      <c r="B18" s="10">
        <v>9</v>
      </c>
      <c r="C18" s="15" t="s">
        <v>26</v>
      </c>
      <c r="D18" s="15" t="s">
        <v>29</v>
      </c>
      <c r="E18" s="15" t="s">
        <v>30</v>
      </c>
      <c r="F18" s="11" t="s">
        <v>15</v>
      </c>
      <c r="G18" s="11" t="s">
        <v>16</v>
      </c>
      <c r="H18" s="14">
        <v>1</v>
      </c>
      <c r="I18" s="12">
        <f t="shared" si="0"/>
        <v>1</v>
      </c>
      <c r="J18" s="12">
        <f t="shared" si="1"/>
        <v>12</v>
      </c>
      <c r="K18" s="44">
        <f t="shared" si="2"/>
        <v>11</v>
      </c>
      <c r="L18" s="45">
        <f t="shared" si="3"/>
        <v>24</v>
      </c>
      <c r="M18" s="43"/>
      <c r="N18" s="56">
        <v>12035.800142186637</v>
      </c>
      <c r="O18" s="53">
        <f t="shared" si="4"/>
        <v>2286.8000000000002</v>
      </c>
      <c r="P18" s="53">
        <f t="shared" si="5"/>
        <v>14322.6</v>
      </c>
      <c r="Q18" s="53">
        <f t="shared" si="6"/>
        <v>14322.6</v>
      </c>
      <c r="R18" s="13"/>
      <c r="S18" s="53">
        <f t="shared" si="7"/>
        <v>12565.38</v>
      </c>
      <c r="T18" s="53">
        <f t="shared" si="8"/>
        <v>2387.42</v>
      </c>
      <c r="U18" s="53">
        <f t="shared" si="9"/>
        <v>14952.8</v>
      </c>
      <c r="V18" s="53">
        <f t="shared" si="10"/>
        <v>179433.60000000001</v>
      </c>
      <c r="X18" s="56">
        <f t="shared" si="11"/>
        <v>12942.34</v>
      </c>
      <c r="Y18" s="53">
        <f t="shared" si="12"/>
        <v>2459.04</v>
      </c>
      <c r="Z18" s="53">
        <f t="shared" si="13"/>
        <v>15401.38</v>
      </c>
      <c r="AA18" s="53">
        <f t="shared" si="14"/>
        <v>169415.18</v>
      </c>
      <c r="AC18" s="50">
        <f t="shared" si="15"/>
        <v>363171.38</v>
      </c>
    </row>
    <row r="19" spans="1:29" s="5" customFormat="1" ht="28.5" customHeight="1" thickBot="1" x14ac:dyDescent="0.3">
      <c r="A19" s="9"/>
      <c r="B19" s="14">
        <v>10</v>
      </c>
      <c r="C19" s="15" t="s">
        <v>26</v>
      </c>
      <c r="D19" s="15" t="s">
        <v>31</v>
      </c>
      <c r="E19" s="15" t="s">
        <v>32</v>
      </c>
      <c r="F19" s="11" t="s">
        <v>15</v>
      </c>
      <c r="G19" s="11" t="s">
        <v>16</v>
      </c>
      <c r="H19" s="14">
        <v>2</v>
      </c>
      <c r="I19" s="12">
        <f t="shared" si="0"/>
        <v>2</v>
      </c>
      <c r="J19" s="12">
        <f t="shared" si="1"/>
        <v>24</v>
      </c>
      <c r="K19" s="44">
        <f t="shared" si="2"/>
        <v>22</v>
      </c>
      <c r="L19" s="45">
        <f t="shared" si="3"/>
        <v>48</v>
      </c>
      <c r="M19" s="43"/>
      <c r="N19" s="56">
        <v>12035.800142186637</v>
      </c>
      <c r="O19" s="53">
        <f t="shared" si="4"/>
        <v>2286.8000000000002</v>
      </c>
      <c r="P19" s="53">
        <f t="shared" si="5"/>
        <v>14322.6</v>
      </c>
      <c r="Q19" s="53">
        <f t="shared" si="6"/>
        <v>28645.200000000001</v>
      </c>
      <c r="R19" s="13"/>
      <c r="S19" s="53">
        <f t="shared" si="7"/>
        <v>12565.38</v>
      </c>
      <c r="T19" s="53">
        <f t="shared" si="8"/>
        <v>2387.42</v>
      </c>
      <c r="U19" s="53">
        <f t="shared" si="9"/>
        <v>14952.8</v>
      </c>
      <c r="V19" s="53">
        <f t="shared" si="10"/>
        <v>358867.20000000001</v>
      </c>
      <c r="X19" s="56">
        <f t="shared" si="11"/>
        <v>12942.34</v>
      </c>
      <c r="Y19" s="53">
        <f t="shared" si="12"/>
        <v>2459.04</v>
      </c>
      <c r="Z19" s="53">
        <f t="shared" si="13"/>
        <v>15401.38</v>
      </c>
      <c r="AA19" s="53">
        <f t="shared" si="14"/>
        <v>338830.36</v>
      </c>
      <c r="AC19" s="50">
        <f t="shared" si="15"/>
        <v>726342.76</v>
      </c>
    </row>
    <row r="20" spans="1:29" s="5" customFormat="1" ht="28.5" customHeight="1" thickBot="1" x14ac:dyDescent="0.3">
      <c r="A20" s="9"/>
      <c r="B20" s="10">
        <v>11</v>
      </c>
      <c r="C20" s="15" t="s">
        <v>26</v>
      </c>
      <c r="D20" s="15" t="s">
        <v>33</v>
      </c>
      <c r="E20" s="15" t="s">
        <v>32</v>
      </c>
      <c r="F20" s="11" t="s">
        <v>15</v>
      </c>
      <c r="G20" s="11" t="s">
        <v>16</v>
      </c>
      <c r="H20" s="14">
        <v>3</v>
      </c>
      <c r="I20" s="12">
        <f t="shared" si="0"/>
        <v>3</v>
      </c>
      <c r="J20" s="12">
        <f t="shared" si="1"/>
        <v>36</v>
      </c>
      <c r="K20" s="44">
        <f t="shared" si="2"/>
        <v>33</v>
      </c>
      <c r="L20" s="45">
        <f t="shared" si="3"/>
        <v>72</v>
      </c>
      <c r="M20" s="43"/>
      <c r="N20" s="56">
        <v>12035.800142186637</v>
      </c>
      <c r="O20" s="53">
        <f t="shared" si="4"/>
        <v>2286.8000000000002</v>
      </c>
      <c r="P20" s="53">
        <f t="shared" si="5"/>
        <v>14322.6</v>
      </c>
      <c r="Q20" s="53">
        <f t="shared" si="6"/>
        <v>42967.8</v>
      </c>
      <c r="R20" s="13"/>
      <c r="S20" s="53">
        <f t="shared" si="7"/>
        <v>12565.38</v>
      </c>
      <c r="T20" s="53">
        <f t="shared" si="8"/>
        <v>2387.42</v>
      </c>
      <c r="U20" s="53">
        <f t="shared" si="9"/>
        <v>14952.8</v>
      </c>
      <c r="V20" s="53">
        <f t="shared" si="10"/>
        <v>538300.80000000005</v>
      </c>
      <c r="X20" s="56">
        <f t="shared" si="11"/>
        <v>12942.34</v>
      </c>
      <c r="Y20" s="53">
        <f t="shared" si="12"/>
        <v>2459.04</v>
      </c>
      <c r="Z20" s="53">
        <f t="shared" si="13"/>
        <v>15401.38</v>
      </c>
      <c r="AA20" s="53">
        <f t="shared" si="14"/>
        <v>508245.54</v>
      </c>
      <c r="AC20" s="50">
        <f t="shared" si="15"/>
        <v>1089514.1399999999</v>
      </c>
    </row>
    <row r="21" spans="1:29" s="5" customFormat="1" ht="28.5" customHeight="1" thickBot="1" x14ac:dyDescent="0.3">
      <c r="A21" s="9"/>
      <c r="B21" s="14">
        <v>12</v>
      </c>
      <c r="C21" s="15" t="s">
        <v>26</v>
      </c>
      <c r="D21" s="15" t="s">
        <v>31</v>
      </c>
      <c r="E21" s="15" t="s">
        <v>32</v>
      </c>
      <c r="F21" s="11" t="s">
        <v>15</v>
      </c>
      <c r="G21" s="11" t="s">
        <v>16</v>
      </c>
      <c r="H21" s="14">
        <v>2</v>
      </c>
      <c r="I21" s="12">
        <f t="shared" si="0"/>
        <v>2</v>
      </c>
      <c r="J21" s="12">
        <f t="shared" si="1"/>
        <v>24</v>
      </c>
      <c r="K21" s="44">
        <f t="shared" si="2"/>
        <v>22</v>
      </c>
      <c r="L21" s="45">
        <f t="shared" si="3"/>
        <v>48</v>
      </c>
      <c r="M21" s="43"/>
      <c r="N21" s="56">
        <v>12035.800142186637</v>
      </c>
      <c r="O21" s="53">
        <f t="shared" si="4"/>
        <v>2286.8000000000002</v>
      </c>
      <c r="P21" s="53">
        <f t="shared" si="5"/>
        <v>14322.6</v>
      </c>
      <c r="Q21" s="53">
        <f t="shared" si="6"/>
        <v>28645.200000000001</v>
      </c>
      <c r="R21" s="13"/>
      <c r="S21" s="53">
        <f t="shared" si="7"/>
        <v>12565.38</v>
      </c>
      <c r="T21" s="53">
        <f t="shared" si="8"/>
        <v>2387.42</v>
      </c>
      <c r="U21" s="53">
        <f t="shared" si="9"/>
        <v>14952.8</v>
      </c>
      <c r="V21" s="53">
        <f t="shared" si="10"/>
        <v>358867.20000000001</v>
      </c>
      <c r="X21" s="56">
        <f t="shared" si="11"/>
        <v>12942.34</v>
      </c>
      <c r="Y21" s="53">
        <f t="shared" si="12"/>
        <v>2459.04</v>
      </c>
      <c r="Z21" s="53">
        <f t="shared" si="13"/>
        <v>15401.38</v>
      </c>
      <c r="AA21" s="53">
        <f t="shared" si="14"/>
        <v>338830.36</v>
      </c>
      <c r="AC21" s="50">
        <f t="shared" si="15"/>
        <v>726342.76</v>
      </c>
    </row>
    <row r="22" spans="1:29" s="5" customFormat="1" ht="28.5" customHeight="1" thickBot="1" x14ac:dyDescent="0.3">
      <c r="A22" s="9"/>
      <c r="B22" s="10">
        <v>13</v>
      </c>
      <c r="C22" s="15" t="s">
        <v>26</v>
      </c>
      <c r="D22" s="15" t="s">
        <v>34</v>
      </c>
      <c r="E22" s="15" t="s">
        <v>35</v>
      </c>
      <c r="F22" s="11" t="s">
        <v>15</v>
      </c>
      <c r="G22" s="11" t="s">
        <v>16</v>
      </c>
      <c r="H22" s="14">
        <v>1</v>
      </c>
      <c r="I22" s="12">
        <f t="shared" si="0"/>
        <v>1</v>
      </c>
      <c r="J22" s="12">
        <f t="shared" si="1"/>
        <v>12</v>
      </c>
      <c r="K22" s="44">
        <f t="shared" si="2"/>
        <v>11</v>
      </c>
      <c r="L22" s="45">
        <f t="shared" si="3"/>
        <v>24</v>
      </c>
      <c r="M22" s="43"/>
      <c r="N22" s="56">
        <v>56193.327682909992</v>
      </c>
      <c r="O22" s="53">
        <f t="shared" si="4"/>
        <v>10676.73</v>
      </c>
      <c r="P22" s="53">
        <f t="shared" si="5"/>
        <v>66870.06</v>
      </c>
      <c r="Q22" s="53">
        <f t="shared" si="6"/>
        <v>66870.06</v>
      </c>
      <c r="R22" s="13"/>
      <c r="S22" s="53">
        <f t="shared" si="7"/>
        <v>58665.83</v>
      </c>
      <c r="T22" s="53">
        <f t="shared" si="8"/>
        <v>11146.51</v>
      </c>
      <c r="U22" s="53">
        <f t="shared" si="9"/>
        <v>69812.34</v>
      </c>
      <c r="V22" s="53">
        <f t="shared" si="10"/>
        <v>837748.08</v>
      </c>
      <c r="X22" s="56">
        <f t="shared" si="11"/>
        <v>60425.8</v>
      </c>
      <c r="Y22" s="53">
        <f t="shared" si="12"/>
        <v>11480.9</v>
      </c>
      <c r="Z22" s="53">
        <f t="shared" si="13"/>
        <v>71906.7</v>
      </c>
      <c r="AA22" s="53">
        <f t="shared" si="14"/>
        <v>790973.7</v>
      </c>
      <c r="AC22" s="50">
        <f t="shared" si="15"/>
        <v>1695591.84</v>
      </c>
    </row>
    <row r="23" spans="1:29" s="5" customFormat="1" ht="28.5" customHeight="1" thickBot="1" x14ac:dyDescent="0.3">
      <c r="A23" s="9"/>
      <c r="B23" s="14">
        <v>14</v>
      </c>
      <c r="C23" s="15" t="s">
        <v>26</v>
      </c>
      <c r="D23" s="15" t="s">
        <v>36</v>
      </c>
      <c r="E23" s="15" t="s">
        <v>37</v>
      </c>
      <c r="F23" s="11" t="s">
        <v>15</v>
      </c>
      <c r="G23" s="11" t="s">
        <v>16</v>
      </c>
      <c r="H23" s="10">
        <v>2</v>
      </c>
      <c r="I23" s="12">
        <f t="shared" si="0"/>
        <v>2</v>
      </c>
      <c r="J23" s="12">
        <f t="shared" si="1"/>
        <v>24</v>
      </c>
      <c r="K23" s="44">
        <f t="shared" si="2"/>
        <v>22</v>
      </c>
      <c r="L23" s="45">
        <f t="shared" si="3"/>
        <v>48</v>
      </c>
      <c r="M23" s="43"/>
      <c r="N23" s="56">
        <v>17256.581048453892</v>
      </c>
      <c r="O23" s="53">
        <f t="shared" si="4"/>
        <v>3278.75</v>
      </c>
      <c r="P23" s="53">
        <f t="shared" si="5"/>
        <v>20535.330000000002</v>
      </c>
      <c r="Q23" s="53">
        <f t="shared" si="6"/>
        <v>41070.660000000003</v>
      </c>
      <c r="R23" s="13"/>
      <c r="S23" s="53">
        <f t="shared" si="7"/>
        <v>18015.87</v>
      </c>
      <c r="T23" s="53">
        <f t="shared" si="8"/>
        <v>3423.02</v>
      </c>
      <c r="U23" s="53">
        <f t="shared" si="9"/>
        <v>21438.89</v>
      </c>
      <c r="V23" s="53">
        <f t="shared" si="10"/>
        <v>514533.36</v>
      </c>
      <c r="X23" s="56">
        <f t="shared" si="11"/>
        <v>18556.349999999999</v>
      </c>
      <c r="Y23" s="53">
        <f t="shared" si="12"/>
        <v>3525.71</v>
      </c>
      <c r="Z23" s="53">
        <f t="shared" si="13"/>
        <v>22082.06</v>
      </c>
      <c r="AA23" s="53">
        <f t="shared" si="14"/>
        <v>485805.32</v>
      </c>
      <c r="AC23" s="50">
        <f t="shared" si="15"/>
        <v>1041409.34</v>
      </c>
    </row>
    <row r="24" spans="1:29" s="5" customFormat="1" ht="28.5" customHeight="1" thickBot="1" x14ac:dyDescent="0.3">
      <c r="A24" s="9"/>
      <c r="B24" s="10">
        <v>15</v>
      </c>
      <c r="C24" s="11" t="s">
        <v>26</v>
      </c>
      <c r="D24" s="11" t="s">
        <v>29</v>
      </c>
      <c r="E24" s="11" t="s">
        <v>38</v>
      </c>
      <c r="F24" s="11" t="s">
        <v>15</v>
      </c>
      <c r="G24" s="11" t="s">
        <v>16</v>
      </c>
      <c r="H24" s="14">
        <v>1</v>
      </c>
      <c r="I24" s="12">
        <f t="shared" si="0"/>
        <v>1</v>
      </c>
      <c r="J24" s="12">
        <f t="shared" si="1"/>
        <v>12</v>
      </c>
      <c r="K24" s="44">
        <f t="shared" si="2"/>
        <v>11</v>
      </c>
      <c r="L24" s="45">
        <f t="shared" si="3"/>
        <v>24</v>
      </c>
      <c r="M24" s="43"/>
      <c r="N24" s="56">
        <v>17256.581048453892</v>
      </c>
      <c r="O24" s="53">
        <f t="shared" si="4"/>
        <v>3278.75</v>
      </c>
      <c r="P24" s="53">
        <f t="shared" si="5"/>
        <v>20535.330000000002</v>
      </c>
      <c r="Q24" s="53">
        <f t="shared" si="6"/>
        <v>20535.330000000002</v>
      </c>
      <c r="R24" s="13"/>
      <c r="S24" s="53">
        <f t="shared" si="7"/>
        <v>18015.87</v>
      </c>
      <c r="T24" s="53">
        <f t="shared" si="8"/>
        <v>3423.02</v>
      </c>
      <c r="U24" s="53">
        <f t="shared" si="9"/>
        <v>21438.89</v>
      </c>
      <c r="V24" s="53">
        <f t="shared" si="10"/>
        <v>257266.68</v>
      </c>
      <c r="X24" s="56">
        <f t="shared" si="11"/>
        <v>18556.349999999999</v>
      </c>
      <c r="Y24" s="53">
        <f t="shared" si="12"/>
        <v>3525.71</v>
      </c>
      <c r="Z24" s="53">
        <f t="shared" si="13"/>
        <v>22082.06</v>
      </c>
      <c r="AA24" s="53">
        <f t="shared" si="14"/>
        <v>242902.66</v>
      </c>
      <c r="AC24" s="50">
        <f t="shared" si="15"/>
        <v>520704.67</v>
      </c>
    </row>
    <row r="25" spans="1:29" s="5" customFormat="1" ht="28.5" customHeight="1" thickBot="1" x14ac:dyDescent="0.3">
      <c r="A25" s="9"/>
      <c r="B25" s="14">
        <v>16</v>
      </c>
      <c r="C25" s="15" t="s">
        <v>26</v>
      </c>
      <c r="D25" s="15" t="s">
        <v>29</v>
      </c>
      <c r="E25" s="15" t="s">
        <v>39</v>
      </c>
      <c r="F25" s="11" t="s">
        <v>15</v>
      </c>
      <c r="G25" s="11" t="s">
        <v>16</v>
      </c>
      <c r="H25" s="14">
        <v>1</v>
      </c>
      <c r="I25" s="12">
        <f t="shared" si="0"/>
        <v>1</v>
      </c>
      <c r="J25" s="12">
        <f t="shared" si="1"/>
        <v>12</v>
      </c>
      <c r="K25" s="44">
        <f t="shared" si="2"/>
        <v>11</v>
      </c>
      <c r="L25" s="45">
        <f t="shared" si="3"/>
        <v>24</v>
      </c>
      <c r="M25" s="43"/>
      <c r="N25" s="56">
        <v>17256.581048453892</v>
      </c>
      <c r="O25" s="53">
        <f t="shared" si="4"/>
        <v>3278.75</v>
      </c>
      <c r="P25" s="53">
        <f t="shared" si="5"/>
        <v>20535.330000000002</v>
      </c>
      <c r="Q25" s="53">
        <f t="shared" si="6"/>
        <v>20535.330000000002</v>
      </c>
      <c r="R25" s="13"/>
      <c r="S25" s="53">
        <f t="shared" si="7"/>
        <v>18015.87</v>
      </c>
      <c r="T25" s="53">
        <f t="shared" si="8"/>
        <v>3423.02</v>
      </c>
      <c r="U25" s="53">
        <f t="shared" si="9"/>
        <v>21438.89</v>
      </c>
      <c r="V25" s="53">
        <f t="shared" si="10"/>
        <v>257266.68</v>
      </c>
      <c r="X25" s="56">
        <f t="shared" si="11"/>
        <v>18556.349999999999</v>
      </c>
      <c r="Y25" s="53">
        <f t="shared" si="12"/>
        <v>3525.71</v>
      </c>
      <c r="Z25" s="53">
        <f t="shared" si="13"/>
        <v>22082.06</v>
      </c>
      <c r="AA25" s="53">
        <f t="shared" si="14"/>
        <v>242902.66</v>
      </c>
      <c r="AC25" s="50">
        <f t="shared" si="15"/>
        <v>520704.67</v>
      </c>
    </row>
    <row r="26" spans="1:29" s="5" customFormat="1" ht="28.5" customHeight="1" thickBot="1" x14ac:dyDescent="0.3">
      <c r="A26" s="9"/>
      <c r="B26" s="10">
        <v>17</v>
      </c>
      <c r="C26" s="15" t="s">
        <v>26</v>
      </c>
      <c r="D26" s="15" t="s">
        <v>36</v>
      </c>
      <c r="E26" s="15" t="s">
        <v>40</v>
      </c>
      <c r="F26" s="11" t="s">
        <v>15</v>
      </c>
      <c r="G26" s="11" t="s">
        <v>16</v>
      </c>
      <c r="H26" s="14">
        <v>2</v>
      </c>
      <c r="I26" s="12">
        <f t="shared" si="0"/>
        <v>2</v>
      </c>
      <c r="J26" s="12">
        <f t="shared" si="1"/>
        <v>24</v>
      </c>
      <c r="K26" s="44">
        <f t="shared" si="2"/>
        <v>22</v>
      </c>
      <c r="L26" s="45">
        <f t="shared" si="3"/>
        <v>48</v>
      </c>
      <c r="M26" s="43"/>
      <c r="N26" s="56">
        <v>17256.581048453892</v>
      </c>
      <c r="O26" s="53">
        <f t="shared" si="4"/>
        <v>3278.75</v>
      </c>
      <c r="P26" s="53">
        <f t="shared" si="5"/>
        <v>20535.330000000002</v>
      </c>
      <c r="Q26" s="53">
        <f t="shared" si="6"/>
        <v>41070.660000000003</v>
      </c>
      <c r="R26" s="13"/>
      <c r="S26" s="53">
        <f t="shared" si="7"/>
        <v>18015.87</v>
      </c>
      <c r="T26" s="53">
        <f t="shared" si="8"/>
        <v>3423.02</v>
      </c>
      <c r="U26" s="53">
        <f t="shared" si="9"/>
        <v>21438.89</v>
      </c>
      <c r="V26" s="53">
        <f t="shared" si="10"/>
        <v>514533.36</v>
      </c>
      <c r="X26" s="56">
        <f t="shared" si="11"/>
        <v>18556.349999999999</v>
      </c>
      <c r="Y26" s="53">
        <f t="shared" si="12"/>
        <v>3525.71</v>
      </c>
      <c r="Z26" s="53">
        <f t="shared" si="13"/>
        <v>22082.06</v>
      </c>
      <c r="AA26" s="53">
        <f t="shared" si="14"/>
        <v>485805.32</v>
      </c>
      <c r="AC26" s="50">
        <f t="shared" si="15"/>
        <v>1041409.34</v>
      </c>
    </row>
    <row r="27" spans="1:29" s="5" customFormat="1" ht="28.5" customHeight="1" thickBot="1" x14ac:dyDescent="0.3">
      <c r="A27" s="9"/>
      <c r="B27" s="14">
        <v>18</v>
      </c>
      <c r="C27" s="15" t="s">
        <v>26</v>
      </c>
      <c r="D27" s="15" t="s">
        <v>31</v>
      </c>
      <c r="E27" s="15" t="s">
        <v>41</v>
      </c>
      <c r="F27" s="11" t="s">
        <v>15</v>
      </c>
      <c r="G27" s="11" t="s">
        <v>16</v>
      </c>
      <c r="H27" s="14">
        <v>2</v>
      </c>
      <c r="I27" s="12">
        <f t="shared" si="0"/>
        <v>2</v>
      </c>
      <c r="J27" s="12">
        <f t="shared" si="1"/>
        <v>24</v>
      </c>
      <c r="K27" s="44">
        <f t="shared" si="2"/>
        <v>22</v>
      </c>
      <c r="L27" s="45">
        <f t="shared" si="3"/>
        <v>48</v>
      </c>
      <c r="M27" s="43"/>
      <c r="N27" s="56">
        <v>12035.800142186637</v>
      </c>
      <c r="O27" s="53">
        <f t="shared" si="4"/>
        <v>2286.8000000000002</v>
      </c>
      <c r="P27" s="53">
        <f t="shared" si="5"/>
        <v>14322.6</v>
      </c>
      <c r="Q27" s="53">
        <f t="shared" si="6"/>
        <v>28645.200000000001</v>
      </c>
      <c r="R27" s="13"/>
      <c r="S27" s="53">
        <f t="shared" si="7"/>
        <v>12565.38</v>
      </c>
      <c r="T27" s="53">
        <f t="shared" si="8"/>
        <v>2387.42</v>
      </c>
      <c r="U27" s="53">
        <f t="shared" si="9"/>
        <v>14952.8</v>
      </c>
      <c r="V27" s="53">
        <f t="shared" si="10"/>
        <v>358867.20000000001</v>
      </c>
      <c r="X27" s="56">
        <f t="shared" si="11"/>
        <v>12942.34</v>
      </c>
      <c r="Y27" s="53">
        <f t="shared" si="12"/>
        <v>2459.04</v>
      </c>
      <c r="Z27" s="53">
        <f t="shared" si="13"/>
        <v>15401.38</v>
      </c>
      <c r="AA27" s="53">
        <f t="shared" si="14"/>
        <v>338830.36</v>
      </c>
      <c r="AC27" s="50">
        <f t="shared" si="15"/>
        <v>726342.76</v>
      </c>
    </row>
    <row r="28" spans="1:29" s="5" customFormat="1" ht="28.5" customHeight="1" thickBot="1" x14ac:dyDescent="0.3">
      <c r="A28" s="9"/>
      <c r="B28" s="10">
        <v>19</v>
      </c>
      <c r="C28" s="15" t="s">
        <v>26</v>
      </c>
      <c r="D28" s="15" t="s">
        <v>42</v>
      </c>
      <c r="E28" s="15" t="s">
        <v>41</v>
      </c>
      <c r="F28" s="11" t="s">
        <v>15</v>
      </c>
      <c r="G28" s="11" t="s">
        <v>16</v>
      </c>
      <c r="H28" s="14">
        <v>4</v>
      </c>
      <c r="I28" s="12">
        <f t="shared" si="0"/>
        <v>4</v>
      </c>
      <c r="J28" s="12">
        <f t="shared" si="1"/>
        <v>48</v>
      </c>
      <c r="K28" s="44">
        <f t="shared" si="2"/>
        <v>44</v>
      </c>
      <c r="L28" s="45">
        <f t="shared" si="3"/>
        <v>96</v>
      </c>
      <c r="M28" s="43"/>
      <c r="N28" s="56">
        <v>12035.800142186637</v>
      </c>
      <c r="O28" s="53">
        <f t="shared" si="4"/>
        <v>2286.8000000000002</v>
      </c>
      <c r="P28" s="53">
        <f t="shared" si="5"/>
        <v>14322.6</v>
      </c>
      <c r="Q28" s="53">
        <f t="shared" si="6"/>
        <v>57290.400000000001</v>
      </c>
      <c r="R28" s="13"/>
      <c r="S28" s="53">
        <f t="shared" si="7"/>
        <v>12565.38</v>
      </c>
      <c r="T28" s="53">
        <f t="shared" si="8"/>
        <v>2387.42</v>
      </c>
      <c r="U28" s="53">
        <f t="shared" si="9"/>
        <v>14952.8</v>
      </c>
      <c r="V28" s="53">
        <f t="shared" si="10"/>
        <v>717734.40000000002</v>
      </c>
      <c r="X28" s="56">
        <f t="shared" si="11"/>
        <v>12942.34</v>
      </c>
      <c r="Y28" s="53">
        <f t="shared" si="12"/>
        <v>2459.04</v>
      </c>
      <c r="Z28" s="53">
        <f t="shared" si="13"/>
        <v>15401.38</v>
      </c>
      <c r="AA28" s="53">
        <f t="shared" si="14"/>
        <v>677660.72</v>
      </c>
      <c r="AC28" s="50">
        <f t="shared" si="15"/>
        <v>1452685.52</v>
      </c>
    </row>
    <row r="29" spans="1:29" s="5" customFormat="1" ht="28.5" customHeight="1" thickBot="1" x14ac:dyDescent="0.3">
      <c r="A29" s="9"/>
      <c r="B29" s="14">
        <v>20</v>
      </c>
      <c r="C29" s="15" t="s">
        <v>26</v>
      </c>
      <c r="D29" s="15" t="s">
        <v>43</v>
      </c>
      <c r="E29" s="15" t="s">
        <v>41</v>
      </c>
      <c r="F29" s="11" t="s">
        <v>15</v>
      </c>
      <c r="G29" s="11" t="s">
        <v>16</v>
      </c>
      <c r="H29" s="14">
        <v>2</v>
      </c>
      <c r="I29" s="12">
        <f t="shared" si="0"/>
        <v>2</v>
      </c>
      <c r="J29" s="12">
        <f t="shared" si="1"/>
        <v>24</v>
      </c>
      <c r="K29" s="44">
        <f t="shared" si="2"/>
        <v>22</v>
      </c>
      <c r="L29" s="45">
        <f t="shared" si="3"/>
        <v>48</v>
      </c>
      <c r="M29" s="43"/>
      <c r="N29" s="56">
        <v>12035.800142186637</v>
      </c>
      <c r="O29" s="53">
        <f t="shared" si="4"/>
        <v>2286.8000000000002</v>
      </c>
      <c r="P29" s="53">
        <f t="shared" si="5"/>
        <v>14322.6</v>
      </c>
      <c r="Q29" s="53">
        <f t="shared" si="6"/>
        <v>28645.200000000001</v>
      </c>
      <c r="R29" s="13"/>
      <c r="S29" s="53">
        <f t="shared" si="7"/>
        <v>12565.38</v>
      </c>
      <c r="T29" s="53">
        <f t="shared" si="8"/>
        <v>2387.42</v>
      </c>
      <c r="U29" s="53">
        <f t="shared" si="9"/>
        <v>14952.8</v>
      </c>
      <c r="V29" s="53">
        <f t="shared" si="10"/>
        <v>358867.20000000001</v>
      </c>
      <c r="X29" s="56">
        <f t="shared" si="11"/>
        <v>12942.34</v>
      </c>
      <c r="Y29" s="53">
        <f t="shared" si="12"/>
        <v>2459.04</v>
      </c>
      <c r="Z29" s="53">
        <f t="shared" si="13"/>
        <v>15401.38</v>
      </c>
      <c r="AA29" s="53">
        <f t="shared" si="14"/>
        <v>338830.36</v>
      </c>
      <c r="AC29" s="50">
        <f t="shared" si="15"/>
        <v>726342.76</v>
      </c>
    </row>
    <row r="30" spans="1:29" s="5" customFormat="1" ht="28.5" customHeight="1" thickBot="1" x14ac:dyDescent="0.3">
      <c r="A30" s="9"/>
      <c r="B30" s="10">
        <v>21</v>
      </c>
      <c r="C30" s="15" t="s">
        <v>26</v>
      </c>
      <c r="D30" s="15" t="s">
        <v>44</v>
      </c>
      <c r="E30" s="15" t="s">
        <v>41</v>
      </c>
      <c r="F30" s="11" t="s">
        <v>15</v>
      </c>
      <c r="G30" s="11" t="s">
        <v>16</v>
      </c>
      <c r="H30" s="14">
        <v>1</v>
      </c>
      <c r="I30" s="12">
        <f t="shared" si="0"/>
        <v>1</v>
      </c>
      <c r="J30" s="12">
        <f t="shared" si="1"/>
        <v>12</v>
      </c>
      <c r="K30" s="44">
        <f t="shared" si="2"/>
        <v>11</v>
      </c>
      <c r="L30" s="45">
        <f t="shared" si="3"/>
        <v>24</v>
      </c>
      <c r="M30" s="43"/>
      <c r="N30" s="56">
        <v>12035.800142186637</v>
      </c>
      <c r="O30" s="53">
        <f t="shared" si="4"/>
        <v>2286.8000000000002</v>
      </c>
      <c r="P30" s="53">
        <f t="shared" si="5"/>
        <v>14322.6</v>
      </c>
      <c r="Q30" s="53">
        <f t="shared" si="6"/>
        <v>14322.6</v>
      </c>
      <c r="R30" s="13"/>
      <c r="S30" s="53">
        <f t="shared" si="7"/>
        <v>12565.38</v>
      </c>
      <c r="T30" s="53">
        <f t="shared" si="8"/>
        <v>2387.42</v>
      </c>
      <c r="U30" s="53">
        <f t="shared" si="9"/>
        <v>14952.8</v>
      </c>
      <c r="V30" s="53">
        <f t="shared" si="10"/>
        <v>179433.60000000001</v>
      </c>
      <c r="X30" s="56">
        <f t="shared" si="11"/>
        <v>12942.34</v>
      </c>
      <c r="Y30" s="53">
        <f t="shared" si="12"/>
        <v>2459.04</v>
      </c>
      <c r="Z30" s="53">
        <f t="shared" si="13"/>
        <v>15401.38</v>
      </c>
      <c r="AA30" s="53">
        <f t="shared" si="14"/>
        <v>169415.18</v>
      </c>
      <c r="AC30" s="50">
        <f t="shared" si="15"/>
        <v>363171.38</v>
      </c>
    </row>
    <row r="31" spans="1:29" s="5" customFormat="1" ht="28.5" customHeight="1" thickBot="1" x14ac:dyDescent="0.3">
      <c r="A31" s="9"/>
      <c r="B31" s="14">
        <v>22</v>
      </c>
      <c r="C31" s="15" t="s">
        <v>26</v>
      </c>
      <c r="D31" s="15" t="s">
        <v>27</v>
      </c>
      <c r="E31" s="15" t="s">
        <v>41</v>
      </c>
      <c r="F31" s="11" t="s">
        <v>15</v>
      </c>
      <c r="G31" s="11" t="s">
        <v>16</v>
      </c>
      <c r="H31" s="14">
        <v>6</v>
      </c>
      <c r="I31" s="12">
        <f t="shared" si="0"/>
        <v>6</v>
      </c>
      <c r="J31" s="12">
        <f t="shared" si="1"/>
        <v>72</v>
      </c>
      <c r="K31" s="44">
        <f t="shared" si="2"/>
        <v>66</v>
      </c>
      <c r="L31" s="45">
        <f t="shared" si="3"/>
        <v>144</v>
      </c>
      <c r="M31" s="43"/>
      <c r="N31" s="56">
        <v>12035.800142186637</v>
      </c>
      <c r="O31" s="53">
        <f t="shared" si="4"/>
        <v>2286.8000000000002</v>
      </c>
      <c r="P31" s="53">
        <f t="shared" si="5"/>
        <v>14322.6</v>
      </c>
      <c r="Q31" s="53">
        <f t="shared" si="6"/>
        <v>85935.6</v>
      </c>
      <c r="R31" s="13"/>
      <c r="S31" s="53">
        <f t="shared" si="7"/>
        <v>12565.38</v>
      </c>
      <c r="T31" s="53">
        <f t="shared" si="8"/>
        <v>2387.42</v>
      </c>
      <c r="U31" s="53">
        <f t="shared" si="9"/>
        <v>14952.8</v>
      </c>
      <c r="V31" s="53">
        <f t="shared" si="10"/>
        <v>1076601.6000000001</v>
      </c>
      <c r="X31" s="56">
        <f t="shared" si="11"/>
        <v>12942.34</v>
      </c>
      <c r="Y31" s="53">
        <f t="shared" si="12"/>
        <v>2459.04</v>
      </c>
      <c r="Z31" s="53">
        <f t="shared" si="13"/>
        <v>15401.38</v>
      </c>
      <c r="AA31" s="53">
        <f t="shared" si="14"/>
        <v>1016491.08</v>
      </c>
      <c r="AC31" s="50">
        <f t="shared" si="15"/>
        <v>2179028.2799999998</v>
      </c>
    </row>
    <row r="32" spans="1:29" s="5" customFormat="1" ht="28.5" customHeight="1" thickBot="1" x14ac:dyDescent="0.3">
      <c r="A32" s="9"/>
      <c r="B32" s="10">
        <v>23</v>
      </c>
      <c r="C32" s="11" t="s">
        <v>26</v>
      </c>
      <c r="D32" s="11" t="s">
        <v>31</v>
      </c>
      <c r="E32" s="11" t="s">
        <v>41</v>
      </c>
      <c r="F32" s="11" t="s">
        <v>15</v>
      </c>
      <c r="G32" s="11" t="s">
        <v>16</v>
      </c>
      <c r="H32" s="10">
        <v>1</v>
      </c>
      <c r="I32" s="12">
        <f t="shared" si="0"/>
        <v>1</v>
      </c>
      <c r="J32" s="12">
        <f t="shared" si="1"/>
        <v>12</v>
      </c>
      <c r="K32" s="44">
        <f t="shared" si="2"/>
        <v>11</v>
      </c>
      <c r="L32" s="45">
        <f t="shared" si="3"/>
        <v>24</v>
      </c>
      <c r="M32" s="43"/>
      <c r="N32" s="56">
        <v>12035.800142186637</v>
      </c>
      <c r="O32" s="53">
        <f t="shared" si="4"/>
        <v>2286.8000000000002</v>
      </c>
      <c r="P32" s="53">
        <f t="shared" si="5"/>
        <v>14322.6</v>
      </c>
      <c r="Q32" s="53">
        <f t="shared" si="6"/>
        <v>14322.6</v>
      </c>
      <c r="R32" s="13"/>
      <c r="S32" s="53">
        <f t="shared" si="7"/>
        <v>12565.38</v>
      </c>
      <c r="T32" s="53">
        <f t="shared" si="8"/>
        <v>2387.42</v>
      </c>
      <c r="U32" s="53">
        <f t="shared" si="9"/>
        <v>14952.8</v>
      </c>
      <c r="V32" s="53">
        <f t="shared" si="10"/>
        <v>179433.60000000001</v>
      </c>
      <c r="X32" s="56">
        <f t="shared" si="11"/>
        <v>12942.34</v>
      </c>
      <c r="Y32" s="53">
        <f t="shared" si="12"/>
        <v>2459.04</v>
      </c>
      <c r="Z32" s="53">
        <f t="shared" si="13"/>
        <v>15401.38</v>
      </c>
      <c r="AA32" s="53">
        <f t="shared" si="14"/>
        <v>169415.18</v>
      </c>
      <c r="AC32" s="50">
        <f t="shared" si="15"/>
        <v>363171.38</v>
      </c>
    </row>
    <row r="33" spans="1:29" s="5" customFormat="1" ht="28.5" customHeight="1" thickBot="1" x14ac:dyDescent="0.3">
      <c r="A33" s="9"/>
      <c r="B33" s="14">
        <v>24</v>
      </c>
      <c r="C33" s="15" t="s">
        <v>26</v>
      </c>
      <c r="D33" s="16" t="s">
        <v>31</v>
      </c>
      <c r="E33" s="15" t="s">
        <v>41</v>
      </c>
      <c r="F33" s="11" t="s">
        <v>15</v>
      </c>
      <c r="G33" s="11" t="s">
        <v>16</v>
      </c>
      <c r="H33" s="14">
        <v>1</v>
      </c>
      <c r="I33" s="12">
        <f t="shared" si="0"/>
        <v>1</v>
      </c>
      <c r="J33" s="12">
        <f t="shared" si="1"/>
        <v>12</v>
      </c>
      <c r="K33" s="44">
        <f t="shared" si="2"/>
        <v>11</v>
      </c>
      <c r="L33" s="45">
        <f t="shared" si="3"/>
        <v>24</v>
      </c>
      <c r="M33" s="43"/>
      <c r="N33" s="56">
        <v>12035.800142186637</v>
      </c>
      <c r="O33" s="53">
        <f t="shared" si="4"/>
        <v>2286.8000000000002</v>
      </c>
      <c r="P33" s="53">
        <f t="shared" si="5"/>
        <v>14322.6</v>
      </c>
      <c r="Q33" s="53">
        <f t="shared" si="6"/>
        <v>14322.6</v>
      </c>
      <c r="R33" s="13"/>
      <c r="S33" s="53">
        <f t="shared" si="7"/>
        <v>12565.38</v>
      </c>
      <c r="T33" s="53">
        <f t="shared" si="8"/>
        <v>2387.42</v>
      </c>
      <c r="U33" s="53">
        <f t="shared" si="9"/>
        <v>14952.8</v>
      </c>
      <c r="V33" s="53">
        <f t="shared" si="10"/>
        <v>179433.60000000001</v>
      </c>
      <c r="X33" s="56">
        <f t="shared" si="11"/>
        <v>12942.34</v>
      </c>
      <c r="Y33" s="53">
        <f t="shared" si="12"/>
        <v>2459.04</v>
      </c>
      <c r="Z33" s="53">
        <f t="shared" si="13"/>
        <v>15401.38</v>
      </c>
      <c r="AA33" s="53">
        <f t="shared" si="14"/>
        <v>169415.18</v>
      </c>
      <c r="AC33" s="50">
        <f t="shared" si="15"/>
        <v>363171.38</v>
      </c>
    </row>
    <row r="34" spans="1:29" s="5" customFormat="1" ht="28.5" customHeight="1" thickBot="1" x14ac:dyDescent="0.3">
      <c r="A34" s="9"/>
      <c r="B34" s="10">
        <v>25</v>
      </c>
      <c r="C34" s="15" t="s">
        <v>26</v>
      </c>
      <c r="D34" s="15" t="s">
        <v>31</v>
      </c>
      <c r="E34" s="15" t="s">
        <v>41</v>
      </c>
      <c r="F34" s="11" t="s">
        <v>15</v>
      </c>
      <c r="G34" s="11" t="s">
        <v>16</v>
      </c>
      <c r="H34" s="14">
        <v>2</v>
      </c>
      <c r="I34" s="12">
        <f t="shared" si="0"/>
        <v>2</v>
      </c>
      <c r="J34" s="12">
        <f t="shared" si="1"/>
        <v>24</v>
      </c>
      <c r="K34" s="44">
        <f t="shared" si="2"/>
        <v>22</v>
      </c>
      <c r="L34" s="45">
        <f t="shared" si="3"/>
        <v>48</v>
      </c>
      <c r="M34" s="43"/>
      <c r="N34" s="56">
        <v>12035.800142186637</v>
      </c>
      <c r="O34" s="53">
        <f t="shared" si="4"/>
        <v>2286.8000000000002</v>
      </c>
      <c r="P34" s="53">
        <f t="shared" si="5"/>
        <v>14322.6</v>
      </c>
      <c r="Q34" s="53">
        <f t="shared" si="6"/>
        <v>28645.200000000001</v>
      </c>
      <c r="R34" s="13"/>
      <c r="S34" s="53">
        <f t="shared" si="7"/>
        <v>12565.38</v>
      </c>
      <c r="T34" s="53">
        <f t="shared" si="8"/>
        <v>2387.42</v>
      </c>
      <c r="U34" s="53">
        <f t="shared" si="9"/>
        <v>14952.8</v>
      </c>
      <c r="V34" s="53">
        <f t="shared" si="10"/>
        <v>358867.20000000001</v>
      </c>
      <c r="X34" s="56">
        <f t="shared" si="11"/>
        <v>12942.34</v>
      </c>
      <c r="Y34" s="53">
        <f t="shared" si="12"/>
        <v>2459.04</v>
      </c>
      <c r="Z34" s="53">
        <f t="shared" si="13"/>
        <v>15401.38</v>
      </c>
      <c r="AA34" s="53">
        <f t="shared" si="14"/>
        <v>338830.36</v>
      </c>
      <c r="AC34" s="50">
        <f t="shared" si="15"/>
        <v>726342.76</v>
      </c>
    </row>
    <row r="35" spans="1:29" s="5" customFormat="1" ht="28.5" customHeight="1" thickBot="1" x14ac:dyDescent="0.3">
      <c r="A35" s="9"/>
      <c r="B35" s="14">
        <v>26</v>
      </c>
      <c r="C35" s="15" t="s">
        <v>26</v>
      </c>
      <c r="D35" s="15" t="s">
        <v>31</v>
      </c>
      <c r="E35" s="15" t="s">
        <v>41</v>
      </c>
      <c r="F35" s="11" t="s">
        <v>15</v>
      </c>
      <c r="G35" s="11" t="s">
        <v>16</v>
      </c>
      <c r="H35" s="14">
        <v>1</v>
      </c>
      <c r="I35" s="12">
        <f t="shared" si="0"/>
        <v>1</v>
      </c>
      <c r="J35" s="12">
        <f t="shared" si="1"/>
        <v>12</v>
      </c>
      <c r="K35" s="44">
        <f t="shared" si="2"/>
        <v>11</v>
      </c>
      <c r="L35" s="45">
        <f t="shared" si="3"/>
        <v>24</v>
      </c>
      <c r="M35" s="43"/>
      <c r="N35" s="56">
        <v>12035.800142186637</v>
      </c>
      <c r="O35" s="53">
        <f t="shared" si="4"/>
        <v>2286.8000000000002</v>
      </c>
      <c r="P35" s="53">
        <f t="shared" si="5"/>
        <v>14322.6</v>
      </c>
      <c r="Q35" s="53">
        <f t="shared" si="6"/>
        <v>14322.6</v>
      </c>
      <c r="R35" s="13"/>
      <c r="S35" s="53">
        <f t="shared" si="7"/>
        <v>12565.38</v>
      </c>
      <c r="T35" s="53">
        <f t="shared" si="8"/>
        <v>2387.42</v>
      </c>
      <c r="U35" s="53">
        <f t="shared" si="9"/>
        <v>14952.8</v>
      </c>
      <c r="V35" s="53">
        <f t="shared" si="10"/>
        <v>179433.60000000001</v>
      </c>
      <c r="X35" s="56">
        <f t="shared" si="11"/>
        <v>12942.34</v>
      </c>
      <c r="Y35" s="53">
        <f t="shared" si="12"/>
        <v>2459.04</v>
      </c>
      <c r="Z35" s="53">
        <f t="shared" si="13"/>
        <v>15401.38</v>
      </c>
      <c r="AA35" s="53">
        <f t="shared" si="14"/>
        <v>169415.18</v>
      </c>
      <c r="AC35" s="50">
        <f t="shared" si="15"/>
        <v>363171.38</v>
      </c>
    </row>
    <row r="36" spans="1:29" s="5" customFormat="1" ht="28.5" customHeight="1" thickBot="1" x14ac:dyDescent="0.3">
      <c r="A36" s="9"/>
      <c r="B36" s="10">
        <v>27</v>
      </c>
      <c r="C36" s="15" t="s">
        <v>26</v>
      </c>
      <c r="D36" s="15" t="s">
        <v>29</v>
      </c>
      <c r="E36" s="15" t="s">
        <v>45</v>
      </c>
      <c r="F36" s="11" t="s">
        <v>15</v>
      </c>
      <c r="G36" s="11" t="s">
        <v>16</v>
      </c>
      <c r="H36" s="14">
        <v>1</v>
      </c>
      <c r="I36" s="12">
        <f t="shared" si="0"/>
        <v>1</v>
      </c>
      <c r="J36" s="12">
        <f t="shared" si="1"/>
        <v>12</v>
      </c>
      <c r="K36" s="44">
        <f t="shared" si="2"/>
        <v>11</v>
      </c>
      <c r="L36" s="45">
        <f t="shared" si="3"/>
        <v>24</v>
      </c>
      <c r="M36" s="43"/>
      <c r="N36" s="56">
        <v>27698.076686223081</v>
      </c>
      <c r="O36" s="53">
        <f t="shared" si="4"/>
        <v>5262.63</v>
      </c>
      <c r="P36" s="53">
        <f t="shared" si="5"/>
        <v>32960.71</v>
      </c>
      <c r="Q36" s="53">
        <f t="shared" si="6"/>
        <v>32960.71</v>
      </c>
      <c r="R36" s="13"/>
      <c r="S36" s="53">
        <f t="shared" si="7"/>
        <v>28916.79</v>
      </c>
      <c r="T36" s="53">
        <f t="shared" si="8"/>
        <v>5494.19</v>
      </c>
      <c r="U36" s="53">
        <f t="shared" si="9"/>
        <v>34410.980000000003</v>
      </c>
      <c r="V36" s="53">
        <f t="shared" si="10"/>
        <v>412931.76</v>
      </c>
      <c r="X36" s="56">
        <f t="shared" si="11"/>
        <v>29784.29</v>
      </c>
      <c r="Y36" s="53">
        <f t="shared" si="12"/>
        <v>5659.02</v>
      </c>
      <c r="Z36" s="53">
        <f t="shared" si="13"/>
        <v>35443.31</v>
      </c>
      <c r="AA36" s="53">
        <f t="shared" si="14"/>
        <v>389876.41</v>
      </c>
      <c r="AC36" s="50">
        <f t="shared" si="15"/>
        <v>835768.88</v>
      </c>
    </row>
    <row r="37" spans="1:29" s="5" customFormat="1" ht="28.5" customHeight="1" thickBot="1" x14ac:dyDescent="0.3">
      <c r="A37" s="9"/>
      <c r="B37" s="14">
        <v>28</v>
      </c>
      <c r="C37" s="15" t="s">
        <v>26</v>
      </c>
      <c r="D37" s="15" t="s">
        <v>43</v>
      </c>
      <c r="E37" s="15" t="s">
        <v>46</v>
      </c>
      <c r="F37" s="11" t="s">
        <v>15</v>
      </c>
      <c r="G37" s="11" t="s">
        <v>16</v>
      </c>
      <c r="H37" s="14">
        <v>1</v>
      </c>
      <c r="I37" s="12">
        <f t="shared" si="0"/>
        <v>1</v>
      </c>
      <c r="J37" s="12">
        <f t="shared" si="1"/>
        <v>12</v>
      </c>
      <c r="K37" s="44">
        <f t="shared" si="2"/>
        <v>11</v>
      </c>
      <c r="L37" s="45">
        <f t="shared" si="3"/>
        <v>24</v>
      </c>
      <c r="M37" s="43"/>
      <c r="N37" s="56">
        <v>12035.800142186637</v>
      </c>
      <c r="O37" s="53">
        <f t="shared" si="4"/>
        <v>2286.8000000000002</v>
      </c>
      <c r="P37" s="53">
        <f t="shared" si="5"/>
        <v>14322.6</v>
      </c>
      <c r="Q37" s="53">
        <f t="shared" si="6"/>
        <v>14322.6</v>
      </c>
      <c r="R37" s="13"/>
      <c r="S37" s="53">
        <f t="shared" si="7"/>
        <v>12565.38</v>
      </c>
      <c r="T37" s="53">
        <f t="shared" si="8"/>
        <v>2387.42</v>
      </c>
      <c r="U37" s="53">
        <f t="shared" si="9"/>
        <v>14952.8</v>
      </c>
      <c r="V37" s="53">
        <f t="shared" si="10"/>
        <v>179433.60000000001</v>
      </c>
      <c r="X37" s="56">
        <f t="shared" si="11"/>
        <v>12942.34</v>
      </c>
      <c r="Y37" s="53">
        <f t="shared" si="12"/>
        <v>2459.04</v>
      </c>
      <c r="Z37" s="53">
        <f t="shared" si="13"/>
        <v>15401.38</v>
      </c>
      <c r="AA37" s="53">
        <f t="shared" si="14"/>
        <v>169415.18</v>
      </c>
      <c r="AC37" s="50">
        <f t="shared" si="15"/>
        <v>363171.38</v>
      </c>
    </row>
    <row r="38" spans="1:29" s="5" customFormat="1" ht="28.5" customHeight="1" thickBot="1" x14ac:dyDescent="0.3">
      <c r="A38" s="9"/>
      <c r="B38" s="10">
        <v>29</v>
      </c>
      <c r="C38" s="15" t="s">
        <v>26</v>
      </c>
      <c r="D38" s="15" t="s">
        <v>43</v>
      </c>
      <c r="E38" s="15" t="s">
        <v>46</v>
      </c>
      <c r="F38" s="11" t="s">
        <v>15</v>
      </c>
      <c r="G38" s="11" t="s">
        <v>16</v>
      </c>
      <c r="H38" s="14">
        <v>3</v>
      </c>
      <c r="I38" s="12">
        <f t="shared" si="0"/>
        <v>3</v>
      </c>
      <c r="J38" s="12">
        <f t="shared" si="1"/>
        <v>36</v>
      </c>
      <c r="K38" s="44">
        <f t="shared" si="2"/>
        <v>33</v>
      </c>
      <c r="L38" s="45">
        <f t="shared" si="3"/>
        <v>72</v>
      </c>
      <c r="M38" s="43"/>
      <c r="N38" s="56">
        <v>12035.800142186637</v>
      </c>
      <c r="O38" s="53">
        <f t="shared" si="4"/>
        <v>2286.8000000000002</v>
      </c>
      <c r="P38" s="53">
        <f t="shared" si="5"/>
        <v>14322.6</v>
      </c>
      <c r="Q38" s="53">
        <f t="shared" si="6"/>
        <v>42967.8</v>
      </c>
      <c r="R38" s="13"/>
      <c r="S38" s="53">
        <f t="shared" si="7"/>
        <v>12565.38</v>
      </c>
      <c r="T38" s="53">
        <f t="shared" si="8"/>
        <v>2387.42</v>
      </c>
      <c r="U38" s="53">
        <f t="shared" si="9"/>
        <v>14952.8</v>
      </c>
      <c r="V38" s="53">
        <f t="shared" si="10"/>
        <v>538300.80000000005</v>
      </c>
      <c r="X38" s="56">
        <f t="shared" si="11"/>
        <v>12942.34</v>
      </c>
      <c r="Y38" s="53">
        <f t="shared" si="12"/>
        <v>2459.04</v>
      </c>
      <c r="Z38" s="53">
        <f t="shared" si="13"/>
        <v>15401.38</v>
      </c>
      <c r="AA38" s="53">
        <f t="shared" si="14"/>
        <v>508245.54</v>
      </c>
      <c r="AC38" s="50">
        <f t="shared" si="15"/>
        <v>1089514.1399999999</v>
      </c>
    </row>
    <row r="39" spans="1:29" s="5" customFormat="1" ht="28.5" customHeight="1" thickBot="1" x14ac:dyDescent="0.3">
      <c r="A39" s="9"/>
      <c r="B39" s="14">
        <v>30</v>
      </c>
      <c r="C39" s="15" t="s">
        <v>26</v>
      </c>
      <c r="D39" s="15" t="s">
        <v>31</v>
      </c>
      <c r="E39" s="15" t="s">
        <v>46</v>
      </c>
      <c r="F39" s="11" t="s">
        <v>15</v>
      </c>
      <c r="G39" s="11" t="s">
        <v>16</v>
      </c>
      <c r="H39" s="14">
        <v>2</v>
      </c>
      <c r="I39" s="12">
        <f t="shared" si="0"/>
        <v>2</v>
      </c>
      <c r="J39" s="12">
        <f t="shared" si="1"/>
        <v>24</v>
      </c>
      <c r="K39" s="44">
        <f t="shared" si="2"/>
        <v>22</v>
      </c>
      <c r="L39" s="45">
        <f t="shared" si="3"/>
        <v>48</v>
      </c>
      <c r="M39" s="43"/>
      <c r="N39" s="56">
        <v>12035.800142186637</v>
      </c>
      <c r="O39" s="53">
        <f t="shared" si="4"/>
        <v>2286.8000000000002</v>
      </c>
      <c r="P39" s="53">
        <f t="shared" si="5"/>
        <v>14322.6</v>
      </c>
      <c r="Q39" s="53">
        <f t="shared" si="6"/>
        <v>28645.200000000001</v>
      </c>
      <c r="R39" s="13"/>
      <c r="S39" s="53">
        <f t="shared" si="7"/>
        <v>12565.38</v>
      </c>
      <c r="T39" s="53">
        <f t="shared" si="8"/>
        <v>2387.42</v>
      </c>
      <c r="U39" s="53">
        <f t="shared" si="9"/>
        <v>14952.8</v>
      </c>
      <c r="V39" s="53">
        <f t="shared" si="10"/>
        <v>358867.20000000001</v>
      </c>
      <c r="X39" s="56">
        <f t="shared" si="11"/>
        <v>12942.34</v>
      </c>
      <c r="Y39" s="53">
        <f t="shared" si="12"/>
        <v>2459.04</v>
      </c>
      <c r="Z39" s="53">
        <f t="shared" si="13"/>
        <v>15401.38</v>
      </c>
      <c r="AA39" s="53">
        <f t="shared" si="14"/>
        <v>338830.36</v>
      </c>
      <c r="AC39" s="50">
        <f t="shared" si="15"/>
        <v>726342.76</v>
      </c>
    </row>
    <row r="40" spans="1:29" s="5" customFormat="1" ht="28.5" customHeight="1" thickBot="1" x14ac:dyDescent="0.3">
      <c r="A40" s="9"/>
      <c r="B40" s="10">
        <v>31</v>
      </c>
      <c r="C40" s="15" t="s">
        <v>26</v>
      </c>
      <c r="D40" s="15" t="s">
        <v>31</v>
      </c>
      <c r="E40" s="15" t="s">
        <v>46</v>
      </c>
      <c r="F40" s="11" t="s">
        <v>15</v>
      </c>
      <c r="G40" s="11" t="s">
        <v>16</v>
      </c>
      <c r="H40" s="14">
        <v>4</v>
      </c>
      <c r="I40" s="12">
        <f t="shared" si="0"/>
        <v>4</v>
      </c>
      <c r="J40" s="12">
        <f t="shared" si="1"/>
        <v>48</v>
      </c>
      <c r="K40" s="44">
        <f t="shared" si="2"/>
        <v>44</v>
      </c>
      <c r="L40" s="45">
        <f t="shared" si="3"/>
        <v>96</v>
      </c>
      <c r="M40" s="43"/>
      <c r="N40" s="56">
        <v>12035.800142186637</v>
      </c>
      <c r="O40" s="53">
        <f t="shared" si="4"/>
        <v>2286.8000000000002</v>
      </c>
      <c r="P40" s="53">
        <f t="shared" si="5"/>
        <v>14322.6</v>
      </c>
      <c r="Q40" s="53">
        <f t="shared" si="6"/>
        <v>57290.400000000001</v>
      </c>
      <c r="R40" s="13"/>
      <c r="S40" s="53">
        <f t="shared" si="7"/>
        <v>12565.38</v>
      </c>
      <c r="T40" s="53">
        <f t="shared" si="8"/>
        <v>2387.42</v>
      </c>
      <c r="U40" s="53">
        <f t="shared" si="9"/>
        <v>14952.8</v>
      </c>
      <c r="V40" s="53">
        <f t="shared" si="10"/>
        <v>717734.40000000002</v>
      </c>
      <c r="X40" s="56">
        <f t="shared" si="11"/>
        <v>12942.34</v>
      </c>
      <c r="Y40" s="53">
        <f t="shared" si="12"/>
        <v>2459.04</v>
      </c>
      <c r="Z40" s="53">
        <f t="shared" si="13"/>
        <v>15401.38</v>
      </c>
      <c r="AA40" s="53">
        <f t="shared" si="14"/>
        <v>677660.72</v>
      </c>
      <c r="AC40" s="50">
        <f t="shared" si="15"/>
        <v>1452685.52</v>
      </c>
    </row>
    <row r="41" spans="1:29" s="5" customFormat="1" ht="28.5" customHeight="1" thickBot="1" x14ac:dyDescent="0.3">
      <c r="A41" s="9"/>
      <c r="B41" s="14">
        <v>32</v>
      </c>
      <c r="C41" s="15" t="s">
        <v>26</v>
      </c>
      <c r="D41" s="15" t="s">
        <v>27</v>
      </c>
      <c r="E41" s="15" t="s">
        <v>46</v>
      </c>
      <c r="F41" s="11" t="s">
        <v>15</v>
      </c>
      <c r="G41" s="11" t="s">
        <v>16</v>
      </c>
      <c r="H41" s="14">
        <v>5</v>
      </c>
      <c r="I41" s="12">
        <f t="shared" si="0"/>
        <v>5</v>
      </c>
      <c r="J41" s="12">
        <f t="shared" si="1"/>
        <v>60</v>
      </c>
      <c r="K41" s="44">
        <f t="shared" si="2"/>
        <v>55</v>
      </c>
      <c r="L41" s="45">
        <f t="shared" si="3"/>
        <v>120</v>
      </c>
      <c r="M41" s="43"/>
      <c r="N41" s="56">
        <v>12035.800142186637</v>
      </c>
      <c r="O41" s="53">
        <f t="shared" si="4"/>
        <v>2286.8000000000002</v>
      </c>
      <c r="P41" s="53">
        <f t="shared" si="5"/>
        <v>14322.6</v>
      </c>
      <c r="Q41" s="53">
        <f t="shared" si="6"/>
        <v>71613</v>
      </c>
      <c r="R41" s="13"/>
      <c r="S41" s="53">
        <f t="shared" si="7"/>
        <v>12565.38</v>
      </c>
      <c r="T41" s="53">
        <f t="shared" si="8"/>
        <v>2387.42</v>
      </c>
      <c r="U41" s="53">
        <f t="shared" si="9"/>
        <v>14952.8</v>
      </c>
      <c r="V41" s="53">
        <f t="shared" si="10"/>
        <v>897168</v>
      </c>
      <c r="X41" s="56">
        <f t="shared" si="11"/>
        <v>12942.34</v>
      </c>
      <c r="Y41" s="53">
        <f t="shared" si="12"/>
        <v>2459.04</v>
      </c>
      <c r="Z41" s="53">
        <f t="shared" si="13"/>
        <v>15401.38</v>
      </c>
      <c r="AA41" s="53">
        <f t="shared" si="14"/>
        <v>847075.9</v>
      </c>
      <c r="AC41" s="50">
        <f t="shared" si="15"/>
        <v>1815856.9</v>
      </c>
    </row>
    <row r="42" spans="1:29" s="5" customFormat="1" ht="28.5" customHeight="1" thickBot="1" x14ac:dyDescent="0.3">
      <c r="A42" s="9"/>
      <c r="B42" s="10">
        <v>33</v>
      </c>
      <c r="C42" s="15" t="s">
        <v>26</v>
      </c>
      <c r="D42" s="15" t="s">
        <v>31</v>
      </c>
      <c r="E42" s="15" t="s">
        <v>46</v>
      </c>
      <c r="F42" s="11" t="s">
        <v>15</v>
      </c>
      <c r="G42" s="11" t="s">
        <v>16</v>
      </c>
      <c r="H42" s="14">
        <v>1</v>
      </c>
      <c r="I42" s="12">
        <f t="shared" si="0"/>
        <v>1</v>
      </c>
      <c r="J42" s="12">
        <f t="shared" si="1"/>
        <v>12</v>
      </c>
      <c r="K42" s="44">
        <f t="shared" si="2"/>
        <v>11</v>
      </c>
      <c r="L42" s="45">
        <f t="shared" si="3"/>
        <v>24</v>
      </c>
      <c r="M42" s="43"/>
      <c r="N42" s="56">
        <v>12035.800142186637</v>
      </c>
      <c r="O42" s="53">
        <f t="shared" si="4"/>
        <v>2286.8000000000002</v>
      </c>
      <c r="P42" s="53">
        <f t="shared" si="5"/>
        <v>14322.6</v>
      </c>
      <c r="Q42" s="53">
        <f t="shared" si="6"/>
        <v>14322.6</v>
      </c>
      <c r="R42" s="13"/>
      <c r="S42" s="53">
        <f t="shared" si="7"/>
        <v>12565.38</v>
      </c>
      <c r="T42" s="53">
        <f t="shared" si="8"/>
        <v>2387.42</v>
      </c>
      <c r="U42" s="53">
        <f t="shared" si="9"/>
        <v>14952.8</v>
      </c>
      <c r="V42" s="53">
        <f t="shared" si="10"/>
        <v>179433.60000000001</v>
      </c>
      <c r="X42" s="56">
        <f t="shared" si="11"/>
        <v>12942.34</v>
      </c>
      <c r="Y42" s="53">
        <f t="shared" si="12"/>
        <v>2459.04</v>
      </c>
      <c r="Z42" s="53">
        <f t="shared" si="13"/>
        <v>15401.38</v>
      </c>
      <c r="AA42" s="53">
        <f t="shared" si="14"/>
        <v>169415.18</v>
      </c>
      <c r="AC42" s="50">
        <f t="shared" si="15"/>
        <v>363171.38</v>
      </c>
    </row>
    <row r="43" spans="1:29" s="5" customFormat="1" ht="28.5" customHeight="1" thickBot="1" x14ac:dyDescent="0.3">
      <c r="A43" s="9"/>
      <c r="B43" s="14">
        <v>34</v>
      </c>
      <c r="C43" s="15" t="s">
        <v>26</v>
      </c>
      <c r="D43" s="15" t="s">
        <v>31</v>
      </c>
      <c r="E43" s="15" t="s">
        <v>47</v>
      </c>
      <c r="F43" s="11" t="s">
        <v>15</v>
      </c>
      <c r="G43" s="11" t="s">
        <v>16</v>
      </c>
      <c r="H43" s="14">
        <v>1</v>
      </c>
      <c r="I43" s="12">
        <f t="shared" si="0"/>
        <v>1</v>
      </c>
      <c r="J43" s="12">
        <f t="shared" si="1"/>
        <v>12</v>
      </c>
      <c r="K43" s="44">
        <f t="shared" si="2"/>
        <v>11</v>
      </c>
      <c r="L43" s="45">
        <f t="shared" si="3"/>
        <v>24</v>
      </c>
      <c r="M43" s="43"/>
      <c r="N43" s="56">
        <v>12035.800142186637</v>
      </c>
      <c r="O43" s="53">
        <f t="shared" si="4"/>
        <v>2286.8000000000002</v>
      </c>
      <c r="P43" s="53">
        <f t="shared" si="5"/>
        <v>14322.6</v>
      </c>
      <c r="Q43" s="53">
        <f t="shared" si="6"/>
        <v>14322.6</v>
      </c>
      <c r="R43" s="13"/>
      <c r="S43" s="53">
        <f t="shared" si="7"/>
        <v>12565.38</v>
      </c>
      <c r="T43" s="53">
        <f t="shared" si="8"/>
        <v>2387.42</v>
      </c>
      <c r="U43" s="53">
        <f t="shared" si="9"/>
        <v>14952.8</v>
      </c>
      <c r="V43" s="53">
        <f t="shared" si="10"/>
        <v>179433.60000000001</v>
      </c>
      <c r="X43" s="56">
        <f t="shared" si="11"/>
        <v>12942.34</v>
      </c>
      <c r="Y43" s="53">
        <f t="shared" si="12"/>
        <v>2459.04</v>
      </c>
      <c r="Z43" s="53">
        <f t="shared" si="13"/>
        <v>15401.38</v>
      </c>
      <c r="AA43" s="53">
        <f t="shared" si="14"/>
        <v>169415.18</v>
      </c>
      <c r="AC43" s="50">
        <f t="shared" si="15"/>
        <v>363171.38</v>
      </c>
    </row>
    <row r="44" spans="1:29" s="5" customFormat="1" ht="28.5" customHeight="1" thickBot="1" x14ac:dyDescent="0.3">
      <c r="A44" s="9"/>
      <c r="B44" s="10">
        <v>35</v>
      </c>
      <c r="C44" s="11" t="s">
        <v>26</v>
      </c>
      <c r="D44" s="11" t="s">
        <v>43</v>
      </c>
      <c r="E44" s="11" t="s">
        <v>48</v>
      </c>
      <c r="F44" s="11" t="s">
        <v>15</v>
      </c>
      <c r="G44" s="11" t="s">
        <v>16</v>
      </c>
      <c r="H44" s="10">
        <v>10</v>
      </c>
      <c r="I44" s="12">
        <f t="shared" si="0"/>
        <v>10</v>
      </c>
      <c r="J44" s="12">
        <f t="shared" si="1"/>
        <v>120</v>
      </c>
      <c r="K44" s="44">
        <f t="shared" si="2"/>
        <v>110</v>
      </c>
      <c r="L44" s="45">
        <f t="shared" si="3"/>
        <v>240</v>
      </c>
      <c r="M44" s="43"/>
      <c r="N44" s="56">
        <v>12035.800142186637</v>
      </c>
      <c r="O44" s="53">
        <f t="shared" si="4"/>
        <v>2286.8000000000002</v>
      </c>
      <c r="P44" s="53">
        <f t="shared" si="5"/>
        <v>14322.6</v>
      </c>
      <c r="Q44" s="53">
        <f t="shared" si="6"/>
        <v>143226</v>
      </c>
      <c r="R44" s="13"/>
      <c r="S44" s="53">
        <f t="shared" si="7"/>
        <v>12565.38</v>
      </c>
      <c r="T44" s="53">
        <f t="shared" si="8"/>
        <v>2387.42</v>
      </c>
      <c r="U44" s="53">
        <f t="shared" si="9"/>
        <v>14952.8</v>
      </c>
      <c r="V44" s="53">
        <f t="shared" si="10"/>
        <v>1794336</v>
      </c>
      <c r="X44" s="56">
        <f t="shared" si="11"/>
        <v>12942.34</v>
      </c>
      <c r="Y44" s="53">
        <f t="shared" si="12"/>
        <v>2459.04</v>
      </c>
      <c r="Z44" s="53">
        <f t="shared" si="13"/>
        <v>15401.38</v>
      </c>
      <c r="AA44" s="53">
        <f t="shared" si="14"/>
        <v>1694151.8</v>
      </c>
      <c r="AC44" s="50">
        <f t="shared" si="15"/>
        <v>3631713.8</v>
      </c>
    </row>
    <row r="45" spans="1:29" s="5" customFormat="1" ht="28.5" customHeight="1" thickBot="1" x14ac:dyDescent="0.3">
      <c r="A45" s="9"/>
      <c r="B45" s="14">
        <v>36</v>
      </c>
      <c r="C45" s="15" t="s">
        <v>26</v>
      </c>
      <c r="D45" s="15" t="s">
        <v>49</v>
      </c>
      <c r="E45" s="15" t="s">
        <v>48</v>
      </c>
      <c r="F45" s="11" t="s">
        <v>15</v>
      </c>
      <c r="G45" s="11" t="s">
        <v>16</v>
      </c>
      <c r="H45" s="14">
        <v>2</v>
      </c>
      <c r="I45" s="12">
        <f t="shared" si="0"/>
        <v>2</v>
      </c>
      <c r="J45" s="12">
        <f t="shared" si="1"/>
        <v>24</v>
      </c>
      <c r="K45" s="44">
        <f t="shared" si="2"/>
        <v>22</v>
      </c>
      <c r="L45" s="45">
        <f t="shared" si="3"/>
        <v>48</v>
      </c>
      <c r="M45" s="43"/>
      <c r="N45" s="56">
        <v>12035.800142186637</v>
      </c>
      <c r="O45" s="53">
        <f t="shared" si="4"/>
        <v>2286.8000000000002</v>
      </c>
      <c r="P45" s="53">
        <f t="shared" si="5"/>
        <v>14322.6</v>
      </c>
      <c r="Q45" s="53">
        <f t="shared" si="6"/>
        <v>28645.200000000001</v>
      </c>
      <c r="R45" s="13"/>
      <c r="S45" s="53">
        <f t="shared" si="7"/>
        <v>12565.38</v>
      </c>
      <c r="T45" s="53">
        <f t="shared" si="8"/>
        <v>2387.42</v>
      </c>
      <c r="U45" s="53">
        <f t="shared" si="9"/>
        <v>14952.8</v>
      </c>
      <c r="V45" s="53">
        <f t="shared" si="10"/>
        <v>358867.20000000001</v>
      </c>
      <c r="X45" s="56">
        <f t="shared" si="11"/>
        <v>12942.34</v>
      </c>
      <c r="Y45" s="53">
        <f t="shared" si="12"/>
        <v>2459.04</v>
      </c>
      <c r="Z45" s="53">
        <f t="shared" si="13"/>
        <v>15401.38</v>
      </c>
      <c r="AA45" s="53">
        <f t="shared" si="14"/>
        <v>338830.36</v>
      </c>
      <c r="AC45" s="50">
        <f t="shared" si="15"/>
        <v>726342.76</v>
      </c>
    </row>
    <row r="46" spans="1:29" s="5" customFormat="1" ht="28.5" customHeight="1" thickBot="1" x14ac:dyDescent="0.3">
      <c r="A46" s="9"/>
      <c r="B46" s="10">
        <v>37</v>
      </c>
      <c r="C46" s="15" t="s">
        <v>26</v>
      </c>
      <c r="D46" s="15" t="s">
        <v>49</v>
      </c>
      <c r="E46" s="15" t="s">
        <v>48</v>
      </c>
      <c r="F46" s="11" t="s">
        <v>15</v>
      </c>
      <c r="G46" s="11" t="s">
        <v>16</v>
      </c>
      <c r="H46" s="14">
        <v>2</v>
      </c>
      <c r="I46" s="12">
        <f t="shared" si="0"/>
        <v>2</v>
      </c>
      <c r="J46" s="12">
        <f t="shared" si="1"/>
        <v>24</v>
      </c>
      <c r="K46" s="44">
        <f t="shared" si="2"/>
        <v>22</v>
      </c>
      <c r="L46" s="45">
        <f t="shared" si="3"/>
        <v>48</v>
      </c>
      <c r="M46" s="43"/>
      <c r="N46" s="56">
        <v>12035.800142186637</v>
      </c>
      <c r="O46" s="53">
        <f t="shared" si="4"/>
        <v>2286.8000000000002</v>
      </c>
      <c r="P46" s="53">
        <f t="shared" si="5"/>
        <v>14322.6</v>
      </c>
      <c r="Q46" s="53">
        <f t="shared" si="6"/>
        <v>28645.200000000001</v>
      </c>
      <c r="R46" s="13"/>
      <c r="S46" s="53">
        <f t="shared" si="7"/>
        <v>12565.38</v>
      </c>
      <c r="T46" s="53">
        <f t="shared" si="8"/>
        <v>2387.42</v>
      </c>
      <c r="U46" s="53">
        <f t="shared" si="9"/>
        <v>14952.8</v>
      </c>
      <c r="V46" s="53">
        <f t="shared" si="10"/>
        <v>358867.20000000001</v>
      </c>
      <c r="X46" s="56">
        <f t="shared" si="11"/>
        <v>12942.34</v>
      </c>
      <c r="Y46" s="53">
        <f t="shared" si="12"/>
        <v>2459.04</v>
      </c>
      <c r="Z46" s="53">
        <f t="shared" si="13"/>
        <v>15401.38</v>
      </c>
      <c r="AA46" s="53">
        <f t="shared" si="14"/>
        <v>338830.36</v>
      </c>
      <c r="AC46" s="50">
        <f t="shared" si="15"/>
        <v>726342.76</v>
      </c>
    </row>
    <row r="47" spans="1:29" s="5" customFormat="1" ht="28.5" customHeight="1" thickBot="1" x14ac:dyDescent="0.3">
      <c r="A47" s="9"/>
      <c r="B47" s="14">
        <v>38</v>
      </c>
      <c r="C47" s="15" t="s">
        <v>26</v>
      </c>
      <c r="D47" s="15" t="s">
        <v>43</v>
      </c>
      <c r="E47" s="15" t="s">
        <v>48</v>
      </c>
      <c r="F47" s="11" t="s">
        <v>15</v>
      </c>
      <c r="G47" s="11" t="s">
        <v>16</v>
      </c>
      <c r="H47" s="14">
        <v>3</v>
      </c>
      <c r="I47" s="12">
        <f t="shared" si="0"/>
        <v>3</v>
      </c>
      <c r="J47" s="12">
        <f t="shared" si="1"/>
        <v>36</v>
      </c>
      <c r="K47" s="44">
        <f t="shared" si="2"/>
        <v>33</v>
      </c>
      <c r="L47" s="45">
        <f t="shared" si="3"/>
        <v>72</v>
      </c>
      <c r="M47" s="43"/>
      <c r="N47" s="56">
        <v>12035.800142186637</v>
      </c>
      <c r="O47" s="53">
        <f t="shared" si="4"/>
        <v>2286.8000000000002</v>
      </c>
      <c r="P47" s="53">
        <f t="shared" si="5"/>
        <v>14322.6</v>
      </c>
      <c r="Q47" s="53">
        <f t="shared" si="6"/>
        <v>42967.8</v>
      </c>
      <c r="R47" s="13"/>
      <c r="S47" s="53">
        <f t="shared" si="7"/>
        <v>12565.38</v>
      </c>
      <c r="T47" s="53">
        <f t="shared" si="8"/>
        <v>2387.42</v>
      </c>
      <c r="U47" s="53">
        <f t="shared" si="9"/>
        <v>14952.8</v>
      </c>
      <c r="V47" s="53">
        <f t="shared" si="10"/>
        <v>538300.80000000005</v>
      </c>
      <c r="X47" s="56">
        <f t="shared" si="11"/>
        <v>12942.34</v>
      </c>
      <c r="Y47" s="53">
        <f t="shared" si="12"/>
        <v>2459.04</v>
      </c>
      <c r="Z47" s="53">
        <f t="shared" si="13"/>
        <v>15401.38</v>
      </c>
      <c r="AA47" s="53">
        <f t="shared" si="14"/>
        <v>508245.54</v>
      </c>
      <c r="AC47" s="50">
        <f t="shared" si="15"/>
        <v>1089514.1399999999</v>
      </c>
    </row>
    <row r="48" spans="1:29" s="5" customFormat="1" ht="28.5" customHeight="1" thickBot="1" x14ac:dyDescent="0.3">
      <c r="A48" s="9"/>
      <c r="B48" s="10">
        <v>39</v>
      </c>
      <c r="C48" s="15" t="s">
        <v>26</v>
      </c>
      <c r="D48" s="15" t="s">
        <v>31</v>
      </c>
      <c r="E48" s="15" t="s">
        <v>48</v>
      </c>
      <c r="F48" s="11" t="s">
        <v>15</v>
      </c>
      <c r="G48" s="11" t="s">
        <v>16</v>
      </c>
      <c r="H48" s="14">
        <v>1</v>
      </c>
      <c r="I48" s="12">
        <f t="shared" si="0"/>
        <v>1</v>
      </c>
      <c r="J48" s="12">
        <f t="shared" si="1"/>
        <v>12</v>
      </c>
      <c r="K48" s="44">
        <f t="shared" si="2"/>
        <v>11</v>
      </c>
      <c r="L48" s="45">
        <f t="shared" si="3"/>
        <v>24</v>
      </c>
      <c r="M48" s="43"/>
      <c r="N48" s="56">
        <v>12035.800142186637</v>
      </c>
      <c r="O48" s="53">
        <f t="shared" si="4"/>
        <v>2286.8000000000002</v>
      </c>
      <c r="P48" s="53">
        <f t="shared" si="5"/>
        <v>14322.6</v>
      </c>
      <c r="Q48" s="53">
        <f t="shared" si="6"/>
        <v>14322.6</v>
      </c>
      <c r="R48" s="13"/>
      <c r="S48" s="53">
        <f t="shared" si="7"/>
        <v>12565.38</v>
      </c>
      <c r="T48" s="53">
        <f t="shared" si="8"/>
        <v>2387.42</v>
      </c>
      <c r="U48" s="53">
        <f t="shared" si="9"/>
        <v>14952.8</v>
      </c>
      <c r="V48" s="53">
        <f t="shared" si="10"/>
        <v>179433.60000000001</v>
      </c>
      <c r="X48" s="56">
        <f t="shared" si="11"/>
        <v>12942.34</v>
      </c>
      <c r="Y48" s="53">
        <f t="shared" si="12"/>
        <v>2459.04</v>
      </c>
      <c r="Z48" s="53">
        <f t="shared" si="13"/>
        <v>15401.38</v>
      </c>
      <c r="AA48" s="53">
        <f t="shared" si="14"/>
        <v>169415.18</v>
      </c>
      <c r="AC48" s="50">
        <f t="shared" si="15"/>
        <v>363171.38</v>
      </c>
    </row>
    <row r="49" spans="1:29" s="5" customFormat="1" ht="28.5" customHeight="1" thickBot="1" x14ac:dyDescent="0.3">
      <c r="A49" s="9"/>
      <c r="B49" s="14">
        <v>40</v>
      </c>
      <c r="C49" s="15" t="s">
        <v>26</v>
      </c>
      <c r="D49" s="15" t="s">
        <v>43</v>
      </c>
      <c r="E49" s="15" t="s">
        <v>48</v>
      </c>
      <c r="F49" s="11" t="s">
        <v>15</v>
      </c>
      <c r="G49" s="11" t="s">
        <v>16</v>
      </c>
      <c r="H49" s="14">
        <v>3</v>
      </c>
      <c r="I49" s="12">
        <f t="shared" si="0"/>
        <v>3</v>
      </c>
      <c r="J49" s="12">
        <f t="shared" si="1"/>
        <v>36</v>
      </c>
      <c r="K49" s="44">
        <f t="shared" si="2"/>
        <v>33</v>
      </c>
      <c r="L49" s="45">
        <f t="shared" si="3"/>
        <v>72</v>
      </c>
      <c r="M49" s="43"/>
      <c r="N49" s="56">
        <v>12035.800142186637</v>
      </c>
      <c r="O49" s="53">
        <f t="shared" si="4"/>
        <v>2286.8000000000002</v>
      </c>
      <c r="P49" s="53">
        <f t="shared" si="5"/>
        <v>14322.6</v>
      </c>
      <c r="Q49" s="53">
        <f t="shared" si="6"/>
        <v>42967.8</v>
      </c>
      <c r="R49" s="13"/>
      <c r="S49" s="53">
        <f t="shared" si="7"/>
        <v>12565.38</v>
      </c>
      <c r="T49" s="53">
        <f t="shared" si="8"/>
        <v>2387.42</v>
      </c>
      <c r="U49" s="53">
        <f t="shared" si="9"/>
        <v>14952.8</v>
      </c>
      <c r="V49" s="53">
        <f t="shared" si="10"/>
        <v>538300.80000000005</v>
      </c>
      <c r="X49" s="56">
        <f t="shared" si="11"/>
        <v>12942.34</v>
      </c>
      <c r="Y49" s="53">
        <f t="shared" si="12"/>
        <v>2459.04</v>
      </c>
      <c r="Z49" s="53">
        <f t="shared" si="13"/>
        <v>15401.38</v>
      </c>
      <c r="AA49" s="53">
        <f t="shared" si="14"/>
        <v>508245.54</v>
      </c>
      <c r="AC49" s="50">
        <f t="shared" si="15"/>
        <v>1089514.1399999999</v>
      </c>
    </row>
    <row r="50" spans="1:29" s="5" customFormat="1" ht="28.5" customHeight="1" thickBot="1" x14ac:dyDescent="0.3">
      <c r="A50" s="9"/>
      <c r="B50" s="10">
        <v>41</v>
      </c>
      <c r="C50" s="15" t="s">
        <v>26</v>
      </c>
      <c r="D50" s="15" t="s">
        <v>43</v>
      </c>
      <c r="E50" s="15" t="s">
        <v>50</v>
      </c>
      <c r="F50" s="11" t="s">
        <v>15</v>
      </c>
      <c r="G50" s="11" t="s">
        <v>16</v>
      </c>
      <c r="H50" s="14">
        <v>2</v>
      </c>
      <c r="I50" s="12">
        <f t="shared" si="0"/>
        <v>2</v>
      </c>
      <c r="J50" s="12">
        <f t="shared" si="1"/>
        <v>24</v>
      </c>
      <c r="K50" s="44">
        <f t="shared" si="2"/>
        <v>22</v>
      </c>
      <c r="L50" s="45">
        <f t="shared" si="3"/>
        <v>48</v>
      </c>
      <c r="M50" s="43"/>
      <c r="N50" s="56">
        <v>12035.800142186637</v>
      </c>
      <c r="O50" s="53">
        <f t="shared" si="4"/>
        <v>2286.8000000000002</v>
      </c>
      <c r="P50" s="53">
        <f t="shared" si="5"/>
        <v>14322.6</v>
      </c>
      <c r="Q50" s="53">
        <f t="shared" si="6"/>
        <v>28645.200000000001</v>
      </c>
      <c r="R50" s="13"/>
      <c r="S50" s="53">
        <f t="shared" si="7"/>
        <v>12565.38</v>
      </c>
      <c r="T50" s="53">
        <f t="shared" si="8"/>
        <v>2387.42</v>
      </c>
      <c r="U50" s="53">
        <f t="shared" si="9"/>
        <v>14952.8</v>
      </c>
      <c r="V50" s="53">
        <f t="shared" si="10"/>
        <v>358867.20000000001</v>
      </c>
      <c r="X50" s="56">
        <f t="shared" si="11"/>
        <v>12942.34</v>
      </c>
      <c r="Y50" s="53">
        <f t="shared" si="12"/>
        <v>2459.04</v>
      </c>
      <c r="Z50" s="53">
        <f t="shared" si="13"/>
        <v>15401.38</v>
      </c>
      <c r="AA50" s="53">
        <f t="shared" si="14"/>
        <v>338830.36</v>
      </c>
      <c r="AC50" s="50">
        <f t="shared" si="15"/>
        <v>726342.76</v>
      </c>
    </row>
    <row r="51" spans="1:29" s="5" customFormat="1" ht="28.5" customHeight="1" thickBot="1" x14ac:dyDescent="0.3">
      <c r="A51" s="9"/>
      <c r="B51" s="14">
        <v>42</v>
      </c>
      <c r="C51" s="15" t="s">
        <v>26</v>
      </c>
      <c r="D51" s="15" t="s">
        <v>43</v>
      </c>
      <c r="E51" s="15" t="s">
        <v>51</v>
      </c>
      <c r="F51" s="11" t="s">
        <v>15</v>
      </c>
      <c r="G51" s="11" t="s">
        <v>16</v>
      </c>
      <c r="H51" s="14">
        <v>6</v>
      </c>
      <c r="I51" s="12">
        <f t="shared" si="0"/>
        <v>6</v>
      </c>
      <c r="J51" s="12">
        <f t="shared" si="1"/>
        <v>72</v>
      </c>
      <c r="K51" s="44">
        <f t="shared" si="2"/>
        <v>66</v>
      </c>
      <c r="L51" s="45">
        <f t="shared" si="3"/>
        <v>144</v>
      </c>
      <c r="M51" s="43"/>
      <c r="N51" s="56">
        <v>12035.800142186637</v>
      </c>
      <c r="O51" s="53">
        <f t="shared" si="4"/>
        <v>2286.8000000000002</v>
      </c>
      <c r="P51" s="53">
        <f t="shared" si="5"/>
        <v>14322.6</v>
      </c>
      <c r="Q51" s="53">
        <f t="shared" si="6"/>
        <v>85935.6</v>
      </c>
      <c r="R51" s="13"/>
      <c r="S51" s="53">
        <f t="shared" si="7"/>
        <v>12565.38</v>
      </c>
      <c r="T51" s="53">
        <f t="shared" si="8"/>
        <v>2387.42</v>
      </c>
      <c r="U51" s="53">
        <f t="shared" si="9"/>
        <v>14952.8</v>
      </c>
      <c r="V51" s="53">
        <f t="shared" si="10"/>
        <v>1076601.6000000001</v>
      </c>
      <c r="X51" s="56">
        <f t="shared" si="11"/>
        <v>12942.34</v>
      </c>
      <c r="Y51" s="53">
        <f t="shared" si="12"/>
        <v>2459.04</v>
      </c>
      <c r="Z51" s="53">
        <f t="shared" si="13"/>
        <v>15401.38</v>
      </c>
      <c r="AA51" s="53">
        <f t="shared" si="14"/>
        <v>1016491.08</v>
      </c>
      <c r="AC51" s="50">
        <f t="shared" si="15"/>
        <v>2179028.2799999998</v>
      </c>
    </row>
    <row r="52" spans="1:29" s="5" customFormat="1" ht="28.5" customHeight="1" thickBot="1" x14ac:dyDescent="0.3">
      <c r="A52" s="9"/>
      <c r="B52" s="10">
        <v>43</v>
      </c>
      <c r="C52" s="15" t="s">
        <v>26</v>
      </c>
      <c r="D52" s="15" t="s">
        <v>52</v>
      </c>
      <c r="E52" s="15" t="s">
        <v>53</v>
      </c>
      <c r="F52" s="11" t="s">
        <v>15</v>
      </c>
      <c r="G52" s="11" t="s">
        <v>16</v>
      </c>
      <c r="H52" s="14">
        <v>2</v>
      </c>
      <c r="I52" s="12">
        <f t="shared" si="0"/>
        <v>2</v>
      </c>
      <c r="J52" s="12">
        <f t="shared" si="1"/>
        <v>24</v>
      </c>
      <c r="K52" s="44">
        <f t="shared" si="2"/>
        <v>22</v>
      </c>
      <c r="L52" s="45">
        <f t="shared" si="3"/>
        <v>48</v>
      </c>
      <c r="M52" s="43"/>
      <c r="N52" s="56">
        <v>17256.581048453892</v>
      </c>
      <c r="O52" s="53">
        <f t="shared" si="4"/>
        <v>3278.75</v>
      </c>
      <c r="P52" s="53">
        <f t="shared" si="5"/>
        <v>20535.330000000002</v>
      </c>
      <c r="Q52" s="53">
        <f t="shared" si="6"/>
        <v>41070.660000000003</v>
      </c>
      <c r="R52" s="13"/>
      <c r="S52" s="53">
        <f t="shared" si="7"/>
        <v>18015.87</v>
      </c>
      <c r="T52" s="53">
        <f t="shared" si="8"/>
        <v>3423.02</v>
      </c>
      <c r="U52" s="53">
        <f t="shared" si="9"/>
        <v>21438.89</v>
      </c>
      <c r="V52" s="53">
        <f t="shared" si="10"/>
        <v>514533.36</v>
      </c>
      <c r="X52" s="56">
        <f t="shared" si="11"/>
        <v>18556.349999999999</v>
      </c>
      <c r="Y52" s="53">
        <f t="shared" si="12"/>
        <v>3525.71</v>
      </c>
      <c r="Z52" s="53">
        <f t="shared" si="13"/>
        <v>22082.06</v>
      </c>
      <c r="AA52" s="53">
        <f t="shared" si="14"/>
        <v>485805.32</v>
      </c>
      <c r="AC52" s="50">
        <f t="shared" si="15"/>
        <v>1041409.34</v>
      </c>
    </row>
    <row r="53" spans="1:29" s="5" customFormat="1" ht="28.5" customHeight="1" thickBot="1" x14ac:dyDescent="0.3">
      <c r="A53" s="9"/>
      <c r="B53" s="14">
        <v>44</v>
      </c>
      <c r="C53" s="15" t="s">
        <v>26</v>
      </c>
      <c r="D53" s="15" t="s">
        <v>54</v>
      </c>
      <c r="E53" s="15" t="s">
        <v>55</v>
      </c>
      <c r="F53" s="11" t="s">
        <v>15</v>
      </c>
      <c r="G53" s="11" t="s">
        <v>16</v>
      </c>
      <c r="H53" s="14">
        <v>4</v>
      </c>
      <c r="I53" s="12">
        <f t="shared" si="0"/>
        <v>4</v>
      </c>
      <c r="J53" s="12">
        <f t="shared" si="1"/>
        <v>48</v>
      </c>
      <c r="K53" s="44">
        <f t="shared" si="2"/>
        <v>44</v>
      </c>
      <c r="L53" s="45">
        <f t="shared" si="3"/>
        <v>96</v>
      </c>
      <c r="M53" s="43"/>
      <c r="N53" s="56">
        <v>12035.800142186637</v>
      </c>
      <c r="O53" s="53">
        <f t="shared" si="4"/>
        <v>2286.8000000000002</v>
      </c>
      <c r="P53" s="53">
        <f t="shared" si="5"/>
        <v>14322.6</v>
      </c>
      <c r="Q53" s="53">
        <f t="shared" si="6"/>
        <v>57290.400000000001</v>
      </c>
      <c r="R53" s="13"/>
      <c r="S53" s="53">
        <f t="shared" si="7"/>
        <v>12565.38</v>
      </c>
      <c r="T53" s="53">
        <f t="shared" si="8"/>
        <v>2387.42</v>
      </c>
      <c r="U53" s="53">
        <f t="shared" si="9"/>
        <v>14952.8</v>
      </c>
      <c r="V53" s="53">
        <f t="shared" si="10"/>
        <v>717734.40000000002</v>
      </c>
      <c r="X53" s="56">
        <f t="shared" si="11"/>
        <v>12942.34</v>
      </c>
      <c r="Y53" s="53">
        <f t="shared" si="12"/>
        <v>2459.04</v>
      </c>
      <c r="Z53" s="53">
        <f t="shared" si="13"/>
        <v>15401.38</v>
      </c>
      <c r="AA53" s="53">
        <f>ROUND(Z53*$K53,2)</f>
        <v>677660.72</v>
      </c>
      <c r="AC53" s="50">
        <f t="shared" si="15"/>
        <v>1452685.52</v>
      </c>
    </row>
    <row r="54" spans="1:29" s="5" customFormat="1" ht="28.5" customHeight="1" thickBot="1" x14ac:dyDescent="0.3">
      <c r="A54" s="9"/>
      <c r="B54" s="10">
        <v>45</v>
      </c>
      <c r="C54" s="11" t="s">
        <v>26</v>
      </c>
      <c r="D54" s="11" t="s">
        <v>56</v>
      </c>
      <c r="E54" s="11" t="s">
        <v>57</v>
      </c>
      <c r="F54" s="11" t="s">
        <v>15</v>
      </c>
      <c r="G54" s="11" t="s">
        <v>16</v>
      </c>
      <c r="H54" s="10">
        <v>1</v>
      </c>
      <c r="I54" s="12">
        <f t="shared" si="0"/>
        <v>1</v>
      </c>
      <c r="J54" s="12">
        <f t="shared" si="1"/>
        <v>12</v>
      </c>
      <c r="K54" s="44">
        <f t="shared" si="2"/>
        <v>11</v>
      </c>
      <c r="L54" s="45">
        <f t="shared" si="3"/>
        <v>24</v>
      </c>
      <c r="M54" s="43"/>
      <c r="N54" s="56">
        <v>40749.93520430701</v>
      </c>
      <c r="O54" s="53">
        <f t="shared" si="4"/>
        <v>7742.49</v>
      </c>
      <c r="P54" s="53">
        <f t="shared" si="5"/>
        <v>48492.43</v>
      </c>
      <c r="Q54" s="53">
        <f t="shared" si="6"/>
        <v>48492.43</v>
      </c>
      <c r="R54" s="13"/>
      <c r="S54" s="53">
        <f t="shared" si="7"/>
        <v>42542.93</v>
      </c>
      <c r="T54" s="53">
        <f t="shared" si="8"/>
        <v>8083.16</v>
      </c>
      <c r="U54" s="53">
        <f t="shared" si="9"/>
        <v>50626.09</v>
      </c>
      <c r="V54" s="53">
        <f t="shared" si="10"/>
        <v>607513.07999999996</v>
      </c>
      <c r="X54" s="56">
        <f t="shared" si="11"/>
        <v>43819.22</v>
      </c>
      <c r="Y54" s="53">
        <f t="shared" si="12"/>
        <v>8325.65</v>
      </c>
      <c r="Z54" s="53">
        <f t="shared" si="13"/>
        <v>52144.87</v>
      </c>
      <c r="AA54" s="53">
        <f t="shared" si="14"/>
        <v>573593.56999999995</v>
      </c>
      <c r="AC54" s="50">
        <f t="shared" si="15"/>
        <v>1229599.08</v>
      </c>
    </row>
    <row r="55" spans="1:29" s="5" customFormat="1" ht="41.25" customHeight="1" thickBot="1" x14ac:dyDescent="0.3">
      <c r="A55" s="9"/>
      <c r="B55" s="171" t="s">
        <v>58</v>
      </c>
      <c r="C55" s="172"/>
      <c r="D55" s="172"/>
      <c r="E55" s="172"/>
      <c r="F55" s="172"/>
      <c r="G55" s="172"/>
      <c r="H55" s="90">
        <f>SUM(H10:H54)</f>
        <v>120</v>
      </c>
      <c r="I55" s="79"/>
      <c r="J55" s="79"/>
      <c r="K55" s="79"/>
      <c r="L55" s="91">
        <f>SUM(L10:L54)</f>
        <v>2880</v>
      </c>
      <c r="M55" s="43"/>
      <c r="N55" s="168"/>
      <c r="O55" s="169"/>
      <c r="P55" s="170"/>
      <c r="Q55" s="59">
        <f>ROUND(SUM(Q10:Q54),2)</f>
        <v>1873769.24</v>
      </c>
      <c r="R55" s="13"/>
      <c r="S55" s="46"/>
      <c r="T55" s="47"/>
      <c r="U55" s="78"/>
      <c r="V55" s="59">
        <f>ROUND(SUM(V10:V54),2)</f>
        <v>23474588.760000002</v>
      </c>
      <c r="X55" s="129"/>
      <c r="Y55" s="130"/>
      <c r="Z55" s="131"/>
      <c r="AA55" s="59">
        <f>ROUND(SUM(AA10:AA54),2)</f>
        <v>22163919.579999998</v>
      </c>
      <c r="AB55" s="8"/>
      <c r="AC55" s="74">
        <f>ROUND(SUM(AC10:AC54),2)</f>
        <v>47512277.579999998</v>
      </c>
    </row>
    <row r="56" spans="1:29" s="5" customFormat="1" ht="16.5" thickBot="1" x14ac:dyDescent="0.3">
      <c r="A56" s="9"/>
      <c r="B56" s="34"/>
      <c r="C56" s="34"/>
      <c r="D56" s="34"/>
      <c r="E56" s="34"/>
      <c r="F56" s="34"/>
      <c r="G56" s="34"/>
      <c r="H56" s="34"/>
      <c r="I56" s="34"/>
      <c r="J56" s="34"/>
      <c r="K56" s="34"/>
      <c r="L56" s="34"/>
      <c r="M56" s="35"/>
      <c r="N56" s="48"/>
      <c r="O56" s="48"/>
      <c r="P56" s="48"/>
      <c r="Q56" s="49"/>
      <c r="R56" s="33"/>
      <c r="S56" s="36"/>
      <c r="T56" s="36"/>
      <c r="U56" s="36"/>
      <c r="V56" s="37"/>
      <c r="X56" s="36"/>
      <c r="Y56" s="36"/>
      <c r="Z56" s="36"/>
      <c r="AA56" s="37"/>
      <c r="AB56" s="8"/>
      <c r="AC56" s="38"/>
    </row>
    <row r="57" spans="1:29" s="5" customFormat="1" ht="65.25" customHeight="1" thickBot="1" x14ac:dyDescent="0.3">
      <c r="A57" s="9"/>
      <c r="B57" s="141" t="s">
        <v>88</v>
      </c>
      <c r="C57" s="142"/>
      <c r="D57" s="142"/>
      <c r="E57" s="142"/>
      <c r="F57" s="142"/>
      <c r="G57" s="142"/>
      <c r="H57" s="142"/>
      <c r="I57" s="142"/>
      <c r="J57" s="142"/>
      <c r="K57" s="142"/>
      <c r="L57" s="143"/>
      <c r="M57" s="43"/>
      <c r="N57" s="144" t="s">
        <v>91</v>
      </c>
      <c r="O57" s="145"/>
      <c r="P57" s="145"/>
      <c r="Q57" s="146"/>
      <c r="R57" s="13"/>
      <c r="S57" s="150" t="s">
        <v>94</v>
      </c>
      <c r="T57" s="151"/>
      <c r="U57" s="152"/>
      <c r="V57" s="60" t="s">
        <v>96</v>
      </c>
      <c r="X57" s="150" t="s">
        <v>92</v>
      </c>
      <c r="Y57" s="151"/>
      <c r="Z57" s="152"/>
      <c r="AA57" s="60" t="s">
        <v>96</v>
      </c>
      <c r="AC57" s="136" t="s">
        <v>89</v>
      </c>
    </row>
    <row r="58" spans="1:29" s="5" customFormat="1" ht="66.75" customHeight="1" thickBot="1" x14ac:dyDescent="0.3">
      <c r="A58" s="9"/>
      <c r="B58" s="17" t="s">
        <v>2</v>
      </c>
      <c r="C58" s="138" t="s">
        <v>59</v>
      </c>
      <c r="D58" s="139"/>
      <c r="E58" s="139"/>
      <c r="F58" s="139"/>
      <c r="G58" s="139"/>
      <c r="H58" s="139"/>
      <c r="I58" s="140"/>
      <c r="J58" s="138" t="s">
        <v>85</v>
      </c>
      <c r="K58" s="140"/>
      <c r="L58" s="31" t="s">
        <v>3</v>
      </c>
      <c r="M58" s="43"/>
      <c r="N58" s="147"/>
      <c r="O58" s="148"/>
      <c r="P58" s="148"/>
      <c r="Q58" s="149"/>
      <c r="R58" s="13"/>
      <c r="S58" s="153"/>
      <c r="T58" s="154"/>
      <c r="U58" s="155"/>
      <c r="V58" s="58">
        <v>4.3999999999999997E-2</v>
      </c>
      <c r="X58" s="153"/>
      <c r="Y58" s="154"/>
      <c r="Z58" s="155"/>
      <c r="AA58" s="61">
        <v>0.03</v>
      </c>
      <c r="AC58" s="137"/>
    </row>
    <row r="59" spans="1:29" s="5" customFormat="1" ht="21" customHeight="1" thickBot="1" x14ac:dyDescent="0.3">
      <c r="A59" s="9"/>
      <c r="B59" s="18">
        <v>1</v>
      </c>
      <c r="C59" s="123" t="s">
        <v>60</v>
      </c>
      <c r="D59" s="124"/>
      <c r="E59" s="124"/>
      <c r="F59" s="124"/>
      <c r="G59" s="124"/>
      <c r="H59" s="124"/>
      <c r="I59" s="125"/>
      <c r="J59" s="123" t="s">
        <v>85</v>
      </c>
      <c r="K59" s="125"/>
      <c r="L59" s="32">
        <v>1</v>
      </c>
      <c r="M59" s="43"/>
      <c r="N59" s="56">
        <v>605741.36852153507</v>
      </c>
      <c r="O59" s="53">
        <f t="shared" ref="O59:O79" si="16">ROUND(N59*19%,2)</f>
        <v>115090.86</v>
      </c>
      <c r="P59" s="53">
        <f>ROUND(N59+O59,2)</f>
        <v>720832.23</v>
      </c>
      <c r="Q59" s="53">
        <f>ROUND(P59*$L59,2)</f>
        <v>720832.23</v>
      </c>
      <c r="R59" s="13"/>
      <c r="S59" s="56">
        <f>ROUND(N59+(N59*$V$58),2)</f>
        <v>632393.99</v>
      </c>
      <c r="T59" s="53">
        <f t="shared" ref="T59:T79" si="17">ROUND(S59*19%,2)</f>
        <v>120154.86</v>
      </c>
      <c r="U59" s="53">
        <f t="shared" ref="U59:U79" si="18">ROUND(S59+T59,2)</f>
        <v>752548.85</v>
      </c>
      <c r="V59" s="53">
        <f>ROUND(U59*$L59,2)</f>
        <v>752548.85</v>
      </c>
      <c r="X59" s="56">
        <f>ROUND(S59+(S59*$AA$58),2)</f>
        <v>651365.81000000006</v>
      </c>
      <c r="Y59" s="53">
        <f t="shared" ref="Y59:Y79" si="19">ROUND(X59*19%,2)</f>
        <v>123759.5</v>
      </c>
      <c r="Z59" s="53">
        <f t="shared" ref="Z59:Z79" si="20">ROUND(X59+Y59,2)</f>
        <v>775125.31</v>
      </c>
      <c r="AA59" s="53">
        <f>ROUND(Z59*$L59,2)</f>
        <v>775125.31</v>
      </c>
      <c r="AC59" s="76">
        <f>Q59+V59+AA59</f>
        <v>2248506.39</v>
      </c>
    </row>
    <row r="60" spans="1:29" s="5" customFormat="1" ht="21" customHeight="1" thickBot="1" x14ac:dyDescent="0.3">
      <c r="A60" s="9"/>
      <c r="B60" s="19">
        <v>2</v>
      </c>
      <c r="C60" s="123" t="s">
        <v>61</v>
      </c>
      <c r="D60" s="124"/>
      <c r="E60" s="124"/>
      <c r="F60" s="124"/>
      <c r="G60" s="124"/>
      <c r="H60" s="124"/>
      <c r="I60" s="125"/>
      <c r="J60" s="123" t="s">
        <v>85</v>
      </c>
      <c r="K60" s="125"/>
      <c r="L60" s="32">
        <v>1</v>
      </c>
      <c r="M60" s="43"/>
      <c r="N60" s="56">
        <v>1405060.1274012977</v>
      </c>
      <c r="O60" s="53">
        <f t="shared" si="16"/>
        <v>266961.42</v>
      </c>
      <c r="P60" s="53">
        <f t="shared" ref="P60:P79" si="21">ROUND(N60+O60,2)</f>
        <v>1672021.55</v>
      </c>
      <c r="Q60" s="53">
        <f t="shared" ref="Q60:Q77" si="22">ROUND(P60*$L60,2)</f>
        <v>1672021.55</v>
      </c>
      <c r="R60" s="13"/>
      <c r="S60" s="56">
        <f t="shared" ref="S60:S79" si="23">ROUND(N60+(N60*$V$58),2)</f>
        <v>1466882.77</v>
      </c>
      <c r="T60" s="53">
        <f t="shared" si="17"/>
        <v>278707.73</v>
      </c>
      <c r="U60" s="53">
        <f t="shared" si="18"/>
        <v>1745590.5</v>
      </c>
      <c r="V60" s="53">
        <f t="shared" ref="V60:V79" si="24">ROUND(U60*$L60,2)</f>
        <v>1745590.5</v>
      </c>
      <c r="X60" s="56">
        <f t="shared" ref="X60:X79" si="25">ROUND(S60+(S60*$AA$58),2)</f>
        <v>1510889.25</v>
      </c>
      <c r="Y60" s="53">
        <f t="shared" si="19"/>
        <v>287068.96000000002</v>
      </c>
      <c r="Z60" s="53">
        <f t="shared" si="20"/>
        <v>1797958.21</v>
      </c>
      <c r="AA60" s="53">
        <f t="shared" ref="AA60:AA79" si="26">ROUND(Z60*$L60,2)</f>
        <v>1797958.21</v>
      </c>
      <c r="AC60" s="76">
        <f t="shared" ref="AC60:AC79" si="27">Q60+V60+AA60</f>
        <v>5215570.26</v>
      </c>
    </row>
    <row r="61" spans="1:29" s="5" customFormat="1" ht="21" customHeight="1" thickBot="1" x14ac:dyDescent="0.3">
      <c r="A61" s="9"/>
      <c r="B61" s="18">
        <v>3</v>
      </c>
      <c r="C61" s="123" t="s">
        <v>62</v>
      </c>
      <c r="D61" s="124"/>
      <c r="E61" s="124"/>
      <c r="F61" s="124"/>
      <c r="G61" s="124"/>
      <c r="H61" s="124"/>
      <c r="I61" s="125"/>
      <c r="J61" s="123" t="s">
        <v>85</v>
      </c>
      <c r="K61" s="125"/>
      <c r="L61" s="32">
        <v>1</v>
      </c>
      <c r="M61" s="43"/>
      <c r="N61" s="56">
        <v>79323.128707205964</v>
      </c>
      <c r="O61" s="53">
        <f t="shared" si="16"/>
        <v>15071.39</v>
      </c>
      <c r="P61" s="53">
        <f t="shared" si="21"/>
        <v>94394.52</v>
      </c>
      <c r="Q61" s="53">
        <f t="shared" si="22"/>
        <v>94394.52</v>
      </c>
      <c r="R61" s="13"/>
      <c r="S61" s="56">
        <f t="shared" si="23"/>
        <v>82813.350000000006</v>
      </c>
      <c r="T61" s="53">
        <f t="shared" si="17"/>
        <v>15734.54</v>
      </c>
      <c r="U61" s="53">
        <f t="shared" si="18"/>
        <v>98547.89</v>
      </c>
      <c r="V61" s="53">
        <f t="shared" si="24"/>
        <v>98547.89</v>
      </c>
      <c r="X61" s="56">
        <f t="shared" si="25"/>
        <v>85297.75</v>
      </c>
      <c r="Y61" s="53">
        <f t="shared" si="19"/>
        <v>16206.57</v>
      </c>
      <c r="Z61" s="53">
        <f t="shared" si="20"/>
        <v>101504.32000000001</v>
      </c>
      <c r="AA61" s="53">
        <f t="shared" si="26"/>
        <v>101504.32000000001</v>
      </c>
      <c r="AC61" s="76">
        <f t="shared" si="27"/>
        <v>294446.73</v>
      </c>
    </row>
    <row r="62" spans="1:29" s="5" customFormat="1" ht="21" customHeight="1" thickBot="1" x14ac:dyDescent="0.3">
      <c r="A62" s="9"/>
      <c r="B62" s="19">
        <v>4</v>
      </c>
      <c r="C62" s="123" t="s">
        <v>63</v>
      </c>
      <c r="D62" s="124"/>
      <c r="E62" s="124"/>
      <c r="F62" s="124"/>
      <c r="G62" s="124"/>
      <c r="H62" s="124"/>
      <c r="I62" s="125"/>
      <c r="J62" s="123" t="s">
        <v>85</v>
      </c>
      <c r="K62" s="125"/>
      <c r="L62" s="32">
        <v>1</v>
      </c>
      <c r="M62" s="43"/>
      <c r="N62" s="56">
        <v>250877.01673868028</v>
      </c>
      <c r="O62" s="53">
        <f t="shared" si="16"/>
        <v>47666.63</v>
      </c>
      <c r="P62" s="53">
        <f t="shared" si="21"/>
        <v>298543.65000000002</v>
      </c>
      <c r="Q62" s="53">
        <f t="shared" si="22"/>
        <v>298543.65000000002</v>
      </c>
      <c r="R62" s="13"/>
      <c r="S62" s="56">
        <f t="shared" si="23"/>
        <v>261915.61</v>
      </c>
      <c r="T62" s="53">
        <f t="shared" si="17"/>
        <v>49763.97</v>
      </c>
      <c r="U62" s="53">
        <f t="shared" si="18"/>
        <v>311679.58</v>
      </c>
      <c r="V62" s="53">
        <f t="shared" si="24"/>
        <v>311679.58</v>
      </c>
      <c r="X62" s="56">
        <f t="shared" si="25"/>
        <v>269773.08</v>
      </c>
      <c r="Y62" s="53">
        <f t="shared" si="19"/>
        <v>51256.89</v>
      </c>
      <c r="Z62" s="53">
        <f t="shared" si="20"/>
        <v>321029.96999999997</v>
      </c>
      <c r="AA62" s="53">
        <f t="shared" si="26"/>
        <v>321029.96999999997</v>
      </c>
      <c r="AC62" s="76">
        <f t="shared" si="27"/>
        <v>931253.2</v>
      </c>
    </row>
    <row r="63" spans="1:29" s="5" customFormat="1" ht="21" customHeight="1" thickBot="1" x14ac:dyDescent="0.3">
      <c r="A63" s="9"/>
      <c r="B63" s="18">
        <v>5</v>
      </c>
      <c r="C63" s="123" t="s">
        <v>64</v>
      </c>
      <c r="D63" s="124"/>
      <c r="E63" s="124"/>
      <c r="F63" s="124"/>
      <c r="G63" s="124"/>
      <c r="H63" s="124"/>
      <c r="I63" s="125"/>
      <c r="J63" s="123" t="s">
        <v>85</v>
      </c>
      <c r="K63" s="125"/>
      <c r="L63" s="32">
        <v>1</v>
      </c>
      <c r="M63" s="43"/>
      <c r="N63" s="56">
        <v>283943.62052388187</v>
      </c>
      <c r="O63" s="53">
        <f t="shared" si="16"/>
        <v>53949.29</v>
      </c>
      <c r="P63" s="53">
        <f t="shared" si="21"/>
        <v>337892.91</v>
      </c>
      <c r="Q63" s="53">
        <f t="shared" si="22"/>
        <v>337892.91</v>
      </c>
      <c r="R63" s="13"/>
      <c r="S63" s="56">
        <f t="shared" si="23"/>
        <v>296437.14</v>
      </c>
      <c r="T63" s="53">
        <f t="shared" si="17"/>
        <v>56323.06</v>
      </c>
      <c r="U63" s="53">
        <f t="shared" si="18"/>
        <v>352760.2</v>
      </c>
      <c r="V63" s="53">
        <f t="shared" si="24"/>
        <v>352760.2</v>
      </c>
      <c r="X63" s="56">
        <f t="shared" si="25"/>
        <v>305330.25</v>
      </c>
      <c r="Y63" s="53">
        <f t="shared" si="19"/>
        <v>58012.75</v>
      </c>
      <c r="Z63" s="53">
        <f t="shared" si="20"/>
        <v>363343</v>
      </c>
      <c r="AA63" s="53">
        <f t="shared" si="26"/>
        <v>363343</v>
      </c>
      <c r="AC63" s="76">
        <f t="shared" si="27"/>
        <v>1053996.1099999999</v>
      </c>
    </row>
    <row r="64" spans="1:29" s="5" customFormat="1" ht="21" customHeight="1" thickBot="1" x14ac:dyDescent="0.3">
      <c r="A64" s="9"/>
      <c r="B64" s="19">
        <v>6</v>
      </c>
      <c r="C64" s="123" t="s">
        <v>65</v>
      </c>
      <c r="D64" s="124"/>
      <c r="E64" s="124"/>
      <c r="F64" s="124"/>
      <c r="G64" s="124"/>
      <c r="H64" s="124"/>
      <c r="I64" s="125"/>
      <c r="J64" s="123" t="s">
        <v>85</v>
      </c>
      <c r="K64" s="125"/>
      <c r="L64" s="32">
        <v>1</v>
      </c>
      <c r="M64" s="43"/>
      <c r="N64" s="56">
        <v>304826.60077029263</v>
      </c>
      <c r="O64" s="53">
        <f t="shared" si="16"/>
        <v>57917.05</v>
      </c>
      <c r="P64" s="53">
        <f t="shared" si="21"/>
        <v>362743.65</v>
      </c>
      <c r="Q64" s="53">
        <f t="shared" si="22"/>
        <v>362743.65</v>
      </c>
      <c r="R64" s="13"/>
      <c r="S64" s="56">
        <f t="shared" si="23"/>
        <v>318238.96999999997</v>
      </c>
      <c r="T64" s="53">
        <f t="shared" si="17"/>
        <v>60465.4</v>
      </c>
      <c r="U64" s="53">
        <f t="shared" si="18"/>
        <v>378704.37</v>
      </c>
      <c r="V64" s="53">
        <f t="shared" si="24"/>
        <v>378704.37</v>
      </c>
      <c r="X64" s="56">
        <f t="shared" si="25"/>
        <v>327786.14</v>
      </c>
      <c r="Y64" s="53">
        <f t="shared" si="19"/>
        <v>62279.37</v>
      </c>
      <c r="Z64" s="53">
        <f t="shared" si="20"/>
        <v>390065.51</v>
      </c>
      <c r="AA64" s="53">
        <f t="shared" si="26"/>
        <v>390065.51</v>
      </c>
      <c r="AC64" s="76">
        <f t="shared" si="27"/>
        <v>1131513.53</v>
      </c>
    </row>
    <row r="65" spans="1:31" s="5" customFormat="1" ht="21" customHeight="1" thickBot="1" x14ac:dyDescent="0.3">
      <c r="A65" s="9"/>
      <c r="B65" s="18">
        <v>7</v>
      </c>
      <c r="C65" s="123" t="s">
        <v>66</v>
      </c>
      <c r="D65" s="124"/>
      <c r="E65" s="124"/>
      <c r="F65" s="124"/>
      <c r="G65" s="124"/>
      <c r="H65" s="124"/>
      <c r="I65" s="125"/>
      <c r="J65" s="123" t="s">
        <v>85</v>
      </c>
      <c r="K65" s="125"/>
      <c r="L65" s="32">
        <v>1</v>
      </c>
      <c r="M65" s="43"/>
      <c r="N65" s="56">
        <v>77928.131566813914</v>
      </c>
      <c r="O65" s="53">
        <f t="shared" si="16"/>
        <v>14806.34</v>
      </c>
      <c r="P65" s="53">
        <f t="shared" si="21"/>
        <v>92734.47</v>
      </c>
      <c r="Q65" s="53">
        <f t="shared" si="22"/>
        <v>92734.47</v>
      </c>
      <c r="R65" s="13"/>
      <c r="S65" s="56">
        <f t="shared" si="23"/>
        <v>81356.97</v>
      </c>
      <c r="T65" s="53">
        <f t="shared" si="17"/>
        <v>15457.82</v>
      </c>
      <c r="U65" s="53">
        <f t="shared" si="18"/>
        <v>96814.79</v>
      </c>
      <c r="V65" s="53">
        <f t="shared" si="24"/>
        <v>96814.79</v>
      </c>
      <c r="X65" s="56">
        <f t="shared" si="25"/>
        <v>83797.679999999993</v>
      </c>
      <c r="Y65" s="53">
        <f t="shared" si="19"/>
        <v>15921.56</v>
      </c>
      <c r="Z65" s="53">
        <f t="shared" si="20"/>
        <v>99719.24</v>
      </c>
      <c r="AA65" s="53">
        <f t="shared" si="26"/>
        <v>99719.24</v>
      </c>
      <c r="AC65" s="76">
        <f t="shared" si="27"/>
        <v>289268.5</v>
      </c>
    </row>
    <row r="66" spans="1:31" s="5" customFormat="1" ht="21" customHeight="1" thickBot="1" x14ac:dyDescent="0.3">
      <c r="A66" s="9"/>
      <c r="B66" s="19">
        <v>8</v>
      </c>
      <c r="C66" s="123" t="s">
        <v>67</v>
      </c>
      <c r="D66" s="124"/>
      <c r="E66" s="124"/>
      <c r="F66" s="124"/>
      <c r="G66" s="124"/>
      <c r="H66" s="124"/>
      <c r="I66" s="125"/>
      <c r="J66" s="123" t="s">
        <v>85</v>
      </c>
      <c r="K66" s="125"/>
      <c r="L66" s="32">
        <v>1</v>
      </c>
      <c r="M66" s="43"/>
      <c r="N66" s="56">
        <v>71135.887479293204</v>
      </c>
      <c r="O66" s="53">
        <f t="shared" si="16"/>
        <v>13515.82</v>
      </c>
      <c r="P66" s="53">
        <f t="shared" si="21"/>
        <v>84651.71</v>
      </c>
      <c r="Q66" s="53">
        <f t="shared" si="22"/>
        <v>84651.71</v>
      </c>
      <c r="R66" s="13"/>
      <c r="S66" s="56">
        <f t="shared" si="23"/>
        <v>74265.87</v>
      </c>
      <c r="T66" s="53">
        <f t="shared" si="17"/>
        <v>14110.52</v>
      </c>
      <c r="U66" s="53">
        <f t="shared" si="18"/>
        <v>88376.39</v>
      </c>
      <c r="V66" s="53">
        <f t="shared" si="24"/>
        <v>88376.39</v>
      </c>
      <c r="X66" s="56">
        <f t="shared" si="25"/>
        <v>76493.850000000006</v>
      </c>
      <c r="Y66" s="53">
        <f t="shared" si="19"/>
        <v>14533.83</v>
      </c>
      <c r="Z66" s="53">
        <f t="shared" si="20"/>
        <v>91027.68</v>
      </c>
      <c r="AA66" s="53">
        <f t="shared" si="26"/>
        <v>91027.68</v>
      </c>
      <c r="AC66" s="76">
        <f t="shared" si="27"/>
        <v>264055.78000000003</v>
      </c>
    </row>
    <row r="67" spans="1:31" s="5" customFormat="1" ht="21" customHeight="1" thickBot="1" x14ac:dyDescent="0.3">
      <c r="A67" s="9"/>
      <c r="B67" s="18">
        <v>9</v>
      </c>
      <c r="C67" s="123" t="s">
        <v>68</v>
      </c>
      <c r="D67" s="124"/>
      <c r="E67" s="124"/>
      <c r="F67" s="124"/>
      <c r="G67" s="124"/>
      <c r="H67" s="124"/>
      <c r="I67" s="125"/>
      <c r="J67" s="123" t="s">
        <v>85</v>
      </c>
      <c r="K67" s="125"/>
      <c r="L67" s="32">
        <v>1</v>
      </c>
      <c r="M67" s="43"/>
      <c r="N67" s="56">
        <v>59485.356820817229</v>
      </c>
      <c r="O67" s="53">
        <f t="shared" si="16"/>
        <v>11302.22</v>
      </c>
      <c r="P67" s="53">
        <f t="shared" si="21"/>
        <v>70787.58</v>
      </c>
      <c r="Q67" s="53">
        <f t="shared" si="22"/>
        <v>70787.58</v>
      </c>
      <c r="R67" s="13"/>
      <c r="S67" s="56">
        <f t="shared" si="23"/>
        <v>62102.71</v>
      </c>
      <c r="T67" s="53">
        <f t="shared" si="17"/>
        <v>11799.51</v>
      </c>
      <c r="U67" s="53">
        <f t="shared" si="18"/>
        <v>73902.22</v>
      </c>
      <c r="V67" s="53">
        <f t="shared" si="24"/>
        <v>73902.22</v>
      </c>
      <c r="X67" s="56">
        <f t="shared" si="25"/>
        <v>63965.79</v>
      </c>
      <c r="Y67" s="53">
        <f t="shared" si="19"/>
        <v>12153.5</v>
      </c>
      <c r="Z67" s="53">
        <f t="shared" si="20"/>
        <v>76119.289999999994</v>
      </c>
      <c r="AA67" s="53">
        <f t="shared" si="26"/>
        <v>76119.289999999994</v>
      </c>
      <c r="AC67" s="76">
        <f t="shared" si="27"/>
        <v>220809.08999999997</v>
      </c>
    </row>
    <row r="68" spans="1:31" s="5" customFormat="1" ht="21" customHeight="1" thickBot="1" x14ac:dyDescent="0.3">
      <c r="A68" s="9"/>
      <c r="B68" s="19">
        <v>10</v>
      </c>
      <c r="C68" s="123" t="s">
        <v>69</v>
      </c>
      <c r="D68" s="124"/>
      <c r="E68" s="124"/>
      <c r="F68" s="124"/>
      <c r="G68" s="124"/>
      <c r="H68" s="124"/>
      <c r="I68" s="125"/>
      <c r="J68" s="123" t="s">
        <v>85</v>
      </c>
      <c r="K68" s="125"/>
      <c r="L68" s="32">
        <v>1</v>
      </c>
      <c r="M68" s="43"/>
      <c r="N68" s="56">
        <v>821094.5028851463</v>
      </c>
      <c r="O68" s="53">
        <f t="shared" si="16"/>
        <v>156007.96</v>
      </c>
      <c r="P68" s="53">
        <f t="shared" si="21"/>
        <v>977102.46</v>
      </c>
      <c r="Q68" s="53">
        <f t="shared" si="22"/>
        <v>977102.46</v>
      </c>
      <c r="R68" s="13"/>
      <c r="S68" s="56">
        <f t="shared" si="23"/>
        <v>857222.66</v>
      </c>
      <c r="T68" s="53">
        <f t="shared" si="17"/>
        <v>162872.31</v>
      </c>
      <c r="U68" s="53">
        <f t="shared" si="18"/>
        <v>1020094.97</v>
      </c>
      <c r="V68" s="53">
        <f t="shared" si="24"/>
        <v>1020094.97</v>
      </c>
      <c r="X68" s="56">
        <f t="shared" si="25"/>
        <v>882939.34</v>
      </c>
      <c r="Y68" s="53">
        <f t="shared" si="19"/>
        <v>167758.47</v>
      </c>
      <c r="Z68" s="53">
        <f t="shared" si="20"/>
        <v>1050697.81</v>
      </c>
      <c r="AA68" s="53">
        <f t="shared" si="26"/>
        <v>1050697.81</v>
      </c>
      <c r="AC68" s="76">
        <f t="shared" si="27"/>
        <v>3047895.24</v>
      </c>
    </row>
    <row r="69" spans="1:31" s="5" customFormat="1" ht="21" customHeight="1" thickBot="1" x14ac:dyDescent="0.3">
      <c r="A69" s="9"/>
      <c r="B69" s="18">
        <v>11</v>
      </c>
      <c r="C69" s="123" t="s">
        <v>70</v>
      </c>
      <c r="D69" s="124"/>
      <c r="E69" s="124"/>
      <c r="F69" s="124"/>
      <c r="G69" s="124"/>
      <c r="H69" s="124"/>
      <c r="I69" s="125"/>
      <c r="J69" s="123" t="s">
        <v>85</v>
      </c>
      <c r="K69" s="125"/>
      <c r="L69" s="32">
        <v>1</v>
      </c>
      <c r="M69" s="43"/>
      <c r="N69" s="56">
        <v>44663.290242959694</v>
      </c>
      <c r="O69" s="53">
        <f t="shared" si="16"/>
        <v>8486.0300000000007</v>
      </c>
      <c r="P69" s="53">
        <f t="shared" si="21"/>
        <v>53149.32</v>
      </c>
      <c r="Q69" s="53">
        <f t="shared" si="22"/>
        <v>53149.32</v>
      </c>
      <c r="R69" s="13"/>
      <c r="S69" s="56">
        <f t="shared" si="23"/>
        <v>46628.480000000003</v>
      </c>
      <c r="T69" s="53">
        <f t="shared" si="17"/>
        <v>8859.41</v>
      </c>
      <c r="U69" s="53">
        <f t="shared" si="18"/>
        <v>55487.89</v>
      </c>
      <c r="V69" s="53">
        <f t="shared" si="24"/>
        <v>55487.89</v>
      </c>
      <c r="X69" s="56">
        <f t="shared" si="25"/>
        <v>48027.33</v>
      </c>
      <c r="Y69" s="53">
        <f t="shared" si="19"/>
        <v>9125.19</v>
      </c>
      <c r="Z69" s="53">
        <f t="shared" si="20"/>
        <v>57152.52</v>
      </c>
      <c r="AA69" s="53">
        <f t="shared" si="26"/>
        <v>57152.52</v>
      </c>
      <c r="AC69" s="76">
        <f t="shared" si="27"/>
        <v>165789.72999999998</v>
      </c>
    </row>
    <row r="70" spans="1:31" s="5" customFormat="1" ht="21" customHeight="1" thickBot="1" x14ac:dyDescent="0.3">
      <c r="A70" s="9"/>
      <c r="B70" s="19">
        <v>12</v>
      </c>
      <c r="C70" s="123" t="s">
        <v>71</v>
      </c>
      <c r="D70" s="124"/>
      <c r="E70" s="124"/>
      <c r="F70" s="124"/>
      <c r="G70" s="124"/>
      <c r="H70" s="124"/>
      <c r="I70" s="125"/>
      <c r="J70" s="123" t="s">
        <v>85</v>
      </c>
      <c r="K70" s="125"/>
      <c r="L70" s="32">
        <v>1</v>
      </c>
      <c r="M70" s="43"/>
      <c r="N70" s="56">
        <v>44663.290242959694</v>
      </c>
      <c r="O70" s="53">
        <f t="shared" si="16"/>
        <v>8486.0300000000007</v>
      </c>
      <c r="P70" s="53">
        <f t="shared" si="21"/>
        <v>53149.32</v>
      </c>
      <c r="Q70" s="53">
        <f t="shared" si="22"/>
        <v>53149.32</v>
      </c>
      <c r="R70" s="13"/>
      <c r="S70" s="56">
        <f t="shared" si="23"/>
        <v>46628.480000000003</v>
      </c>
      <c r="T70" s="53">
        <f t="shared" si="17"/>
        <v>8859.41</v>
      </c>
      <c r="U70" s="53">
        <f t="shared" si="18"/>
        <v>55487.89</v>
      </c>
      <c r="V70" s="53">
        <f t="shared" si="24"/>
        <v>55487.89</v>
      </c>
      <c r="X70" s="56">
        <f t="shared" si="25"/>
        <v>48027.33</v>
      </c>
      <c r="Y70" s="53">
        <f t="shared" si="19"/>
        <v>9125.19</v>
      </c>
      <c r="Z70" s="53">
        <f t="shared" si="20"/>
        <v>57152.52</v>
      </c>
      <c r="AA70" s="53">
        <f t="shared" si="26"/>
        <v>57152.52</v>
      </c>
      <c r="AC70" s="76">
        <f t="shared" si="27"/>
        <v>165789.72999999998</v>
      </c>
    </row>
    <row r="71" spans="1:31" s="5" customFormat="1" ht="21" customHeight="1" thickBot="1" x14ac:dyDescent="0.3">
      <c r="A71" s="9"/>
      <c r="B71" s="18">
        <v>13</v>
      </c>
      <c r="C71" s="123" t="s">
        <v>72</v>
      </c>
      <c r="D71" s="124"/>
      <c r="E71" s="124"/>
      <c r="F71" s="124"/>
      <c r="G71" s="124"/>
      <c r="H71" s="124"/>
      <c r="I71" s="125"/>
      <c r="J71" s="123" t="s">
        <v>85</v>
      </c>
      <c r="K71" s="125"/>
      <c r="L71" s="32">
        <v>1</v>
      </c>
      <c r="M71" s="43"/>
      <c r="N71" s="56">
        <v>478875.3105418277</v>
      </c>
      <c r="O71" s="53">
        <f t="shared" si="16"/>
        <v>90986.31</v>
      </c>
      <c r="P71" s="53">
        <f t="shared" si="21"/>
        <v>569861.62</v>
      </c>
      <c r="Q71" s="53">
        <f t="shared" si="22"/>
        <v>569861.62</v>
      </c>
      <c r="R71" s="13"/>
      <c r="S71" s="56">
        <f t="shared" si="23"/>
        <v>499945.82</v>
      </c>
      <c r="T71" s="53">
        <f t="shared" si="17"/>
        <v>94989.71</v>
      </c>
      <c r="U71" s="53">
        <f t="shared" si="18"/>
        <v>594935.53</v>
      </c>
      <c r="V71" s="53">
        <f t="shared" si="24"/>
        <v>594935.53</v>
      </c>
      <c r="X71" s="56">
        <f t="shared" si="25"/>
        <v>514944.19</v>
      </c>
      <c r="Y71" s="53">
        <f t="shared" si="19"/>
        <v>97839.4</v>
      </c>
      <c r="Z71" s="53">
        <f t="shared" si="20"/>
        <v>612783.59</v>
      </c>
      <c r="AA71" s="53">
        <f t="shared" si="26"/>
        <v>612783.59</v>
      </c>
      <c r="AC71" s="76">
        <f t="shared" si="27"/>
        <v>1777580.7399999998</v>
      </c>
    </row>
    <row r="72" spans="1:31" s="5" customFormat="1" ht="21" customHeight="1" thickBot="1" x14ac:dyDescent="0.3">
      <c r="A72" s="9"/>
      <c r="B72" s="19">
        <v>14</v>
      </c>
      <c r="C72" s="123" t="s">
        <v>73</v>
      </c>
      <c r="D72" s="124"/>
      <c r="E72" s="124"/>
      <c r="F72" s="124"/>
      <c r="G72" s="124"/>
      <c r="H72" s="124"/>
      <c r="I72" s="125"/>
      <c r="J72" s="123" t="s">
        <v>86</v>
      </c>
      <c r="K72" s="125"/>
      <c r="L72" s="32">
        <v>1</v>
      </c>
      <c r="M72" s="43"/>
      <c r="N72" s="56">
        <v>135840.05099254556</v>
      </c>
      <c r="O72" s="53">
        <f t="shared" si="16"/>
        <v>25809.61</v>
      </c>
      <c r="P72" s="53">
        <f t="shared" si="21"/>
        <v>161649.66</v>
      </c>
      <c r="Q72" s="53">
        <f t="shared" si="22"/>
        <v>161649.66</v>
      </c>
      <c r="R72" s="13"/>
      <c r="S72" s="56">
        <f t="shared" si="23"/>
        <v>141817.01</v>
      </c>
      <c r="T72" s="53">
        <f t="shared" si="17"/>
        <v>26945.23</v>
      </c>
      <c r="U72" s="53">
        <f t="shared" si="18"/>
        <v>168762.23999999999</v>
      </c>
      <c r="V72" s="53">
        <f t="shared" si="24"/>
        <v>168762.23999999999</v>
      </c>
      <c r="X72" s="56">
        <f t="shared" si="25"/>
        <v>146071.51999999999</v>
      </c>
      <c r="Y72" s="53">
        <f t="shared" si="19"/>
        <v>27753.59</v>
      </c>
      <c r="Z72" s="53">
        <f t="shared" si="20"/>
        <v>173825.11</v>
      </c>
      <c r="AA72" s="53">
        <f t="shared" si="26"/>
        <v>173825.11</v>
      </c>
      <c r="AC72" s="76">
        <f t="shared" si="27"/>
        <v>504237.01</v>
      </c>
    </row>
    <row r="73" spans="1:31" s="5" customFormat="1" ht="21" customHeight="1" thickBot="1" x14ac:dyDescent="0.3">
      <c r="A73" s="9"/>
      <c r="B73" s="18">
        <v>15</v>
      </c>
      <c r="C73" s="123" t="s">
        <v>74</v>
      </c>
      <c r="D73" s="124"/>
      <c r="E73" s="124"/>
      <c r="F73" s="124"/>
      <c r="G73" s="124"/>
      <c r="H73" s="124"/>
      <c r="I73" s="125"/>
      <c r="J73" s="123" t="s">
        <v>86</v>
      </c>
      <c r="K73" s="125"/>
      <c r="L73" s="32">
        <v>1</v>
      </c>
      <c r="M73" s="43"/>
      <c r="N73" s="56">
        <v>48353.283390392055</v>
      </c>
      <c r="O73" s="53">
        <f t="shared" si="16"/>
        <v>9187.1200000000008</v>
      </c>
      <c r="P73" s="53">
        <f t="shared" si="21"/>
        <v>57540.4</v>
      </c>
      <c r="Q73" s="53">
        <f t="shared" si="22"/>
        <v>57540.4</v>
      </c>
      <c r="R73" s="13"/>
      <c r="S73" s="56">
        <f t="shared" si="23"/>
        <v>50480.83</v>
      </c>
      <c r="T73" s="53">
        <f t="shared" si="17"/>
        <v>9591.36</v>
      </c>
      <c r="U73" s="53">
        <f t="shared" si="18"/>
        <v>60072.19</v>
      </c>
      <c r="V73" s="53">
        <f t="shared" si="24"/>
        <v>60072.19</v>
      </c>
      <c r="X73" s="56">
        <f t="shared" si="25"/>
        <v>51995.25</v>
      </c>
      <c r="Y73" s="53">
        <f t="shared" si="19"/>
        <v>9879.1</v>
      </c>
      <c r="Z73" s="53">
        <f t="shared" si="20"/>
        <v>61874.35</v>
      </c>
      <c r="AA73" s="53">
        <f t="shared" si="26"/>
        <v>61874.35</v>
      </c>
      <c r="AC73" s="76">
        <f t="shared" si="27"/>
        <v>179486.94</v>
      </c>
    </row>
    <row r="74" spans="1:31" s="5" customFormat="1" ht="21" customHeight="1" thickBot="1" x14ac:dyDescent="0.3">
      <c r="A74" s="9"/>
      <c r="B74" s="19">
        <v>16</v>
      </c>
      <c r="C74" s="123" t="s">
        <v>75</v>
      </c>
      <c r="D74" s="124"/>
      <c r="E74" s="124"/>
      <c r="F74" s="124"/>
      <c r="G74" s="124"/>
      <c r="H74" s="124"/>
      <c r="I74" s="125"/>
      <c r="J74" s="123" t="s">
        <v>85</v>
      </c>
      <c r="K74" s="125"/>
      <c r="L74" s="32">
        <v>1</v>
      </c>
      <c r="M74" s="43"/>
      <c r="N74" s="56">
        <v>241091.63286996135</v>
      </c>
      <c r="O74" s="53">
        <f t="shared" si="16"/>
        <v>45807.41</v>
      </c>
      <c r="P74" s="53">
        <f t="shared" si="21"/>
        <v>286899.03999999998</v>
      </c>
      <c r="Q74" s="53">
        <f t="shared" si="22"/>
        <v>286899.03999999998</v>
      </c>
      <c r="R74" s="13"/>
      <c r="S74" s="56">
        <f t="shared" si="23"/>
        <v>251699.66</v>
      </c>
      <c r="T74" s="53">
        <f t="shared" si="17"/>
        <v>47822.94</v>
      </c>
      <c r="U74" s="53">
        <f t="shared" si="18"/>
        <v>299522.59999999998</v>
      </c>
      <c r="V74" s="53">
        <f t="shared" si="24"/>
        <v>299522.59999999998</v>
      </c>
      <c r="X74" s="56">
        <f t="shared" si="25"/>
        <v>259250.65</v>
      </c>
      <c r="Y74" s="53">
        <f t="shared" si="19"/>
        <v>49257.62</v>
      </c>
      <c r="Z74" s="53">
        <f t="shared" si="20"/>
        <v>308508.27</v>
      </c>
      <c r="AA74" s="53">
        <f t="shared" si="26"/>
        <v>308508.27</v>
      </c>
      <c r="AC74" s="76">
        <f t="shared" si="27"/>
        <v>894929.90999999992</v>
      </c>
    </row>
    <row r="75" spans="1:31" s="5" customFormat="1" ht="21" customHeight="1" thickBot="1" x14ac:dyDescent="0.3">
      <c r="A75" s="9"/>
      <c r="B75" s="18">
        <v>17</v>
      </c>
      <c r="C75" s="123" t="s">
        <v>76</v>
      </c>
      <c r="D75" s="124"/>
      <c r="E75" s="124"/>
      <c r="F75" s="124"/>
      <c r="G75" s="124"/>
      <c r="H75" s="124"/>
      <c r="I75" s="125"/>
      <c r="J75" s="123" t="s">
        <v>85</v>
      </c>
      <c r="K75" s="125"/>
      <c r="L75" s="32">
        <v>1</v>
      </c>
      <c r="M75" s="43"/>
      <c r="N75" s="56">
        <v>146462.10447749862</v>
      </c>
      <c r="O75" s="53">
        <f t="shared" si="16"/>
        <v>27827.8</v>
      </c>
      <c r="P75" s="53">
        <f t="shared" si="21"/>
        <v>174289.9</v>
      </c>
      <c r="Q75" s="53">
        <f t="shared" si="22"/>
        <v>174289.9</v>
      </c>
      <c r="R75" s="13"/>
      <c r="S75" s="56">
        <f t="shared" si="23"/>
        <v>152906.44</v>
      </c>
      <c r="T75" s="53">
        <f t="shared" si="17"/>
        <v>29052.22</v>
      </c>
      <c r="U75" s="53">
        <f t="shared" si="18"/>
        <v>181958.66</v>
      </c>
      <c r="V75" s="53">
        <f t="shared" si="24"/>
        <v>181958.66</v>
      </c>
      <c r="X75" s="56">
        <f t="shared" si="25"/>
        <v>157493.63</v>
      </c>
      <c r="Y75" s="53">
        <f t="shared" si="19"/>
        <v>29923.79</v>
      </c>
      <c r="Z75" s="53">
        <f t="shared" si="20"/>
        <v>187417.42</v>
      </c>
      <c r="AA75" s="53">
        <f t="shared" si="26"/>
        <v>187417.42</v>
      </c>
      <c r="AC75" s="76">
        <f t="shared" si="27"/>
        <v>543665.98</v>
      </c>
    </row>
    <row r="76" spans="1:31" s="5" customFormat="1" ht="21" customHeight="1" thickBot="1" x14ac:dyDescent="0.3">
      <c r="A76" s="9"/>
      <c r="B76" s="19">
        <v>18</v>
      </c>
      <c r="C76" s="123" t="s">
        <v>77</v>
      </c>
      <c r="D76" s="124"/>
      <c r="E76" s="124"/>
      <c r="F76" s="124"/>
      <c r="G76" s="124"/>
      <c r="H76" s="124"/>
      <c r="I76" s="125"/>
      <c r="J76" s="123" t="s">
        <v>85</v>
      </c>
      <c r="K76" s="125"/>
      <c r="L76" s="32">
        <v>1</v>
      </c>
      <c r="M76" s="43"/>
      <c r="N76" s="56">
        <v>163866.47583517394</v>
      </c>
      <c r="O76" s="53">
        <f t="shared" si="16"/>
        <v>31134.63</v>
      </c>
      <c r="P76" s="53">
        <f t="shared" si="21"/>
        <v>195001.11</v>
      </c>
      <c r="Q76" s="53">
        <f t="shared" si="22"/>
        <v>195001.11</v>
      </c>
      <c r="R76" s="13"/>
      <c r="S76" s="56">
        <f t="shared" si="23"/>
        <v>171076.6</v>
      </c>
      <c r="T76" s="53">
        <f t="shared" si="17"/>
        <v>32504.55</v>
      </c>
      <c r="U76" s="53">
        <f t="shared" si="18"/>
        <v>203581.15</v>
      </c>
      <c r="V76" s="53">
        <f t="shared" si="24"/>
        <v>203581.15</v>
      </c>
      <c r="X76" s="56">
        <f t="shared" si="25"/>
        <v>176208.9</v>
      </c>
      <c r="Y76" s="53">
        <f t="shared" si="19"/>
        <v>33479.69</v>
      </c>
      <c r="Z76" s="53">
        <f t="shared" si="20"/>
        <v>209688.59</v>
      </c>
      <c r="AA76" s="53">
        <f t="shared" si="26"/>
        <v>209688.59</v>
      </c>
      <c r="AC76" s="76">
        <f t="shared" si="27"/>
        <v>608270.85</v>
      </c>
    </row>
    <row r="77" spans="1:31" s="5" customFormat="1" ht="21" customHeight="1" thickBot="1" x14ac:dyDescent="0.3">
      <c r="A77" s="9"/>
      <c r="B77" s="18">
        <v>19</v>
      </c>
      <c r="C77" s="123" t="s">
        <v>78</v>
      </c>
      <c r="D77" s="124"/>
      <c r="E77" s="124"/>
      <c r="F77" s="124"/>
      <c r="G77" s="124"/>
      <c r="H77" s="124"/>
      <c r="I77" s="125"/>
      <c r="J77" s="123" t="s">
        <v>85</v>
      </c>
      <c r="K77" s="125"/>
      <c r="L77" s="32">
        <v>1</v>
      </c>
      <c r="M77" s="43"/>
      <c r="N77" s="56">
        <v>83922.241809773608</v>
      </c>
      <c r="O77" s="53">
        <f t="shared" si="16"/>
        <v>15945.23</v>
      </c>
      <c r="P77" s="53">
        <f t="shared" si="21"/>
        <v>99867.47</v>
      </c>
      <c r="Q77" s="53">
        <f t="shared" si="22"/>
        <v>99867.47</v>
      </c>
      <c r="R77" s="13"/>
      <c r="S77" s="56">
        <f t="shared" si="23"/>
        <v>87614.82</v>
      </c>
      <c r="T77" s="53">
        <f t="shared" si="17"/>
        <v>16646.82</v>
      </c>
      <c r="U77" s="53">
        <f t="shared" si="18"/>
        <v>104261.64</v>
      </c>
      <c r="V77" s="53">
        <f t="shared" si="24"/>
        <v>104261.64</v>
      </c>
      <c r="X77" s="56">
        <f t="shared" si="25"/>
        <v>90243.26</v>
      </c>
      <c r="Y77" s="53">
        <f t="shared" si="19"/>
        <v>17146.22</v>
      </c>
      <c r="Z77" s="53">
        <f t="shared" si="20"/>
        <v>107389.48</v>
      </c>
      <c r="AA77" s="53">
        <f t="shared" si="26"/>
        <v>107389.48</v>
      </c>
      <c r="AC77" s="76">
        <f t="shared" si="27"/>
        <v>311518.58999999997</v>
      </c>
    </row>
    <row r="78" spans="1:31" s="5" customFormat="1" ht="21" customHeight="1" thickBot="1" x14ac:dyDescent="0.3">
      <c r="A78" s="9"/>
      <c r="B78" s="19">
        <v>20</v>
      </c>
      <c r="C78" s="123" t="s">
        <v>79</v>
      </c>
      <c r="D78" s="124"/>
      <c r="E78" s="124"/>
      <c r="F78" s="124"/>
      <c r="G78" s="124"/>
      <c r="H78" s="124"/>
      <c r="I78" s="125"/>
      <c r="J78" s="123" t="s">
        <v>85</v>
      </c>
      <c r="K78" s="125"/>
      <c r="L78" s="32">
        <v>1</v>
      </c>
      <c r="M78" s="43"/>
      <c r="N78" s="56">
        <v>65722.339481639981</v>
      </c>
      <c r="O78" s="53">
        <f t="shared" si="16"/>
        <v>12487.24</v>
      </c>
      <c r="P78" s="53">
        <f t="shared" si="21"/>
        <v>78209.58</v>
      </c>
      <c r="Q78" s="53">
        <f>ROUND(P78*$L78,2)</f>
        <v>78209.58</v>
      </c>
      <c r="R78" s="13"/>
      <c r="S78" s="56">
        <f t="shared" si="23"/>
        <v>68614.12</v>
      </c>
      <c r="T78" s="53">
        <f t="shared" si="17"/>
        <v>13036.68</v>
      </c>
      <c r="U78" s="53">
        <f t="shared" si="18"/>
        <v>81650.8</v>
      </c>
      <c r="V78" s="53">
        <f t="shared" si="24"/>
        <v>81650.8</v>
      </c>
      <c r="X78" s="56">
        <f t="shared" si="25"/>
        <v>70672.539999999994</v>
      </c>
      <c r="Y78" s="53">
        <f t="shared" si="19"/>
        <v>13427.78</v>
      </c>
      <c r="Z78" s="53">
        <f t="shared" si="20"/>
        <v>84100.32</v>
      </c>
      <c r="AA78" s="53">
        <f t="shared" si="26"/>
        <v>84100.32</v>
      </c>
      <c r="AC78" s="76">
        <f t="shared" si="27"/>
        <v>243960.7</v>
      </c>
    </row>
    <row r="79" spans="1:31" s="5" customFormat="1" ht="21" customHeight="1" thickBot="1" x14ac:dyDescent="0.3">
      <c r="A79" s="9"/>
      <c r="B79" s="18">
        <v>21</v>
      </c>
      <c r="C79" s="123" t="s">
        <v>80</v>
      </c>
      <c r="D79" s="124"/>
      <c r="E79" s="124"/>
      <c r="F79" s="124"/>
      <c r="G79" s="124"/>
      <c r="H79" s="124"/>
      <c r="I79" s="125"/>
      <c r="J79" s="123" t="s">
        <v>85</v>
      </c>
      <c r="K79" s="125"/>
      <c r="L79" s="32">
        <v>1</v>
      </c>
      <c r="M79" s="43"/>
      <c r="N79" s="56">
        <v>55099.050734400887</v>
      </c>
      <c r="O79" s="53">
        <f t="shared" si="16"/>
        <v>10468.82</v>
      </c>
      <c r="P79" s="53">
        <f t="shared" si="21"/>
        <v>65567.87</v>
      </c>
      <c r="Q79" s="53">
        <f>ROUND(P79*$L79,2)</f>
        <v>65567.87</v>
      </c>
      <c r="R79" s="13"/>
      <c r="S79" s="56">
        <f t="shared" si="23"/>
        <v>57523.41</v>
      </c>
      <c r="T79" s="53">
        <f t="shared" si="17"/>
        <v>10929.45</v>
      </c>
      <c r="U79" s="53">
        <f t="shared" si="18"/>
        <v>68452.86</v>
      </c>
      <c r="V79" s="53">
        <f t="shared" si="24"/>
        <v>68452.86</v>
      </c>
      <c r="X79" s="56">
        <f t="shared" si="25"/>
        <v>59249.11</v>
      </c>
      <c r="Y79" s="53">
        <f t="shared" si="19"/>
        <v>11257.33</v>
      </c>
      <c r="Z79" s="53">
        <f t="shared" si="20"/>
        <v>70506.44</v>
      </c>
      <c r="AA79" s="53">
        <f t="shared" si="26"/>
        <v>70506.44</v>
      </c>
      <c r="AC79" s="76">
        <f t="shared" si="27"/>
        <v>204527.16999999998</v>
      </c>
    </row>
    <row r="80" spans="1:31" s="5" customFormat="1" ht="48" customHeight="1" thickBot="1" x14ac:dyDescent="0.3">
      <c r="A80" s="9"/>
      <c r="B80" s="126" t="s">
        <v>81</v>
      </c>
      <c r="C80" s="127"/>
      <c r="D80" s="127"/>
      <c r="E80" s="127"/>
      <c r="F80" s="127"/>
      <c r="G80" s="127"/>
      <c r="H80" s="127"/>
      <c r="I80" s="127"/>
      <c r="J80" s="127"/>
      <c r="K80" s="127"/>
      <c r="L80" s="128"/>
      <c r="M80" s="43"/>
      <c r="N80" s="46"/>
      <c r="O80" s="47"/>
      <c r="P80" s="47"/>
      <c r="Q80" s="59">
        <f>ROUND(SUM(Q59:Q79),2)</f>
        <v>6506890.0199999996</v>
      </c>
      <c r="R80" s="13"/>
      <c r="S80" s="46"/>
      <c r="T80" s="47"/>
      <c r="U80" s="47"/>
      <c r="V80" s="59">
        <f>ROUND(SUM(V59:V79),2)</f>
        <v>6793193.21</v>
      </c>
      <c r="X80" s="129"/>
      <c r="Y80" s="130"/>
      <c r="Z80" s="131"/>
      <c r="AA80" s="59">
        <f>ROUND(SUM(AA59:AA79),2)</f>
        <v>6996988.9500000002</v>
      </c>
      <c r="AB80" s="8"/>
      <c r="AC80" s="72">
        <f>ROUND(SUM(AC59:AC79),2)</f>
        <v>20297072.18</v>
      </c>
      <c r="AE80" s="77"/>
    </row>
    <row r="81" spans="1:42" s="5" customFormat="1" ht="33" customHeight="1" thickBot="1" x14ac:dyDescent="0.3">
      <c r="A81" s="9"/>
      <c r="B81" s="34"/>
      <c r="C81" s="34"/>
      <c r="D81" s="34"/>
      <c r="E81" s="34"/>
      <c r="F81" s="34"/>
      <c r="G81" s="34"/>
      <c r="H81" s="34"/>
      <c r="I81" s="34"/>
      <c r="J81" s="34"/>
      <c r="K81" s="34"/>
      <c r="L81" s="34"/>
      <c r="M81" s="35"/>
      <c r="N81" s="13"/>
      <c r="O81" s="13"/>
      <c r="P81" s="13"/>
      <c r="Q81" s="37"/>
      <c r="R81" s="33"/>
      <c r="S81" s="13"/>
      <c r="T81" s="13"/>
      <c r="U81" s="13"/>
      <c r="V81" s="37"/>
      <c r="X81" s="36"/>
      <c r="Y81" s="36"/>
      <c r="Z81" s="36"/>
      <c r="AA81" s="37"/>
      <c r="AB81" s="8"/>
      <c r="AC81" s="37"/>
    </row>
    <row r="82" spans="1:42" s="5" customFormat="1" ht="42.75" customHeight="1" thickBot="1" x14ac:dyDescent="0.3">
      <c r="A82" s="9"/>
      <c r="B82" s="132" t="s">
        <v>82</v>
      </c>
      <c r="C82" s="133"/>
      <c r="D82" s="133"/>
      <c r="E82" s="133"/>
      <c r="F82" s="133"/>
      <c r="G82" s="133"/>
      <c r="H82" s="133"/>
      <c r="I82" s="133"/>
      <c r="J82" s="133"/>
      <c r="K82" s="133"/>
      <c r="L82" s="134"/>
      <c r="M82" s="43"/>
      <c r="N82" s="13"/>
      <c r="O82" s="13"/>
      <c r="P82" s="13"/>
      <c r="Q82" s="72">
        <f>ROUND(SUM(Q80+Q55),2)</f>
        <v>8380659.2599999998</v>
      </c>
      <c r="R82" s="13"/>
      <c r="S82" s="13"/>
      <c r="T82" s="13"/>
      <c r="U82" s="13"/>
      <c r="V82" s="72">
        <f>ROUND(SUM(V80+V55),2)</f>
        <v>30267781.969999999</v>
      </c>
      <c r="X82" s="135"/>
      <c r="Y82" s="135"/>
      <c r="Z82" s="135"/>
      <c r="AA82" s="72">
        <f>ROUND(SUM(AA80+AA55),2)</f>
        <v>29160908.530000001</v>
      </c>
      <c r="AC82" s="73">
        <f>ROUND(SUM(AC55+AC80),2)</f>
        <v>67809349.760000005</v>
      </c>
    </row>
    <row r="83" spans="1:42" s="86" customFormat="1" ht="54" customHeight="1" x14ac:dyDescent="0.25">
      <c r="A83" s="9"/>
      <c r="B83" s="119" t="s">
        <v>98</v>
      </c>
      <c r="C83" s="120"/>
      <c r="D83" s="80"/>
      <c r="E83" s="80"/>
      <c r="F83" s="80"/>
      <c r="G83" s="80"/>
      <c r="H83" s="80"/>
      <c r="I83" s="81"/>
      <c r="J83" s="82"/>
      <c r="K83" s="82"/>
      <c r="L83" s="82"/>
      <c r="M83" s="83"/>
      <c r="N83" s="83"/>
      <c r="O83" s="83"/>
      <c r="P83" s="83"/>
      <c r="Q83" s="83"/>
      <c r="R83" s="83"/>
      <c r="S83" s="83"/>
      <c r="T83" s="83"/>
      <c r="U83" s="83"/>
      <c r="V83" s="83"/>
      <c r="W83" s="83"/>
      <c r="X83" s="9"/>
      <c r="Y83" s="85"/>
      <c r="AA83" s="82"/>
      <c r="AB83" s="82"/>
      <c r="AC83" s="82"/>
      <c r="AD83" s="83"/>
      <c r="AE83" s="82"/>
      <c r="AF83" s="82"/>
      <c r="AG83" s="82"/>
      <c r="AH83" s="82"/>
      <c r="AI83" s="83"/>
      <c r="AJ83" s="9"/>
      <c r="AK83" s="84"/>
      <c r="AL83" s="84"/>
      <c r="AM83" s="84"/>
      <c r="AN83" s="83"/>
      <c r="AO83" s="9"/>
      <c r="AP83" s="85"/>
    </row>
    <row r="84" spans="1:42" s="69" customFormat="1" ht="43.5" customHeight="1" thickBot="1" x14ac:dyDescent="0.35">
      <c r="B84" s="121" t="s">
        <v>99</v>
      </c>
      <c r="C84" s="121"/>
      <c r="D84" s="121"/>
      <c r="E84" s="121"/>
      <c r="F84" s="121"/>
      <c r="G84" s="121"/>
      <c r="H84" s="121"/>
      <c r="I84" s="121"/>
      <c r="J84" s="121"/>
      <c r="K84" s="121"/>
      <c r="L84" s="121"/>
      <c r="M84" s="88"/>
      <c r="O84" s="87"/>
      <c r="P84" s="87"/>
      <c r="Q84" s="87"/>
      <c r="R84" s="87"/>
      <c r="S84" s="87"/>
      <c r="T84" s="87"/>
      <c r="U84" s="87"/>
      <c r="V84" s="87"/>
      <c r="W84" s="87"/>
      <c r="X84" s="87"/>
      <c r="Y84" s="87"/>
      <c r="Z84" s="87"/>
    </row>
    <row r="85" spans="1:42" s="69" customFormat="1" ht="74.25" customHeight="1" thickBot="1" x14ac:dyDescent="0.35">
      <c r="B85" s="121" t="s">
        <v>111</v>
      </c>
      <c r="C85" s="121"/>
      <c r="D85" s="121"/>
      <c r="E85" s="121"/>
      <c r="F85" s="121"/>
      <c r="G85" s="121"/>
      <c r="H85" s="121"/>
      <c r="I85" s="121"/>
      <c r="J85" s="121"/>
      <c r="K85" s="121"/>
      <c r="L85" s="121"/>
      <c r="M85" s="88"/>
      <c r="Q85" s="96" t="s">
        <v>101</v>
      </c>
      <c r="R85" s="97"/>
      <c r="S85" s="98"/>
      <c r="T85" s="122" t="s">
        <v>102</v>
      </c>
      <c r="U85" s="118"/>
      <c r="V85" s="117" t="s">
        <v>103</v>
      </c>
      <c r="W85" s="122"/>
      <c r="X85" s="118"/>
      <c r="Y85" s="117" t="s">
        <v>104</v>
      </c>
      <c r="Z85" s="118"/>
      <c r="AA85" s="108" t="s">
        <v>105</v>
      </c>
      <c r="AB85" s="109"/>
      <c r="AC85" s="110"/>
    </row>
    <row r="86" spans="1:42" s="69" customFormat="1" ht="43.5" customHeight="1" thickBot="1" x14ac:dyDescent="0.35">
      <c r="B86" s="115" t="s">
        <v>100</v>
      </c>
      <c r="C86" s="115"/>
      <c r="D86" s="115"/>
      <c r="E86" s="115"/>
      <c r="F86" s="115"/>
      <c r="G86" s="115"/>
      <c r="H86" s="115"/>
      <c r="I86" s="115"/>
      <c r="J86" s="115"/>
      <c r="K86" s="115"/>
      <c r="L86" s="115"/>
      <c r="M86" s="88"/>
      <c r="O86" s="89"/>
      <c r="P86" s="89"/>
      <c r="Q86" s="99" t="s">
        <v>110</v>
      </c>
      <c r="R86" s="100"/>
      <c r="S86" s="101"/>
      <c r="T86" s="105">
        <f>Q55</f>
        <v>1873769.24</v>
      </c>
      <c r="U86" s="107"/>
      <c r="V86" s="105">
        <f>V55</f>
        <v>23474588.760000002</v>
      </c>
      <c r="W86" s="106"/>
      <c r="X86" s="107"/>
      <c r="Y86" s="105">
        <f>AA55</f>
        <v>22163919.579999998</v>
      </c>
      <c r="Z86" s="107"/>
      <c r="AA86" s="105">
        <f>T86+V86+Y86</f>
        <v>47512277.579999998</v>
      </c>
      <c r="AB86" s="106"/>
      <c r="AC86" s="107"/>
    </row>
    <row r="87" spans="1:42" s="69" customFormat="1" ht="34.5" customHeight="1" thickBot="1" x14ac:dyDescent="0.35">
      <c r="B87" s="115" t="s">
        <v>112</v>
      </c>
      <c r="C87" s="115"/>
      <c r="D87" s="115"/>
      <c r="E87" s="115"/>
      <c r="F87" s="115"/>
      <c r="G87" s="115"/>
      <c r="H87" s="115"/>
      <c r="I87" s="115"/>
      <c r="J87" s="115"/>
      <c r="K87" s="115"/>
      <c r="L87" s="115"/>
      <c r="M87" s="88"/>
      <c r="O87" s="116"/>
      <c r="P87" s="116"/>
      <c r="Q87" s="99" t="s">
        <v>106</v>
      </c>
      <c r="R87" s="100"/>
      <c r="S87" s="101"/>
      <c r="T87" s="105">
        <f>Q80</f>
        <v>6506890.0199999996</v>
      </c>
      <c r="U87" s="107"/>
      <c r="V87" s="105">
        <f>V80</f>
        <v>6793193.21</v>
      </c>
      <c r="W87" s="106"/>
      <c r="X87" s="107"/>
      <c r="Y87" s="105">
        <f>AA80</f>
        <v>6996988.9500000002</v>
      </c>
      <c r="Z87" s="111"/>
      <c r="AA87" s="105">
        <f>T87+V87+Y87</f>
        <v>20297072.18</v>
      </c>
      <c r="AB87" s="106"/>
      <c r="AC87" s="107"/>
    </row>
    <row r="88" spans="1:42" ht="38.25" customHeight="1" thickBot="1" x14ac:dyDescent="0.3">
      <c r="B88" s="92" t="s">
        <v>113</v>
      </c>
      <c r="I88" s="62"/>
      <c r="J88" s="1"/>
      <c r="K88" s="1"/>
      <c r="L88" s="1"/>
      <c r="M88" s="1"/>
      <c r="Q88" s="108" t="s">
        <v>107</v>
      </c>
      <c r="R88" s="109"/>
      <c r="S88" s="110"/>
      <c r="T88" s="105">
        <f>SUM(T86:U87)</f>
        <v>8380659.2599999998</v>
      </c>
      <c r="U88" s="107"/>
      <c r="V88" s="105">
        <f>SUM(V86:X87)</f>
        <v>30267781.970000003</v>
      </c>
      <c r="W88" s="106"/>
      <c r="X88" s="107"/>
      <c r="Y88" s="105">
        <f>SUM(Y86:Z87)</f>
        <v>29160908.529999997</v>
      </c>
      <c r="Z88" s="111"/>
      <c r="AA88" s="112">
        <f>SUM(AA86:AC87)</f>
        <v>67809349.75999999</v>
      </c>
      <c r="AB88" s="113"/>
      <c r="AC88" s="114"/>
    </row>
    <row r="89" spans="1:42" s="63" customFormat="1" ht="17.25" customHeight="1" x14ac:dyDescent="0.3">
      <c r="B89" s="65"/>
      <c r="C89" s="65"/>
      <c r="F89" s="66"/>
      <c r="G89" s="67"/>
      <c r="H89" s="66"/>
      <c r="I89" s="67"/>
      <c r="J89" s="68"/>
      <c r="K89" s="67"/>
      <c r="L89" s="64"/>
      <c r="M89" s="64"/>
      <c r="R89" s="75"/>
      <c r="S89" s="75"/>
      <c r="T89" s="54"/>
      <c r="U89" s="54"/>
      <c r="V89" s="54"/>
      <c r="W89" s="54"/>
      <c r="X89" s="54"/>
      <c r="Y89" s="54"/>
      <c r="Z89" s="54"/>
      <c r="AA89" s="54"/>
      <c r="AB89" s="54"/>
      <c r="AC89" s="54"/>
    </row>
    <row r="90" spans="1:42" s="63" customFormat="1" ht="21" customHeight="1" x14ac:dyDescent="0.3">
      <c r="B90" s="70"/>
      <c r="C90" s="65"/>
      <c r="D90" s="71"/>
      <c r="G90" s="68"/>
      <c r="I90" s="68"/>
      <c r="J90" s="68"/>
      <c r="K90" s="68"/>
      <c r="L90" s="64"/>
      <c r="M90" s="64"/>
      <c r="R90" s="102"/>
      <c r="S90" s="102"/>
      <c r="T90" s="94"/>
      <c r="U90" s="103"/>
      <c r="V90" s="95"/>
      <c r="W90" s="104"/>
      <c r="X90" s="104"/>
      <c r="Y90" s="95"/>
      <c r="Z90" s="104"/>
      <c r="AA90" s="95"/>
      <c r="AB90" s="104"/>
      <c r="AC90" s="104"/>
    </row>
    <row r="91" spans="1:42" ht="15.75" customHeight="1" x14ac:dyDescent="0.25">
      <c r="I91" s="62"/>
      <c r="J91" s="1"/>
      <c r="K91" s="1"/>
      <c r="L91" s="1"/>
      <c r="M91" s="1"/>
      <c r="R91" s="102"/>
      <c r="S91" s="102"/>
      <c r="T91" s="94"/>
      <c r="U91" s="94"/>
      <c r="V91" s="95"/>
      <c r="W91" s="95"/>
      <c r="X91" s="95"/>
      <c r="Y91" s="95"/>
      <c r="Z91" s="95"/>
      <c r="AA91" s="95"/>
      <c r="AB91" s="95"/>
      <c r="AC91" s="95"/>
    </row>
    <row r="92" spans="1:42" ht="15.75" customHeight="1" x14ac:dyDescent="0.25">
      <c r="I92" s="62"/>
      <c r="J92" s="1"/>
      <c r="K92" s="1"/>
      <c r="L92" s="1"/>
      <c r="M92" s="1"/>
      <c r="R92" s="102"/>
      <c r="S92" s="102"/>
      <c r="T92" s="94"/>
      <c r="U92" s="94"/>
      <c r="V92" s="95"/>
      <c r="W92" s="95"/>
      <c r="X92" s="95"/>
      <c r="Y92" s="95"/>
      <c r="Z92" s="95"/>
      <c r="AA92" s="95"/>
      <c r="AB92" s="95"/>
      <c r="AC92" s="95"/>
    </row>
    <row r="93" spans="1:42" ht="16.5" customHeight="1" x14ac:dyDescent="0.25">
      <c r="I93" s="62"/>
      <c r="J93" s="1"/>
      <c r="K93" s="1"/>
      <c r="L93" s="1"/>
      <c r="M93" s="1"/>
      <c r="R93" s="102"/>
      <c r="S93" s="102"/>
      <c r="T93" s="94"/>
      <c r="U93" s="94"/>
      <c r="V93" s="95"/>
      <c r="W93" s="95"/>
      <c r="X93" s="95"/>
      <c r="Y93" s="95"/>
      <c r="Z93" s="95"/>
      <c r="AA93" s="95"/>
      <c r="AB93" s="95"/>
      <c r="AC93" s="95"/>
    </row>
    <row r="94" spans="1:42" ht="15.75" customHeight="1" x14ac:dyDescent="0.25">
      <c r="I94" s="62"/>
      <c r="J94" s="1"/>
      <c r="K94" s="1"/>
      <c r="L94" s="1"/>
      <c r="M94" s="1"/>
      <c r="R94" s="93"/>
      <c r="S94" s="93"/>
      <c r="T94" s="94"/>
      <c r="U94" s="94"/>
      <c r="V94" s="95"/>
      <c r="W94" s="95"/>
      <c r="X94" s="95"/>
      <c r="Y94" s="95"/>
      <c r="Z94" s="95"/>
      <c r="AA94" s="95"/>
      <c r="AB94" s="95"/>
      <c r="AC94" s="95"/>
    </row>
    <row r="95" spans="1:42" ht="15.75" customHeight="1" x14ac:dyDescent="0.25">
      <c r="I95" s="62"/>
      <c r="J95" s="1"/>
      <c r="K95" s="1"/>
      <c r="L95" s="1"/>
      <c r="M95" s="1"/>
      <c r="R95" s="93"/>
      <c r="S95" s="93"/>
      <c r="T95" s="94"/>
      <c r="U95" s="94"/>
      <c r="V95" s="95"/>
      <c r="W95" s="95"/>
      <c r="X95" s="95"/>
      <c r="Y95" s="95"/>
      <c r="Z95" s="95"/>
      <c r="AA95" s="95"/>
      <c r="AB95" s="95"/>
      <c r="AC95" s="95"/>
    </row>
    <row r="96" spans="1:42" ht="16.5" customHeight="1" x14ac:dyDescent="0.25">
      <c r="I96" s="62"/>
      <c r="J96" s="1"/>
      <c r="K96" s="1"/>
      <c r="L96" s="1"/>
      <c r="M96" s="1"/>
      <c r="R96" s="93"/>
      <c r="S96" s="93"/>
      <c r="T96" s="94"/>
      <c r="U96" s="94"/>
      <c r="V96" s="95"/>
      <c r="W96" s="95"/>
      <c r="X96" s="95"/>
      <c r="Y96" s="95"/>
      <c r="Z96" s="95"/>
      <c r="AA96" s="95"/>
      <c r="AB96" s="95"/>
      <c r="AC96" s="95"/>
    </row>
    <row r="97" spans="9:13" x14ac:dyDescent="0.25">
      <c r="I97" s="62"/>
      <c r="J97" s="1"/>
      <c r="K97" s="1"/>
      <c r="L97" s="1"/>
      <c r="M97" s="1"/>
    </row>
    <row r="98" spans="9:13" x14ac:dyDescent="0.25">
      <c r="I98" s="62"/>
      <c r="J98" s="1"/>
      <c r="K98" s="1"/>
      <c r="L98" s="1"/>
      <c r="M98" s="1"/>
    </row>
    <row r="99" spans="9:13" x14ac:dyDescent="0.25">
      <c r="I99" s="62"/>
      <c r="J99" s="1"/>
      <c r="K99" s="1"/>
      <c r="L99" s="1"/>
      <c r="M99" s="1"/>
    </row>
    <row r="100" spans="9:13" x14ac:dyDescent="0.25">
      <c r="I100" s="62"/>
      <c r="J100" s="1"/>
      <c r="K100" s="1"/>
      <c r="L100" s="1"/>
      <c r="M100" s="1"/>
    </row>
    <row r="101" spans="9:13" x14ac:dyDescent="0.25">
      <c r="I101" s="62"/>
      <c r="J101" s="1"/>
      <c r="K101" s="1"/>
      <c r="L101" s="1"/>
      <c r="M101" s="1"/>
    </row>
    <row r="102" spans="9:13" x14ac:dyDescent="0.25">
      <c r="I102" s="62"/>
      <c r="J102" s="1"/>
      <c r="K102" s="1"/>
      <c r="L102" s="1"/>
      <c r="M102" s="1"/>
    </row>
  </sheetData>
  <mergeCells count="107">
    <mergeCell ref="B2:AC2"/>
    <mergeCell ref="B3:L3"/>
    <mergeCell ref="M3:AC3"/>
    <mergeCell ref="N5:AC5"/>
    <mergeCell ref="X7:Z8"/>
    <mergeCell ref="AC7:AC9"/>
    <mergeCell ref="I8:L8"/>
    <mergeCell ref="N55:P55"/>
    <mergeCell ref="X55:Z55"/>
    <mergeCell ref="B7:L7"/>
    <mergeCell ref="N7:Q8"/>
    <mergeCell ref="S7:U8"/>
    <mergeCell ref="B55:G55"/>
    <mergeCell ref="AC57:AC58"/>
    <mergeCell ref="C58:I58"/>
    <mergeCell ref="J58:K58"/>
    <mergeCell ref="C59:I59"/>
    <mergeCell ref="J59:K59"/>
    <mergeCell ref="C60:I60"/>
    <mergeCell ref="J60:K60"/>
    <mergeCell ref="B57:L57"/>
    <mergeCell ref="N57:Q58"/>
    <mergeCell ref="S57:U58"/>
    <mergeCell ref="X57:Z58"/>
    <mergeCell ref="C64:I64"/>
    <mergeCell ref="J64:K64"/>
    <mergeCell ref="C65:I65"/>
    <mergeCell ref="J65:K65"/>
    <mergeCell ref="C66:I66"/>
    <mergeCell ref="J66:K66"/>
    <mergeCell ref="C61:I61"/>
    <mergeCell ref="J61:K61"/>
    <mergeCell ref="C62:I62"/>
    <mergeCell ref="J62:K62"/>
    <mergeCell ref="C63:I63"/>
    <mergeCell ref="J63:K63"/>
    <mergeCell ref="C70:I70"/>
    <mergeCell ref="J70:K70"/>
    <mergeCell ref="C71:I71"/>
    <mergeCell ref="J71:K71"/>
    <mergeCell ref="C72:I72"/>
    <mergeCell ref="J72:K72"/>
    <mergeCell ref="C67:I67"/>
    <mergeCell ref="J67:K67"/>
    <mergeCell ref="C68:I68"/>
    <mergeCell ref="J68:K68"/>
    <mergeCell ref="C69:I69"/>
    <mergeCell ref="J69:K69"/>
    <mergeCell ref="C76:I76"/>
    <mergeCell ref="J76:K76"/>
    <mergeCell ref="C77:I77"/>
    <mergeCell ref="J77:K77"/>
    <mergeCell ref="C78:I78"/>
    <mergeCell ref="J78:K78"/>
    <mergeCell ref="C73:I73"/>
    <mergeCell ref="J73:K73"/>
    <mergeCell ref="C74:I74"/>
    <mergeCell ref="J74:K74"/>
    <mergeCell ref="C75:I75"/>
    <mergeCell ref="J75:K75"/>
    <mergeCell ref="B83:C83"/>
    <mergeCell ref="B84:L84"/>
    <mergeCell ref="B85:L85"/>
    <mergeCell ref="T85:U85"/>
    <mergeCell ref="V85:X85"/>
    <mergeCell ref="C79:I79"/>
    <mergeCell ref="J79:K79"/>
    <mergeCell ref="B80:L80"/>
    <mergeCell ref="X80:Z80"/>
    <mergeCell ref="B82:L82"/>
    <mergeCell ref="X82:Z82"/>
    <mergeCell ref="B87:L87"/>
    <mergeCell ref="O87:P87"/>
    <mergeCell ref="T87:U87"/>
    <mergeCell ref="V87:X87"/>
    <mergeCell ref="Y87:Z87"/>
    <mergeCell ref="Y85:Z85"/>
    <mergeCell ref="AA85:AC85"/>
    <mergeCell ref="B86:L86"/>
    <mergeCell ref="T86:U86"/>
    <mergeCell ref="V86:X86"/>
    <mergeCell ref="Y86:Z86"/>
    <mergeCell ref="AA86:AC86"/>
    <mergeCell ref="R94:S96"/>
    <mergeCell ref="T94:U96"/>
    <mergeCell ref="V94:X96"/>
    <mergeCell ref="Y94:Z96"/>
    <mergeCell ref="AA94:AC96"/>
    <mergeCell ref="Q85:S85"/>
    <mergeCell ref="Q86:S86"/>
    <mergeCell ref="Q87:S87"/>
    <mergeCell ref="R90:S90"/>
    <mergeCell ref="T90:U90"/>
    <mergeCell ref="V90:X90"/>
    <mergeCell ref="Y90:Z90"/>
    <mergeCell ref="AA90:AC90"/>
    <mergeCell ref="R91:S93"/>
    <mergeCell ref="T91:U93"/>
    <mergeCell ref="V91:X93"/>
    <mergeCell ref="Y91:Z93"/>
    <mergeCell ref="AA91:AC93"/>
    <mergeCell ref="AA87:AC87"/>
    <mergeCell ref="Q88:S88"/>
    <mergeCell ref="T88:U88"/>
    <mergeCell ref="V88:X88"/>
    <mergeCell ref="Y88:Z88"/>
    <mergeCell ref="AA88:AC88"/>
  </mergeCells>
  <pageMargins left="0.7" right="0.7" top="0.75" bottom="0.75" header="0.3" footer="0.3"/>
  <pageSetup paperSize="5" scale="54"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 Liliana Martinez Contreras</cp:lastModifiedBy>
  <cp:lastPrinted>2024-09-26T14:26:24Z</cp:lastPrinted>
  <dcterms:created xsi:type="dcterms:W3CDTF">2017-01-13T15:55:25Z</dcterms:created>
  <dcterms:modified xsi:type="dcterms:W3CDTF">2026-08-31T13:37:22Z</dcterms:modified>
</cp:coreProperties>
</file>