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Users\ajsej\Desktop\FISCALIA\EJECUCION CONTRATO\9 SEPTIEMBRE 2026\SUBASTA\15 MANTENIMIENTO DE VEHICULOS Y MOTOS\5 RADICADOS ARKIVA 18-09-2026\"/>
    </mc:Choice>
  </mc:AlternateContent>
  <xr:revisionPtr revIDLastSave="0" documentId="13_ncr:1_{6541FC9C-C22D-45BF-8A92-9E15CB56B4DA}" xr6:coauthVersionLast="47" xr6:coauthVersionMax="47" xr10:uidLastSave="{00000000-0000-0000-0000-000000000000}"/>
  <bookViews>
    <workbookView xWindow="-108" yWindow="-108" windowWidth="23256" windowHeight="12456" tabRatio="500" firstSheet="3" activeTab="4" xr2:uid="{00000000-000D-0000-FFFF-FFFF00000000}"/>
  </bookViews>
  <sheets>
    <sheet name="4-1 VALOR HH" sheetId="1" r:id="rId1"/>
    <sheet name="4-2 DCTO MIN REPUESTOS" sheetId="2" r:id="rId2"/>
    <sheet name="4-3 DCTO HH" sheetId="3" r:id="rId3"/>
    <sheet name="4-4 CONSOLIDADO" sheetId="4" r:id="rId4"/>
    <sheet name="4-5 PRESUPUESTO" sheetId="5"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 xmlns:loext="http://schemas.libreoffice.org/" uri="{7626C862-2A13-11E5-B345-FEFF819CDC9F}">
      <loext:extCalcPr stringRefSyntax="ExcelA1"/>
    </ext>
  </extLst>
</workbook>
</file>

<file path=xl/calcChain.xml><?xml version="1.0" encoding="utf-8"?>
<calcChain xmlns="http://schemas.openxmlformats.org/spreadsheetml/2006/main">
  <c r="H20" i="5" l="1"/>
  <c r="F24" i="5" s="1"/>
  <c r="G20" i="5"/>
  <c r="F23" i="5" s="1"/>
  <c r="F20" i="5"/>
  <c r="F22" i="5" s="1"/>
  <c r="E20" i="5"/>
  <c r="D20" i="5"/>
  <c r="I18" i="5"/>
  <c r="I16" i="5"/>
  <c r="I14" i="5"/>
  <c r="I12" i="5"/>
  <c r="I10" i="5"/>
  <c r="I8" i="5"/>
  <c r="I20" i="5" s="1"/>
  <c r="F25" i="5" s="1"/>
  <c r="H18" i="4"/>
  <c r="I18" i="4" s="1"/>
  <c r="E18" i="4"/>
  <c r="G18" i="4" s="1"/>
  <c r="H16" i="4"/>
  <c r="I16" i="4" s="1"/>
  <c r="E16" i="4"/>
  <c r="G16" i="4" s="1"/>
  <c r="H14" i="4"/>
  <c r="I14" i="4" s="1"/>
  <c r="E14" i="4"/>
  <c r="G14" i="4" s="1"/>
  <c r="H12" i="4"/>
  <c r="I12" i="4" s="1"/>
  <c r="E12" i="4"/>
  <c r="G12" i="4" s="1"/>
  <c r="H10" i="4"/>
  <c r="I10" i="4" s="1"/>
  <c r="E10" i="4"/>
  <c r="G10" i="4" s="1"/>
  <c r="H8" i="4"/>
  <c r="I8" i="4" s="1"/>
  <c r="E8" i="4"/>
  <c r="G8" i="4" s="1"/>
  <c r="E19" i="3"/>
  <c r="G19" i="3" s="1"/>
  <c r="H19" i="3" s="1"/>
  <c r="E17" i="3"/>
  <c r="G17" i="3" s="1"/>
  <c r="H17" i="3" s="1"/>
  <c r="E15" i="3"/>
  <c r="G15" i="3" s="1"/>
  <c r="H15" i="3" s="1"/>
  <c r="E13" i="3"/>
  <c r="G13" i="3" s="1"/>
  <c r="H13" i="3" s="1"/>
  <c r="E11" i="3"/>
  <c r="G11" i="3" s="1"/>
  <c r="H11" i="3" s="1"/>
  <c r="E9" i="3"/>
  <c r="G9" i="3" s="1"/>
  <c r="H9" i="3" s="1"/>
  <c r="G19" i="1"/>
  <c r="H19" i="1" s="1"/>
  <c r="G17" i="1"/>
  <c r="H17" i="1" s="1"/>
  <c r="G15" i="1"/>
  <c r="H15" i="1" s="1"/>
  <c r="G13" i="1"/>
  <c r="H13" i="1" s="1"/>
  <c r="G11" i="1"/>
  <c r="H11" i="1" s="1"/>
  <c r="G9" i="1"/>
  <c r="H9" i="1" s="1"/>
</calcChain>
</file>

<file path=xl/sharedStrings.xml><?xml version="1.0" encoding="utf-8"?>
<sst xmlns="http://schemas.openxmlformats.org/spreadsheetml/2006/main" count="170" uniqueCount="74">
  <si>
    <t>ANEXO 4-1</t>
  </si>
  <si>
    <t>VALOR HORA HOMBRE (HH) 2026 – VALOR DE REFERENCIA FIJADO POR LA ENTIDAD</t>
  </si>
  <si>
    <t>PRESTAR EL SERVICIO DE MANTENIMIENTO PREVENTIVO Y CORRECTIVO DEL PARQUE AUTOMOTOR DE LA FISCALÍA GENERAL DE LA NACIÓN - NIVEL CENTRAL, INCLUYENDO EL SUMINISTRO E INSTALACIÓN DE REPUESTOS NUEVOS Y GENUINOS PARA VEHÍCULOS BLINDADOS, NO BLINDADOS Y MOTOCICLETAS.</t>
  </si>
  <si>
    <t>DESCRIPCIÓN</t>
  </si>
  <si>
    <t>VALOR SELECCIONADO HORA HOMBRE (HH) – 2026</t>
  </si>
  <si>
    <t>ITEM</t>
  </si>
  <si>
    <t>MARCA / SEGMENTO</t>
  </si>
  <si>
    <t>UNIDAD DE MEDIDA</t>
  </si>
  <si>
    <t>HH</t>
  </si>
  <si>
    <t>VALOR HH ANTES DE IVA</t>
  </si>
  <si>
    <t>IVA 19% UNITARIO</t>
  </si>
  <si>
    <t>VALOR TOTAL HH INCLUIDO IVA</t>
  </si>
  <si>
    <t>GRUPO I – TOYOTA</t>
  </si>
  <si>
    <t>TOYOTA</t>
  </si>
  <si>
    <t>GRUPO II – CHEVROLET</t>
  </si>
  <si>
    <t>CHEVROLET</t>
  </si>
  <si>
    <t>GRUPO III – RENAULT</t>
  </si>
  <si>
    <t>RENAULT</t>
  </si>
  <si>
    <t>GRUPO IV – MULTIMARCA VEHÍCULOS</t>
  </si>
  <si>
    <t>MULTIMARCA VEHÍCULOS</t>
  </si>
  <si>
    <t>GRUPO V – SUZUKI (MOTOCICLETAS)</t>
  </si>
  <si>
    <t>SUZUKI (MOTOCICLETAS)</t>
  </si>
  <si>
    <t>GRUPO VI – MULTIMARCA MOTOCICLETAS</t>
  </si>
  <si>
    <t>MULTIMARCA MOTOCICLETAS</t>
  </si>
  <si>
    <t>NOTAS:</t>
  </si>
  <si>
    <t>1) El valor hora hombre es un valor de referencia fijado por la Entidad y NO es objeto de oferta ni de subasta: los proponentes no ofertan un valor ni un descuento sobre la hora hombre, y el tempario no se valoriza ni se multiplica por las horas en la oferta. El porcentaje de descuento adjudicado en la subasta del listado base de repuestos del grupo se aplica, con el mismo valor, al valor hora hombre de referencia; el resultado, más IVA, es el valor hora hombre contractual del grupo.</t>
  </si>
  <si>
    <t>2) Se adopta un valor único por tipo de automotor: $259.364 para vehículos (Grupos I a IV) y $95.292 para motocicletas (Grupos V y VI), igual al mayor de los valores de referencia de los grupos de cada tipo. Origen: valores de referencia del estudio del sector y estudios previos del proceso antecedente FGN-NC-IPSE-0048-2024 (Anexo 4-1 del estudio de mercado No. 241 de 2024: Toyota $192.571; Chevrolet $126.645; multimarca vehículos $124.173; Suzuki $70.752; multimarca motocicletas $55.358), actualizados por los incrementos del salario mínimo legal mensual vigente de 2025 (9,50%) y 2026 (23,00%), factor 1,34685 (Toyota $259.364; Chevrolet $170.572; multimarca vehículos $167.242; Suzuki $95.292; multimarca motocicletas $74.559). Se toma como referencia el valor de los estudios previos y no el valor hora hombre contractual resultante de la subasta de 2024, porque los porcentajes de descuento adjudicados en esa subasta sobre la hora hombre —superiores a los mínimos que fijó el estudio de 2024: 23,50% Toyota, 24,24% Chevrolet, 31,53% multimarca vehículos, 2,79% Suzuki y 14,50% multimarca motocicletas— fueron muy altos y situaron los valores hora hombre contractuales por fuera de los límites de mercado, conforme a la experiencia de la Entidad en la ejecución de los contratos antecedentes; el contraste con la cotización de Automayor S.A. ($183.260 la hora para vehículos livianos y $136.850 para pesados, sin precisar IVA) confirma que el valor de referencia actualizado se ubica en el rango de mercado. Se adopta el mayor de cada tipo porque el tempario es único por tipo de automotor y porque un valor inferior al de la red Toyota no cubriría el costo de esa red.</t>
  </si>
  <si>
    <t>3) El tempario publicado (490,1 h para vehículos; 210,1 h para motocicletas) fija los tiempos por actividad para la liquidación de las órdenes de servicio y no integra la sumatoria base de la oferta.</t>
  </si>
  <si>
    <t>Fecha de elaboración: 08/09/2026</t>
  </si>
  <si>
    <t>ANEXO 4-2</t>
  </si>
  <si>
    <t>DESCUENTO MÍNIMO EN PORCENTAJE (%) SOBRE EL LISTADO BASE DE PRECIOS DE REPUESTOS</t>
  </si>
  <si>
    <t>VALOR SELECCIONADO</t>
  </si>
  <si>
    <t>ÍTEMS DEL LISTADO</t>
  </si>
  <si>
    <t>SUMATORIA DEL LISTADO BASE ANTES DE IVA</t>
  </si>
  <si>
    <t>DESCUENTO MÍNIMO EN PORCENTAJE (%) PARA REPUESTOS</t>
  </si>
  <si>
    <t>%</t>
  </si>
  <si>
    <t>1) El listado base de precios de repuestos de cada grupo, publicado por la Entidad, es la base única de valoración; los precios corresponden a precios de transacción que la Entidad paga actualmente (contrato FGN-NC-0318-2024 para los Grupos III y IV), a las listas de precios del proceso antecedente en ejecución (Grupos I y V), al comparativo entre la canasta cotizada por Automayor S.A. y la lista del proceso antecedente (Grupo II) y al listado depurado de motocicletas multimarca del proceso antecedente (Grupo VI). Las listas del proceso antecedente fueron aportadas por el Departamento de Transportes y no cuentan con certificación de marca sobre su origen o vigencia; su razonabilidad se protege con la validación con referente de mercado durante la ejecución, la complementación del listado y la subasta. Los precios de noviembre de 2024 se actualizaron a agosto de 2026 con el IPC del DANE, serie de empalme (160,42 / 144,22 = 1,112329); la cotización del Grupo II es de agosto de 2026.</t>
  </si>
  <si>
    <t>2) Por tratarse de precios de mercado vigentes y no de precios de lista sujetos a descuento comercial, el descuento mínimo admisible se fija en 0,01% para todos los grupos. La subasta inversa por grupo es el mecanismo mediante el cual se obtiene el descuento definitivo.</t>
  </si>
  <si>
    <t>3) El porcentaje de descuento es único por grupo y se aplica de manera uniforme a la totalidad de los precios unitarios del listado base y al valor de la hora hombre (Anexo 4-3).</t>
  </si>
  <si>
    <t>ANEXO 4-3</t>
  </si>
  <si>
    <t>APLICACIÓN DEL PORCENTAJE DE DESCUENTO DE LA SUBASTA AL VALOR HORA HOMBRE DE REFERENCIA (LA HORA HOMBRE NO ES OBJETO DE OFERTA)</t>
  </si>
  <si>
    <t>VALOR HH DE REFERENCIA ANTES DE IVA</t>
  </si>
  <si>
    <t>DESCUENTO APLICABLE</t>
  </si>
  <si>
    <t>VALOR HH CON EL DESCUENTO MÍNIMO (0,01%) ANTES DE IVA</t>
  </si>
  <si>
    <t>VALOR HH CON EL DESCUENTO MÍNIMO INCLUIDO IVA</t>
  </si>
  <si>
    <t>El % adjudicado en la subasta del listado de repuestos del grupo (mín. 0,01%)</t>
  </si>
  <si>
    <t>1) La hora hombre no es objeto de oferta ni de subasta. El único porcentaje que oferta y puja el proponente es el descuento sobre la sumatoria del listado base de repuestos del grupo; ese mismo porcentaje se aplica al valor hora hombre de referencia para obtener el valor hora hombre contractual, que se liquida en las órdenes de servicio con los tiempos del tempario.</t>
  </si>
  <si>
    <t>2) En el proceso antecedente (FGN-NC-IPSE-0048-2024) se subastó un porcentaje separado para la hora hombre y los descuentos resultantes fueron muy altos; por ello en el presente proceso la hora hombre no se subasta y su valor de referencia se toma de los estudios previos actualizados (Anexo 4-1).</t>
  </si>
  <si>
    <t>ANEXO 4-4</t>
  </si>
  <si>
    <t>CONSOLIDADO – SUMATORIA BASE POR GRUPO (LISTADO BASE DE REPUESTOS) Y DESCUENTO MÍNIMO; VALOR HORA HOMBRE DE REFERENCIA (INFORMATIVO)</t>
  </si>
  <si>
    <t>A. SUMATORIA BASE DEL GRUPO: LISTADO BASE DE REPUESTOS ANTES DE IVA</t>
  </si>
  <si>
    <t>B. DESCUENTO MÍNIMO (%)</t>
  </si>
  <si>
    <t>C. SUMATORIA BASE CON DESCUENTO MÍNIMO (A × (1 − B))</t>
  </si>
  <si>
    <t>D. VALOR HH DE REFERENCIA ANTES DE IVA (NO ES OBJETO DE OFERTA)</t>
  </si>
  <si>
    <t>E. VALOR HH CON EL DESCUENTO MÍNIMO (D × (1 − B))</t>
  </si>
  <si>
    <t>1) La sumatoria base de cada grupo es la sumatoria de los precios unitarios del listado base de repuestos antes de IVA. Es el índice sobre el cual los proponentes ofertan un único porcentaje de descuento (mínimo 0,01%, máximo dos decimales) en el Formato de Oferta Económica, y sobre el cual se adelanta la subasta inversa por grupo. La sumatoria base y la sumatoria con descuento no constituyen el valor del contrato, que se ejecuta por bolsa a monto agotable hasta el presupuesto oficial del grupo (Anexo 4-5).</t>
  </si>
  <si>
    <t>2) El tempario y el valor hora hombre de referencia no son objeto de oferta ni integran la sumatoria base. El porcentaje adjudicado se aplica de manera uniforme a cada precio unitario del listado base y, con el mismo porcentaje, al valor hora hombre de referencia; los valores resultantes, más IVA, son los precios contractuales del grupo.</t>
  </si>
  <si>
    <t>3) La sumatoria base varía entre grupos según el número de ítems de cada listado y no guarda relación con el presupuesto; la comparación entre oferentes se realiza dentro de cada grupo y exclusivamente por el porcentaje de descuento.</t>
  </si>
  <si>
    <t>ANEXO 4-5</t>
  </si>
  <si>
    <t>VALOR ESTIMADO (PRESUPUESTO OFICIAL) PARA CADA UNO DE LOS GRUPOS ESTABLECIDOS POR LA FGN – VIGENCIAS 2026, 2027 Y 2028</t>
  </si>
  <si>
    <t>CANTIDAD DE AUTOMOTORES</t>
  </si>
  <si>
    <t>BLINDADOS</t>
  </si>
  <si>
    <t>VALOR TOTAL VIGENCIA 2026 (DIC. 1 – DIC. 31)</t>
  </si>
  <si>
    <t>VALOR TOTAL VIGENCIA 2027 (ENE. 1 – DIC. 31)</t>
  </si>
  <si>
    <t>VALOR TOTAL VIGENCIA 2028 (ENE. 1 – NOV. 30)</t>
  </si>
  <si>
    <t>VALOR TOTAL POR GRUPO (IVA INCLUIDO)</t>
  </si>
  <si>
    <t>TOTALES</t>
  </si>
  <si>
    <t>TOTAL VIGENCIA 2026</t>
  </si>
  <si>
    <t>TOTAL VIGENCIA 2027</t>
  </si>
  <si>
    <t>TOTAL VIGENCIA 2028</t>
  </si>
  <si>
    <t>VALOR TOTAL PRESUPUESTO (VIGENCIAS 2026, 2027 Y 2028)</t>
  </si>
  <si>
    <t>1) Presupuesto oficial asignado en el Plan Anual de Adquisiciones y en la solicitud de elaboración del estudio del sector (FGN-AP07-F-42), IVA incluido, con afectación de vigencias futuras. Su razonabilidad se verificó frente a los contratos vigentes 2024-2026 ($8.589.877.723 en valores iniciales; $8.995.921.380,65 en los valores registrados en SECOP II a julio de 2026).</t>
  </si>
  <si>
    <t>2) Por tratarse de un servicio ejecutado por demanda mediante órdenes de servicio, el presupuesto es el tope de la bolsa a monto agotable de cada grupo y no resulta de multiplicar cantidades por precios.</t>
  </si>
  <si>
    <t>3) La cantidad de automotores corresponde a la composición del parque reportada en el estudio previo a la fecha de estructuración (Anexo 4-6) y puede variar durante la ejecución.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</si>
</sst>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numFmt numFmtId="165" formatCode="\$#,##0.00"/>
    <numFmt numFmtId="166" formatCode="\$#,##0.000"/>
    <numFmt numFmtId="167" formatCode="\$#,##0.0000"/>
  </numFmts>
  <fonts count="8" x14ac:knownFonts="1">
    <font>
      <sz val="11"/>
      <color theme="1"/>
      <name val="Calibri"/>
      <family val="2"/>
      <charset val="1"/>
    </font>
    <font>
      <b/>
      <sz val="12"/>
      <color rgb="FF1F3864"/>
      <name val="Arial"/>
      <charset val="1"/>
    </font>
    <font>
      <b/>
      <sz val="10"/>
      <color rgb="FF000000"/>
      <name val="Arial"/>
      <charset val="1"/>
    </font>
    <font>
      <i/>
      <sz val="8"/>
      <color rgb="FF000000"/>
      <name val="Arial"/>
      <charset val="1"/>
    </font>
    <font>
      <b/>
      <sz val="9"/>
      <color rgb="FF000000"/>
      <name val="Arial"/>
      <charset val="1"/>
    </font>
    <font>
      <sz val="9"/>
      <color rgb="FF000000"/>
      <name val="Arial"/>
      <charset val="1"/>
    </font>
    <font>
      <sz val="8"/>
      <color rgb="FF000000"/>
      <name val="Arial"/>
      <charset val="1"/>
    </font>
    <font>
      <sz val="9"/>
      <color rgb="FF0000FF"/>
      <name val="Arial"/>
      <charset val="1"/>
    </font>
  </fonts>
  <fills count="4">
    <fill>
      <patternFill patternType="none"/>
    </fill>
    <fill>
      <patternFill patternType="gray125"/>
    </fill>
    <fill>
      <patternFill patternType="solid">
        <fgColor rgb="FFD9D9D9"/>
        <bgColor rgb="FFF2F2F2"/>
      </patternFill>
    </fill>
    <fill>
      <patternFill patternType="solid">
        <fgColor rgb="FFF2F2F2"/>
        <bgColor rgb="FFFFFFCC"/>
      </patternFill>
    </fill>
  </fills>
  <borders count="2">
    <border>
      <left/>
      <right/>
      <top/>
      <bottom/>
      <diagonal/>
    </border>
    <border>
      <left style="thin">
        <color rgb="FF808080"/>
      </left>
      <right style="thin">
        <color rgb="FF808080"/>
      </right>
      <top style="thin">
        <color rgb="FF808080"/>
      </top>
      <bottom style="thin">
        <color rgb="FF808080"/>
      </bottom>
      <diagonal/>
    </border>
  </borders>
  <cellStyleXfs count="1">
    <xf numFmtId="0" fontId="0" fillId="0" borderId="0"/>
  </cellStyleXfs>
  <cellXfs count="28">
    <xf numFmtId="0" fontId="0" fillId="0" borderId="0" xfId="0"/>
    <xf numFmtId="0" fontId="1" fillId="0" borderId="0" xfId="0" applyFont="1"/>
    <xf numFmtId="0" fontId="4"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164" fontId="4" fillId="0" borderId="1" xfId="0" applyNumberFormat="1" applyFont="1" applyBorder="1" applyAlignment="1">
      <alignment horizontal="center" vertical="center" wrapText="1"/>
    </xf>
    <xf numFmtId="164" fontId="5" fillId="0" borderId="1" xfId="0" applyNumberFormat="1" applyFont="1" applyBorder="1" applyAlignment="1">
      <alignment horizontal="center" vertical="center" wrapText="1"/>
    </xf>
    <xf numFmtId="0" fontId="4" fillId="0" borderId="0" xfId="0" applyFont="1"/>
    <xf numFmtId="0" fontId="3" fillId="0" borderId="0" xfId="0" applyFont="1"/>
    <xf numFmtId="3" fontId="5" fillId="0" borderId="1" xfId="0" applyNumberFormat="1" applyFont="1" applyBorder="1" applyAlignment="1">
      <alignment horizontal="center" vertical="center" wrapText="1"/>
    </xf>
    <xf numFmtId="165" fontId="5" fillId="0" borderId="1" xfId="0" applyNumberFormat="1" applyFont="1" applyBorder="1" applyAlignment="1">
      <alignment horizontal="center" vertical="center" wrapText="1"/>
    </xf>
    <xf numFmtId="10" fontId="4" fillId="0" borderId="1" xfId="0" applyNumberFormat="1" applyFont="1" applyBorder="1" applyAlignment="1">
      <alignment horizontal="center" vertical="center" wrapText="1"/>
    </xf>
    <xf numFmtId="165" fontId="4" fillId="0" borderId="1" xfId="0" applyNumberFormat="1" applyFont="1" applyBorder="1" applyAlignment="1">
      <alignment horizontal="center" vertical="center" wrapText="1"/>
    </xf>
    <xf numFmtId="10" fontId="5" fillId="0" borderId="1" xfId="0" applyNumberFormat="1" applyFont="1" applyBorder="1" applyAlignment="1">
      <alignment horizontal="center" vertical="center" wrapText="1"/>
    </xf>
    <xf numFmtId="165" fontId="7" fillId="0" borderId="1" xfId="0" applyNumberFormat="1" applyFont="1" applyBorder="1" applyAlignment="1">
      <alignment horizontal="center" vertical="center" wrapText="1"/>
    </xf>
    <xf numFmtId="3" fontId="4" fillId="2" borderId="1" xfId="0" applyNumberFormat="1" applyFont="1" applyFill="1" applyBorder="1" applyAlignment="1">
      <alignment horizontal="center" vertical="center" wrapText="1"/>
    </xf>
    <xf numFmtId="165" fontId="4" fillId="2" borderId="1" xfId="0" applyNumberFormat="1" applyFont="1" applyFill="1" applyBorder="1" applyAlignment="1">
      <alignment horizontal="center" vertical="center" wrapText="1"/>
    </xf>
    <xf numFmtId="0" fontId="6" fillId="0" borderId="0" xfId="0" applyFont="1" applyAlignment="1">
      <alignment vertical="top" wrapText="1"/>
    </xf>
    <xf numFmtId="0" fontId="4" fillId="3" borderId="1" xfId="0" applyFont="1" applyFill="1" applyBorder="1" applyAlignment="1">
      <alignment horizontal="left" vertical="center" wrapText="1"/>
    </xf>
    <xf numFmtId="0" fontId="2" fillId="0" borderId="0" xfId="0" applyFont="1"/>
    <xf numFmtId="0" fontId="3" fillId="0" borderId="0" xfId="0" applyFont="1" applyAlignment="1">
      <alignment horizontal="left" vertical="center" wrapText="1"/>
    </xf>
    <xf numFmtId="0" fontId="4" fillId="2" borderId="1" xfId="0" applyFont="1" applyFill="1" applyBorder="1" applyAlignment="1">
      <alignment horizontal="center" vertical="center" wrapText="1"/>
    </xf>
    <xf numFmtId="0" fontId="4" fillId="0" borderId="1" xfId="0" applyFont="1" applyBorder="1" applyAlignment="1">
      <alignment horizontal="left" vertical="center" wrapText="1"/>
    </xf>
    <xf numFmtId="165" fontId="4" fillId="0" borderId="1" xfId="0" applyNumberFormat="1" applyFont="1" applyBorder="1" applyAlignment="1">
      <alignment horizontal="center" vertical="center" wrapText="1"/>
    </xf>
    <xf numFmtId="0" fontId="4" fillId="2" borderId="1" xfId="0" applyFont="1" applyFill="1" applyBorder="1" applyAlignment="1">
      <alignment horizontal="left" vertical="center" wrapText="1"/>
    </xf>
    <xf numFmtId="166" fontId="4" fillId="0" borderId="1" xfId="0" applyNumberFormat="1" applyFont="1" applyBorder="1" applyAlignment="1">
      <alignment horizontal="center" vertical="center" wrapText="1"/>
    </xf>
    <xf numFmtId="167" fontId="4" fillId="0" borderId="1" xfId="0" applyNumberFormat="1" applyFont="1" applyBorder="1" applyAlignment="1">
      <alignment horizontal="center" vertical="center" wrapText="1"/>
    </xf>
    <xf numFmtId="166" fontId="4" fillId="2" borderId="1"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indexedColors>
      <rgbColor rgb="FF000000"/>
      <rgbColor rgb="FFF2F2F2"/>
      <rgbColor rgb="FFC0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1F3864"/>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H26"/>
  <sheetViews>
    <sheetView showGridLines="0" topLeftCell="A16" zoomScaleNormal="100" workbookViewId="0">
      <selection activeCell="A27" sqref="A27:XFD27"/>
    </sheetView>
  </sheetViews>
  <sheetFormatPr baseColWidth="10" defaultColWidth="8.6640625" defaultRowHeight="14.4" x14ac:dyDescent="0.3"/>
  <cols>
    <col min="1" max="1" width="3" customWidth="1"/>
    <col min="2" max="2" width="8" customWidth="1"/>
    <col min="3" max="3" width="30" customWidth="1"/>
    <col min="4" max="4" width="14" customWidth="1"/>
    <col min="5" max="5" width="8" customWidth="1"/>
    <col min="6" max="6" width="20" customWidth="1"/>
    <col min="7" max="7" width="16" customWidth="1"/>
    <col min="8" max="8" width="22" customWidth="1"/>
  </cols>
  <sheetData>
    <row r="2" spans="2:8" ht="15.6" x14ac:dyDescent="0.3">
      <c r="B2" s="1" t="s">
        <v>0</v>
      </c>
    </row>
    <row r="3" spans="2:8" x14ac:dyDescent="0.3">
      <c r="B3" s="19" t="s">
        <v>1</v>
      </c>
      <c r="C3" s="19"/>
      <c r="D3" s="19"/>
      <c r="E3" s="19"/>
      <c r="F3" s="19"/>
      <c r="G3" s="19"/>
      <c r="H3" s="19"/>
    </row>
    <row r="4" spans="2:8" ht="30" customHeight="1" x14ac:dyDescent="0.3">
      <c r="B4" s="20" t="s">
        <v>2</v>
      </c>
      <c r="C4" s="20"/>
      <c r="D4" s="20"/>
      <c r="E4" s="20"/>
      <c r="F4" s="20"/>
      <c r="G4" s="20"/>
      <c r="H4" s="20"/>
    </row>
    <row r="6" spans="2:8" ht="15" customHeight="1" x14ac:dyDescent="0.3">
      <c r="B6" s="21" t="s">
        <v>3</v>
      </c>
      <c r="C6" s="21"/>
      <c r="D6" s="21"/>
      <c r="E6" s="21"/>
      <c r="F6" s="21" t="s">
        <v>4</v>
      </c>
      <c r="G6" s="21"/>
      <c r="H6" s="21"/>
    </row>
    <row r="7" spans="2:8" ht="30" customHeight="1" x14ac:dyDescent="0.3">
      <c r="B7" s="2" t="s">
        <v>5</v>
      </c>
      <c r="C7" s="2" t="s">
        <v>6</v>
      </c>
      <c r="D7" s="2" t="s">
        <v>7</v>
      </c>
      <c r="E7" s="2" t="s">
        <v>8</v>
      </c>
      <c r="F7" s="2" t="s">
        <v>9</v>
      </c>
      <c r="G7" s="2" t="s">
        <v>10</v>
      </c>
      <c r="H7" s="2" t="s">
        <v>11</v>
      </c>
    </row>
    <row r="8" spans="2:8" ht="15" customHeight="1" x14ac:dyDescent="0.3">
      <c r="B8" s="18" t="s">
        <v>12</v>
      </c>
      <c r="C8" s="18"/>
      <c r="D8" s="18"/>
      <c r="E8" s="18"/>
      <c r="F8" s="18"/>
      <c r="G8" s="18"/>
      <c r="H8" s="18"/>
    </row>
    <row r="9" spans="2:8" x14ac:dyDescent="0.3">
      <c r="B9" s="3">
        <v>1</v>
      </c>
      <c r="C9" s="4" t="s">
        <v>13</v>
      </c>
      <c r="D9" s="3" t="s">
        <v>8</v>
      </c>
      <c r="E9" s="3">
        <v>1</v>
      </c>
      <c r="F9" s="5">
        <v>259364</v>
      </c>
      <c r="G9" s="6">
        <f>ROUND(F9*19%,0)</f>
        <v>49279</v>
      </c>
      <c r="H9" s="5">
        <f>F9+G9</f>
        <v>308643</v>
      </c>
    </row>
    <row r="10" spans="2:8" ht="15" customHeight="1" x14ac:dyDescent="0.3">
      <c r="B10" s="18" t="s">
        <v>14</v>
      </c>
      <c r="C10" s="18"/>
      <c r="D10" s="18"/>
      <c r="E10" s="18"/>
      <c r="F10" s="18"/>
      <c r="G10" s="18"/>
      <c r="H10" s="18"/>
    </row>
    <row r="11" spans="2:8" x14ac:dyDescent="0.3">
      <c r="B11" s="3">
        <v>1</v>
      </c>
      <c r="C11" s="4" t="s">
        <v>15</v>
      </c>
      <c r="D11" s="3" t="s">
        <v>8</v>
      </c>
      <c r="E11" s="3">
        <v>1</v>
      </c>
      <c r="F11" s="5">
        <v>259364</v>
      </c>
      <c r="G11" s="6">
        <f>ROUND(F11*19%,0)</f>
        <v>49279</v>
      </c>
      <c r="H11" s="5">
        <f>F11+G11</f>
        <v>308643</v>
      </c>
    </row>
    <row r="12" spans="2:8" ht="15" customHeight="1" x14ac:dyDescent="0.3">
      <c r="B12" s="18" t="s">
        <v>16</v>
      </c>
      <c r="C12" s="18"/>
      <c r="D12" s="18"/>
      <c r="E12" s="18"/>
      <c r="F12" s="18"/>
      <c r="G12" s="18"/>
      <c r="H12" s="18"/>
    </row>
    <row r="13" spans="2:8" x14ac:dyDescent="0.3">
      <c r="B13" s="3">
        <v>1</v>
      </c>
      <c r="C13" s="4" t="s">
        <v>17</v>
      </c>
      <c r="D13" s="3" t="s">
        <v>8</v>
      </c>
      <c r="E13" s="3">
        <v>1</v>
      </c>
      <c r="F13" s="5">
        <v>259364</v>
      </c>
      <c r="G13" s="6">
        <f>ROUND(F13*19%,0)</f>
        <v>49279</v>
      </c>
      <c r="H13" s="5">
        <f>F13+G13</f>
        <v>308643</v>
      </c>
    </row>
    <row r="14" spans="2:8" ht="15" customHeight="1" x14ac:dyDescent="0.3">
      <c r="B14" s="18" t="s">
        <v>18</v>
      </c>
      <c r="C14" s="18"/>
      <c r="D14" s="18"/>
      <c r="E14" s="18"/>
      <c r="F14" s="18"/>
      <c r="G14" s="18"/>
      <c r="H14" s="18"/>
    </row>
    <row r="15" spans="2:8" x14ac:dyDescent="0.3">
      <c r="B15" s="3">
        <v>1</v>
      </c>
      <c r="C15" s="4" t="s">
        <v>19</v>
      </c>
      <c r="D15" s="3" t="s">
        <v>8</v>
      </c>
      <c r="E15" s="3">
        <v>1</v>
      </c>
      <c r="F15" s="5">
        <v>259364</v>
      </c>
      <c r="G15" s="6">
        <f>ROUND(F15*19%,0)</f>
        <v>49279</v>
      </c>
      <c r="H15" s="5">
        <f>F15+G15</f>
        <v>308643</v>
      </c>
    </row>
    <row r="16" spans="2:8" ht="15" customHeight="1" x14ac:dyDescent="0.3">
      <c r="B16" s="18" t="s">
        <v>20</v>
      </c>
      <c r="C16" s="18"/>
      <c r="D16" s="18"/>
      <c r="E16" s="18"/>
      <c r="F16" s="18"/>
      <c r="G16" s="18"/>
      <c r="H16" s="18"/>
    </row>
    <row r="17" spans="2:8" x14ac:dyDescent="0.3">
      <c r="B17" s="3">
        <v>1</v>
      </c>
      <c r="C17" s="4" t="s">
        <v>21</v>
      </c>
      <c r="D17" s="3" t="s">
        <v>8</v>
      </c>
      <c r="E17" s="3">
        <v>1</v>
      </c>
      <c r="F17" s="5">
        <v>95292</v>
      </c>
      <c r="G17" s="6">
        <f>ROUND(F17*19%,0)</f>
        <v>18105</v>
      </c>
      <c r="H17" s="5">
        <f>F17+G17</f>
        <v>113397</v>
      </c>
    </row>
    <row r="18" spans="2:8" ht="15" customHeight="1" x14ac:dyDescent="0.3">
      <c r="B18" s="18" t="s">
        <v>22</v>
      </c>
      <c r="C18" s="18"/>
      <c r="D18" s="18"/>
      <c r="E18" s="18"/>
      <c r="F18" s="18"/>
      <c r="G18" s="18"/>
      <c r="H18" s="18"/>
    </row>
    <row r="19" spans="2:8" x14ac:dyDescent="0.3">
      <c r="B19" s="3">
        <v>1</v>
      </c>
      <c r="C19" s="4" t="s">
        <v>23</v>
      </c>
      <c r="D19" s="3" t="s">
        <v>8</v>
      </c>
      <c r="E19" s="3">
        <v>1</v>
      </c>
      <c r="F19" s="5">
        <v>95292</v>
      </c>
      <c r="G19" s="6">
        <f>ROUND(F19*19%,0)</f>
        <v>18105</v>
      </c>
      <c r="H19" s="5">
        <f>F19+G19</f>
        <v>113397</v>
      </c>
    </row>
    <row r="21" spans="2:8" x14ac:dyDescent="0.3">
      <c r="B21" s="7" t="s">
        <v>24</v>
      </c>
    </row>
    <row r="22" spans="2:8" ht="55.5" customHeight="1" x14ac:dyDescent="0.3">
      <c r="B22" s="17" t="s">
        <v>25</v>
      </c>
      <c r="C22" s="17"/>
      <c r="D22" s="17"/>
      <c r="E22" s="17"/>
      <c r="F22" s="17"/>
      <c r="G22" s="17"/>
      <c r="H22" s="17"/>
    </row>
    <row r="23" spans="2:8" ht="181.5" customHeight="1" x14ac:dyDescent="0.3">
      <c r="B23" s="17" t="s">
        <v>26</v>
      </c>
      <c r="C23" s="17"/>
      <c r="D23" s="17"/>
      <c r="E23" s="17"/>
      <c r="F23" s="17"/>
      <c r="G23" s="17"/>
      <c r="H23" s="17"/>
    </row>
    <row r="24" spans="2:8" ht="27.75" customHeight="1" x14ac:dyDescent="0.3">
      <c r="B24" s="17" t="s">
        <v>27</v>
      </c>
      <c r="C24" s="17"/>
      <c r="D24" s="17"/>
      <c r="E24" s="17"/>
      <c r="F24" s="17"/>
      <c r="G24" s="17"/>
      <c r="H24" s="17"/>
    </row>
    <row r="26" spans="2:8" x14ac:dyDescent="0.3">
      <c r="B26" s="8" t="s">
        <v>28</v>
      </c>
    </row>
  </sheetData>
  <mergeCells count="13">
    <mergeCell ref="B3:H3"/>
    <mergeCell ref="B4:H4"/>
    <mergeCell ref="B6:E6"/>
    <mergeCell ref="F6:H6"/>
    <mergeCell ref="B8:H8"/>
    <mergeCell ref="B22:H22"/>
    <mergeCell ref="B23:H23"/>
    <mergeCell ref="B24:H24"/>
    <mergeCell ref="B10:H10"/>
    <mergeCell ref="B12:H12"/>
    <mergeCell ref="B14:H14"/>
    <mergeCell ref="B16:H16"/>
    <mergeCell ref="B18:H18"/>
  </mergeCells>
  <pageMargins left="0.75" right="0.75" top="1" bottom="1" header="0.511811023622047" footer="0.511811023622047"/>
  <pageSetup orientation="landscape"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2:G26"/>
  <sheetViews>
    <sheetView showGridLines="0" topLeftCell="A10" zoomScaleNormal="100" workbookViewId="0">
      <selection activeCell="A27" sqref="A27:XFD27"/>
    </sheetView>
  </sheetViews>
  <sheetFormatPr baseColWidth="10" defaultColWidth="8.6640625" defaultRowHeight="14.4" x14ac:dyDescent="0.3"/>
  <cols>
    <col min="1" max="1" width="3" customWidth="1"/>
    <col min="2" max="2" width="8" customWidth="1"/>
    <col min="3" max="3" width="30" customWidth="1"/>
    <col min="4" max="4" width="14" customWidth="1"/>
    <col min="5" max="5" width="12" customWidth="1"/>
    <col min="6" max="7" width="26" customWidth="1"/>
  </cols>
  <sheetData>
    <row r="2" spans="2:7" ht="15.6" x14ac:dyDescent="0.3">
      <c r="B2" s="1" t="s">
        <v>29</v>
      </c>
    </row>
    <row r="3" spans="2:7" x14ac:dyDescent="0.3">
      <c r="B3" s="19" t="s">
        <v>30</v>
      </c>
      <c r="C3" s="19"/>
      <c r="D3" s="19"/>
      <c r="E3" s="19"/>
      <c r="F3" s="19"/>
      <c r="G3" s="19"/>
    </row>
    <row r="4" spans="2:7" ht="30" customHeight="1" x14ac:dyDescent="0.3">
      <c r="B4" s="20" t="s">
        <v>2</v>
      </c>
      <c r="C4" s="20"/>
      <c r="D4" s="20"/>
      <c r="E4" s="20"/>
      <c r="F4" s="20"/>
      <c r="G4" s="20"/>
    </row>
    <row r="6" spans="2:7" ht="15" customHeight="1" x14ac:dyDescent="0.3">
      <c r="B6" s="21" t="s">
        <v>3</v>
      </c>
      <c r="C6" s="21"/>
      <c r="D6" s="21"/>
      <c r="E6" s="21"/>
      <c r="F6" s="21" t="s">
        <v>31</v>
      </c>
      <c r="G6" s="21"/>
    </row>
    <row r="7" spans="2:7" ht="30" customHeight="1" x14ac:dyDescent="0.3">
      <c r="B7" s="2" t="s">
        <v>5</v>
      </c>
      <c r="C7" s="2" t="s">
        <v>6</v>
      </c>
      <c r="D7" s="2" t="s">
        <v>7</v>
      </c>
      <c r="E7" s="2" t="s">
        <v>32</v>
      </c>
      <c r="F7" s="2" t="s">
        <v>33</v>
      </c>
      <c r="G7" s="2" t="s">
        <v>34</v>
      </c>
    </row>
    <row r="8" spans="2:7" ht="15" customHeight="1" x14ac:dyDescent="0.3">
      <c r="B8" s="18" t="s">
        <v>12</v>
      </c>
      <c r="C8" s="18"/>
      <c r="D8" s="18"/>
      <c r="E8" s="18"/>
      <c r="F8" s="18"/>
      <c r="G8" s="18"/>
    </row>
    <row r="9" spans="2:7" x14ac:dyDescent="0.3">
      <c r="B9" s="3">
        <v>1</v>
      </c>
      <c r="C9" s="4" t="s">
        <v>13</v>
      </c>
      <c r="D9" s="3" t="s">
        <v>35</v>
      </c>
      <c r="E9" s="9">
        <v>61588</v>
      </c>
      <c r="F9" s="10">
        <v>61914772238.959999</v>
      </c>
      <c r="G9" s="11">
        <v>1E-4</v>
      </c>
    </row>
    <row r="10" spans="2:7" ht="15" customHeight="1" x14ac:dyDescent="0.3">
      <c r="B10" s="18" t="s">
        <v>14</v>
      </c>
      <c r="C10" s="18"/>
      <c r="D10" s="18"/>
      <c r="E10" s="18"/>
      <c r="F10" s="18"/>
      <c r="G10" s="18"/>
    </row>
    <row r="11" spans="2:7" x14ac:dyDescent="0.3">
      <c r="B11" s="3">
        <v>1</v>
      </c>
      <c r="C11" s="4" t="s">
        <v>15</v>
      </c>
      <c r="D11" s="3" t="s">
        <v>35</v>
      </c>
      <c r="E11" s="9">
        <v>3112</v>
      </c>
      <c r="F11" s="10">
        <v>2954539191.1999998</v>
      </c>
      <c r="G11" s="11">
        <v>1E-4</v>
      </c>
    </row>
    <row r="12" spans="2:7" ht="15" customHeight="1" x14ac:dyDescent="0.3">
      <c r="B12" s="18" t="s">
        <v>16</v>
      </c>
      <c r="C12" s="18"/>
      <c r="D12" s="18"/>
      <c r="E12" s="18"/>
      <c r="F12" s="18"/>
      <c r="G12" s="18"/>
    </row>
    <row r="13" spans="2:7" x14ac:dyDescent="0.3">
      <c r="B13" s="3">
        <v>1</v>
      </c>
      <c r="C13" s="4" t="s">
        <v>17</v>
      </c>
      <c r="D13" s="3" t="s">
        <v>35</v>
      </c>
      <c r="E13" s="9">
        <v>1720</v>
      </c>
      <c r="F13" s="10">
        <v>471304782.83999997</v>
      </c>
      <c r="G13" s="11">
        <v>1E-4</v>
      </c>
    </row>
    <row r="14" spans="2:7" ht="15" customHeight="1" x14ac:dyDescent="0.3">
      <c r="B14" s="18" t="s">
        <v>18</v>
      </c>
      <c r="C14" s="18"/>
      <c r="D14" s="18"/>
      <c r="E14" s="18"/>
      <c r="F14" s="18"/>
      <c r="G14" s="18"/>
    </row>
    <row r="15" spans="2:7" x14ac:dyDescent="0.3">
      <c r="B15" s="3">
        <v>1</v>
      </c>
      <c r="C15" s="4" t="s">
        <v>19</v>
      </c>
      <c r="D15" s="3" t="s">
        <v>35</v>
      </c>
      <c r="E15" s="9">
        <v>5530</v>
      </c>
      <c r="F15" s="10">
        <v>1716461783.0699999</v>
      </c>
      <c r="G15" s="11">
        <v>1E-4</v>
      </c>
    </row>
    <row r="16" spans="2:7" ht="15" customHeight="1" x14ac:dyDescent="0.3">
      <c r="B16" s="18" t="s">
        <v>20</v>
      </c>
      <c r="C16" s="18"/>
      <c r="D16" s="18"/>
      <c r="E16" s="18"/>
      <c r="F16" s="18"/>
      <c r="G16" s="18"/>
    </row>
    <row r="17" spans="2:7" x14ac:dyDescent="0.3">
      <c r="B17" s="3">
        <v>1</v>
      </c>
      <c r="C17" s="4" t="s">
        <v>21</v>
      </c>
      <c r="D17" s="3" t="s">
        <v>35</v>
      </c>
      <c r="E17" s="9">
        <v>4365</v>
      </c>
      <c r="F17" s="10">
        <v>341720850.25</v>
      </c>
      <c r="G17" s="11">
        <v>1E-4</v>
      </c>
    </row>
    <row r="18" spans="2:7" ht="15" customHeight="1" x14ac:dyDescent="0.3">
      <c r="B18" s="18" t="s">
        <v>22</v>
      </c>
      <c r="C18" s="18"/>
      <c r="D18" s="18"/>
      <c r="E18" s="18"/>
      <c r="F18" s="18"/>
      <c r="G18" s="18"/>
    </row>
    <row r="19" spans="2:7" x14ac:dyDescent="0.3">
      <c r="B19" s="3">
        <v>1</v>
      </c>
      <c r="C19" s="4" t="s">
        <v>23</v>
      </c>
      <c r="D19" s="3" t="s">
        <v>35</v>
      </c>
      <c r="E19" s="9">
        <v>22</v>
      </c>
      <c r="F19" s="10">
        <v>1425338.88</v>
      </c>
      <c r="G19" s="11">
        <v>1E-4</v>
      </c>
    </row>
    <row r="21" spans="2:7" x14ac:dyDescent="0.3">
      <c r="B21" s="7" t="s">
        <v>24</v>
      </c>
    </row>
    <row r="22" spans="2:7" ht="111.75" customHeight="1" x14ac:dyDescent="0.3">
      <c r="B22" s="17" t="s">
        <v>36</v>
      </c>
      <c r="C22" s="17"/>
      <c r="D22" s="17"/>
      <c r="E22" s="17"/>
      <c r="F22" s="17"/>
      <c r="G22" s="17"/>
    </row>
    <row r="23" spans="2:7" ht="42" customHeight="1" x14ac:dyDescent="0.3">
      <c r="B23" s="17" t="s">
        <v>37</v>
      </c>
      <c r="C23" s="17"/>
      <c r="D23" s="17"/>
      <c r="E23" s="17"/>
      <c r="F23" s="17"/>
      <c r="G23" s="17"/>
    </row>
    <row r="24" spans="2:7" ht="27.75" customHeight="1" x14ac:dyDescent="0.3">
      <c r="B24" s="17" t="s">
        <v>38</v>
      </c>
      <c r="C24" s="17"/>
      <c r="D24" s="17"/>
      <c r="E24" s="17"/>
      <c r="F24" s="17"/>
      <c r="G24" s="17"/>
    </row>
    <row r="26" spans="2:7" x14ac:dyDescent="0.3">
      <c r="B26" s="8" t="s">
        <v>28</v>
      </c>
    </row>
  </sheetData>
  <mergeCells count="13">
    <mergeCell ref="B3:G3"/>
    <mergeCell ref="B4:G4"/>
    <mergeCell ref="B6:E6"/>
    <mergeCell ref="F6:G6"/>
    <mergeCell ref="B8:G8"/>
    <mergeCell ref="B22:G22"/>
    <mergeCell ref="B23:G23"/>
    <mergeCell ref="B24:G24"/>
    <mergeCell ref="B10:G10"/>
    <mergeCell ref="B12:G12"/>
    <mergeCell ref="B14:G14"/>
    <mergeCell ref="B16:G16"/>
    <mergeCell ref="B18:G18"/>
  </mergeCells>
  <pageMargins left="0.75" right="0.75" top="1" bottom="1" header="0.511811023622047" footer="0.511811023622047"/>
  <pageSetup orientation="landscape"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2:H25"/>
  <sheetViews>
    <sheetView showGridLines="0" topLeftCell="A15" zoomScaleNormal="100" workbookViewId="0">
      <selection activeCell="A26" sqref="A26:XFD26"/>
    </sheetView>
  </sheetViews>
  <sheetFormatPr baseColWidth="10" defaultColWidth="8.6640625" defaultRowHeight="14.4" x14ac:dyDescent="0.3"/>
  <cols>
    <col min="1" max="1" width="3" customWidth="1"/>
    <col min="2" max="2" width="8" customWidth="1"/>
    <col min="3" max="3" width="30" customWidth="1"/>
    <col min="4" max="4" width="14" customWidth="1"/>
    <col min="5" max="5" width="20" customWidth="1"/>
    <col min="6" max="6" width="16" customWidth="1"/>
    <col min="7" max="8" width="22" customWidth="1"/>
  </cols>
  <sheetData>
    <row r="2" spans="2:8" ht="15.6" x14ac:dyDescent="0.3">
      <c r="B2" s="1" t="s">
        <v>39</v>
      </c>
    </row>
    <row r="3" spans="2:8" x14ac:dyDescent="0.3">
      <c r="B3" s="19" t="s">
        <v>40</v>
      </c>
      <c r="C3" s="19"/>
      <c r="D3" s="19"/>
      <c r="E3" s="19"/>
      <c r="F3" s="19"/>
      <c r="G3" s="19"/>
      <c r="H3" s="19"/>
    </row>
    <row r="4" spans="2:8" ht="30" customHeight="1" x14ac:dyDescent="0.3">
      <c r="B4" s="20" t="s">
        <v>2</v>
      </c>
      <c r="C4" s="20"/>
      <c r="D4" s="20"/>
      <c r="E4" s="20"/>
      <c r="F4" s="20"/>
      <c r="G4" s="20"/>
      <c r="H4" s="20"/>
    </row>
    <row r="6" spans="2:8" ht="15" customHeight="1" x14ac:dyDescent="0.3">
      <c r="B6" s="21" t="s">
        <v>3</v>
      </c>
      <c r="C6" s="21"/>
      <c r="D6" s="21"/>
      <c r="E6" s="21"/>
      <c r="F6" s="21" t="s">
        <v>31</v>
      </c>
      <c r="G6" s="21"/>
      <c r="H6" s="21"/>
    </row>
    <row r="7" spans="2:8" ht="54" customHeight="1" x14ac:dyDescent="0.3">
      <c r="B7" s="2" t="s">
        <v>5</v>
      </c>
      <c r="C7" s="2" t="s">
        <v>6</v>
      </c>
      <c r="D7" s="2" t="s">
        <v>7</v>
      </c>
      <c r="E7" s="2" t="s">
        <v>41</v>
      </c>
      <c r="F7" s="2" t="s">
        <v>42</v>
      </c>
      <c r="G7" s="2" t="s">
        <v>43</v>
      </c>
      <c r="H7" s="2" t="s">
        <v>44</v>
      </c>
    </row>
    <row r="8" spans="2:8" ht="15" customHeight="1" x14ac:dyDescent="0.3">
      <c r="B8" s="18" t="s">
        <v>12</v>
      </c>
      <c r="C8" s="18"/>
      <c r="D8" s="18"/>
      <c r="E8" s="18"/>
      <c r="F8" s="18"/>
      <c r="G8" s="18"/>
      <c r="H8" s="18"/>
    </row>
    <row r="9" spans="2:8" ht="45.6" x14ac:dyDescent="0.3">
      <c r="B9" s="3">
        <v>1</v>
      </c>
      <c r="C9" s="4" t="s">
        <v>13</v>
      </c>
      <c r="D9" s="3" t="s">
        <v>8</v>
      </c>
      <c r="E9" s="6">
        <f>'4-1 VALOR HH'!F9</f>
        <v>259364</v>
      </c>
      <c r="F9" s="4" t="s">
        <v>45</v>
      </c>
      <c r="G9" s="6">
        <f>ROUND(E9*(1-0.0001),0)</f>
        <v>259338</v>
      </c>
      <c r="H9" s="6">
        <f>ROUND(G9*1.19,0)</f>
        <v>308612</v>
      </c>
    </row>
    <row r="10" spans="2:8" ht="15" customHeight="1" x14ac:dyDescent="0.3">
      <c r="B10" s="18" t="s">
        <v>14</v>
      </c>
      <c r="C10" s="18"/>
      <c r="D10" s="18"/>
      <c r="E10" s="18"/>
      <c r="F10" s="18"/>
      <c r="G10" s="18"/>
      <c r="H10" s="18"/>
    </row>
    <row r="11" spans="2:8" ht="45.6" x14ac:dyDescent="0.3">
      <c r="B11" s="3">
        <v>1</v>
      </c>
      <c r="C11" s="4" t="s">
        <v>15</v>
      </c>
      <c r="D11" s="3" t="s">
        <v>8</v>
      </c>
      <c r="E11" s="6">
        <f>'4-1 VALOR HH'!F11</f>
        <v>259364</v>
      </c>
      <c r="F11" s="4" t="s">
        <v>45</v>
      </c>
      <c r="G11" s="6">
        <f>ROUND(E11*(1-0.0001),0)</f>
        <v>259338</v>
      </c>
      <c r="H11" s="6">
        <f>ROUND(G11*1.19,0)</f>
        <v>308612</v>
      </c>
    </row>
    <row r="12" spans="2:8" ht="15" customHeight="1" x14ac:dyDescent="0.3">
      <c r="B12" s="18" t="s">
        <v>16</v>
      </c>
      <c r="C12" s="18"/>
      <c r="D12" s="18"/>
      <c r="E12" s="18"/>
      <c r="F12" s="18"/>
      <c r="G12" s="18"/>
      <c r="H12" s="18"/>
    </row>
    <row r="13" spans="2:8" ht="45.6" x14ac:dyDescent="0.3">
      <c r="B13" s="3">
        <v>1</v>
      </c>
      <c r="C13" s="4" t="s">
        <v>17</v>
      </c>
      <c r="D13" s="3" t="s">
        <v>8</v>
      </c>
      <c r="E13" s="6">
        <f>'4-1 VALOR HH'!F13</f>
        <v>259364</v>
      </c>
      <c r="F13" s="4" t="s">
        <v>45</v>
      </c>
      <c r="G13" s="6">
        <f>ROUND(E13*(1-0.0001),0)</f>
        <v>259338</v>
      </c>
      <c r="H13" s="6">
        <f>ROUND(G13*1.19,0)</f>
        <v>308612</v>
      </c>
    </row>
    <row r="14" spans="2:8" ht="15" customHeight="1" x14ac:dyDescent="0.3">
      <c r="B14" s="18" t="s">
        <v>18</v>
      </c>
      <c r="C14" s="18"/>
      <c r="D14" s="18"/>
      <c r="E14" s="18"/>
      <c r="F14" s="18"/>
      <c r="G14" s="18"/>
      <c r="H14" s="18"/>
    </row>
    <row r="15" spans="2:8" ht="45.6" x14ac:dyDescent="0.3">
      <c r="B15" s="3">
        <v>1</v>
      </c>
      <c r="C15" s="4" t="s">
        <v>19</v>
      </c>
      <c r="D15" s="3" t="s">
        <v>8</v>
      </c>
      <c r="E15" s="6">
        <f>'4-1 VALOR HH'!F15</f>
        <v>259364</v>
      </c>
      <c r="F15" s="4" t="s">
        <v>45</v>
      </c>
      <c r="G15" s="6">
        <f>ROUND(E15*(1-0.0001),0)</f>
        <v>259338</v>
      </c>
      <c r="H15" s="6">
        <f>ROUND(G15*1.19,0)</f>
        <v>308612</v>
      </c>
    </row>
    <row r="16" spans="2:8" ht="15" customHeight="1" x14ac:dyDescent="0.3">
      <c r="B16" s="18" t="s">
        <v>20</v>
      </c>
      <c r="C16" s="18"/>
      <c r="D16" s="18"/>
      <c r="E16" s="18"/>
      <c r="F16" s="18"/>
      <c r="G16" s="18"/>
      <c r="H16" s="18"/>
    </row>
    <row r="17" spans="2:8" ht="45.6" x14ac:dyDescent="0.3">
      <c r="B17" s="3">
        <v>1</v>
      </c>
      <c r="C17" s="4" t="s">
        <v>21</v>
      </c>
      <c r="D17" s="3" t="s">
        <v>8</v>
      </c>
      <c r="E17" s="6">
        <f>'4-1 VALOR HH'!F17</f>
        <v>95292</v>
      </c>
      <c r="F17" s="4" t="s">
        <v>45</v>
      </c>
      <c r="G17" s="6">
        <f>ROUND(E17*(1-0.0001),0)</f>
        <v>95282</v>
      </c>
      <c r="H17" s="6">
        <f>ROUND(G17*1.19,0)</f>
        <v>113386</v>
      </c>
    </row>
    <row r="18" spans="2:8" ht="15" customHeight="1" x14ac:dyDescent="0.3">
      <c r="B18" s="18" t="s">
        <v>22</v>
      </c>
      <c r="C18" s="18"/>
      <c r="D18" s="18"/>
      <c r="E18" s="18"/>
      <c r="F18" s="18"/>
      <c r="G18" s="18"/>
      <c r="H18" s="18"/>
    </row>
    <row r="19" spans="2:8" ht="45.6" x14ac:dyDescent="0.3">
      <c r="B19" s="3">
        <v>1</v>
      </c>
      <c r="C19" s="4" t="s">
        <v>23</v>
      </c>
      <c r="D19" s="3" t="s">
        <v>8</v>
      </c>
      <c r="E19" s="6">
        <f>'4-1 VALOR HH'!F19</f>
        <v>95292</v>
      </c>
      <c r="F19" s="4" t="s">
        <v>45</v>
      </c>
      <c r="G19" s="6">
        <f>ROUND(E19*(1-0.0001),0)</f>
        <v>95282</v>
      </c>
      <c r="H19" s="6">
        <f>ROUND(G19*1.19,0)</f>
        <v>113386</v>
      </c>
    </row>
    <row r="21" spans="2:8" x14ac:dyDescent="0.3">
      <c r="B21" s="7" t="s">
        <v>24</v>
      </c>
    </row>
    <row r="22" spans="2:8" ht="42" customHeight="1" x14ac:dyDescent="0.3">
      <c r="B22" s="17" t="s">
        <v>46</v>
      </c>
      <c r="C22" s="17"/>
      <c r="D22" s="17"/>
      <c r="E22" s="17"/>
      <c r="F22" s="17"/>
      <c r="G22" s="17"/>
      <c r="H22" s="17"/>
    </row>
    <row r="23" spans="2:8" ht="42" customHeight="1" x14ac:dyDescent="0.3">
      <c r="B23" s="17" t="s">
        <v>47</v>
      </c>
      <c r="C23" s="17"/>
      <c r="D23" s="17"/>
      <c r="E23" s="17"/>
      <c r="F23" s="17"/>
      <c r="G23" s="17"/>
      <c r="H23" s="17"/>
    </row>
    <row r="25" spans="2:8" x14ac:dyDescent="0.3">
      <c r="B25" s="8" t="s">
        <v>28</v>
      </c>
    </row>
  </sheetData>
  <mergeCells count="12">
    <mergeCell ref="B3:H3"/>
    <mergeCell ref="B4:H4"/>
    <mergeCell ref="B6:E6"/>
    <mergeCell ref="F6:H6"/>
    <mergeCell ref="B8:H8"/>
    <mergeCell ref="B22:H22"/>
    <mergeCell ref="B23:H23"/>
    <mergeCell ref="B10:H10"/>
    <mergeCell ref="B12:H12"/>
    <mergeCell ref="B14:H14"/>
    <mergeCell ref="B16:H16"/>
    <mergeCell ref="B18:H18"/>
  </mergeCells>
  <pageMargins left="0.75" right="0.75" top="1" bottom="1" header="0.511811023622047" footer="0.511811023622047"/>
  <pageSetup orientation="landscape"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I25"/>
  <sheetViews>
    <sheetView showGridLines="0" zoomScaleNormal="100" workbookViewId="0">
      <selection activeCell="A26" sqref="A26:XFD26"/>
    </sheetView>
  </sheetViews>
  <sheetFormatPr baseColWidth="10" defaultColWidth="8.6640625" defaultRowHeight="14.4" x14ac:dyDescent="0.3"/>
  <cols>
    <col min="1" max="1" width="3" customWidth="1"/>
    <col min="2" max="2" width="8" customWidth="1"/>
    <col min="3" max="3" width="26" customWidth="1"/>
    <col min="4" max="4" width="12" customWidth="1"/>
    <col min="5" max="5" width="26" customWidth="1"/>
    <col min="6" max="6" width="14" customWidth="1"/>
    <col min="7" max="7" width="26" customWidth="1"/>
    <col min="8" max="8" width="20" customWidth="1"/>
    <col min="9" max="9" width="22" customWidth="1"/>
  </cols>
  <sheetData>
    <row r="2" spans="2:9" ht="15.6" x14ac:dyDescent="0.3">
      <c r="B2" s="1" t="s">
        <v>48</v>
      </c>
    </row>
    <row r="3" spans="2:9" x14ac:dyDescent="0.3">
      <c r="B3" s="19" t="s">
        <v>49</v>
      </c>
      <c r="C3" s="19"/>
      <c r="D3" s="19"/>
      <c r="E3" s="19"/>
      <c r="F3" s="19"/>
      <c r="G3" s="19"/>
      <c r="H3" s="19"/>
      <c r="I3" s="19"/>
    </row>
    <row r="4" spans="2:9" ht="30" customHeight="1" x14ac:dyDescent="0.3">
      <c r="B4" s="20" t="s">
        <v>2</v>
      </c>
      <c r="C4" s="20"/>
      <c r="D4" s="20"/>
      <c r="E4" s="20"/>
      <c r="F4" s="20"/>
      <c r="G4" s="20"/>
      <c r="H4" s="20"/>
      <c r="I4" s="20"/>
    </row>
    <row r="6" spans="2:9" ht="54" customHeight="1" x14ac:dyDescent="0.3">
      <c r="B6" s="2" t="s">
        <v>5</v>
      </c>
      <c r="C6" s="2" t="s">
        <v>6</v>
      </c>
      <c r="D6" s="2" t="s">
        <v>32</v>
      </c>
      <c r="E6" s="2" t="s">
        <v>50</v>
      </c>
      <c r="F6" s="2" t="s">
        <v>51</v>
      </c>
      <c r="G6" s="2" t="s">
        <v>52</v>
      </c>
      <c r="H6" s="2" t="s">
        <v>53</v>
      </c>
      <c r="I6" s="2" t="s">
        <v>54</v>
      </c>
    </row>
    <row r="7" spans="2:9" ht="15" customHeight="1" x14ac:dyDescent="0.3">
      <c r="B7" s="18" t="s">
        <v>12</v>
      </c>
      <c r="C7" s="18"/>
      <c r="D7" s="18"/>
      <c r="E7" s="18"/>
      <c r="F7" s="18"/>
      <c r="G7" s="18"/>
      <c r="H7" s="18"/>
      <c r="I7" s="18"/>
    </row>
    <row r="8" spans="2:9" x14ac:dyDescent="0.3">
      <c r="B8" s="3">
        <v>1</v>
      </c>
      <c r="C8" s="4" t="s">
        <v>13</v>
      </c>
      <c r="D8" s="9">
        <v>61588</v>
      </c>
      <c r="E8" s="12">
        <f>'4-2 DCTO MIN REPUESTOS'!F9</f>
        <v>61914772238.959999</v>
      </c>
      <c r="F8" s="13">
        <v>1E-4</v>
      </c>
      <c r="G8" s="10">
        <f>E8*(1-F8)</f>
        <v>61908580761.736107</v>
      </c>
      <c r="H8" s="6">
        <f>'4-1 VALOR HH'!F9</f>
        <v>259364</v>
      </c>
      <c r="I8" s="6">
        <f>ROUND(H8*(1-F8),0)</f>
        <v>259338</v>
      </c>
    </row>
    <row r="9" spans="2:9" ht="15" customHeight="1" x14ac:dyDescent="0.3">
      <c r="B9" s="18" t="s">
        <v>14</v>
      </c>
      <c r="C9" s="18"/>
      <c r="D9" s="18"/>
      <c r="E9" s="18"/>
      <c r="F9" s="18"/>
      <c r="G9" s="18"/>
      <c r="H9" s="18"/>
      <c r="I9" s="18"/>
    </row>
    <row r="10" spans="2:9" x14ac:dyDescent="0.3">
      <c r="B10" s="3">
        <v>1</v>
      </c>
      <c r="C10" s="4" t="s">
        <v>15</v>
      </c>
      <c r="D10" s="9">
        <v>3112</v>
      </c>
      <c r="E10" s="12">
        <f>'4-2 DCTO MIN REPUESTOS'!F11</f>
        <v>2954539191.1999998</v>
      </c>
      <c r="F10" s="13">
        <v>1E-4</v>
      </c>
      <c r="G10" s="10">
        <f>E10*(1-F10)</f>
        <v>2954243737.28088</v>
      </c>
      <c r="H10" s="6">
        <f>'4-1 VALOR HH'!F11</f>
        <v>259364</v>
      </c>
      <c r="I10" s="6">
        <f>ROUND(H10*(1-F10),0)</f>
        <v>259338</v>
      </c>
    </row>
    <row r="11" spans="2:9" ht="15" customHeight="1" x14ac:dyDescent="0.3">
      <c r="B11" s="18" t="s">
        <v>16</v>
      </c>
      <c r="C11" s="18"/>
      <c r="D11" s="18"/>
      <c r="E11" s="18"/>
      <c r="F11" s="18"/>
      <c r="G11" s="18"/>
      <c r="H11" s="18"/>
      <c r="I11" s="18"/>
    </row>
    <row r="12" spans="2:9" x14ac:dyDescent="0.3">
      <c r="B12" s="3">
        <v>1</v>
      </c>
      <c r="C12" s="4" t="s">
        <v>17</v>
      </c>
      <c r="D12" s="9">
        <v>1720</v>
      </c>
      <c r="E12" s="12">
        <f>'4-2 DCTO MIN REPUESTOS'!F13</f>
        <v>471304782.83999997</v>
      </c>
      <c r="F12" s="13">
        <v>1E-4</v>
      </c>
      <c r="G12" s="10">
        <f>E12*(1-F12)</f>
        <v>471257652.36171597</v>
      </c>
      <c r="H12" s="6">
        <f>'4-1 VALOR HH'!F13</f>
        <v>259364</v>
      </c>
      <c r="I12" s="6">
        <f>ROUND(H12*(1-F12),0)</f>
        <v>259338</v>
      </c>
    </row>
    <row r="13" spans="2:9" ht="15" customHeight="1" x14ac:dyDescent="0.3">
      <c r="B13" s="18" t="s">
        <v>18</v>
      </c>
      <c r="C13" s="18"/>
      <c r="D13" s="18"/>
      <c r="E13" s="18"/>
      <c r="F13" s="18"/>
      <c r="G13" s="18"/>
      <c r="H13" s="18"/>
      <c r="I13" s="18"/>
    </row>
    <row r="14" spans="2:9" x14ac:dyDescent="0.3">
      <c r="B14" s="3">
        <v>1</v>
      </c>
      <c r="C14" s="4" t="s">
        <v>19</v>
      </c>
      <c r="D14" s="9">
        <v>5530</v>
      </c>
      <c r="E14" s="12">
        <f>'4-2 DCTO MIN REPUESTOS'!F15</f>
        <v>1716461783.0699999</v>
      </c>
      <c r="F14" s="13">
        <v>1E-4</v>
      </c>
      <c r="G14" s="10">
        <f>E14*(1-F14)</f>
        <v>1716290136.8916929</v>
      </c>
      <c r="H14" s="6">
        <f>'4-1 VALOR HH'!F15</f>
        <v>259364</v>
      </c>
      <c r="I14" s="6">
        <f>ROUND(H14*(1-F14),0)</f>
        <v>259338</v>
      </c>
    </row>
    <row r="15" spans="2:9" ht="15" customHeight="1" x14ac:dyDescent="0.3">
      <c r="B15" s="18" t="s">
        <v>20</v>
      </c>
      <c r="C15" s="18"/>
      <c r="D15" s="18"/>
      <c r="E15" s="18"/>
      <c r="F15" s="18"/>
      <c r="G15" s="18"/>
      <c r="H15" s="18"/>
      <c r="I15" s="18"/>
    </row>
    <row r="16" spans="2:9" x14ac:dyDescent="0.3">
      <c r="B16" s="3">
        <v>1</v>
      </c>
      <c r="C16" s="4" t="s">
        <v>21</v>
      </c>
      <c r="D16" s="9">
        <v>4365</v>
      </c>
      <c r="E16" s="12">
        <f>'4-2 DCTO MIN REPUESTOS'!F17</f>
        <v>341720850.25</v>
      </c>
      <c r="F16" s="13">
        <v>1E-4</v>
      </c>
      <c r="G16" s="10">
        <f>E16*(1-F16)</f>
        <v>341686678.16497499</v>
      </c>
      <c r="H16" s="6">
        <f>'4-1 VALOR HH'!F17</f>
        <v>95292</v>
      </c>
      <c r="I16" s="6">
        <f>ROUND(H16*(1-F16),0)</f>
        <v>95282</v>
      </c>
    </row>
    <row r="17" spans="2:9" ht="15" customHeight="1" x14ac:dyDescent="0.3">
      <c r="B17" s="18" t="s">
        <v>22</v>
      </c>
      <c r="C17" s="18"/>
      <c r="D17" s="18"/>
      <c r="E17" s="18"/>
      <c r="F17" s="18"/>
      <c r="G17" s="18"/>
      <c r="H17" s="18"/>
      <c r="I17" s="18"/>
    </row>
    <row r="18" spans="2:9" x14ac:dyDescent="0.3">
      <c r="B18" s="3">
        <v>1</v>
      </c>
      <c r="C18" s="4" t="s">
        <v>23</v>
      </c>
      <c r="D18" s="9">
        <v>22</v>
      </c>
      <c r="E18" s="12">
        <f>'4-2 DCTO MIN REPUESTOS'!F19</f>
        <v>1425338.88</v>
      </c>
      <c r="F18" s="13">
        <v>1E-4</v>
      </c>
      <c r="G18" s="10">
        <f>E18*(1-F18)</f>
        <v>1425196.3461119998</v>
      </c>
      <c r="H18" s="6">
        <f>'4-1 VALOR HH'!F19</f>
        <v>95292</v>
      </c>
      <c r="I18" s="6">
        <f>ROUND(H18*(1-F18),0)</f>
        <v>95282</v>
      </c>
    </row>
    <row r="20" spans="2:9" x14ac:dyDescent="0.3">
      <c r="B20" s="7" t="s">
        <v>24</v>
      </c>
    </row>
    <row r="21" spans="2:9" ht="55.5" customHeight="1" x14ac:dyDescent="0.3">
      <c r="B21" s="17" t="s">
        <v>55</v>
      </c>
      <c r="C21" s="17"/>
      <c r="D21" s="17"/>
      <c r="E21" s="17"/>
      <c r="F21" s="17"/>
      <c r="G21" s="17"/>
      <c r="H21" s="17"/>
      <c r="I21" s="17"/>
    </row>
    <row r="22" spans="2:9" ht="42" customHeight="1" x14ac:dyDescent="0.3">
      <c r="B22" s="17" t="s">
        <v>56</v>
      </c>
      <c r="C22" s="17"/>
      <c r="D22" s="17"/>
      <c r="E22" s="17"/>
      <c r="F22" s="17"/>
      <c r="G22" s="17"/>
      <c r="H22" s="17"/>
      <c r="I22" s="17"/>
    </row>
    <row r="23" spans="2:9" ht="27.75" customHeight="1" x14ac:dyDescent="0.3">
      <c r="B23" s="17" t="s">
        <v>57</v>
      </c>
      <c r="C23" s="17"/>
      <c r="D23" s="17"/>
      <c r="E23" s="17"/>
      <c r="F23" s="17"/>
      <c r="G23" s="17"/>
      <c r="H23" s="17"/>
      <c r="I23" s="17"/>
    </row>
    <row r="25" spans="2:9" x14ac:dyDescent="0.3">
      <c r="B25" s="8" t="s">
        <v>28</v>
      </c>
    </row>
  </sheetData>
  <mergeCells count="11">
    <mergeCell ref="B3:I3"/>
    <mergeCell ref="B4:I4"/>
    <mergeCell ref="B7:I7"/>
    <mergeCell ref="B9:I9"/>
    <mergeCell ref="B11:I11"/>
    <mergeCell ref="B23:I23"/>
    <mergeCell ref="B13:I13"/>
    <mergeCell ref="B15:I15"/>
    <mergeCell ref="B17:I17"/>
    <mergeCell ref="B21:I21"/>
    <mergeCell ref="B22:I22"/>
  </mergeCells>
  <pageMargins left="0.75" right="0.75" top="1" bottom="1" header="0.511811023622047" footer="0.511811023622047"/>
  <pageSetup orientation="landscape"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2:I32"/>
  <sheetViews>
    <sheetView showGridLines="0" tabSelected="1" topLeftCell="D6" zoomScale="145" zoomScaleNormal="145" workbookViewId="0">
      <selection activeCell="I18" activeCellId="5" sqref="I8 I10 I12 I14 I16 I18"/>
    </sheetView>
  </sheetViews>
  <sheetFormatPr baseColWidth="10" defaultColWidth="8.6640625" defaultRowHeight="14.4" x14ac:dyDescent="0.3"/>
  <cols>
    <col min="1" max="1" width="3" customWidth="1"/>
    <col min="2" max="2" width="8" customWidth="1"/>
    <col min="3" max="3" width="30" customWidth="1"/>
    <col min="4" max="4" width="12" customWidth="1"/>
    <col min="5" max="5" width="18" customWidth="1"/>
    <col min="6" max="8" width="20" customWidth="1"/>
    <col min="9" max="9" width="22" customWidth="1"/>
  </cols>
  <sheetData>
    <row r="2" spans="2:9" ht="15.6" x14ac:dyDescent="0.3">
      <c r="B2" s="1" t="s">
        <v>58</v>
      </c>
    </row>
    <row r="3" spans="2:9" x14ac:dyDescent="0.3">
      <c r="B3" s="19" t="s">
        <v>59</v>
      </c>
      <c r="C3" s="19"/>
      <c r="D3" s="19"/>
      <c r="E3" s="19"/>
      <c r="F3" s="19"/>
      <c r="G3" s="19"/>
      <c r="H3" s="19"/>
      <c r="I3" s="19"/>
    </row>
    <row r="4" spans="2:9" ht="30" customHeight="1" x14ac:dyDescent="0.3">
      <c r="B4" s="20" t="s">
        <v>2</v>
      </c>
      <c r="C4" s="20"/>
      <c r="D4" s="20"/>
      <c r="E4" s="20"/>
      <c r="F4" s="20"/>
      <c r="G4" s="20"/>
      <c r="H4" s="20"/>
      <c r="I4" s="20"/>
    </row>
    <row r="6" spans="2:9" ht="54" customHeight="1" x14ac:dyDescent="0.3">
      <c r="B6" s="2" t="s">
        <v>5</v>
      </c>
      <c r="C6" s="2" t="s">
        <v>6</v>
      </c>
      <c r="D6" s="2" t="s">
        <v>60</v>
      </c>
      <c r="E6" s="2" t="s">
        <v>61</v>
      </c>
      <c r="F6" s="2" t="s">
        <v>62</v>
      </c>
      <c r="G6" s="2" t="s">
        <v>63</v>
      </c>
      <c r="H6" s="2" t="s">
        <v>64</v>
      </c>
      <c r="I6" s="2" t="s">
        <v>65</v>
      </c>
    </row>
    <row r="7" spans="2:9" ht="15" customHeight="1" x14ac:dyDescent="0.3">
      <c r="B7" s="18" t="s">
        <v>12</v>
      </c>
      <c r="C7" s="18"/>
      <c r="D7" s="18"/>
      <c r="E7" s="18"/>
      <c r="F7" s="18"/>
      <c r="G7" s="18"/>
      <c r="H7" s="18"/>
      <c r="I7" s="18"/>
    </row>
    <row r="8" spans="2:9" x14ac:dyDescent="0.3">
      <c r="B8" s="3">
        <v>1</v>
      </c>
      <c r="C8" s="4" t="s">
        <v>13</v>
      </c>
      <c r="D8" s="9">
        <v>173</v>
      </c>
      <c r="E8" s="9">
        <v>80</v>
      </c>
      <c r="F8" s="14">
        <v>62504791.5</v>
      </c>
      <c r="G8" s="14">
        <v>2038433953.53</v>
      </c>
      <c r="H8" s="14">
        <v>1924621391.1199999</v>
      </c>
      <c r="I8" s="26">
        <f>SUM(F8:H8)</f>
        <v>4025560136.1499996</v>
      </c>
    </row>
    <row r="9" spans="2:9" ht="15" customHeight="1" x14ac:dyDescent="0.3">
      <c r="B9" s="18" t="s">
        <v>14</v>
      </c>
      <c r="C9" s="18"/>
      <c r="D9" s="18"/>
      <c r="E9" s="18"/>
      <c r="F9" s="18"/>
      <c r="G9" s="18"/>
      <c r="H9" s="18"/>
      <c r="I9" s="18"/>
    </row>
    <row r="10" spans="2:9" x14ac:dyDescent="0.3">
      <c r="B10" s="3">
        <v>1</v>
      </c>
      <c r="C10" s="4" t="s">
        <v>15</v>
      </c>
      <c r="D10" s="9">
        <v>172</v>
      </c>
      <c r="E10" s="9">
        <v>14</v>
      </c>
      <c r="F10" s="14">
        <v>25642991.379999999</v>
      </c>
      <c r="G10" s="14">
        <v>836280596.32000005</v>
      </c>
      <c r="H10" s="14">
        <v>789588263.02999997</v>
      </c>
      <c r="I10" s="26">
        <f>SUM(F10:H10)</f>
        <v>1651511850.73</v>
      </c>
    </row>
    <row r="11" spans="2:9" ht="15" customHeight="1" x14ac:dyDescent="0.3">
      <c r="B11" s="18" t="s">
        <v>16</v>
      </c>
      <c r="C11" s="18"/>
      <c r="D11" s="18"/>
      <c r="E11" s="18"/>
      <c r="F11" s="18"/>
      <c r="G11" s="18"/>
      <c r="H11" s="18"/>
      <c r="I11" s="18"/>
    </row>
    <row r="12" spans="2:9" x14ac:dyDescent="0.3">
      <c r="B12" s="3">
        <v>1</v>
      </c>
      <c r="C12" s="4" t="s">
        <v>17</v>
      </c>
      <c r="D12" s="9">
        <v>98</v>
      </c>
      <c r="E12" s="9">
        <v>0</v>
      </c>
      <c r="F12" s="14">
        <v>8013434.8200000003</v>
      </c>
      <c r="G12" s="14">
        <v>261337686.34999999</v>
      </c>
      <c r="H12" s="14">
        <v>246746332.19999999</v>
      </c>
      <c r="I12" s="25">
        <f>SUM(F12:H12)</f>
        <v>516097453.37</v>
      </c>
    </row>
    <row r="13" spans="2:9" ht="15" customHeight="1" x14ac:dyDescent="0.3">
      <c r="B13" s="18" t="s">
        <v>18</v>
      </c>
      <c r="C13" s="18"/>
      <c r="D13" s="18"/>
      <c r="E13" s="18"/>
      <c r="F13" s="18"/>
      <c r="G13" s="18"/>
      <c r="H13" s="18"/>
      <c r="I13" s="18"/>
    </row>
    <row r="14" spans="2:9" x14ac:dyDescent="0.3">
      <c r="B14" s="3">
        <v>1</v>
      </c>
      <c r="C14" s="4" t="s">
        <v>19</v>
      </c>
      <c r="D14" s="9">
        <v>131</v>
      </c>
      <c r="E14" s="9">
        <v>22</v>
      </c>
      <c r="F14" s="14">
        <v>14424182.65</v>
      </c>
      <c r="G14" s="14">
        <v>470407835.43000001</v>
      </c>
      <c r="H14" s="14">
        <v>444143397.94999999</v>
      </c>
      <c r="I14" s="25">
        <f>SUM(F14:H14)</f>
        <v>928975416.02999997</v>
      </c>
    </row>
    <row r="15" spans="2:9" ht="15" customHeight="1" x14ac:dyDescent="0.3">
      <c r="B15" s="18" t="s">
        <v>20</v>
      </c>
      <c r="C15" s="18"/>
      <c r="D15" s="18"/>
      <c r="E15" s="18"/>
      <c r="F15" s="18"/>
      <c r="G15" s="18"/>
      <c r="H15" s="18"/>
      <c r="I15" s="18"/>
    </row>
    <row r="16" spans="2:9" x14ac:dyDescent="0.3">
      <c r="B16" s="3">
        <v>1</v>
      </c>
      <c r="C16" s="4" t="s">
        <v>21</v>
      </c>
      <c r="D16" s="9">
        <v>110</v>
      </c>
      <c r="E16" s="9">
        <v>0</v>
      </c>
      <c r="F16" s="14">
        <v>11218808.73</v>
      </c>
      <c r="G16" s="14">
        <v>365872760.88999999</v>
      </c>
      <c r="H16" s="14">
        <v>345444865.06999999</v>
      </c>
      <c r="I16" s="25">
        <f>SUM(F16:H16)</f>
        <v>722536434.69000006</v>
      </c>
    </row>
    <row r="17" spans="2:9" ht="15" customHeight="1" x14ac:dyDescent="0.3">
      <c r="B17" s="18" t="s">
        <v>22</v>
      </c>
      <c r="C17" s="18"/>
      <c r="D17" s="18"/>
      <c r="E17" s="18"/>
      <c r="F17" s="18"/>
      <c r="G17" s="18"/>
      <c r="H17" s="18"/>
      <c r="I17" s="18"/>
    </row>
    <row r="18" spans="2:9" x14ac:dyDescent="0.3">
      <c r="B18" s="3">
        <v>1</v>
      </c>
      <c r="C18" s="4" t="s">
        <v>23</v>
      </c>
      <c r="D18" s="9">
        <v>68</v>
      </c>
      <c r="E18" s="9">
        <v>0</v>
      </c>
      <c r="F18" s="14">
        <v>3205373.92</v>
      </c>
      <c r="G18" s="14">
        <v>104535074.54000001</v>
      </c>
      <c r="H18" s="14">
        <v>98698532.879999995</v>
      </c>
      <c r="I18" s="25">
        <f>SUM(F18:H18)</f>
        <v>206438981.34</v>
      </c>
    </row>
    <row r="20" spans="2:9" ht="15" customHeight="1" x14ac:dyDescent="0.3">
      <c r="B20" s="24" t="s">
        <v>66</v>
      </c>
      <c r="C20" s="24"/>
      <c r="D20" s="15">
        <f t="shared" ref="D20:I20" si="0">SUM(D8,D10,D12,D14,D16,D18)</f>
        <v>752</v>
      </c>
      <c r="E20" s="15">
        <f t="shared" si="0"/>
        <v>116</v>
      </c>
      <c r="F20" s="16">
        <f t="shared" si="0"/>
        <v>125009583</v>
      </c>
      <c r="G20" s="16">
        <f t="shared" si="0"/>
        <v>4076867907.0599995</v>
      </c>
      <c r="H20" s="27">
        <f t="shared" si="0"/>
        <v>3849242782.2499995</v>
      </c>
      <c r="I20" s="27">
        <f t="shared" si="0"/>
        <v>8051120272.3099995</v>
      </c>
    </row>
    <row r="22" spans="2:9" ht="15" customHeight="1" x14ac:dyDescent="0.3">
      <c r="C22" s="22" t="s">
        <v>67</v>
      </c>
      <c r="D22" s="22"/>
      <c r="E22" s="22"/>
      <c r="F22" s="23">
        <f>F20</f>
        <v>125009583</v>
      </c>
      <c r="G22" s="23"/>
    </row>
    <row r="23" spans="2:9" ht="15" customHeight="1" x14ac:dyDescent="0.3">
      <c r="C23" s="22" t="s">
        <v>68</v>
      </c>
      <c r="D23" s="22"/>
      <c r="E23" s="22"/>
      <c r="F23" s="23">
        <f>G20</f>
        <v>4076867907.0599995</v>
      </c>
      <c r="G23" s="23"/>
    </row>
    <row r="24" spans="2:9" ht="15" customHeight="1" x14ac:dyDescent="0.3">
      <c r="C24" s="22" t="s">
        <v>69</v>
      </c>
      <c r="D24" s="22"/>
      <c r="E24" s="22"/>
      <c r="F24" s="23">
        <f>H20</f>
        <v>3849242782.2499995</v>
      </c>
      <c r="G24" s="23"/>
    </row>
    <row r="25" spans="2:9" ht="15" customHeight="1" x14ac:dyDescent="0.3">
      <c r="C25" s="22" t="s">
        <v>70</v>
      </c>
      <c r="D25" s="22"/>
      <c r="E25" s="22"/>
      <c r="F25" s="23">
        <f>I20</f>
        <v>8051120272.3099995</v>
      </c>
      <c r="G25" s="23"/>
    </row>
    <row r="27" spans="2:9" x14ac:dyDescent="0.3">
      <c r="B27" s="7" t="s">
        <v>24</v>
      </c>
    </row>
    <row r="28" spans="2:9" ht="42" customHeight="1" x14ac:dyDescent="0.3">
      <c r="B28" s="17" t="s">
        <v>71</v>
      </c>
      <c r="C28" s="17"/>
      <c r="D28" s="17"/>
      <c r="E28" s="17"/>
      <c r="F28" s="17"/>
      <c r="G28" s="17"/>
      <c r="H28" s="17"/>
      <c r="I28" s="17"/>
    </row>
    <row r="29" spans="2:9" ht="27.75" customHeight="1" x14ac:dyDescent="0.3">
      <c r="B29" s="17" t="s">
        <v>72</v>
      </c>
      <c r="C29" s="17"/>
      <c r="D29" s="17"/>
      <c r="E29" s="17"/>
      <c r="F29" s="17"/>
      <c r="G29" s="17"/>
      <c r="H29" s="17"/>
      <c r="I29" s="17"/>
    </row>
    <row r="30" spans="2:9" ht="27.75" customHeight="1" x14ac:dyDescent="0.3">
      <c r="B30" s="17" t="s">
        <v>73</v>
      </c>
      <c r="C30" s="17"/>
      <c r="D30" s="17"/>
      <c r="E30" s="17"/>
      <c r="F30" s="17"/>
      <c r="G30" s="17"/>
      <c r="H30" s="17"/>
      <c r="I30" s="17"/>
    </row>
    <row r="32" spans="2:9" x14ac:dyDescent="0.3">
      <c r="B32" s="8" t="s">
        <v>28</v>
      </c>
    </row>
  </sheetData>
  <mergeCells count="20">
    <mergeCell ref="B3:I3"/>
    <mergeCell ref="B4:I4"/>
    <mergeCell ref="B7:I7"/>
    <mergeCell ref="B9:I9"/>
    <mergeCell ref="B11:I11"/>
    <mergeCell ref="B13:I13"/>
    <mergeCell ref="B15:I15"/>
    <mergeCell ref="B17:I17"/>
    <mergeCell ref="B20:C20"/>
    <mergeCell ref="C22:E22"/>
    <mergeCell ref="F22:G22"/>
    <mergeCell ref="B28:I28"/>
    <mergeCell ref="B29:I29"/>
    <mergeCell ref="B30:I30"/>
    <mergeCell ref="C23:E23"/>
    <mergeCell ref="F23:G23"/>
    <mergeCell ref="C24:E24"/>
    <mergeCell ref="F24:G24"/>
    <mergeCell ref="C25:E25"/>
    <mergeCell ref="F25:G25"/>
  </mergeCells>
  <pageMargins left="0.75" right="0.75" top="1" bottom="1" header="0.511811023622047" footer="0.511811023622047"/>
  <pageSetup orientation="landscape"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4-1 VALOR HH</vt:lpstr>
      <vt:lpstr>4-2 DCTO MIN REPUESTOS</vt:lpstr>
      <vt:lpstr>4-3 DCTO HH</vt:lpstr>
      <vt:lpstr>4-4 CONSOLIDADO</vt:lpstr>
      <vt:lpstr>4-5 PRESUPUESTO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Andres Sejin</cp:lastModifiedBy>
  <cp:revision>0</cp:revision>
  <dcterms:created xsi:type="dcterms:W3CDTF">2026-09-10T21:11:10Z</dcterms:created>
  <dcterms:modified xsi:type="dcterms:W3CDTF">2026-09-22T22:23:59Z</dcterms:modified>
  <dc:language>en-US</dc:language>
</cp:coreProperties>
</file>