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codeName="ThisWorkbook"/>
  <mc:AlternateContent xmlns:mc="http://schemas.openxmlformats.org/markup-compatibility/2006">
    <mc:Choice Requires="x15">
      <x15ac:absPath xmlns:x15ac="http://schemas.microsoft.com/office/spreadsheetml/2010/11/ac" url="C:\Users\LENOVO\Documents\ARCHIVOS OFICINA\JUANA VALEN\ASESORIA 2026\ASESORIA FONDESCOL\LICITACION OBRA FLORIAN\VIAS DE ACCESO MUNICIPIO\DOCUMENTOS LICITACION\"/>
    </mc:Choice>
  </mc:AlternateContent>
  <xr:revisionPtr revIDLastSave="0" documentId="8_{41E5658E-8B2C-4480-82CF-C51785F77513}" xr6:coauthVersionLast="47" xr6:coauthVersionMax="47" xr10:uidLastSave="{00000000-0000-0000-0000-000000000000}"/>
  <bookViews>
    <workbookView xWindow="-108" yWindow="-108" windowWidth="23256" windowHeight="12456" tabRatio="906" firstSheet="1"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ECONOMICA(Proponente)'!$I$11:$I$59</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ECONOMICA(Proponente)'!$A$1:$M$80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ECONOMICA(Proponente)'!$K$61</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ECONOMICA(Proponente)'!$K$73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ECONOMICA(Proponente)'!$K$73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ECONOMICA(Proponente)'!$K$74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Q66" i="269" l="1"/>
  <c r="Q65" i="269"/>
  <c r="J15" i="269"/>
  <c r="K15" i="269" s="1"/>
  <c r="J38" i="269"/>
  <c r="K38" i="269" s="1"/>
  <c r="J43" i="269"/>
  <c r="K43" i="269" s="1"/>
  <c r="Q41" i="269"/>
  <c r="J47" i="269"/>
  <c r="K47" i="269" s="1"/>
  <c r="P17" i="269"/>
  <c r="P18" i="269"/>
  <c r="Q18" i="269" s="1"/>
  <c r="P21" i="269"/>
  <c r="P22" i="269"/>
  <c r="Q22" i="269" s="1"/>
  <c r="P29" i="269"/>
  <c r="P30" i="269"/>
  <c r="P31" i="269"/>
  <c r="P32" i="269"/>
  <c r="P33" i="269"/>
  <c r="P34" i="269"/>
  <c r="Q34" i="269" s="1"/>
  <c r="P35" i="269"/>
  <c r="P36" i="269"/>
  <c r="Q36" i="269" s="1"/>
  <c r="P37" i="269"/>
  <c r="Q37" i="269" s="1"/>
  <c r="P40" i="269"/>
  <c r="P41" i="269"/>
  <c r="P44" i="269"/>
  <c r="P45" i="269"/>
  <c r="Q45" i="269" s="1"/>
  <c r="P48" i="269"/>
  <c r="Q48" i="269" s="1"/>
  <c r="P49" i="269"/>
  <c r="P50" i="269"/>
  <c r="P51" i="269"/>
  <c r="J16" i="269"/>
  <c r="J55" i="269"/>
  <c r="K55" i="269" s="1"/>
  <c r="O16" i="269"/>
  <c r="P16" i="269" s="1"/>
  <c r="O15" i="269"/>
  <c r="O19" i="269"/>
  <c r="P19" i="269" s="1"/>
  <c r="O20" i="269"/>
  <c r="P20" i="269" s="1"/>
  <c r="O24" i="269"/>
  <c r="P24" i="269" s="1"/>
  <c r="Q24" i="269" s="1"/>
  <c r="O25" i="269"/>
  <c r="P25" i="269" s="1"/>
  <c r="Q25" i="269" s="1"/>
  <c r="O26" i="269"/>
  <c r="P26" i="269" s="1"/>
  <c r="O27" i="269"/>
  <c r="P27" i="269" s="1"/>
  <c r="O28" i="269"/>
  <c r="P28" i="269" s="1"/>
  <c r="Q28" i="269" s="1"/>
  <c r="O29" i="269"/>
  <c r="O30" i="269"/>
  <c r="O31" i="269"/>
  <c r="O32" i="269"/>
  <c r="O33" i="269"/>
  <c r="O34" i="269"/>
  <c r="O38" i="269"/>
  <c r="P38" i="269" s="1"/>
  <c r="O39" i="269"/>
  <c r="P39" i="269" s="1"/>
  <c r="Q39" i="269" s="1"/>
  <c r="O42" i="269"/>
  <c r="P42" i="269" s="1"/>
  <c r="Q42" i="269" s="1"/>
  <c r="O43" i="269"/>
  <c r="P43" i="269" s="1"/>
  <c r="O46" i="269"/>
  <c r="P46" i="269" s="1"/>
  <c r="Q46" i="269" s="1"/>
  <c r="O47" i="269"/>
  <c r="P47" i="269" s="1"/>
  <c r="O48" i="269"/>
  <c r="O49" i="269"/>
  <c r="O50" i="269"/>
  <c r="O51" i="269"/>
  <c r="O52" i="269"/>
  <c r="P52" i="269" s="1"/>
  <c r="O53" i="269"/>
  <c r="P53" i="269" s="1"/>
  <c r="O54" i="269"/>
  <c r="P54" i="269" s="1"/>
  <c r="O55" i="269"/>
  <c r="P55" i="269" s="1"/>
  <c r="Q55" i="269" s="1"/>
  <c r="O56" i="269"/>
  <c r="P56" i="269" s="1"/>
  <c r="Q56" i="269" s="1"/>
  <c r="O57" i="269"/>
  <c r="P57" i="269" s="1"/>
  <c r="Q57" i="269" s="1"/>
  <c r="O23" i="269"/>
  <c r="P23" i="269" s="1"/>
  <c r="Q23" i="269" s="1"/>
  <c r="K50" i="269"/>
  <c r="Q50" i="269" s="1"/>
  <c r="J23" i="269"/>
  <c r="K23" i="269" s="1"/>
  <c r="K16" i="269"/>
  <c r="K63" i="269"/>
  <c r="J46" i="269"/>
  <c r="K46" i="269" s="1"/>
  <c r="J57" i="269"/>
  <c r="K57" i="269" s="1"/>
  <c r="J56" i="269"/>
  <c r="K56" i="269" s="1"/>
  <c r="J54" i="269"/>
  <c r="K54" i="269" s="1"/>
  <c r="J53" i="269"/>
  <c r="K53" i="269" s="1"/>
  <c r="Q53" i="269" s="1"/>
  <c r="J52" i="269"/>
  <c r="K52" i="269" s="1"/>
  <c r="Q52" i="269" s="1"/>
  <c r="J51" i="269"/>
  <c r="K51" i="269" s="1"/>
  <c r="J50" i="269"/>
  <c r="J49" i="269"/>
  <c r="K49" i="269" s="1"/>
  <c r="Q49" i="269" s="1"/>
  <c r="J48" i="269"/>
  <c r="K48" i="269" s="1"/>
  <c r="J39" i="269"/>
  <c r="K39" i="269" s="1"/>
  <c r="J42" i="269"/>
  <c r="K42" i="269" s="1"/>
  <c r="J34" i="269"/>
  <c r="K34" i="269" s="1"/>
  <c r="J33" i="269"/>
  <c r="K33" i="269" s="1"/>
  <c r="J32" i="269"/>
  <c r="K32" i="269" s="1"/>
  <c r="J31" i="269"/>
  <c r="K31" i="269" s="1"/>
  <c r="J30" i="269"/>
  <c r="K30" i="269" s="1"/>
  <c r="Q30" i="269" s="1"/>
  <c r="J29" i="269"/>
  <c r="K29" i="269" s="1"/>
  <c r="Q29" i="269" s="1"/>
  <c r="J28" i="269"/>
  <c r="K28" i="269" s="1"/>
  <c r="J27" i="269"/>
  <c r="K27" i="269" s="1"/>
  <c r="J26" i="269"/>
  <c r="K26" i="269" s="1"/>
  <c r="J25" i="269"/>
  <c r="K25" i="269" s="1"/>
  <c r="J24" i="269"/>
  <c r="K24" i="269" s="1"/>
  <c r="J20" i="269"/>
  <c r="K20" i="269" s="1"/>
  <c r="J19" i="269"/>
  <c r="K19" i="269" s="1"/>
  <c r="Q26" i="269" l="1"/>
  <c r="Q27" i="269"/>
  <c r="Q51" i="269"/>
  <c r="Q31" i="269"/>
  <c r="Q54" i="269"/>
  <c r="Q32" i="269"/>
  <c r="Q33" i="269"/>
  <c r="O59" i="269"/>
  <c r="O63" i="269" s="1"/>
  <c r="Q16" i="269"/>
  <c r="P15" i="269"/>
  <c r="Q15" i="269" s="1"/>
  <c r="Q47" i="269"/>
  <c r="P59" i="269"/>
  <c r="Q60" i="269"/>
  <c r="P60" i="269"/>
  <c r="Q19" i="269"/>
  <c r="Q20" i="269"/>
  <c r="Q38" i="269"/>
  <c r="Q43" i="269"/>
  <c r="K44" i="269"/>
  <c r="K35" i="269"/>
  <c r="K58" i="269"/>
  <c r="K40" i="269"/>
  <c r="K17" i="269"/>
  <c r="K21" i="269"/>
  <c r="Q61" i="269" l="1"/>
  <c r="R60" i="269"/>
  <c r="R61" i="269"/>
  <c r="P58" i="269"/>
  <c r="O60" i="269"/>
  <c r="O61" i="269"/>
  <c r="O62" i="269"/>
  <c r="K59" i="269"/>
  <c r="N59" i="269" l="1"/>
  <c r="K62" i="269" l="1"/>
  <c r="K61" i="269"/>
  <c r="K64" i="269" s="1"/>
  <c r="K68" i="269" s="1"/>
</calcChain>
</file>

<file path=xl/sharedStrings.xml><?xml version="1.0" encoding="utf-8"?>
<sst xmlns="http://schemas.openxmlformats.org/spreadsheetml/2006/main" count="324" uniqueCount="163">
  <si>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</si>
  <si>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</si>
  <si>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</si>
  <si>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</si>
  <si>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</si>
  <si>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</si>
  <si>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</si>
  <si>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</si>
  <si>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</si>
  <si>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</si>
  <si>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</si>
  <si>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</si>
  <si>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</si>
  <si>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</si>
  <si>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</si>
  <si>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</si>
  <si>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</si>
  <si>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</si>
  <si>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</si>
  <si>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</si>
  <si>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</si>
  <si>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</si>
  <si>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</si>
  <si>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</si>
  <si>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</si>
  <si>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</si>
  <si>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</si>
  <si>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</si>
  <si>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[Determinar por la Entidad]</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</si>
  <si>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</si>
  <si>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</si>
  <si>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</si>
  <si>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</si>
  <si>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</si>
  <si>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</si>
  <si>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</si>
  <si>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</si>
  <si>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</si>
  <si>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</si>
  <si>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</si>
  <si>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</si>
  <si>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</si>
  <si>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</si>
  <si>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</si>
  <si>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</si>
  <si>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</si>
  <si>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</si>
  <si>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</si>
  <si>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</si>
  <si>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</si>
  <si>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</si>
  <si>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</si>
  <si>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</si>
  <si>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</si>
  <si>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</si>
  <si>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</si>
  <si>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</si>
  <si>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</si>
  <si>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</si>
  <si>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</si>
  <si>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</si>
  <si>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</si>
  <si>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</si>
  <si>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</si>
  <si>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</si>
  <si>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</si>
  <si>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</si>
  <si>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</si>
  <si>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</si>
  <si>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</si>
  <si>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</si>
  <si>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</si>
  <si>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</si>
  <si>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</si>
  <si>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</si>
  <si>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</si>
  <si>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</si>
  <si>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</si>
  <si>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</si>
  <si>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</si>
  <si>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</si>
  <si>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</si>
  <si>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</si>
  <si>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</si>
  <si>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</si>
  <si>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</si>
  <si>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</si>
  <si>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</si>
  <si>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</si>
  <si>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</si>
  <si>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</si>
  <si>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</si>
  <si>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</si>
  <si>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</si>
  <si>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</si>
  <si>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</si>
  <si>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Desmonte y limpieza en zonas no boscosas</t>
  </si>
  <si>
    <t>Limpieza obras de drenaje existentes en las vias terciarias (Incluye limpieza del cauce y retiro de material sobrante)</t>
  </si>
  <si>
    <t>200.2.1</t>
  </si>
  <si>
    <t>200.2.2</t>
  </si>
  <si>
    <t>1.2</t>
  </si>
  <si>
    <t>PRELIMINARES</t>
  </si>
  <si>
    <t>TRAMO 1: VIA QUE CONDUCE DESDE EL CASCO URBANO DEL MUNICIPIO DE FLORIÁN HASTA EL MUNICIPIO DE LA BELLEZA-SANTANDER (8,5KM)</t>
  </si>
  <si>
    <t>CONFORMACIÓN Y COMPACTACIÓN DE LA SUBRASANTE</t>
  </si>
  <si>
    <t>2.1</t>
  </si>
  <si>
    <t>2.2</t>
  </si>
  <si>
    <t>Conformación de la calzada existente</t>
  </si>
  <si>
    <t>Suministro e instalación de afirmado</t>
  </si>
  <si>
    <t>M2</t>
  </si>
  <si>
    <t>M3</t>
  </si>
  <si>
    <t>OBRAS DE DRENAJE</t>
  </si>
  <si>
    <t>Localización y replanteo</t>
  </si>
  <si>
    <t>Excavaciones varias sin clasificar</t>
  </si>
  <si>
    <t>Concreto clase F (14 mpa o 2000 psi)</t>
  </si>
  <si>
    <t>Concreto clase D (210 kg/cm2 o 3000 psi) cimentacion</t>
  </si>
  <si>
    <t>Concreto clase D (210 kg/cm2 o 3000 psi) muros, aletas y placa</t>
  </si>
  <si>
    <t>Suministro e intalacion de acero de refuerzo fy= 4200 mpa</t>
  </si>
  <si>
    <t>Junta con dilatación PVC flexible de 15 cm</t>
  </si>
  <si>
    <t>Junta de dilatacion</t>
  </si>
  <si>
    <t>Concreto clase G(Ciclópeo 60% Concreto 2500 PSI / 40% Rajón)</t>
  </si>
  <si>
    <t>Relleno para estructuras con suelo</t>
  </si>
  <si>
    <t>Tubería de concreto reforzado 21 mpa de 900 mm de diámetro interior</t>
  </si>
  <si>
    <t>Subbase granular (incluye suministro, extendido, nivelación, humedecido y compactación)</t>
  </si>
  <si>
    <t>3.1</t>
  </si>
  <si>
    <t>3.2</t>
  </si>
  <si>
    <t>3.3</t>
  </si>
  <si>
    <t>3.4</t>
  </si>
  <si>
    <t>3.5</t>
  </si>
  <si>
    <t>3.6</t>
  </si>
  <si>
    <t>3.7</t>
  </si>
  <si>
    <t>3.8</t>
  </si>
  <si>
    <t>3.9</t>
  </si>
  <si>
    <t>3.10</t>
  </si>
  <si>
    <t>3.11</t>
  </si>
  <si>
    <t>3.12</t>
  </si>
  <si>
    <t>KG</t>
  </si>
  <si>
    <t>ML</t>
  </si>
  <si>
    <t>TRAMO 2: VIA QUE CONDUCE DESDE EL CASCO URBANO DEL MUNICIPIO DE FLORIÁN HASTA LA VEREDA OTRO MUNDO (18KM)</t>
  </si>
  <si>
    <t>Mantenimiento y limpieza obras de drenaje existentes en las vias terciarias (Incluye limpieza del cauce y retiro de material sobrante)</t>
  </si>
  <si>
    <t>310.1</t>
  </si>
  <si>
    <t>311.1</t>
  </si>
  <si>
    <t>ART 200-22</t>
  </si>
  <si>
    <t>ART 310-22</t>
  </si>
  <si>
    <t>ART 311-22</t>
  </si>
  <si>
    <t>ART 105</t>
  </si>
  <si>
    <t>210.11</t>
  </si>
  <si>
    <t>AR 210-22</t>
  </si>
  <si>
    <t>630.14.1</t>
  </si>
  <si>
    <t xml:space="preserve">ART 630-22 </t>
  </si>
  <si>
    <t>ART 640-22</t>
  </si>
  <si>
    <t>640.1</t>
  </si>
  <si>
    <t>642.2.1</t>
  </si>
  <si>
    <t>ART 610-22</t>
  </si>
  <si>
    <t>ART 642-22</t>
  </si>
  <si>
    <t>610.10</t>
  </si>
  <si>
    <t>661.1.3</t>
  </si>
  <si>
    <t>ART 661-22</t>
  </si>
  <si>
    <t>ART 320-22</t>
  </si>
  <si>
    <t>320.1.1</t>
  </si>
  <si>
    <t>PLAN DE MANEJO DE TRANSITO</t>
  </si>
  <si>
    <t>PLAN DE ADAPTACIÓN DE LA GUIA AMBIENTAL -P.A.G.A</t>
  </si>
  <si>
    <t>CARACTERIZACIÓN VIAL</t>
  </si>
  <si>
    <t>KM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</si>
</sst>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240A]\ * #,##0.00_-;\-[$$-240A]\ * #,##0.00_-;_-[$$-240A]\ * &quot;-&quot;??_-;_-@_-"/>
    <numFmt numFmtId="205" formatCode="0.000000%"/>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ont>
    <font>
      <sz val="8"/>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44" fontId="58" fillId="0" borderId="0" applyFont="0" applyFill="0" applyBorder="0" applyAlignment="0" applyProtection="0"/>
  </cellStyleXfs>
  <cellXfs count="424">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49" fillId="0" borderId="0" xfId="89"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167" fontId="49" fillId="0" borderId="35" xfId="62" applyNumberFormat="1" applyFont="1" applyBorder="1" applyAlignment="1">
      <alignment horizontal="right" vertical="center" wrapText="1"/>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51" fillId="25" borderId="44" xfId="73" applyFont="1" applyFill="1" applyBorder="1" applyAlignment="1">
      <alignment vertical="center" wrapText="1"/>
    </xf>
    <xf numFmtId="167" fontId="51" fillId="0" borderId="50" xfId="39" applyNumberFormat="1" applyFont="1" applyBorder="1" applyAlignment="1">
      <alignment horizontal="right" vertical="center"/>
    </xf>
    <xf numFmtId="0" fontId="49" fillId="0" borderId="18" xfId="128" applyFont="1" applyBorder="1" applyAlignment="1">
      <alignment vertical="center"/>
    </xf>
    <xf numFmtId="44" fontId="49" fillId="0" borderId="18" xfId="257" applyFont="1" applyBorder="1" applyAlignment="1">
      <alignment vertical="center"/>
    </xf>
    <xf numFmtId="167" fontId="51" fillId="0" borderId="40" xfId="39" applyNumberFormat="1" applyFont="1" applyBorder="1" applyAlignment="1">
      <alignment horizontal="right" vertical="center"/>
    </xf>
    <xf numFmtId="44" fontId="30" fillId="0" borderId="0" xfId="257" applyFont="1"/>
    <xf numFmtId="44" fontId="32" fillId="0" borderId="0" xfId="257" applyFont="1"/>
    <xf numFmtId="44" fontId="31" fillId="0" borderId="0" xfId="90" applyNumberFormat="1" applyFont="1"/>
    <xf numFmtId="204" fontId="31" fillId="0" borderId="0" xfId="90" applyNumberFormat="1" applyFont="1"/>
    <xf numFmtId="44" fontId="29" fillId="0" borderId="0" xfId="89" applyNumberFormat="1" applyFont="1"/>
    <xf numFmtId="167" fontId="49" fillId="0" borderId="30" xfId="62" applyNumberFormat="1" applyFont="1" applyFill="1" applyBorder="1" applyAlignment="1">
      <alignment horizontal="right" vertical="center" wrapText="1"/>
    </xf>
    <xf numFmtId="176" fontId="29" fillId="0" borderId="0" xfId="89" applyNumberFormat="1" applyFont="1"/>
    <xf numFmtId="167" fontId="49" fillId="0" borderId="47" xfId="62" applyNumberFormat="1" applyFont="1" applyFill="1" applyBorder="1" applyAlignment="1">
      <alignment horizontal="right" vertical="center" wrapText="1"/>
    </xf>
    <xf numFmtId="167" fontId="49" fillId="0" borderId="18" xfId="62" applyNumberFormat="1" applyFont="1" applyFill="1" applyBorder="1" applyAlignment="1">
      <alignment horizontal="right" vertical="center" wrapText="1"/>
    </xf>
    <xf numFmtId="4" fontId="49" fillId="0" borderId="18" xfId="39" applyNumberFormat="1" applyFont="1" applyFill="1" applyBorder="1" applyAlignment="1">
      <alignment vertical="center" wrapText="1"/>
    </xf>
    <xf numFmtId="176" fontId="51" fillId="0" borderId="40" xfId="39" applyNumberFormat="1" applyFont="1" applyFill="1" applyBorder="1" applyAlignment="1">
      <alignment horizontal="right" vertical="center"/>
    </xf>
    <xf numFmtId="180" fontId="31" fillId="0" borderId="0" xfId="95" applyNumberFormat="1" applyFont="1"/>
    <xf numFmtId="10" fontId="31" fillId="0" borderId="0" xfId="95" applyNumberFormat="1" applyFont="1"/>
    <xf numFmtId="205" fontId="31" fillId="0" borderId="0" xfId="95" applyNumberFormat="1" applyFont="1"/>
    <xf numFmtId="204" fontId="30" fillId="0" borderId="0" xfId="90" applyNumberFormat="1" applyFont="1"/>
    <xf numFmtId="4" fontId="49" fillId="0" borderId="25" xfId="39" applyNumberFormat="1" applyFont="1" applyBorder="1" applyAlignment="1">
      <alignment vertical="center" wrapText="1"/>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41" xfId="73" applyFont="1" applyFill="1" applyBorder="1" applyAlignment="1">
      <alignment horizontal="center" vertical="center" wrapText="1"/>
    </xf>
    <xf numFmtId="0" fontId="51" fillId="25" borderId="43" xfId="73" applyFont="1" applyFill="1" applyBorder="1" applyAlignment="1">
      <alignment horizontal="center" vertical="center" wrapText="1"/>
    </xf>
    <xf numFmtId="0" fontId="49" fillId="0" borderId="34" xfId="128" applyFont="1" applyBorder="1" applyAlignment="1">
      <alignment horizontal="center" vertical="center" wrapText="1"/>
    </xf>
    <xf numFmtId="0" fontId="49" fillId="0" borderId="16" xfId="128" applyFont="1" applyBorder="1" applyAlignment="1">
      <alignment horizontal="center" vertical="center" wrapText="1"/>
    </xf>
    <xf numFmtId="0" fontId="49" fillId="0" borderId="17" xfId="128" applyFont="1" applyBorder="1" applyAlignment="1">
      <alignment horizontal="center"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0" borderId="21" xfId="128" applyFont="1" applyBorder="1" applyAlignment="1">
      <alignment horizontal="center" vertical="center"/>
    </xf>
    <xf numFmtId="0" fontId="49" fillId="0" borderId="22" xfId="128" applyFont="1" applyBorder="1" applyAlignment="1">
      <alignment horizontal="center" vertical="center"/>
    </xf>
    <xf numFmtId="0" fontId="49" fillId="0" borderId="23" xfId="128" applyFont="1" applyBorder="1" applyAlignment="1">
      <alignment horizontal="center" vertical="center"/>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Especificaciones"/>
      <sheetName val="Index_Graph1"/>
      <sheetName val="LISTA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sheetData sheetId="21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sheetName val="AMOBLAMINETO"/>
      <sheetName val="BASE DE DATOS DE PRECIOS"/>
      <sheetName val="Paral. 1"/>
      <sheetName val="Paral. 2"/>
      <sheetName val="Paral. 3"/>
      <sheetName val="Paral.4"/>
      <sheetName val="MATERIALES Y RECURSOS"/>
      <sheetName val="ó&gt;????j0$?#???j_$?#???LÓu????"/>
      <sheetName val="CORTE DE OBRA N° 1"/>
      <sheetName val="memoria"/>
      <sheetName val="memoria 1"/>
      <sheetName val="sap"/>
      <sheetName val="P2"/>
      <sheetName val="P1"/>
      <sheetName val="31-05-18"/>
      <sheetName val="F-7857-308"/>
      <sheetName val="Equipo Menor"/>
      <sheetName val="ALQUILADO F-7857-308 "/>
      <sheetName val="Real Para tarifas"/>
      <sheetName val="Lista ICCU"/>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_x0000_㈀㰰⌀_x0000_㈀㰮⌀_x0000_䰀଒v_x0000__x0000__x0000_頀"/>
      <sheetName val="REAJUSTESACTA1PROVI"/>
      <sheetName val="Skid Lifting Lug"/>
      <sheetName val="CABLE CONTROL"/>
      <sheetName val="Datos_CO"/>
      <sheetName val="CCONC"/>
      <sheetName val="ACTA PROVEEDORES"/>
      <sheetName val="ACTA INICIO"/>
      <sheetName val="ACTA PARCIAL"/>
      <sheetName val="ACTA TERMINACION"/>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Indicadores_Y_Listas"/>
      <sheetName val="Indicadores_Y_Listas1"/>
      <sheetName val="Indicadores_Y_Listas2"/>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EMPRESAS"/>
      <sheetName val="PRESUPUESTOS-REV1.xls"/>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quot;PAGA&quot;"/>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trsumm0"/>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CE-ENERO-2004"/>
      <sheetName val="PRESUPUESTO V5"/>
      <sheetName val="1. Preliminares"/>
      <sheetName val="2. Demoliciones"/>
      <sheetName val="3. Elementos y Estructuras"/>
      <sheetName val="4. HVAC"/>
      <sheetName val="8. Recubrimientos y Acabados"/>
      <sheetName val="9. Otros"/>
      <sheetName val="10. Tramites y Licencias"/>
      <sheetName val="Programacion"/>
      <sheetName val="FICHA EBI 1 de 6 "/>
      <sheetName val="otros"/>
      <sheetName val="INSUMOS"/>
      <sheetName val="TRANS"/>
      <sheetName val="CUADRI"/>
      <sheetName val="EQUI"/>
      <sheetName val="ó&gt;_x0000__x0001__x0000__x0000__"/>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DUB-823"/>
      <sheetName val="GPI 526"/>
      <sheetName val="SKJ452"/>
      <sheetName val="ITA878"/>
      <sheetName val="AEA-944"/>
      <sheetName val="XXJ617"/>
      <sheetName val="SNG_855"/>
      <sheetName val="VEA 374"/>
      <sheetName val="HFB024"/>
      <sheetName val="PAJ825"/>
      <sheetName val="HER"/>
      <sheetName val="MAT"/>
      <sheetName val="PER"/>
      <sheetName val="Mensilizzato"/>
      <sheetName val="Relación De Equipos"/>
      <sheetName val="API93"/>
      <sheetName val="RESUMEN S.T.I.M.S.T "/>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Item"/>
      <sheetName val="CANT OBRA"/>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for2-consor"/>
      <sheetName val="G.G"/>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sheetData sheetId="906"/>
      <sheetData sheetId="907"/>
      <sheetData sheetId="908"/>
      <sheetData sheetId="909"/>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ow r="2">
          <cell r="A2">
            <v>0</v>
          </cell>
        </row>
      </sheetData>
      <sheetData sheetId="1062">
        <row r="2">
          <cell r="A2">
            <v>0</v>
          </cell>
        </row>
      </sheetData>
      <sheetData sheetId="1063">
        <row r="2">
          <cell r="A2">
            <v>0</v>
          </cell>
        </row>
      </sheetData>
      <sheetData sheetId="1064">
        <row r="2">
          <cell r="A2">
            <v>0</v>
          </cell>
        </row>
      </sheetData>
      <sheetData sheetId="1065" refreshError="1"/>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sheetData sheetId="1083">
        <row r="2">
          <cell r="A2">
            <v>0</v>
          </cell>
        </row>
      </sheetData>
      <sheetData sheetId="1084" refreshError="1"/>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sheetData sheetId="1698">
        <row r="2">
          <cell r="A2">
            <v>0</v>
          </cell>
        </row>
      </sheetData>
      <sheetData sheetId="1699" refreshError="1"/>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efreshError="1"/>
      <sheetData sheetId="1712" refreshError="1"/>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efreshError="1"/>
      <sheetData sheetId="1719" refreshError="1"/>
      <sheetData sheetId="1720">
        <row r="2">
          <cell r="A2">
            <v>0</v>
          </cell>
        </row>
      </sheetData>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efreshError="1"/>
      <sheetData sheetId="1742" refreshError="1"/>
      <sheetData sheetId="1743">
        <row r="2">
          <cell r="A2">
            <v>0</v>
          </cell>
        </row>
      </sheetData>
      <sheetData sheetId="1744">
        <row r="2">
          <cell r="A2">
            <v>0</v>
          </cell>
        </row>
      </sheetData>
      <sheetData sheetId="1745" refreshError="1"/>
      <sheetData sheetId="1746" refreshError="1"/>
      <sheetData sheetId="1747">
        <row r="2">
          <cell r="A2">
            <v>0</v>
          </cell>
        </row>
      </sheetData>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ow r="2">
          <cell r="A2">
            <v>0</v>
          </cell>
        </row>
      </sheetData>
      <sheetData sheetId="1774">
        <row r="2">
          <cell r="A2" t="str">
            <v>Locación</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sheetData sheetId="3303"/>
      <sheetData sheetId="3304"/>
      <sheetData sheetId="3305">
        <row r="2">
          <cell r="A2">
            <v>0</v>
          </cell>
        </row>
      </sheetData>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row r="2">
          <cell r="A2">
            <v>0</v>
          </cell>
        </row>
      </sheetData>
      <sheetData sheetId="3325"/>
      <sheetData sheetId="3326"/>
      <sheetData sheetId="3327"/>
      <sheetData sheetId="3328"/>
      <sheetData sheetId="3329"/>
      <sheetData sheetId="3330"/>
      <sheetData sheetId="3331"/>
      <sheetData sheetId="3332">
        <row r="2">
          <cell r="A2">
            <v>0</v>
          </cell>
        </row>
      </sheetData>
      <sheetData sheetId="3333"/>
      <sheetData sheetId="3334">
        <row r="2">
          <cell r="A2">
            <v>0</v>
          </cell>
        </row>
      </sheetData>
      <sheetData sheetId="3335">
        <row r="2">
          <cell r="A2">
            <v>0</v>
          </cell>
        </row>
      </sheetData>
      <sheetData sheetId="3336">
        <row r="2">
          <cell r="A2">
            <v>0</v>
          </cell>
        </row>
      </sheetData>
      <sheetData sheetId="3337"/>
      <sheetData sheetId="3338"/>
      <sheetData sheetId="3339"/>
      <sheetData sheetId="3340"/>
      <sheetData sheetId="3341">
        <row r="2">
          <cell r="A2">
            <v>0</v>
          </cell>
        </row>
      </sheetData>
      <sheetData sheetId="3342">
        <row r="2">
          <cell r="A2">
            <v>0</v>
          </cell>
        </row>
      </sheetData>
      <sheetData sheetId="3343"/>
      <sheetData sheetId="3344"/>
      <sheetData sheetId="3345"/>
      <sheetData sheetId="3346"/>
      <sheetData sheetId="3347"/>
      <sheetData sheetId="3348"/>
      <sheetData sheetId="3349"/>
      <sheetData sheetId="3350"/>
      <sheetData sheetId="3351">
        <row r="2">
          <cell r="A2">
            <v>0</v>
          </cell>
        </row>
      </sheetData>
      <sheetData sheetId="3352"/>
      <sheetData sheetId="3353"/>
      <sheetData sheetId="3354"/>
      <sheetData sheetId="3355"/>
      <sheetData sheetId="3356"/>
      <sheetData sheetId="3357"/>
      <sheetData sheetId="3358"/>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sheetData sheetId="4043"/>
      <sheetData sheetId="4044"/>
      <sheetData sheetId="4045">
        <row r="2">
          <cell r="A2">
            <v>0</v>
          </cell>
        </row>
      </sheetData>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row r="2">
          <cell r="A2">
            <v>0</v>
          </cell>
        </row>
      </sheetData>
      <sheetData sheetId="4082"/>
      <sheetData sheetId="4083"/>
      <sheetData sheetId="4084"/>
      <sheetData sheetId="4085"/>
      <sheetData sheetId="4086"/>
      <sheetData sheetId="4087"/>
      <sheetData sheetId="4088"/>
      <sheetData sheetId="4089"/>
      <sheetData sheetId="4090"/>
      <sheetData sheetId="4091">
        <row r="2">
          <cell r="A2">
            <v>0</v>
          </cell>
        </row>
      </sheetData>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row r="2">
          <cell r="A2">
            <v>0</v>
          </cell>
        </row>
      </sheetData>
      <sheetData sheetId="4121"/>
      <sheetData sheetId="4122"/>
      <sheetData sheetId="4123"/>
      <sheetData sheetId="4124"/>
      <sheetData sheetId="4125">
        <row r="2">
          <cell r="A2">
            <v>0</v>
          </cell>
        </row>
      </sheetData>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row r="2">
          <cell r="A2">
            <v>0</v>
          </cell>
        </row>
      </sheetData>
      <sheetData sheetId="4158"/>
      <sheetData sheetId="4159"/>
      <sheetData sheetId="4160"/>
      <sheetData sheetId="4161">
        <row r="2">
          <cell r="A2">
            <v>0</v>
          </cell>
        </row>
      </sheetData>
      <sheetData sheetId="4162">
        <row r="2">
          <cell r="A2">
            <v>0</v>
          </cell>
        </row>
      </sheetData>
      <sheetData sheetId="4163"/>
      <sheetData sheetId="4164"/>
      <sheetData sheetId="4165"/>
      <sheetData sheetId="4166">
        <row r="2">
          <cell r="A2">
            <v>0</v>
          </cell>
        </row>
      </sheetData>
      <sheetData sheetId="4167">
        <row r="2">
          <cell r="A2">
            <v>0</v>
          </cell>
        </row>
      </sheetData>
      <sheetData sheetId="4168"/>
      <sheetData sheetId="4169"/>
      <sheetData sheetId="4170"/>
      <sheetData sheetId="4171">
        <row r="2">
          <cell r="A2">
            <v>0</v>
          </cell>
        </row>
      </sheetData>
      <sheetData sheetId="4172">
        <row r="2">
          <cell r="A2">
            <v>0</v>
          </cell>
        </row>
      </sheetData>
      <sheetData sheetId="4173"/>
      <sheetData sheetId="4174">
        <row r="2">
          <cell r="A2">
            <v>0</v>
          </cell>
        </row>
      </sheetData>
      <sheetData sheetId="4175"/>
      <sheetData sheetId="4176"/>
      <sheetData sheetId="4177"/>
      <sheetData sheetId="4178">
        <row r="2">
          <cell r="A2">
            <v>0</v>
          </cell>
        </row>
      </sheetData>
      <sheetData sheetId="4179">
        <row r="2">
          <cell r="A2">
            <v>0</v>
          </cell>
        </row>
      </sheetData>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row r="2">
          <cell r="A2">
            <v>0</v>
          </cell>
        </row>
      </sheetData>
      <sheetData sheetId="4197">
        <row r="2">
          <cell r="A2">
            <v>0</v>
          </cell>
        </row>
      </sheetData>
      <sheetData sheetId="4198"/>
      <sheetData sheetId="4199"/>
      <sheetData sheetId="4200"/>
      <sheetData sheetId="4201">
        <row r="2">
          <cell r="A2">
            <v>0</v>
          </cell>
        </row>
      </sheetData>
      <sheetData sheetId="4202">
        <row r="2">
          <cell r="A2">
            <v>0</v>
          </cell>
        </row>
      </sheetData>
      <sheetData sheetId="4203"/>
      <sheetData sheetId="4204"/>
      <sheetData sheetId="4205"/>
      <sheetData sheetId="4206">
        <row r="2">
          <cell r="A2">
            <v>0</v>
          </cell>
        </row>
      </sheetData>
      <sheetData sheetId="4207">
        <row r="2">
          <cell r="A2">
            <v>0</v>
          </cell>
        </row>
      </sheetData>
      <sheetData sheetId="4208"/>
      <sheetData sheetId="4209"/>
      <sheetData sheetId="4210"/>
      <sheetData sheetId="4211">
        <row r="2">
          <cell r="A2">
            <v>0</v>
          </cell>
        </row>
      </sheetData>
      <sheetData sheetId="4212">
        <row r="2">
          <cell r="A2">
            <v>0</v>
          </cell>
        </row>
      </sheetData>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row r="2">
          <cell r="A2">
            <v>0</v>
          </cell>
        </row>
      </sheetData>
      <sheetData sheetId="4250"/>
      <sheetData sheetId="4251"/>
      <sheetData sheetId="4252"/>
      <sheetData sheetId="4253"/>
      <sheetData sheetId="4254"/>
      <sheetData sheetId="4255"/>
      <sheetData sheetId="4256"/>
      <sheetData sheetId="4257">
        <row r="2">
          <cell r="A2">
            <v>0</v>
          </cell>
        </row>
      </sheetData>
      <sheetData sheetId="4258"/>
      <sheetData sheetId="4259">
        <row r="2">
          <cell r="A2">
            <v>0</v>
          </cell>
        </row>
      </sheetData>
      <sheetData sheetId="4260">
        <row r="2">
          <cell r="A2">
            <v>0</v>
          </cell>
        </row>
      </sheetData>
      <sheetData sheetId="4261">
        <row r="2">
          <cell r="A2">
            <v>0</v>
          </cell>
        </row>
      </sheetData>
      <sheetData sheetId="4262"/>
      <sheetData sheetId="4263"/>
      <sheetData sheetId="4264"/>
      <sheetData sheetId="4265"/>
      <sheetData sheetId="4266"/>
      <sheetData sheetId="4267">
        <row r="2">
          <cell r="A2">
            <v>0</v>
          </cell>
        </row>
      </sheetData>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row r="2">
          <cell r="A2">
            <v>0</v>
          </cell>
        </row>
      </sheetData>
      <sheetData sheetId="4296"/>
      <sheetData sheetId="4297"/>
      <sheetData sheetId="4298"/>
      <sheetData sheetId="4299"/>
      <sheetData sheetId="4300"/>
      <sheetData sheetId="4301"/>
      <sheetData sheetId="4302"/>
      <sheetData sheetId="4303">
        <row r="2">
          <cell r="A2">
            <v>0</v>
          </cell>
        </row>
      </sheetData>
      <sheetData sheetId="4304"/>
      <sheetData sheetId="4305">
        <row r="2">
          <cell r="A2">
            <v>0</v>
          </cell>
        </row>
      </sheetData>
      <sheetData sheetId="4306"/>
      <sheetData sheetId="4307"/>
      <sheetData sheetId="4308"/>
      <sheetData sheetId="4309"/>
      <sheetData sheetId="4310">
        <row r="2">
          <cell r="A2">
            <v>0</v>
          </cell>
        </row>
      </sheetData>
      <sheetData sheetId="4311"/>
      <sheetData sheetId="4312"/>
      <sheetData sheetId="4313">
        <row r="2">
          <cell r="A2">
            <v>0</v>
          </cell>
        </row>
      </sheetData>
      <sheetData sheetId="4314"/>
      <sheetData sheetId="4315">
        <row r="2">
          <cell r="A2">
            <v>0</v>
          </cell>
        </row>
      </sheetData>
      <sheetData sheetId="4316"/>
      <sheetData sheetId="4317"/>
      <sheetData sheetId="4318"/>
      <sheetData sheetId="4319"/>
      <sheetData sheetId="4320"/>
      <sheetData sheetId="4321"/>
      <sheetData sheetId="4322">
        <row r="2">
          <cell r="A2">
            <v>0</v>
          </cell>
        </row>
      </sheetData>
      <sheetData sheetId="4323">
        <row r="2">
          <cell r="A2">
            <v>0</v>
          </cell>
        </row>
      </sheetData>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row r="2">
          <cell r="A2">
            <v>0</v>
          </cell>
        </row>
      </sheetData>
      <sheetData sheetId="4343"/>
      <sheetData sheetId="4344"/>
      <sheetData sheetId="4345"/>
      <sheetData sheetId="4346">
        <row r="2">
          <cell r="A2">
            <v>0</v>
          </cell>
        </row>
      </sheetData>
      <sheetData sheetId="4347">
        <row r="2">
          <cell r="A2">
            <v>0</v>
          </cell>
        </row>
      </sheetData>
      <sheetData sheetId="4348"/>
      <sheetData sheetId="4349">
        <row r="2">
          <cell r="A2">
            <v>0</v>
          </cell>
        </row>
      </sheetData>
      <sheetData sheetId="4350"/>
      <sheetData sheetId="4351">
        <row r="2">
          <cell r="A2">
            <v>0</v>
          </cell>
        </row>
      </sheetData>
      <sheetData sheetId="4352">
        <row r="2">
          <cell r="A2">
            <v>0</v>
          </cell>
        </row>
      </sheetData>
      <sheetData sheetId="4353"/>
      <sheetData sheetId="4354"/>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sheetData sheetId="4363"/>
      <sheetData sheetId="4364"/>
      <sheetData sheetId="4365"/>
      <sheetData sheetId="4366"/>
      <sheetData sheetId="4367"/>
      <sheetData sheetId="4368"/>
      <sheetData sheetId="4369">
        <row r="2">
          <cell r="A2">
            <v>0</v>
          </cell>
        </row>
      </sheetData>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row r="2">
          <cell r="A2">
            <v>0</v>
          </cell>
        </row>
      </sheetData>
      <sheetData sheetId="4387"/>
      <sheetData sheetId="4388"/>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sheetData sheetId="4475"/>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sheetData sheetId="4497"/>
      <sheetData sheetId="4498">
        <row r="2">
          <cell r="A2">
            <v>0</v>
          </cell>
        </row>
      </sheetData>
      <sheetData sheetId="4499"/>
      <sheetData sheetId="4500">
        <row r="2">
          <cell r="A2">
            <v>0</v>
          </cell>
        </row>
      </sheetData>
      <sheetData sheetId="4501"/>
      <sheetData sheetId="4502"/>
      <sheetData sheetId="4503"/>
      <sheetData sheetId="4504"/>
      <sheetData sheetId="4505"/>
      <sheetData sheetId="4506"/>
      <sheetData sheetId="4507">
        <row r="2">
          <cell r="A2">
            <v>0</v>
          </cell>
        </row>
      </sheetData>
      <sheetData sheetId="4508">
        <row r="2">
          <cell r="A2">
            <v>0</v>
          </cell>
        </row>
      </sheetData>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row r="2">
          <cell r="A2">
            <v>0</v>
          </cell>
        </row>
      </sheetData>
      <sheetData sheetId="4528"/>
      <sheetData sheetId="4529"/>
      <sheetData sheetId="4530"/>
      <sheetData sheetId="4531"/>
      <sheetData sheetId="4532">
        <row r="2">
          <cell r="A2">
            <v>0</v>
          </cell>
        </row>
      </sheetData>
      <sheetData sheetId="4533"/>
      <sheetData sheetId="4534">
        <row r="2">
          <cell r="A2">
            <v>0</v>
          </cell>
        </row>
      </sheetData>
      <sheetData sheetId="4535"/>
      <sheetData sheetId="4536">
        <row r="2">
          <cell r="A2">
            <v>0</v>
          </cell>
        </row>
      </sheetData>
      <sheetData sheetId="4537">
        <row r="2">
          <cell r="A2">
            <v>0</v>
          </cell>
        </row>
      </sheetData>
      <sheetData sheetId="4538"/>
      <sheetData sheetId="4539"/>
      <sheetData sheetId="4540">
        <row r="2">
          <cell r="A2">
            <v>0</v>
          </cell>
        </row>
      </sheetData>
      <sheetData sheetId="4541"/>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sheetData sheetId="4548"/>
      <sheetData sheetId="4549">
        <row r="2">
          <cell r="A2">
            <v>0</v>
          </cell>
        </row>
      </sheetData>
      <sheetData sheetId="4550"/>
      <sheetData sheetId="4551"/>
      <sheetData sheetId="4552"/>
      <sheetData sheetId="4553"/>
      <sheetData sheetId="4554">
        <row r="2">
          <cell r="A2">
            <v>0</v>
          </cell>
        </row>
      </sheetData>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row r="2">
          <cell r="A2">
            <v>0</v>
          </cell>
        </row>
      </sheetData>
      <sheetData sheetId="4568"/>
      <sheetData sheetId="4569"/>
      <sheetData sheetId="4570"/>
      <sheetData sheetId="4571"/>
      <sheetData sheetId="4572">
        <row r="2">
          <cell r="A2">
            <v>0</v>
          </cell>
        </row>
      </sheetData>
      <sheetData sheetId="4573"/>
      <sheetData sheetId="4574"/>
      <sheetData sheetId="4575"/>
      <sheetData sheetId="4576"/>
      <sheetData sheetId="4577">
        <row r="2">
          <cell r="A2">
            <v>0</v>
          </cell>
        </row>
      </sheetData>
      <sheetData sheetId="4578"/>
      <sheetData sheetId="4579"/>
      <sheetData sheetId="4580">
        <row r="2">
          <cell r="A2">
            <v>0</v>
          </cell>
        </row>
      </sheetData>
      <sheetData sheetId="4581"/>
      <sheetData sheetId="4582">
        <row r="2">
          <cell r="A2">
            <v>0</v>
          </cell>
        </row>
      </sheetData>
      <sheetData sheetId="4583"/>
      <sheetData sheetId="4584"/>
      <sheetData sheetId="4585"/>
      <sheetData sheetId="4586"/>
      <sheetData sheetId="4587"/>
      <sheetData sheetId="4588"/>
      <sheetData sheetId="4589"/>
      <sheetData sheetId="4590">
        <row r="2">
          <cell r="A2">
            <v>0</v>
          </cell>
        </row>
      </sheetData>
      <sheetData sheetId="4591"/>
      <sheetData sheetId="4592"/>
      <sheetData sheetId="4593"/>
      <sheetData sheetId="4594"/>
      <sheetData sheetId="4595"/>
      <sheetData sheetId="4596"/>
      <sheetData sheetId="4597"/>
      <sheetData sheetId="4598"/>
      <sheetData sheetId="4599"/>
      <sheetData sheetId="4600">
        <row r="2">
          <cell r="A2">
            <v>0</v>
          </cell>
        </row>
      </sheetData>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row r="2">
          <cell r="A2">
            <v>0</v>
          </cell>
        </row>
      </sheetData>
      <sheetData sheetId="4620"/>
      <sheetData sheetId="4621"/>
      <sheetData sheetId="4622"/>
      <sheetData sheetId="4623"/>
      <sheetData sheetId="4624"/>
      <sheetData sheetId="4625"/>
      <sheetData sheetId="4626"/>
      <sheetData sheetId="4627">
        <row r="2">
          <cell r="A2">
            <v>0</v>
          </cell>
        </row>
      </sheetData>
      <sheetData sheetId="4628"/>
      <sheetData sheetId="4629">
        <row r="2">
          <cell r="A2">
            <v>0</v>
          </cell>
        </row>
      </sheetData>
      <sheetData sheetId="4630">
        <row r="2">
          <cell r="A2">
            <v>0</v>
          </cell>
        </row>
      </sheetData>
      <sheetData sheetId="4631">
        <row r="2">
          <cell r="A2">
            <v>0</v>
          </cell>
        </row>
      </sheetData>
      <sheetData sheetId="4632"/>
      <sheetData sheetId="4633"/>
      <sheetData sheetId="4634"/>
      <sheetData sheetId="4635"/>
      <sheetData sheetId="4636">
        <row r="2">
          <cell r="A2">
            <v>0</v>
          </cell>
        </row>
      </sheetData>
      <sheetData sheetId="4637">
        <row r="2">
          <cell r="A2">
            <v>0</v>
          </cell>
        </row>
      </sheetData>
      <sheetData sheetId="4638"/>
      <sheetData sheetId="4639"/>
      <sheetData sheetId="4640"/>
      <sheetData sheetId="4641"/>
      <sheetData sheetId="4642"/>
      <sheetData sheetId="4643"/>
      <sheetData sheetId="4644"/>
      <sheetData sheetId="4645"/>
      <sheetData sheetId="4646">
        <row r="2">
          <cell r="A2">
            <v>0</v>
          </cell>
        </row>
      </sheetData>
      <sheetData sheetId="4647"/>
      <sheetData sheetId="4648"/>
      <sheetData sheetId="4649"/>
      <sheetData sheetId="4650"/>
      <sheetData sheetId="4651"/>
      <sheetData sheetId="4652"/>
      <sheetData sheetId="4653"/>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sheetData sheetId="4968"/>
      <sheetData sheetId="4969"/>
      <sheetData sheetId="4970">
        <row r="2">
          <cell r="A2">
            <v>0</v>
          </cell>
        </row>
      </sheetData>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row r="2">
          <cell r="A2">
            <v>0</v>
          </cell>
        </row>
      </sheetData>
      <sheetData sheetId="4990"/>
      <sheetData sheetId="4991"/>
      <sheetData sheetId="4992"/>
      <sheetData sheetId="4993"/>
      <sheetData sheetId="4994"/>
      <sheetData sheetId="4995"/>
      <sheetData sheetId="4996"/>
      <sheetData sheetId="4997">
        <row r="2">
          <cell r="A2">
            <v>0</v>
          </cell>
        </row>
      </sheetData>
      <sheetData sheetId="4998"/>
      <sheetData sheetId="4999">
        <row r="2">
          <cell r="A2">
            <v>0</v>
          </cell>
        </row>
      </sheetData>
      <sheetData sheetId="5000">
        <row r="2">
          <cell r="A2">
            <v>0</v>
          </cell>
        </row>
      </sheetData>
      <sheetData sheetId="5001">
        <row r="2">
          <cell r="A2">
            <v>0</v>
          </cell>
        </row>
      </sheetData>
      <sheetData sheetId="5002"/>
      <sheetData sheetId="5003"/>
      <sheetData sheetId="5004"/>
      <sheetData sheetId="5005"/>
      <sheetData sheetId="5006">
        <row r="2">
          <cell r="A2">
            <v>0</v>
          </cell>
        </row>
      </sheetData>
      <sheetData sheetId="5007">
        <row r="2">
          <cell r="A2">
            <v>0</v>
          </cell>
        </row>
      </sheetData>
      <sheetData sheetId="5008"/>
      <sheetData sheetId="5009"/>
      <sheetData sheetId="5010"/>
      <sheetData sheetId="5011"/>
      <sheetData sheetId="5012"/>
      <sheetData sheetId="5013"/>
      <sheetData sheetId="5014"/>
      <sheetData sheetId="5015"/>
      <sheetData sheetId="5016">
        <row r="2">
          <cell r="A2">
            <v>0</v>
          </cell>
        </row>
      </sheetData>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row r="2">
          <cell r="A2">
            <v>0</v>
          </cell>
        </row>
      </sheetData>
      <sheetData sheetId="5036"/>
      <sheetData sheetId="5037"/>
      <sheetData sheetId="5038"/>
      <sheetData sheetId="5039"/>
      <sheetData sheetId="5040"/>
      <sheetData sheetId="5041"/>
      <sheetData sheetId="5042"/>
      <sheetData sheetId="5043">
        <row r="2">
          <cell r="A2">
            <v>0</v>
          </cell>
        </row>
      </sheetData>
      <sheetData sheetId="5044"/>
      <sheetData sheetId="5045">
        <row r="2">
          <cell r="A2">
            <v>0</v>
          </cell>
        </row>
      </sheetData>
      <sheetData sheetId="5046"/>
      <sheetData sheetId="5047"/>
      <sheetData sheetId="5048"/>
      <sheetData sheetId="5049"/>
      <sheetData sheetId="5050"/>
      <sheetData sheetId="5051"/>
      <sheetData sheetId="5052"/>
      <sheetData sheetId="5053">
        <row r="2">
          <cell r="A2">
            <v>0</v>
          </cell>
        </row>
      </sheetData>
      <sheetData sheetId="5054"/>
      <sheetData sheetId="5055">
        <row r="2">
          <cell r="A2">
            <v>0</v>
          </cell>
        </row>
      </sheetData>
      <sheetData sheetId="5056"/>
      <sheetData sheetId="5057"/>
      <sheetData sheetId="5058"/>
      <sheetData sheetId="5059"/>
      <sheetData sheetId="5060"/>
      <sheetData sheetId="5061"/>
      <sheetData sheetId="5062">
        <row r="2">
          <cell r="A2">
            <v>0</v>
          </cell>
        </row>
      </sheetData>
      <sheetData sheetId="5063">
        <row r="2">
          <cell r="A2">
            <v>0</v>
          </cell>
        </row>
      </sheetData>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row r="2">
          <cell r="A2">
            <v>0</v>
          </cell>
        </row>
      </sheetData>
      <sheetData sheetId="5090"/>
      <sheetData sheetId="5091">
        <row r="2">
          <cell r="A2">
            <v>0</v>
          </cell>
        </row>
      </sheetData>
      <sheetData sheetId="5092"/>
      <sheetData sheetId="5093"/>
      <sheetData sheetId="5094"/>
      <sheetData sheetId="5095">
        <row r="2">
          <cell r="A2">
            <v>0</v>
          </cell>
        </row>
      </sheetData>
      <sheetData sheetId="5096"/>
      <sheetData sheetId="5097"/>
      <sheetData sheetId="5098">
        <row r="2">
          <cell r="A2">
            <v>0</v>
          </cell>
        </row>
      </sheetData>
      <sheetData sheetId="5099">
        <row r="2">
          <cell r="A2">
            <v>0</v>
          </cell>
        </row>
      </sheetData>
      <sheetData sheetId="5100">
        <row r="2">
          <cell r="A2">
            <v>0</v>
          </cell>
        </row>
      </sheetData>
      <sheetData sheetId="5101">
        <row r="2">
          <cell r="A2">
            <v>0</v>
          </cell>
        </row>
      </sheetData>
      <sheetData sheetId="5102"/>
      <sheetData sheetId="5103"/>
      <sheetData sheetId="5104"/>
      <sheetData sheetId="5105"/>
      <sheetData sheetId="5106"/>
      <sheetData sheetId="5107"/>
      <sheetData sheetId="5108"/>
      <sheetData sheetId="5109">
        <row r="2">
          <cell r="A2">
            <v>0</v>
          </cell>
        </row>
      </sheetData>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row r="2">
          <cell r="A2">
            <v>0</v>
          </cell>
        </row>
      </sheetData>
      <sheetData sheetId="5133"/>
      <sheetData sheetId="5134"/>
      <sheetData sheetId="5135">
        <row r="2">
          <cell r="A2">
            <v>0</v>
          </cell>
        </row>
      </sheetData>
      <sheetData sheetId="5136"/>
      <sheetData sheetId="5137"/>
      <sheetData sheetId="5138"/>
      <sheetData sheetId="5139"/>
      <sheetData sheetId="5140"/>
      <sheetData sheetId="5141"/>
      <sheetData sheetId="5142"/>
      <sheetData sheetId="5143"/>
      <sheetData sheetId="5144"/>
      <sheetData sheetId="5145">
        <row r="2">
          <cell r="A2">
            <v>0</v>
          </cell>
        </row>
      </sheetData>
      <sheetData sheetId="5146"/>
      <sheetData sheetId="5147"/>
      <sheetData sheetId="5148"/>
      <sheetData sheetId="5149"/>
      <sheetData sheetId="5150"/>
      <sheetData sheetId="5151"/>
      <sheetData sheetId="5152"/>
      <sheetData sheetId="5153"/>
      <sheetData sheetId="5154"/>
      <sheetData sheetId="5155">
        <row r="2">
          <cell r="A2">
            <v>0</v>
          </cell>
        </row>
      </sheetData>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row r="2">
          <cell r="A2">
            <v>0</v>
          </cell>
        </row>
      </sheetData>
      <sheetData sheetId="5175"/>
      <sheetData sheetId="5176"/>
      <sheetData sheetId="5177"/>
      <sheetData sheetId="5178"/>
      <sheetData sheetId="5179"/>
      <sheetData sheetId="5180"/>
      <sheetData sheetId="5181"/>
      <sheetData sheetId="5182">
        <row r="2">
          <cell r="A2">
            <v>0</v>
          </cell>
        </row>
      </sheetData>
      <sheetData sheetId="5183"/>
      <sheetData sheetId="5184">
        <row r="2">
          <cell r="A2">
            <v>0</v>
          </cell>
        </row>
      </sheetData>
      <sheetData sheetId="5185">
        <row r="2">
          <cell r="A2">
            <v>0</v>
          </cell>
        </row>
      </sheetData>
      <sheetData sheetId="5186">
        <row r="2">
          <cell r="A2">
            <v>0</v>
          </cell>
        </row>
      </sheetData>
      <sheetData sheetId="5187"/>
      <sheetData sheetId="5188"/>
      <sheetData sheetId="5189"/>
      <sheetData sheetId="5190"/>
      <sheetData sheetId="5191">
        <row r="2">
          <cell r="A2">
            <v>0</v>
          </cell>
        </row>
      </sheetData>
      <sheetData sheetId="5192">
        <row r="2">
          <cell r="A2">
            <v>0</v>
          </cell>
        </row>
      </sheetData>
      <sheetData sheetId="5193"/>
      <sheetData sheetId="5194"/>
      <sheetData sheetId="5195"/>
      <sheetData sheetId="5196"/>
      <sheetData sheetId="5197"/>
      <sheetData sheetId="5198"/>
      <sheetData sheetId="5199"/>
      <sheetData sheetId="5200"/>
      <sheetData sheetId="5201">
        <row r="2">
          <cell r="A2">
            <v>0</v>
          </cell>
        </row>
      </sheetData>
      <sheetData sheetId="5202"/>
      <sheetData sheetId="5203"/>
      <sheetData sheetId="5204"/>
      <sheetData sheetId="5205"/>
      <sheetData sheetId="5206"/>
      <sheetData sheetId="5207"/>
      <sheetData sheetId="5208"/>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efreshError="1"/>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efreshError="1"/>
      <sheetData sheetId="5485" refreshError="1"/>
      <sheetData sheetId="5486">
        <row r="2">
          <cell r="A2">
            <v>0</v>
          </cell>
        </row>
      </sheetData>
      <sheetData sheetId="5487"/>
      <sheetData sheetId="5488"/>
      <sheetData sheetId="5489"/>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ow r="2">
          <cell r="A2">
            <v>0</v>
          </cell>
        </row>
      </sheetData>
      <sheetData sheetId="5500">
        <row r="2">
          <cell r="A2">
            <v>0</v>
          </cell>
        </row>
      </sheetData>
      <sheetData sheetId="5501"/>
      <sheetData sheetId="5502"/>
      <sheetData sheetId="5503"/>
      <sheetData sheetId="5504"/>
      <sheetData sheetId="5505"/>
      <sheetData sheetId="5506"/>
      <sheetData sheetId="5507"/>
      <sheetData sheetId="5508"/>
      <sheetData sheetId="5509"/>
      <sheetData sheetId="5510"/>
      <sheetData sheetId="5511">
        <row r="5">
          <cell r="B5">
            <v>0</v>
          </cell>
        </row>
      </sheetData>
      <sheetData sheetId="5512">
        <row r="5">
          <cell r="B5">
            <v>0</v>
          </cell>
        </row>
      </sheetData>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efreshError="1"/>
      <sheetData sheetId="5543">
        <row r="2">
          <cell r="A2">
            <v>0</v>
          </cell>
        </row>
      </sheetData>
      <sheetData sheetId="5544" refreshError="1"/>
      <sheetData sheetId="5545">
        <row r="2">
          <cell r="A2" t="str">
            <v>FORMULARIO N° 4</v>
          </cell>
        </row>
      </sheetData>
      <sheetData sheetId="5546">
        <row r="2">
          <cell r="A2">
            <v>0</v>
          </cell>
        </row>
      </sheetData>
      <sheetData sheetId="5547">
        <row r="2">
          <cell r="B2">
            <v>0</v>
          </cell>
        </row>
      </sheetData>
      <sheetData sheetId="5548">
        <row r="5">
          <cell r="A5" t="str">
            <v>OFERTA ECONÓMICA DETALLADA</v>
          </cell>
        </row>
      </sheetData>
      <sheetData sheetId="5549"/>
      <sheetData sheetId="5550"/>
      <sheetData sheetId="5551"/>
      <sheetData sheetId="5552" refreshError="1"/>
      <sheetData sheetId="5553">
        <row r="2">
          <cell r="A2">
            <v>0</v>
          </cell>
        </row>
      </sheetData>
      <sheetData sheetId="5554">
        <row r="2">
          <cell r="A2">
            <v>0</v>
          </cell>
        </row>
      </sheetData>
      <sheetData sheetId="5555">
        <row r="2">
          <cell r="A2">
            <v>0</v>
          </cell>
        </row>
      </sheetData>
      <sheetData sheetId="5556"/>
      <sheetData sheetId="5557"/>
      <sheetData sheetId="5558"/>
      <sheetData sheetId="5559"/>
      <sheetData sheetId="5560"/>
      <sheetData sheetId="5561"/>
      <sheetData sheetId="5562"/>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579"/>
      <sheetData sheetId="5580"/>
      <sheetData sheetId="5581"/>
      <sheetData sheetId="5582"/>
      <sheetData sheetId="5583"/>
      <sheetData sheetId="5584"/>
      <sheetData sheetId="5585"/>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sheetData sheetId="5608"/>
      <sheetData sheetId="5609"/>
      <sheetData sheetId="5610"/>
      <sheetData sheetId="5611"/>
      <sheetData sheetId="5612"/>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ow r="2">
          <cell r="A2">
            <v>0</v>
          </cell>
        </row>
      </sheetData>
      <sheetData sheetId="5663"/>
      <sheetData sheetId="5664">
        <row r="2">
          <cell r="A2">
            <v>0</v>
          </cell>
        </row>
      </sheetData>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row r="2">
          <cell r="B2">
            <v>0</v>
          </cell>
        </row>
      </sheetData>
      <sheetData sheetId="5680"/>
      <sheetData sheetId="5681"/>
      <sheetData sheetId="5682"/>
      <sheetData sheetId="5683"/>
      <sheetData sheetId="5684"/>
      <sheetData sheetId="5685"/>
      <sheetData sheetId="5686"/>
      <sheetData sheetId="5687"/>
      <sheetData sheetId="5688">
        <row r="2">
          <cell r="A2">
            <v>0</v>
          </cell>
        </row>
      </sheetData>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row r="2">
          <cell r="A2">
            <v>0</v>
          </cell>
        </row>
      </sheetData>
      <sheetData sheetId="5706"/>
      <sheetData sheetId="5707"/>
      <sheetData sheetId="5708"/>
      <sheetData sheetId="5709"/>
      <sheetData sheetId="5710"/>
      <sheetData sheetId="5711"/>
      <sheetData sheetId="5712"/>
      <sheetData sheetId="5713"/>
      <sheetData sheetId="5714"/>
      <sheetData sheetId="5715"/>
      <sheetData sheetId="5716">
        <row r="2">
          <cell r="B2">
            <v>0</v>
          </cell>
        </row>
      </sheetData>
      <sheetData sheetId="5717"/>
      <sheetData sheetId="5718"/>
      <sheetData sheetId="5719"/>
      <sheetData sheetId="5720"/>
      <sheetData sheetId="5721"/>
      <sheetData sheetId="5722"/>
      <sheetData sheetId="5723">
        <row r="2">
          <cell r="B2">
            <v>0</v>
          </cell>
        </row>
      </sheetData>
      <sheetData sheetId="5724"/>
      <sheetData sheetId="5725"/>
      <sheetData sheetId="5726"/>
      <sheetData sheetId="5727"/>
      <sheetData sheetId="5728"/>
      <sheetData sheetId="5729"/>
      <sheetData sheetId="5730"/>
      <sheetData sheetId="5731"/>
      <sheetData sheetId="5732"/>
      <sheetData sheetId="5733"/>
      <sheetData sheetId="5734"/>
      <sheetData sheetId="5735">
        <row r="2">
          <cell r="A2">
            <v>0</v>
          </cell>
        </row>
      </sheetData>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row r="2">
          <cell r="B2">
            <v>0</v>
          </cell>
        </row>
      </sheetData>
      <sheetData sheetId="5751"/>
      <sheetData sheetId="5752"/>
      <sheetData sheetId="5753"/>
      <sheetData sheetId="5754"/>
      <sheetData sheetId="5755"/>
      <sheetData sheetId="5756"/>
      <sheetData sheetId="5757">
        <row r="2">
          <cell r="A2">
            <v>0</v>
          </cell>
        </row>
      </sheetData>
      <sheetData sheetId="5758"/>
      <sheetData sheetId="5759">
        <row r="2">
          <cell r="A2">
            <v>0</v>
          </cell>
        </row>
      </sheetData>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row r="2">
          <cell r="B2">
            <v>0</v>
          </cell>
        </row>
      </sheetData>
      <sheetData sheetId="5775"/>
      <sheetData sheetId="5776"/>
      <sheetData sheetId="5777"/>
      <sheetData sheetId="5778"/>
      <sheetData sheetId="5779"/>
      <sheetData sheetId="5780"/>
      <sheetData sheetId="5781"/>
      <sheetData sheetId="5782"/>
      <sheetData sheetId="5783"/>
      <sheetData sheetId="5784"/>
      <sheetData sheetId="5785" refreshError="1"/>
      <sheetData sheetId="5786" refreshError="1"/>
      <sheetData sheetId="5787">
        <row r="2">
          <cell r="A2">
            <v>0</v>
          </cell>
        </row>
      </sheetData>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refreshError="1"/>
      <sheetData sheetId="583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Equipo"/>
      <sheetName val="Paso 1 Calculo del Presupuesto"/>
      <sheetName val="Tablas de Soporte"/>
      <sheetName val="Z20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PU (2)"/>
      <sheetName val="PR 1"/>
      <sheetName val="Constantes Generales"/>
      <sheetName val="Prestaciones Sociale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G.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_a  aaInformación GRUPO 4_A MIn"/>
      <sheetName val="#REF"/>
      <sheetName val="ACTA No.1 "/>
      <sheetName val="ACTA No.5"/>
      <sheetName val="ACTA MAYORES - GENERAL"/>
      <sheetName val="HISTORICOS FUEL OIL EXP"/>
      <sheetName val="_aCCIDENTES_DE_1995___1996_xl_2"/>
      <sheetName val="//ccefici"/>
      <sheetName val="\Users\LENOVO\Downloads\a  aaIn"/>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ESTADO VÍA-CRIT.TECNICO"/>
      <sheetName val="EQUIPOS"/>
      <sheetName val="MANO DE OBRA"/>
      <sheetName val="TRANSPORTE"/>
      <sheetName val="//d.docs.live.net/a  aaInformac"/>
      <sheetName val="_aCCIDENTES_DE_1995___1996_xl_3"/>
      <sheetName val="_aCCIDENTES_DE_1995___1996_xl_4"/>
      <sheetName val="_aCCIDENTES_DE_1995___1996_xl_7"/>
      <sheetName val="_aCCIDENTES_DE_1995___1996_xl_5"/>
      <sheetName val="_aCCIDENTES_DE_1995___1996_xl_6"/>
      <sheetName val="_aCCIDENTES_DE_1995___1996_xl_8"/>
      <sheetName val="_aCCIDENTES_DE_1995___1996_xl_9"/>
      <sheetName val="CANT OBRA"/>
      <sheetName val="_aCCIDENTES_DE_1995___1996_x_11"/>
      <sheetName val="_aCCIDENTES_DE_1995___1996_x_10"/>
      <sheetName val="Hoja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MEMORIAS"/>
      <sheetName val="\E\a  aaInformación GRUPO 4\A M"/>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MATERIAL"/>
      <sheetName val="\Users\ANDRES FELIPE MUÑOZ\Down"/>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2"/>
      <sheetName val="_aCCIDENTES_DE_1995___1996_x_13"/>
      <sheetName val="_aCCIDENTES_DE_1995___1996_x_14"/>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8"/>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_aCCIDENTES_DE_1995___1996_x_36"/>
      <sheetName val="_aCCIDENTES_DE_1995___1996_x_37"/>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4"/>
      <sheetName val="_aCCIDENTES_DE_1995___1996_x_49"/>
      <sheetName val="_aCCIDENTES_DE_1995___1996_x_50"/>
      <sheetName val="_aCCIDENTES_DE_1995___1996_x_53"/>
      <sheetName val="_aCCIDENTES_DE_1995___1996_x_51"/>
      <sheetName val="_aCCIDENTES_DE_1995___1996_x_52"/>
      <sheetName val="_aCCIDENTES_DE_1995___1996_x_55"/>
      <sheetName val="_aCCIDENTES_DE_1995___1996_x_56"/>
      <sheetName val="_aCCIDENTES_DE_1995___1996_x_59"/>
      <sheetName val="INDICE"/>
      <sheetName val="AC2-AG96"/>
      <sheetName val="G.G"/>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actividad"/>
      <sheetName val="_aCCIDENTES_DE_1995___1996_x_58"/>
      <sheetName val="_aCCIDENTES_DE_1995___1996_x_57"/>
      <sheetName val="MANO_DE_OBRA"/>
      <sheetName val="Formulario_N°_4"/>
      <sheetName val="Base_Muestras"/>
      <sheetName val="//cceficiente_sharepoint_com/a_"/>
      <sheetName val="//d_docs_live_net/a__aaInformac"/>
      <sheetName val="_aCCIDENTES_DE_1995___1996_x_66"/>
      <sheetName val="_aCCIDENTES_DE_1995___1996_x_65"/>
      <sheetName val="_aCCIDENTES_DE_1995___1996_x_63"/>
      <sheetName val="_aCCIDENTES_DE_1995___1996_x_62"/>
      <sheetName val="_aCCIDENTES_DE_1995___1996_x_60"/>
      <sheetName val="_aCCIDENTES_DE_1995___1996_x_61"/>
      <sheetName val="_aCCIDENTES_DE_1995___1996_x_64"/>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Nuevos APU Córdoba\a  aaInform"/>
      <sheetName val="\E\Nuevos APU Córdoba\a  aaInfo"/>
      <sheetName val="\Users\JoseGabriel\Documents\Mi"/>
      <sheetName val="BASE"/>
      <sheetName val="PU (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Tabla CONPES 3714"/>
      <sheetName val="\Users\rosalym\Desktop\BALANCE "/>
      <sheetName val="MAT"/>
      <sheetName val="HER"/>
      <sheetName val="PER"/>
      <sheetName val="TRANS"/>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GENERALIDADES"/>
      <sheetName val="analisis costo horario"/>
      <sheetName val="Lista Base"/>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aCCIDENTES%2520DE%25201995%2520"/>
      <sheetName val="REQUISITOS INF INTERVENTORÍA"/>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DIRECTAS AMO I"/>
      <sheetName val="DIRECTAS AMO II"/>
      <sheetName val="gp05"/>
      <sheetName val="GP06"/>
      <sheetName val="modf "/>
      <sheetName val="1,2 MC"/>
      <sheetName val="3,1 MC"/>
      <sheetName val="3,2 MC"/>
      <sheetName val="4,2 MC"/>
      <sheetName val="/a  aaInformación GRUPO 4/A MIn"/>
      <sheetName val="ANALISIS RESUMIDOS"/>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ITEMS ALCANT."/>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ESTADO_VÍA-CRIT_TECNICO"/>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BASES"/>
      <sheetName val="CRONOGRAMA INICIAL"/>
      <sheetName val="informe sem no.1"/>
      <sheetName val="informe sem no.2"/>
      <sheetName val="informe sem no.3"/>
      <sheetName val="informe sem no.4"/>
      <sheetName val="REPROGRAMACION 2"/>
      <sheetName val="lista-precio-mat-equipos"/>
      <sheetName val="rendimiento"/>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Program"/>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EST2"/>
      <sheetName val="PROPUESTA ECONOMICA(Proponente)"/>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_aCCIDENTES_DE_1995___1996__103"/>
      <sheetName val="_aCCIDENTES_DE_1995___1996__102"/>
      <sheetName val="_aCCIDENTES_DE_1995___1996__101"/>
      <sheetName val="PRECIOS"/>
      <sheetName val="_aCCIDENTES_DE_1995___1996__104"/>
      <sheetName val="_aCCIDENTES_DE_1995___1996__10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sheetData sheetId="351"/>
      <sheetData sheetId="352"/>
      <sheetData sheetId="353" refreshError="1"/>
      <sheetData sheetId="354" refreshError="1"/>
      <sheetData sheetId="355" refreshError="1"/>
      <sheetData sheetId="356" refreshError="1"/>
      <sheetData sheetId="357" refreshError="1"/>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sheetData sheetId="413"/>
      <sheetData sheetId="414"/>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refreshError="1"/>
      <sheetData sheetId="773" refreshError="1"/>
      <sheetData sheetId="774" refreshError="1"/>
      <sheetData sheetId="775"/>
      <sheetData sheetId="776"/>
      <sheetData sheetId="777"/>
      <sheetData sheetId="778"/>
      <sheetData sheetId="779"/>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sheetData sheetId="1637"/>
      <sheetData sheetId="1638"/>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sheetData sheetId="1668"/>
      <sheetData sheetId="1669"/>
      <sheetData sheetId="1670"/>
      <sheetData sheetId="1671"/>
      <sheetData sheetId="1672" refreshError="1"/>
      <sheetData sheetId="1673" refreshError="1"/>
      <sheetData sheetId="1674"/>
      <sheetData sheetId="1675"/>
      <sheetData sheetId="1676"/>
      <sheetData sheetId="1677"/>
      <sheetData sheetId="1678"/>
      <sheetData sheetId="1679"/>
      <sheetData sheetId="1680"/>
      <sheetData sheetId="1681"/>
      <sheetData sheetId="1682"/>
      <sheetData sheetId="1683"/>
      <sheetData sheetId="1684"/>
      <sheetData sheetId="1685" refreshError="1"/>
      <sheetData sheetId="1686" refreshError="1"/>
      <sheetData sheetId="1687" refreshError="1"/>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refreshError="1"/>
      <sheetData sheetId="2363"/>
      <sheetData sheetId="2364"/>
      <sheetData sheetId="2365"/>
      <sheetData sheetId="2366"/>
      <sheetData sheetId="2367"/>
      <sheetData sheetId="2368"/>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refreshError="1"/>
      <sheetData sheetId="2629" refreshError="1"/>
      <sheetData sheetId="2630" refreshError="1"/>
      <sheetData sheetId="2631" refreshError="1"/>
      <sheetData sheetId="2632" refreshError="1"/>
      <sheetData sheetId="263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PORTADA"/>
      <sheetName val="C_C_"/>
      <sheetName val="Puntos"/>
      <sheetName val="ENTRADAS"/>
      <sheetName val="BALANCE"/>
      <sheetName val="resumen monal"/>
      <sheetName val="EQ"/>
      <sheetName val="CONTROL S24"/>
      <sheetName val="data"/>
      <sheetName val="59y22%"/>
      <sheetName val="Valores Desplegables"/>
      <sheetName val="presup"/>
      <sheetName val="ALTERNATIVA 1"/>
      <sheetName val="MAMPO 1"/>
      <sheetName val="Tabla"/>
      <sheetName val="COSTOS DE TRANSPORTE"/>
      <sheetName val="BOUNDS &amp; ROWS"/>
      <sheetName val="COMPRA MATERIA PRIMA"/>
      <sheetName val="Datos_C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refreshError="1"/>
      <sheetData sheetId="13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Datos Básicos"/>
      <sheetName val="SALARIOS"/>
      <sheetName val="SUB APU"/>
      <sheetName val="INV"/>
      <sheetName val="AASHTO"/>
      <sheetName val="PESOS"/>
      <sheetName val="Formulario N° 4"/>
      <sheetName val="EQUIPO"/>
      <sheetName val="[aCCIDENTES DE 1995 - 1996.xls]"/>
      <sheetName val="Lista obra"/>
      <sheetName val="_a  aaInformación GRUPO 4_A MIn"/>
      <sheetName val="Insum"/>
      <sheetName val="HISTORICOS FUEL OIL EXP"/>
      <sheetName val="PR 1"/>
      <sheetName val="\\Escritorio\amv 2011\a  aaInfo"/>
      <sheetName val="\\Giovanni\administracion vial\"/>
      <sheetName val="\MONTO AGOTABLE 2010\a  aaInfor"/>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refreshError="1"/>
      <sheetData sheetId="33" refreshError="1"/>
      <sheetData sheetId="34" refreshError="1"/>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refreshError="1"/>
      <sheetData sheetId="88" refreshError="1"/>
      <sheetData sheetId="89"/>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aactividad"/>
      <sheetName val="SEGUIM Y REPROG MES 1 (2)"/>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Users\HP\AppData\Local\Microso"/>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DUB-823"/>
      <sheetName val="GPI 526"/>
      <sheetName val="SKJ452"/>
      <sheetName val="ITA878"/>
      <sheetName val="AEA-944"/>
      <sheetName val="XXJ617"/>
      <sheetName val="SNG_855"/>
      <sheetName val="VEA 374"/>
      <sheetName val="HFB024"/>
      <sheetName val="PAJ825"/>
      <sheetName val="HISTORICOS FUEL OIL EXP"/>
      <sheetName val="COSTOS UNITARIOS"/>
      <sheetName val="CA-2909"/>
      <sheetName val="BASES"/>
      <sheetName val="_aCCIDENTES_DE_1995___1996_xl_3"/>
      <sheetName val="_aCCIDENTES_DE_1995___1996_xl_2"/>
      <sheetName val="0."/>
      <sheetName val="Base_Mater"/>
      <sheetName val="20."/>
      <sheetName val="17."/>
      <sheetName val="11."/>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REQUISITOS INF INTERVENTORÍA"/>
      <sheetName val="gp05"/>
      <sheetName val="GP06"/>
      <sheetName val="ARBOL DE PROBLEMAS final"/>
      <sheetName val="IDENTIFICACION DEL PROBLEMA fin"/>
      <sheetName val="OBJETIVOS FINALES"/>
      <sheetName val="ESTRUCTURA DE PROYECTO"/>
      <sheetName val="OBJETIVOS ESPECIFICOS final"/>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Users\ANDRES FELIPE MUÑOZ\Down"/>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l_8"/>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sheetData sheetId="396"/>
      <sheetData sheetId="397" refreshError="1"/>
      <sheetData sheetId="398" refreshError="1"/>
      <sheetData sheetId="399" refreshError="1"/>
      <sheetData sheetId="400" refreshError="1"/>
      <sheetData sheetId="401"/>
      <sheetData sheetId="402"/>
      <sheetData sheetId="403"/>
      <sheetData sheetId="404" refreshError="1"/>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refreshError="1"/>
      <sheetData sheetId="730" refreshError="1"/>
      <sheetData sheetId="731"/>
      <sheetData sheetId="732"/>
      <sheetData sheetId="733"/>
      <sheetData sheetId="734"/>
      <sheetData sheetId="735"/>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sheetData sheetId="825"/>
      <sheetData sheetId="826"/>
      <sheetData sheetId="827"/>
      <sheetData sheetId="828"/>
      <sheetData sheetId="829"/>
      <sheetData sheetId="830"/>
      <sheetData sheetId="831"/>
      <sheetData sheetId="832"/>
      <sheetData sheetId="833"/>
      <sheetData sheetId="834"/>
      <sheetData sheetId="835" refreshError="1"/>
      <sheetData sheetId="83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I\I\MANTENIMIENTO RUTA 1001_MA"/>
      <sheetName val="\Users\Personal\Downloads\MANTE"/>
      <sheetName val="TOTALES"/>
      <sheetName val="Datos"/>
      <sheetName val="Cuadrillas"/>
      <sheetName val="Jornal"/>
      <sheetName val="\G\I\MANTENIMIENTO RUTA 1001_MA"/>
      <sheetName val="\D\MANTENIMIENTO RUTA 1001_MARZ"/>
      <sheetName val="\G\D\MANTENIMIENTO RUTA 1001_MA"/>
      <sheetName val="#REF"/>
      <sheetName val="Fornato 6"/>
      <sheetName val="Concretos y morteros"/>
      <sheetName val="Datos iniciales "/>
      <sheetName val="Transporte"/>
      <sheetName val="[a  aaInformación]__cceficien_2"/>
      <sheetName val="\Users\LENOVO\Downloads\Users\A"/>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M.O."/>
      <sheetName val="[a  aaInformación]__cceficie_22"/>
      <sheetName val="[a  aaInformación]__cceficien_3"/>
      <sheetName val="[a  aaInformación]__cceficien_4"/>
      <sheetName val="[a  aaInformación]__cceficien_5"/>
      <sheetName val="[a  aaInformación]__cceficien_9"/>
      <sheetName val="[a  aaInformación]__cceficien_6"/>
      <sheetName val="[a  aaInformación]//cceficiente"/>
      <sheetName val="[a  aaInformación]__cceficien_7"/>
      <sheetName val="[a  aaInformación]__cceficien_8"/>
      <sheetName val="[a  aaInformación]__cceficie_10"/>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7"/>
      <sheetName val="[a  aaInformación]__cceficie_18"/>
      <sheetName val="[a  aaInformación]__cceficie_21"/>
      <sheetName val="[a  aaInformación]__cceficie_19"/>
      <sheetName val="[a  aaInformación]__cceficie_20"/>
      <sheetName val="[a  aaInformación]__cceficie_23"/>
      <sheetName val="[a  aaInformación]__cceficie_24"/>
      <sheetName val="[a  aaInformación]__cceficie_26"/>
      <sheetName val="[a  aaInformación]__cceficie_25"/>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a  aaInformación]__cceficie_59"/>
      <sheetName val="Emboquillar"/>
      <sheetName val="Acometidacobrerígido"/>
      <sheetName val="Acometidatoma"/>
      <sheetName val="Acometidahasta1&quot;"/>
      <sheetName val="[a  aaInformación]__cceficie_58"/>
      <sheetName val="[a  aaInformación]__cceficie_57"/>
      <sheetName val="_MANTENIMIENTO RUTA 1001_MARZO "/>
      <sheetName val="_I_MANTENIMIENTO RUTA 1001_MARZ"/>
      <sheetName val="_F_MANTENIMIENTO RUTA 1001_MARZ"/>
      <sheetName val="__SERVIDOR_Public2_MANTENIMIENT"/>
      <sheetName val="_Users_USUARIO_Downloads_MANTEN"/>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AIU"/>
      <sheetName val="[a  aaInformación]__192_168_0_2"/>
      <sheetName val="PRESUP"/>
      <sheetName val="46W9"/>
      <sheetName val="Presentacion"/>
      <sheetName val="ITEMS"/>
      <sheetName val="INFORME SEMANAL"/>
      <sheetName val="AVANCE SEMANAL"/>
      <sheetName val="CLIMA mes"/>
      <sheetName val="REG FOTO"/>
      <sheetName val="SISOMA"/>
      <sheetName val="OCTUBRE"/>
      <sheetName val="CRA.MODI"/>
      <sheetName val="[a  aaInformación]__192_168_0_9"/>
      <sheetName val="a  aaInformaci%C3%B3n"/>
      <sheetName val="[a  aaInformación]__192_168_0_3"/>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CrudosA"/>
      <sheetName val="casosWTI"/>
      <sheetName val="PANEL"/>
      <sheetName val="//cceficiente_sharepoint_com/MA"/>
      <sheetName val="[a  aaInformación]__cceficie_65"/>
      <sheetName val="[a  aaInformación]__cceficie_64"/>
      <sheetName val="[a  aaInformación]__cceficie_62"/>
      <sheetName val="[a  aaInformación]__cceficie_61"/>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  aaInformación]__192_168__16"/>
      <sheetName val="[a  aaInformación]__192_168__15"/>
      <sheetName val="[a  aaInformación]__192_168__17"/>
      <sheetName val="[a  aaInformación]__192_168__18"/>
      <sheetName val="\\Pc2\amv1-real\MANTENIMIENTO R"/>
      <sheetName val="PRECIOS"/>
      <sheetName val="\MANTENIMIENTO_RUTA_1001_MARZO_"/>
      <sheetName val="ANEXO_IX"/>
      <sheetName val="\I\MANTENIMIENTO_RUTA_1001_MARZ"/>
      <sheetName val="\F\MANTENIMIENTO_RUTA_1001_MARZ"/>
      <sheetName val="Res-Accide-10"/>
      <sheetName val="Base Datos"/>
      <sheetName val="HER"/>
      <sheetName val="MAT"/>
      <sheetName val="PER"/>
      <sheetName val="TRANS"/>
      <sheetName val="Banderas"/>
      <sheetName val="\G\MANTENIMIENTO RUTA 1001_MARZ"/>
      <sheetName val="AJIZAL 3335"/>
      <sheetName val="SABANETA 3335"/>
      <sheetName val="Datos Generales"/>
      <sheetName val="Formulario_N°_4"/>
      <sheetName val="\G\I\MANTENIMIENTO_RUTA_1001_MA"/>
      <sheetName val="\D\MANTENIMIENTO_RUTA_1001_MARZ"/>
      <sheetName val="\G\D\MANTENIMIENTO_RUTA_1001_MA"/>
      <sheetName val="Fornato_6"/>
      <sheetName val="\I\I\MANTENIMIENTO_RUTA_1001_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sheetData sheetId="244"/>
      <sheetData sheetId="245"/>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sheetData sheetId="259"/>
      <sheetData sheetId="260"/>
      <sheetData sheetId="261"/>
      <sheetData sheetId="262"/>
      <sheetData sheetId="26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REQUISITOS INF INTERVENTORÍA"/>
      <sheetName val="Hoja1"/>
      <sheetName val="equipos"/>
      <sheetName val="indice alfabetico"/>
      <sheetName val="materiales"/>
      <sheetName val="Informacion"/>
      <sheetName val="AiuApoSaraBrut2000.xls"/>
      <sheetName val="\\Lucho\transfer lucho\Mis docu"/>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8">
          <cell r="G8">
            <v>0</v>
          </cell>
        </row>
      </sheetData>
      <sheetData sheetId="19"/>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AiuApoSaraBrut2000.xls"/>
      <sheetName val="\\Lucho\transfer lucho\Mis docu"/>
      <sheetName val="Mat"/>
      <sheetName val="Equi"/>
      <sheetName val="Otros"/>
      <sheetName val="equipos"/>
      <sheetName val="indice alfabetico"/>
      <sheetName val="material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INSUMOS"/>
      <sheetName val="ACTA PARCIAL No 01"/>
      <sheetName val="FORMATO-FORMATO E PARA EFECTO K"/>
      <sheetName val="FORMATO-FACTOR CT PARA EFECTO K"/>
      <sheetName val="FORMATO - SCE PARA EFECTO DEL K"/>
      <sheetName val="TEXT-ACTA PARCIAL No1"/>
      <sheetName val="Hoja3"/>
      <sheetName val="ANEXO 7"/>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MC SF GAVIONES"/>
      <sheetName val="EMPRESA"/>
      <sheetName val="Análisis de precios"/>
      <sheetName val="otros"/>
      <sheetName val="Macro1"/>
      <sheetName val="ARBOL DE PROBLEMAS final"/>
      <sheetName val="IDENTIFICACION DEL PROBLEMA fin"/>
      <sheetName val="OBJETIVOS FINALES"/>
      <sheetName val="ESTRUCTURA DE PROYECTO"/>
      <sheetName val="OBJETIVOS ESPECIFICOS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2">
          <cell r="R2">
            <v>0</v>
          </cell>
        </row>
      </sheetData>
      <sheetData sheetId="84"/>
      <sheetData sheetId="85"/>
      <sheetData sheetId="86"/>
      <sheetData sheetId="87"/>
      <sheetData sheetId="88"/>
      <sheetData sheetId="89"/>
      <sheetData sheetId="90">
        <row r="2">
          <cell r="R2">
            <v>0</v>
          </cell>
        </row>
      </sheetData>
      <sheetData sheetId="91">
        <row r="2">
          <cell r="R2">
            <v>0</v>
          </cell>
        </row>
      </sheetData>
      <sheetData sheetId="92"/>
      <sheetData sheetId="93"/>
      <sheetData sheetId="94"/>
      <sheetData sheetId="95"/>
      <sheetData sheetId="96"/>
      <sheetData sheetId="97"/>
      <sheetData sheetId="98"/>
      <sheetData sheetId="99">
        <row r="2">
          <cell r="R2">
            <v>0</v>
          </cell>
        </row>
      </sheetData>
      <sheetData sheetId="100"/>
      <sheetData sheetId="101"/>
      <sheetData sheetId="102"/>
      <sheetData sheetId="103"/>
      <sheetData sheetId="104"/>
      <sheetData sheetId="105"/>
      <sheetData sheetId="106"/>
      <sheetData sheetId="107">
        <row r="2">
          <cell r="R2">
            <v>0</v>
          </cell>
        </row>
      </sheetData>
      <sheetData sheetId="108"/>
      <sheetData sheetId="109"/>
      <sheetData sheetId="110"/>
      <sheetData sheetId="111"/>
      <sheetData sheetId="112"/>
      <sheetData sheetId="113"/>
      <sheetData sheetId="114"/>
      <sheetData sheetId="115">
        <row r="2">
          <cell r="R2">
            <v>0</v>
          </cell>
        </row>
      </sheetData>
      <sheetData sheetId="116"/>
      <sheetData sheetId="117"/>
      <sheetData sheetId="118"/>
      <sheetData sheetId="119"/>
      <sheetData sheetId="120"/>
      <sheetData sheetId="121"/>
      <sheetData sheetId="122"/>
      <sheetData sheetId="123">
        <row r="2">
          <cell r="R2">
            <v>0</v>
          </cell>
        </row>
      </sheetData>
      <sheetData sheetId="124"/>
      <sheetData sheetId="125"/>
      <sheetData sheetId="126"/>
      <sheetData sheetId="127"/>
      <sheetData sheetId="128"/>
      <sheetData sheetId="129"/>
      <sheetData sheetId="130"/>
      <sheetData sheetId="131">
        <row r="2">
          <cell r="R2">
            <v>0</v>
          </cell>
        </row>
      </sheetData>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ow r="2">
          <cell r="R2">
            <v>0</v>
          </cell>
        </row>
      </sheetData>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sheetData sheetId="213"/>
      <sheetData sheetId="214"/>
      <sheetData sheetId="215"/>
      <sheetData sheetId="216"/>
      <sheetData sheetId="217"/>
      <sheetData sheetId="218" refreshError="1"/>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refreshError="1"/>
      <sheetData sheetId="320" refreshError="1"/>
      <sheetData sheetId="321"/>
      <sheetData sheetId="322"/>
      <sheetData sheetId="323"/>
      <sheetData sheetId="324"/>
      <sheetData sheetId="325"/>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Civil work"/>
      <sheetName val="TOTCAPIT"/>
      <sheetName val="JORNABAS"/>
      <sheetName val="MATERIALES"/>
      <sheetName val="TOTCUADEQ"/>
      <sheetName val="TOTCUADMO"/>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FLUJOS"/>
      <sheetName val="\\Pc1\E\AMV-3005-2005\ADMON GRU"/>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LISTADO APU"/>
      <sheetName val="Análisis_de_precios"/>
      <sheetName val="2121"/>
      <sheetName val="PRESUPUESTO "/>
      <sheetName val="Cuadrillas"/>
      <sheetName val="Equ"/>
      <sheetName val="Trans"/>
      <sheetName val="Mat"/>
      <sheetName val="Salarios"/>
      <sheetName val="BASE"/>
      <sheetName val="HOJA BASE"/>
      <sheetName val="calidad"/>
      <sheetName val="General"/>
      <sheetName val="ITEMS"/>
      <sheetName val="Personalizar"/>
      <sheetName val="Anal"/>
      <sheetName val="COSTOS OFICINA"/>
      <sheetName val="COSTOS CAMPAMENTO"/>
      <sheetName val="1_Preliminares"/>
      <sheetName val="Insumos"/>
      <sheetName val="M.Obra"/>
      <sheetName val="FACTORES"/>
      <sheetName val="Capitulos"/>
      <sheetName val="Maqui Equip"/>
      <sheetName val="A__P__U_2"/>
      <sheetName val="TOTALES"/>
      <sheetName val="EPMSC VELEZ"/>
      <sheetName val="O &amp; M P. Parque Recreodeportiv "/>
      <sheetName val="PERSONAL"/>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refreshError="1"/>
      <sheetData sheetId="132" refreshError="1"/>
      <sheetData sheetId="133" refreshError="1"/>
      <sheetData sheetId="134" refreshError="1"/>
      <sheetData sheetId="13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BASES"/>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APU"/>
      <sheetName val="COSTOS SEMANALES"/>
      <sheetName val="Prog.Inver (2)"/>
      <sheetName val="COSTOS OFICINA"/>
      <sheetName val="Formatos"/>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RONOGRAMA-2022"/>
      <sheetName val="CRONOGRAMA-2023"/>
      <sheetName val="CRONOGRAMA-2024"/>
      <sheetName val="CRONOGRAMA-2025"/>
      <sheetName val="201,7"/>
      <sheetName val="630.2.1"/>
      <sheetName val="Informacion"/>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Datos-Gráfica-Apartada"/>
      <sheetName val="PRECIOS"/>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refreshError="1"/>
      <sheetData sheetId="700" refreshError="1"/>
      <sheetData sheetId="701" refreshError="1"/>
      <sheetData sheetId="702" refreshError="1"/>
      <sheetData sheetId="703" refreshError="1"/>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refreshError="1"/>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row r="3">
          <cell r="B3">
            <v>0</v>
          </cell>
        </row>
      </sheetData>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refreshError="1"/>
      <sheetData sheetId="292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Presup Av 1o de mayo con 73a "/>
      <sheetName val="Tablas"/>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 val="Circuitos"/>
      <sheetName val="MATERIAL"/>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ow r="52">
          <cell r="H52">
            <v>0</v>
          </cell>
        </row>
      </sheetData>
      <sheetData sheetId="14">
        <row r="52">
          <cell r="H52">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Itemes Renovación"/>
      <sheetName val="PROGR VER02"/>
      <sheetName val="acta"/>
      <sheetName val="201.15"/>
      <sheetName val="201.21"/>
      <sheetName val="201.7"/>
      <sheetName val="201.8"/>
      <sheetName val="330.1P (7801)"/>
      <sheetName val="632.1P "/>
      <sheetName val="632.4P"/>
      <sheetName val="General"/>
      <sheetName val="Datos"/>
      <sheetName val="Hoja1"/>
      <sheetName val="PREACTA"/>
      <sheetName val="210.2.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días habiles 2015"/>
      <sheetName val="INS"/>
      <sheetName val="Ppto"/>
      <sheetName val="Plan auditoría"/>
      <sheetName val="Análisis de precios"/>
      <sheetName val="Hoja1"/>
      <sheetName val="Equipo"/>
      <sheetName val="materiales"/>
      <sheetName val="otros"/>
      <sheetName val="ManoDeObra"/>
      <sheetName val="TARIFAS"/>
      <sheetName val="Personalizar"/>
      <sheetName val="Formulas"/>
      <sheetName val="INDICE"/>
      <sheetName val="DISTANCIA"/>
      <sheetName val="PERSONAL"/>
      <sheetName val="FIBRA ÓPTICA"/>
      <sheetName val="ELECTRICO"/>
      <sheetName val="Vuelta"/>
      <sheetName val="2103mar%20.xls"/>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BASE"/>
      <sheetName val="1_Preliminares"/>
      <sheetName val="M.Obra"/>
      <sheetName val="320.1"/>
      <sheetName val="330.2"/>
      <sheetName val="700.1"/>
      <sheetName val="Res-Accide-10"/>
      <sheetName val="basicos"/>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CURVA"/>
      <sheetName val="Ejecutado$"/>
      <sheetName val="Programado$"/>
      <sheetName val="Reservas de Petróleo"/>
      <sheetName val="DATOS"/>
      <sheetName val="APU"/>
      <sheetName val="220.1"/>
      <sheetName val="330.1"/>
      <sheetName val="640.1.2"/>
      <sheetName val="673.1"/>
      <sheetName val="673.2"/>
      <sheetName val="Distanc"/>
      <sheetName val="Cuadro de áreas y volmúmenes"/>
      <sheetName val="Generales"/>
      <sheetName val="PLAN DE INVERSION ANTICIPO"/>
      <sheetName val="inv mensual"/>
      <sheetName val="borrador flujo inv"/>
      <sheetName val="social-ambiental"/>
      <sheetName val="AU"/>
      <sheetName val="MANTENIMIENTO"/>
      <sheetName val="Actual Data (MAP)"/>
      <sheetName val="Actual Data (STX)"/>
      <sheetName val="Indicadores Gestión"/>
      <sheetName val="PR-04"/>
      <sheetName val="tipo_recurso"/>
      <sheetName val="Listado"/>
      <sheetName val="tipos_entidad"/>
      <sheetName val="Unidades"/>
      <sheetName val="Itemes_Renovación"/>
      <sheetName val="FECHAS_DE_CORTE"/>
      <sheetName val="Informacion_General"/>
      <sheetName val="Equipo y Materiales"/>
      <sheetName val="ejecutado%"/>
      <sheetName val="TUBERIA"/>
      <sheetName val="FIBRA_ÓPTICA"/>
      <sheetName val="Análisis_de_precios"/>
      <sheetName val="2103mar%20_xls"/>
      <sheetName val="M_Obra"/>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row r="2">
          <cell r="A2" t="str">
            <v>INVÍAS - TERRITORIAL CORDOBA - GRUPO 3</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ow r="2">
          <cell r="A2" t="str">
            <v>INVÍAS - TERRITORIAL CORDOBA - GRUPO 3</v>
          </cell>
        </row>
      </sheetData>
      <sheetData sheetId="131"/>
      <sheetData sheetId="132">
        <row r="2">
          <cell r="A2" t="str">
            <v>INVÍAS - TERRITORIAL CORDOBA - GRUPO 3</v>
          </cell>
        </row>
      </sheetData>
      <sheetData sheetId="133">
        <row r="2">
          <cell r="A2" t="str">
            <v>INVÍAS - TERRITORIAL CORDOBA - GRUPO 3</v>
          </cell>
        </row>
      </sheetData>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ow r="2">
          <cell r="A2" t="str">
            <v>INVÍAS - TERRITORIAL CORDOBA - GRUPO 3</v>
          </cell>
        </row>
      </sheetData>
      <sheetData sheetId="185">
        <row r="2">
          <cell r="A2" t="str">
            <v>INVÍAS - TERRITORIAL CORDOBA - GRUPO 3</v>
          </cell>
        </row>
      </sheetData>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ow r="2">
          <cell r="A2" t="str">
            <v>INVÍAS - TERRITORIAL CORDOBA - GRUPO 3</v>
          </cell>
        </row>
      </sheetData>
      <sheetData sheetId="242">
        <row r="2">
          <cell r="A2" t="str">
            <v>INVÍAS - TERRITORIAL CORDOBA - GRUPO 3</v>
          </cell>
        </row>
      </sheetData>
      <sheetData sheetId="243"/>
      <sheetData sheetId="244"/>
      <sheetData sheetId="245"/>
      <sheetData sheetId="246"/>
      <sheetData sheetId="247"/>
      <sheetData sheetId="248"/>
      <sheetData sheetId="249"/>
      <sheetData sheetId="250"/>
      <sheetData sheetId="251"/>
      <sheetData sheetId="252">
        <row r="2">
          <cell r="A2" t="str">
            <v>INVÍAS - TERRITORIAL CORDOBA - GRUPO 3</v>
          </cell>
        </row>
      </sheetData>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2">
          <cell r="A2" t="str">
            <v>INVÍAS - TERRITORIAL CORDOBA - GRUPO 3</v>
          </cell>
        </row>
      </sheetData>
      <sheetData sheetId="297">
        <row r="2">
          <cell r="A2" t="str">
            <v>INVÍAS - TERRITORIAL CORDOBA - GRUPO 3</v>
          </cell>
        </row>
      </sheetData>
      <sheetData sheetId="298"/>
      <sheetData sheetId="299"/>
      <sheetData sheetId="300"/>
      <sheetData sheetId="301"/>
      <sheetData sheetId="302"/>
      <sheetData sheetId="303"/>
      <sheetData sheetId="304"/>
      <sheetData sheetId="305"/>
      <sheetData sheetId="306"/>
      <sheetData sheetId="307">
        <row r="2">
          <cell r="A2" t="str">
            <v>INVÍAS - TERRITORIAL CORDOBA - GRUPO 3</v>
          </cell>
        </row>
      </sheetData>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sheetData sheetId="35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ow r="2">
          <cell r="A2">
            <v>0</v>
          </cell>
        </row>
      </sheetData>
      <sheetData sheetId="364"/>
      <sheetData sheetId="365"/>
      <sheetData sheetId="366"/>
      <sheetData sheetId="367"/>
      <sheetData sheetId="368"/>
      <sheetData sheetId="369"/>
      <sheetData sheetId="370"/>
      <sheetData sheetId="371" refreshError="1"/>
      <sheetData sheetId="372" refreshError="1"/>
      <sheetData sheetId="373" refreshError="1"/>
      <sheetData sheetId="374" refreshError="1"/>
      <sheetData sheetId="375" refreshError="1"/>
      <sheetData sheetId="376" refreshError="1"/>
      <sheetData sheetId="377"/>
      <sheetData sheetId="378"/>
      <sheetData sheetId="379"/>
      <sheetData sheetId="380" refreshError="1"/>
      <sheetData sheetId="381" refreshError="1"/>
      <sheetData sheetId="382" refreshError="1"/>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row r="2">
          <cell r="A2" t="str">
            <v>INVÍAS - TERRITORIAL CORDOBA - GRUPO 3</v>
          </cell>
        </row>
      </sheetData>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RA.MODI"/>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LISTA DE PRECIOS"/>
      <sheetName val="062"/>
      <sheetName val="Listado"/>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2,2,6,1 Pilotes 0,30"/>
      <sheetName val="Bajadas"/>
      <sheetName val="SUB_APU"/>
      <sheetName val="ESTADO_VÍA-CRIT_TECNICO"/>
      <sheetName val="PREACTA_6"/>
      <sheetName val="TABLA_2008"/>
      <sheetName val="5. ELECTRICO"/>
      <sheetName val="SALARIOS"/>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skj452"/>
      <sheetName val="ita878"/>
      <sheetName val="aea-944"/>
      <sheetName val="dub-823"/>
      <sheetName val="gpi 526"/>
      <sheetName val="xxj617"/>
      <sheetName val="sng_855"/>
      <sheetName val="vea 374"/>
      <sheetName val="hfb024"/>
      <sheetName val="paj825"/>
      <sheetName val="NARIÑO"/>
      <sheetName val="APU NO PREVISTO"/>
      <sheetName val="PPTA (3)"/>
      <sheetName val="PPTA (2)"/>
      <sheetName val="PPTA"/>
      <sheetName val="Cuadr."/>
      <sheetName val="OCTUBRE"/>
      <sheetName val="Hoja2"/>
      <sheetName val="PUNITARIOS PARA 241201 2S.xls"/>
      <sheetName val="OBRAS SES"/>
      <sheetName val="Requisición1"/>
      <sheetName val="PERSONAL"/>
      <sheetName val="Tarifa MT"/>
      <sheetName val="PREACTA Y CONTRATISTAS"/>
      <sheetName val="7.1.8.1.1"/>
      <sheetName val="CONT_ADI"/>
      <sheetName val="otros"/>
      <sheetName val="BALANCE"/>
      <sheetName val="ITEMS NO REVISTOS"/>
      <sheetName val="APU ELECTRICOS"/>
      <sheetName val="for 6"/>
      <sheetName val="Proveedores y acreedores"/>
      <sheetName val="c2_5y2_613"/>
      <sheetName val="PREACTA_62"/>
      <sheetName val="TABLA_20082"/>
      <sheetName val="c2_5y2_612"/>
      <sheetName val="PREACTA_61"/>
      <sheetName val="TABLA_20081"/>
      <sheetName val="c2_5y2_611"/>
      <sheetName val="Materiales"/>
      <sheetName val="PLAN DE INVERSION ANTICIPO"/>
      <sheetName val="inv mensual"/>
      <sheetName val="borrador flujo inv"/>
      <sheetName val="social-ambiental"/>
      <sheetName val="AU"/>
      <sheetName val="Poblacion"/>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ACTA MODIFICACIÓN CIVIL"/>
      <sheetName val="A_P_U1"/>
      <sheetName val="glvc"/>
      <sheetName val="CURVA"/>
      <sheetName val="CHINCHINA FINAL . A CEROS"/>
      <sheetName val="Memoria de calculo"/>
      <sheetName val="DEST. MEDIOS"/>
      <sheetName val="COMBUASF"/>
      <sheetName val="BALCRUDO"/>
      <sheetName val="CARGASPROC."/>
      <sheetName val="G L P  FINAL"/>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st"/>
      <sheetName val="mdo"/>
      <sheetName val="equip"/>
      <sheetName val="mat"/>
      <sheetName val="CIRCUITOS CODENSA"/>
      <sheetName val="TABLAS"/>
      <sheetName val="c2_5y2_614"/>
      <sheetName val="BASE"/>
      <sheetName val="devdics"/>
      <sheetName val="Bases 2A"/>
      <sheetName val="@RISK - Correlaciones"/>
      <sheetName val="Acta"/>
      <sheetName val="costos oficina"/>
      <sheetName val="costos campamento"/>
      <sheetName val="días habiles 2015"/>
      <sheetName val="5__ELECTRICO"/>
      <sheetName val="2,2,6,1_Pilotes_0,30"/>
      <sheetName val="APU_NO_PREVISTO"/>
      <sheetName val="PPTA_(3)"/>
      <sheetName val="PPTA_(2)"/>
      <sheetName val="gpi_526"/>
      <sheetName val="vea_374"/>
      <sheetName val="ITEMS_NO_REVISTOS"/>
      <sheetName val="APU_ELECTRICOS"/>
      <sheetName val="PREACTA_Y_CONTRATISTAS"/>
      <sheetName val="Tarifa_MT"/>
      <sheetName val="PUNITARIOS_PARA_241201_2S_xls"/>
      <sheetName val="cronograma"/>
      <sheetName val="CÁLCUL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row r="48">
          <cell r="E48">
            <v>0</v>
          </cell>
        </row>
      </sheetData>
      <sheetData sheetId="142"/>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ow r="48">
          <cell r="E48">
            <v>0</v>
          </cell>
        </row>
      </sheetData>
      <sheetData sheetId="161">
        <row r="48">
          <cell r="E48">
            <v>0</v>
          </cell>
        </row>
      </sheetData>
      <sheetData sheetId="162"/>
      <sheetData sheetId="163"/>
      <sheetData sheetId="164" refreshError="1"/>
      <sheetData sheetId="165" refreshError="1"/>
      <sheetData sheetId="166" refreshError="1"/>
      <sheetData sheetId="167" refreshError="1"/>
      <sheetData sheetId="168" refreshError="1"/>
      <sheetData sheetId="169" refreshError="1"/>
      <sheetData sheetId="170"/>
      <sheetData sheetId="171"/>
      <sheetData sheetId="172" refreshError="1"/>
      <sheetData sheetId="173" refreshError="1"/>
      <sheetData sheetId="174" refreshError="1"/>
      <sheetData sheetId="175" refreshError="1"/>
      <sheetData sheetId="176">
        <row r="48">
          <cell r="E48">
            <v>0</v>
          </cell>
        </row>
      </sheetData>
      <sheetData sheetId="177"/>
      <sheetData sheetId="178"/>
      <sheetData sheetId="179" refreshError="1"/>
      <sheetData sheetId="180"/>
      <sheetData sheetId="181"/>
      <sheetData sheetId="182"/>
      <sheetData sheetId="183"/>
      <sheetData sheetId="184"/>
      <sheetData sheetId="185"/>
      <sheetData sheetId="186"/>
      <sheetData sheetId="187"/>
      <sheetData sheetId="188" refreshError="1"/>
      <sheetData sheetId="189"/>
      <sheetData sheetId="190"/>
      <sheetData sheetId="191"/>
      <sheetData sheetId="192"/>
      <sheetData sheetId="193"/>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sheetData sheetId="209" refreshError="1"/>
      <sheetData sheetId="210" refreshError="1"/>
      <sheetData sheetId="211"/>
      <sheetData sheetId="212">
        <row r="48">
          <cell r="E48">
            <v>0</v>
          </cell>
        </row>
      </sheetData>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refreshError="1"/>
      <sheetData sheetId="315" refreshError="1"/>
      <sheetData sheetId="316" refreshError="1"/>
      <sheetData sheetId="317"/>
      <sheetData sheetId="318" refreshError="1"/>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row r="48">
          <cell r="E48">
            <v>0</v>
          </cell>
        </row>
      </sheetData>
      <sheetData sheetId="330"/>
      <sheetData sheetId="331"/>
      <sheetData sheetId="332"/>
      <sheetData sheetId="333"/>
      <sheetData sheetId="334"/>
      <sheetData sheetId="335"/>
      <sheetData sheetId="336"/>
      <sheetData sheetId="337"/>
      <sheetData sheetId="338" refreshError="1"/>
      <sheetData sheetId="33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 val="devdics"/>
      <sheetName val="Cuadro p. Capital Vs estimado"/>
      <sheetName val="SALARIOS"/>
      <sheetName val="UNIT."/>
      <sheetName val="Listas"/>
      <sheetName val="AASHTO"/>
      <sheetName val="INV"/>
      <sheetName val="Lista APU"/>
      <sheetName val="c2.5y2.6"/>
      <sheetName val="PROGR_2"/>
      <sheetName val="PROGR_3"/>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glvc"/>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sheetData sheetId="36"/>
      <sheetData sheetId="37"/>
      <sheetData sheetId="38"/>
      <sheetData sheetId="39"/>
      <sheetData sheetId="40"/>
      <sheetData sheetId="41">
        <row r="6">
          <cell r="A6" t="str">
            <v>UNIDAD ADMINISTRATIVA ESPECIAL DE LA AERONAUTICA CIVIL</v>
          </cell>
        </row>
      </sheetData>
      <sheetData sheetId="42"/>
      <sheetData sheetId="43"/>
      <sheetData sheetId="44">
        <row r="6">
          <cell r="A6" t="str">
            <v>UNIDAD ADMINISTRATIVA ESPECIAL DE LA AERONAUTICA CIVIL</v>
          </cell>
        </row>
      </sheetData>
      <sheetData sheetId="45"/>
      <sheetData sheetId="46"/>
      <sheetData sheetId="47">
        <row r="6">
          <cell r="A6" t="str">
            <v>UNIDAD ADMINISTRATIVA ESPECIAL DE LA AERONAUTICA CIVIL</v>
          </cell>
        </row>
      </sheetData>
      <sheetData sheetId="48"/>
      <sheetData sheetId="49"/>
      <sheetData sheetId="50"/>
      <sheetData sheetId="51">
        <row r="6">
          <cell r="A6" t="str">
            <v>UNIDAD ADMINISTRATIVA ESPECIAL DE LA AERONAUTICA CIVIL</v>
          </cell>
        </row>
      </sheetData>
      <sheetData sheetId="52"/>
      <sheetData sheetId="53"/>
      <sheetData sheetId="54"/>
      <sheetData sheetId="55">
        <row r="6">
          <cell r="A6" t="str">
            <v>UNIDAD ADMINISTRATIVA ESPECIAL DE LA AERONAUTICA CIVIL</v>
          </cell>
        </row>
      </sheetData>
      <sheetData sheetId="56"/>
      <sheetData sheetId="5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cceficiente.sh"/>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59"/>
  <sheetViews>
    <sheetView showGridLines="0" view="pageBreakPreview" zoomScale="70" zoomScaleNormal="100" zoomScaleSheetLayoutView="70" zoomScalePageLayoutView="55" workbookViewId="0">
      <selection activeCell="F4" sqref="F4"/>
    </sheetView>
  </sheetViews>
  <sheetFormatPr baseColWidth="10" defaultColWidth="11.44140625" defaultRowHeight="13.8"/>
  <cols>
    <col min="1" max="2" width="3.44140625" style="1" customWidth="1"/>
    <col min="3" max="3" width="5.109375" style="1" customWidth="1"/>
    <col min="4" max="4" width="15.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9"/>
      <c r="D2" s="229"/>
      <c r="E2" s="230"/>
      <c r="F2" s="229"/>
      <c r="G2" s="229"/>
      <c r="H2" s="229"/>
      <c r="I2" s="229"/>
      <c r="J2" s="229"/>
      <c r="K2" s="229"/>
      <c r="L2" s="8"/>
      <c r="M2" s="5"/>
    </row>
    <row r="3" spans="1:13" ht="27" customHeight="1">
      <c r="A3" s="5"/>
      <c r="B3" s="9"/>
      <c r="C3" s="277" t="s">
        <v>0</v>
      </c>
      <c r="D3" s="277"/>
      <c r="E3" s="277"/>
      <c r="F3" s="277"/>
      <c r="G3" s="5"/>
      <c r="H3" s="5"/>
      <c r="I3" s="5"/>
      <c r="J3" s="5"/>
      <c r="K3" s="5"/>
      <c r="L3" s="10"/>
      <c r="M3" s="5"/>
    </row>
    <row r="4" spans="1:13" ht="15.6">
      <c r="A4" s="5"/>
      <c r="B4" s="9"/>
      <c r="C4" s="211" t="s">
        <v>1</v>
      </c>
      <c r="D4" s="212" t="s">
        <v>2</v>
      </c>
      <c r="E4" s="211" t="s">
        <v>3</v>
      </c>
      <c r="F4" s="212">
        <v>4</v>
      </c>
      <c r="G4" s="5"/>
      <c r="H4" s="5"/>
      <c r="I4" s="5"/>
      <c r="J4" s="5"/>
      <c r="K4" s="5"/>
      <c r="L4" s="10"/>
      <c r="M4" s="5"/>
    </row>
    <row r="5" spans="1:13" ht="15.6">
      <c r="A5" s="5"/>
      <c r="B5" s="9"/>
      <c r="C5" s="258" t="s">
        <v>4</v>
      </c>
      <c r="D5" s="258"/>
      <c r="E5" s="258"/>
      <c r="F5" s="258"/>
      <c r="G5" s="258"/>
      <c r="H5" s="258"/>
      <c r="I5" s="258"/>
      <c r="J5" s="258"/>
      <c r="K5" s="258"/>
      <c r="L5" s="10"/>
      <c r="M5" s="5"/>
    </row>
    <row r="6" spans="1:13" ht="16.2" thickBot="1">
      <c r="A6" s="5"/>
      <c r="B6" s="9"/>
      <c r="C6" s="295" t="s">
        <v>5</v>
      </c>
      <c r="D6" s="295"/>
      <c r="E6" s="295"/>
      <c r="F6" s="295"/>
      <c r="G6" s="295"/>
      <c r="H6" s="295"/>
      <c r="I6" s="295"/>
      <c r="J6" s="295"/>
      <c r="K6" s="295"/>
      <c r="L6" s="10"/>
      <c r="M6" s="5"/>
    </row>
    <row r="7" spans="1:13" s="20" customFormat="1" ht="15.6">
      <c r="A7" s="19"/>
      <c r="B7" s="226"/>
      <c r="C7" s="268" t="s">
        <v>6</v>
      </c>
      <c r="D7" s="269"/>
      <c r="E7" s="269"/>
      <c r="F7" s="269"/>
      <c r="G7" s="269"/>
      <c r="H7" s="269"/>
      <c r="I7" s="269"/>
      <c r="J7" s="269"/>
      <c r="K7" s="270"/>
      <c r="L7" s="21"/>
      <c r="M7" s="19"/>
    </row>
    <row r="8" spans="1:13" ht="43.5" customHeight="1">
      <c r="A8" s="5"/>
      <c r="B8" s="227"/>
      <c r="C8" s="271"/>
      <c r="D8" s="272"/>
      <c r="E8" s="272"/>
      <c r="F8" s="272"/>
      <c r="G8" s="272"/>
      <c r="H8" s="272"/>
      <c r="I8" s="272"/>
      <c r="J8" s="272"/>
      <c r="K8" s="273"/>
      <c r="L8" s="10"/>
      <c r="M8" s="5"/>
    </row>
    <row r="9" spans="1:13" ht="34.5" customHeight="1">
      <c r="A9" s="5"/>
      <c r="B9" s="227"/>
      <c r="C9" s="274" t="s">
        <v>7</v>
      </c>
      <c r="D9" s="275"/>
      <c r="E9" s="275"/>
      <c r="F9" s="275"/>
      <c r="G9" s="275"/>
      <c r="H9" s="275"/>
      <c r="I9" s="275"/>
      <c r="J9" s="275"/>
      <c r="K9" s="276"/>
      <c r="L9" s="10"/>
      <c r="M9" s="5"/>
    </row>
    <row r="10" spans="1:13" ht="30" customHeight="1" thickBot="1">
      <c r="A10" s="5"/>
      <c r="B10" s="9"/>
      <c r="C10" s="280"/>
      <c r="D10" s="281"/>
      <c r="E10" s="281"/>
      <c r="F10" s="281"/>
      <c r="G10" s="281"/>
      <c r="H10" s="281"/>
      <c r="I10" s="281"/>
      <c r="J10" s="281"/>
      <c r="K10" s="282"/>
      <c r="L10" s="10"/>
      <c r="M10" s="5"/>
    </row>
    <row r="11" spans="1:13" ht="30" customHeight="1">
      <c r="A11" s="5"/>
      <c r="B11" s="9"/>
      <c r="C11" s="263" t="s">
        <v>8</v>
      </c>
      <c r="D11" s="265" t="s">
        <v>9</v>
      </c>
      <c r="E11" s="267" t="s">
        <v>10</v>
      </c>
      <c r="F11" s="267"/>
      <c r="G11" s="263" t="s">
        <v>11</v>
      </c>
      <c r="H11" s="265" t="s">
        <v>12</v>
      </c>
      <c r="I11" s="265" t="s">
        <v>13</v>
      </c>
      <c r="J11" s="259" t="s">
        <v>14</v>
      </c>
      <c r="K11" s="261" t="s">
        <v>15</v>
      </c>
      <c r="L11" s="10"/>
      <c r="M11" s="5"/>
    </row>
    <row r="12" spans="1:13" ht="30" customHeight="1" thickBot="1">
      <c r="A12" s="5"/>
      <c r="B12" s="9"/>
      <c r="C12" s="264"/>
      <c r="D12" s="266"/>
      <c r="E12" s="136" t="s">
        <v>16</v>
      </c>
      <c r="F12" s="136" t="s">
        <v>17</v>
      </c>
      <c r="G12" s="264"/>
      <c r="H12" s="266"/>
      <c r="I12" s="266"/>
      <c r="J12" s="260"/>
      <c r="K12" s="262"/>
      <c r="L12" s="10"/>
      <c r="M12" s="5"/>
    </row>
    <row r="13" spans="1:13" ht="30" customHeight="1" thickBot="1">
      <c r="A13" s="5"/>
      <c r="B13" s="9"/>
      <c r="C13" s="137"/>
      <c r="D13" s="138"/>
      <c r="E13" s="138"/>
      <c r="F13" s="138"/>
      <c r="G13" s="138"/>
      <c r="H13" s="138"/>
      <c r="I13" s="138"/>
      <c r="J13" s="138"/>
      <c r="K13" s="139"/>
      <c r="L13" s="10"/>
      <c r="M13" s="5"/>
    </row>
    <row r="14" spans="1:13" ht="30" customHeight="1">
      <c r="A14" s="5"/>
      <c r="B14" s="9"/>
      <c r="C14" s="140"/>
      <c r="D14" s="141"/>
      <c r="E14" s="141"/>
      <c r="F14" s="141"/>
      <c r="G14" s="142"/>
      <c r="H14" s="141"/>
      <c r="I14" s="143"/>
      <c r="J14" s="144"/>
      <c r="K14" s="145"/>
      <c r="L14" s="10"/>
      <c r="M14" s="5"/>
    </row>
    <row r="15" spans="1:13" ht="30" customHeight="1" thickBot="1">
      <c r="A15" s="5"/>
      <c r="B15" s="9"/>
      <c r="C15" s="146" t="s">
        <v>18</v>
      </c>
      <c r="D15" s="147"/>
      <c r="E15" s="147"/>
      <c r="F15" s="147"/>
      <c r="G15" s="148"/>
      <c r="H15" s="147"/>
      <c r="I15" s="143"/>
      <c r="J15" s="149"/>
      <c r="K15" s="150"/>
      <c r="L15" s="10"/>
      <c r="M15" s="5"/>
    </row>
    <row r="16" spans="1:13" ht="30" customHeight="1" thickBot="1">
      <c r="A16" s="5"/>
      <c r="B16" s="9"/>
      <c r="C16" s="137"/>
      <c r="D16" s="138"/>
      <c r="E16" s="138"/>
      <c r="F16" s="138"/>
      <c r="G16" s="138"/>
      <c r="H16" s="138"/>
      <c r="I16" s="138"/>
      <c r="J16" s="138"/>
      <c r="K16" s="139"/>
      <c r="L16" s="10"/>
      <c r="M16" s="5"/>
    </row>
    <row r="17" spans="1:13" ht="30" customHeight="1">
      <c r="A17" s="5"/>
      <c r="B17" s="9"/>
      <c r="C17" s="140"/>
      <c r="D17" s="141"/>
      <c r="E17" s="141"/>
      <c r="F17" s="141"/>
      <c r="G17" s="151"/>
      <c r="H17" s="141"/>
      <c r="I17" s="143"/>
      <c r="J17" s="144"/>
      <c r="K17" s="152"/>
      <c r="L17" s="10"/>
      <c r="M17" s="5"/>
    </row>
    <row r="18" spans="1:13" ht="30" customHeight="1">
      <c r="A18" s="5"/>
      <c r="B18" s="9"/>
      <c r="C18" s="140"/>
      <c r="D18" s="141"/>
      <c r="E18" s="141"/>
      <c r="F18" s="141"/>
      <c r="G18" s="151"/>
      <c r="H18" s="141"/>
      <c r="I18" s="143"/>
      <c r="J18" s="144"/>
      <c r="K18" s="152"/>
      <c r="L18" s="10"/>
      <c r="M18" s="5"/>
    </row>
    <row r="19" spans="1:13" s="5" customFormat="1" ht="30" customHeight="1">
      <c r="B19" s="9"/>
      <c r="C19" s="140"/>
      <c r="D19" s="153"/>
      <c r="E19" s="153"/>
      <c r="F19" s="153"/>
      <c r="G19" s="154"/>
      <c r="H19" s="153"/>
      <c r="I19" s="143"/>
      <c r="J19" s="144"/>
      <c r="K19" s="152"/>
      <c r="L19" s="10"/>
    </row>
    <row r="20" spans="1:13" ht="30" customHeight="1">
      <c r="B20" s="16"/>
      <c r="C20" s="140"/>
      <c r="D20" s="141"/>
      <c r="E20" s="141"/>
      <c r="F20" s="141"/>
      <c r="G20" s="151"/>
      <c r="H20" s="141"/>
      <c r="I20" s="143"/>
      <c r="J20" s="144"/>
      <c r="K20" s="152"/>
      <c r="L20" s="17"/>
    </row>
    <row r="21" spans="1:13" ht="30" customHeight="1" thickBot="1">
      <c r="A21" s="5"/>
      <c r="B21" s="9"/>
      <c r="C21" s="146" t="s">
        <v>18</v>
      </c>
      <c r="D21" s="155"/>
      <c r="E21" s="156"/>
      <c r="F21" s="155"/>
      <c r="G21" s="155"/>
      <c r="H21" s="155"/>
      <c r="I21" s="143"/>
      <c r="J21" s="155"/>
      <c r="K21" s="150"/>
      <c r="L21" s="10"/>
      <c r="M21" s="5"/>
    </row>
    <row r="22" spans="1:13" ht="30" customHeight="1" thickBot="1">
      <c r="A22" s="5"/>
      <c r="B22" s="9"/>
      <c r="C22" s="137"/>
      <c r="D22" s="138"/>
      <c r="E22" s="138"/>
      <c r="F22" s="138"/>
      <c r="G22" s="138"/>
      <c r="H22" s="138"/>
      <c r="I22" s="138"/>
      <c r="J22" s="138"/>
      <c r="K22" s="139"/>
      <c r="L22" s="10"/>
      <c r="M22" s="5"/>
    </row>
    <row r="23" spans="1:13" ht="30" customHeight="1">
      <c r="A23" s="5"/>
      <c r="B23" s="9"/>
      <c r="C23" s="140"/>
      <c r="D23" s="157"/>
      <c r="E23" s="157"/>
      <c r="F23" s="157"/>
      <c r="G23" s="158"/>
      <c r="H23" s="157"/>
      <c r="I23" s="143"/>
      <c r="J23" s="135"/>
      <c r="K23" s="228"/>
      <c r="L23" s="10"/>
      <c r="M23" s="5"/>
    </row>
    <row r="24" spans="1:13" ht="30" customHeight="1">
      <c r="A24" s="5"/>
      <c r="B24" s="9"/>
      <c r="C24" s="140"/>
      <c r="D24" s="159"/>
      <c r="E24" s="159"/>
      <c r="F24" s="159"/>
      <c r="G24" s="158"/>
      <c r="H24" s="157"/>
      <c r="I24" s="143"/>
      <c r="J24" s="144"/>
      <c r="K24" s="152"/>
      <c r="L24" s="10"/>
      <c r="M24" s="5"/>
    </row>
    <row r="25" spans="1:13" ht="30" customHeight="1">
      <c r="A25" s="5"/>
      <c r="B25" s="9"/>
      <c r="C25" s="140"/>
      <c r="D25" s="157"/>
      <c r="E25" s="157"/>
      <c r="F25" s="157"/>
      <c r="G25" s="158"/>
      <c r="H25" s="157"/>
      <c r="I25" s="143"/>
      <c r="J25" s="144"/>
      <c r="K25" s="152"/>
      <c r="L25" s="10"/>
      <c r="M25" s="5"/>
    </row>
    <row r="26" spans="1:13" s="5" customFormat="1" ht="30" customHeight="1">
      <c r="B26" s="9"/>
      <c r="C26" s="140"/>
      <c r="D26" s="153"/>
      <c r="E26" s="153"/>
      <c r="F26" s="153"/>
      <c r="G26" s="160"/>
      <c r="H26" s="153"/>
      <c r="I26" s="143"/>
      <c r="J26" s="144"/>
      <c r="K26" s="152"/>
      <c r="L26" s="10"/>
    </row>
    <row r="27" spans="1:13" ht="30" customHeight="1">
      <c r="A27" s="5"/>
      <c r="B27" s="9"/>
      <c r="C27" s="140"/>
      <c r="D27" s="157"/>
      <c r="E27" s="157"/>
      <c r="F27" s="157"/>
      <c r="G27" s="158"/>
      <c r="H27" s="157"/>
      <c r="I27" s="143"/>
      <c r="J27" s="161"/>
      <c r="K27" s="152"/>
      <c r="L27" s="10"/>
      <c r="M27" s="5"/>
    </row>
    <row r="28" spans="1:13" s="5" customFormat="1" ht="30" customHeight="1">
      <c r="B28" s="9"/>
      <c r="C28" s="162"/>
      <c r="D28" s="153"/>
      <c r="E28" s="153"/>
      <c r="F28" s="153"/>
      <c r="G28" s="160"/>
      <c r="H28" s="153"/>
      <c r="I28" s="143"/>
      <c r="J28" s="161"/>
      <c r="K28" s="152"/>
      <c r="L28" s="10"/>
    </row>
    <row r="29" spans="1:13" ht="30" customHeight="1">
      <c r="A29" s="5"/>
      <c r="B29" s="9"/>
      <c r="C29" s="140"/>
      <c r="D29" s="157"/>
      <c r="E29" s="141"/>
      <c r="F29" s="157"/>
      <c r="G29" s="158"/>
      <c r="H29" s="157"/>
      <c r="I29" s="143"/>
      <c r="J29" s="144"/>
      <c r="K29" s="152"/>
      <c r="L29" s="10"/>
      <c r="M29" s="5"/>
    </row>
    <row r="30" spans="1:13" ht="30" customHeight="1">
      <c r="A30" s="5"/>
      <c r="B30" s="9"/>
      <c r="C30" s="140"/>
      <c r="D30" s="157"/>
      <c r="E30" s="157"/>
      <c r="F30" s="157"/>
      <c r="G30" s="158"/>
      <c r="H30" s="163"/>
      <c r="I30" s="143"/>
      <c r="J30" s="144"/>
      <c r="K30" s="152"/>
      <c r="L30" s="10"/>
      <c r="M30" s="5"/>
    </row>
    <row r="31" spans="1:13" ht="30" customHeight="1" thickBot="1">
      <c r="A31" s="5"/>
      <c r="B31" s="9"/>
      <c r="C31" s="164" t="s">
        <v>18</v>
      </c>
      <c r="D31" s="165"/>
      <c r="E31" s="165"/>
      <c r="F31" s="165"/>
      <c r="G31" s="166"/>
      <c r="H31" s="165"/>
      <c r="I31" s="143"/>
      <c r="J31" s="167"/>
      <c r="K31" s="168"/>
      <c r="L31" s="10"/>
      <c r="M31" s="5"/>
    </row>
    <row r="32" spans="1:13" ht="30" customHeight="1" thickBot="1">
      <c r="A32" s="5"/>
      <c r="B32" s="9"/>
      <c r="C32" s="137"/>
      <c r="D32" s="138"/>
      <c r="E32" s="138"/>
      <c r="F32" s="138"/>
      <c r="G32" s="138"/>
      <c r="H32" s="138"/>
      <c r="I32" s="138"/>
      <c r="J32" s="138"/>
      <c r="K32" s="139"/>
      <c r="L32" s="10"/>
      <c r="M32" s="5"/>
    </row>
    <row r="33" spans="1:13" ht="30" customHeight="1">
      <c r="A33" s="5"/>
      <c r="B33" s="9"/>
      <c r="C33" s="140"/>
      <c r="D33" s="157"/>
      <c r="E33" s="157"/>
      <c r="F33" s="157"/>
      <c r="G33" s="158"/>
      <c r="H33" s="157"/>
      <c r="I33" s="143"/>
      <c r="J33" s="144"/>
      <c r="K33" s="152"/>
      <c r="L33" s="10"/>
      <c r="M33" s="5"/>
    </row>
    <row r="34" spans="1:13" ht="30" customHeight="1">
      <c r="A34" s="5"/>
      <c r="B34" s="9"/>
      <c r="C34" s="140"/>
      <c r="D34" s="157"/>
      <c r="E34" s="157"/>
      <c r="F34" s="157"/>
      <c r="G34" s="158"/>
      <c r="H34" s="157"/>
      <c r="I34" s="143"/>
      <c r="J34" s="144"/>
      <c r="K34" s="152"/>
      <c r="L34" s="10"/>
      <c r="M34" s="5"/>
    </row>
    <row r="35" spans="1:13" ht="30" customHeight="1">
      <c r="A35" s="5"/>
      <c r="B35" s="9"/>
      <c r="C35" s="169"/>
      <c r="D35" s="157"/>
      <c r="E35" s="157"/>
      <c r="F35" s="157"/>
      <c r="G35" s="158"/>
      <c r="H35" s="157"/>
      <c r="I35" s="143"/>
      <c r="J35" s="144"/>
      <c r="K35" s="152"/>
      <c r="L35" s="10"/>
      <c r="M35" s="5"/>
    </row>
    <row r="36" spans="1:13" ht="30" customHeight="1" thickBot="1">
      <c r="A36" s="5"/>
      <c r="B36" s="9"/>
      <c r="C36" s="146" t="s">
        <v>18</v>
      </c>
      <c r="D36" s="170"/>
      <c r="E36" s="170"/>
      <c r="F36" s="170"/>
      <c r="G36" s="171"/>
      <c r="H36" s="172"/>
      <c r="I36" s="143"/>
      <c r="J36" s="149"/>
      <c r="K36" s="150"/>
      <c r="L36" s="10"/>
      <c r="M36" s="5"/>
    </row>
    <row r="37" spans="1:13" ht="30" customHeight="1" thickBot="1">
      <c r="A37" s="5"/>
      <c r="B37" s="9"/>
      <c r="C37" s="137"/>
      <c r="D37" s="138"/>
      <c r="E37" s="138"/>
      <c r="F37" s="138"/>
      <c r="G37" s="138"/>
      <c r="H37" s="138"/>
      <c r="I37" s="138"/>
      <c r="J37" s="138"/>
      <c r="K37" s="139"/>
      <c r="L37" s="10"/>
      <c r="M37" s="5"/>
    </row>
    <row r="38" spans="1:13" ht="30" customHeight="1">
      <c r="A38" s="5"/>
      <c r="B38" s="9"/>
      <c r="C38" s="140"/>
      <c r="D38" s="157"/>
      <c r="E38" s="157"/>
      <c r="F38" s="157"/>
      <c r="G38" s="158"/>
      <c r="H38" s="157"/>
      <c r="I38" s="143"/>
      <c r="J38" s="144"/>
      <c r="K38" s="152"/>
      <c r="L38" s="10"/>
      <c r="M38" s="5"/>
    </row>
    <row r="39" spans="1:13" ht="30" customHeight="1" thickBot="1">
      <c r="A39" s="5"/>
      <c r="B39" s="9"/>
      <c r="C39" s="146" t="s">
        <v>18</v>
      </c>
      <c r="D39" s="170"/>
      <c r="E39" s="170"/>
      <c r="F39" s="170"/>
      <c r="G39" s="173"/>
      <c r="H39" s="172"/>
      <c r="I39" s="143"/>
      <c r="J39" s="149"/>
      <c r="K39" s="150"/>
      <c r="L39" s="10"/>
      <c r="M39" s="5"/>
    </row>
    <row r="40" spans="1:13" s="3" customFormat="1" ht="30" customHeight="1" thickBot="1">
      <c r="A40" s="11"/>
      <c r="B40" s="12"/>
      <c r="C40" s="283" t="s">
        <v>19</v>
      </c>
      <c r="D40" s="284"/>
      <c r="E40" s="284"/>
      <c r="F40" s="284"/>
      <c r="G40" s="284"/>
      <c r="H40" s="284"/>
      <c r="I40" s="284"/>
      <c r="J40" s="285"/>
      <c r="K40" s="174"/>
      <c r="L40" s="13"/>
      <c r="M40" s="11"/>
    </row>
    <row r="41" spans="1:13" s="3" customFormat="1" ht="16.2" thickBot="1">
      <c r="A41" s="11"/>
      <c r="B41" s="12"/>
      <c r="C41" s="175"/>
      <c r="D41" s="175"/>
      <c r="E41" s="175"/>
      <c r="F41" s="175"/>
      <c r="G41" s="175"/>
      <c r="H41" s="175"/>
      <c r="I41" s="175"/>
      <c r="J41" s="175"/>
      <c r="K41" s="176"/>
      <c r="L41" s="13"/>
      <c r="M41" s="11"/>
    </row>
    <row r="42" spans="1:13" s="3" customFormat="1" ht="30" customHeight="1">
      <c r="A42" s="11"/>
      <c r="B42" s="12"/>
      <c r="C42" s="177"/>
      <c r="D42" s="178"/>
      <c r="E42" s="177"/>
      <c r="F42" s="177"/>
      <c r="G42" s="296"/>
      <c r="H42" s="297"/>
      <c r="I42" s="298"/>
      <c r="J42" s="179"/>
      <c r="K42" s="180"/>
      <c r="L42" s="13"/>
      <c r="M42" s="11"/>
    </row>
    <row r="43" spans="1:13" s="3" customFormat="1" ht="30" customHeight="1">
      <c r="A43" s="11"/>
      <c r="B43" s="12"/>
      <c r="C43" s="177"/>
      <c r="D43" s="178"/>
      <c r="E43" s="177"/>
      <c r="F43" s="177"/>
      <c r="G43" s="181"/>
      <c r="H43" s="182"/>
      <c r="I43" s="183"/>
      <c r="J43" s="184"/>
      <c r="K43" s="185"/>
      <c r="L43" s="13"/>
      <c r="M43" s="11"/>
    </row>
    <row r="44" spans="1:13" s="3" customFormat="1" ht="30" customHeight="1">
      <c r="A44" s="11"/>
      <c r="B44" s="12"/>
      <c r="C44" s="177"/>
      <c r="D44" s="186"/>
      <c r="E44" s="186"/>
      <c r="F44" s="186"/>
      <c r="G44" s="181"/>
      <c r="H44" s="187"/>
      <c r="I44" s="188"/>
      <c r="J44" s="189"/>
      <c r="K44" s="185"/>
      <c r="L44" s="13"/>
      <c r="M44" s="11"/>
    </row>
    <row r="45" spans="1:13" s="3" customFormat="1" ht="30" customHeight="1">
      <c r="A45" s="11"/>
      <c r="B45" s="12"/>
      <c r="C45" s="177"/>
      <c r="D45" s="186"/>
      <c r="E45" s="186"/>
      <c r="F45" s="186"/>
      <c r="G45" s="190" t="s">
        <v>20</v>
      </c>
      <c r="H45" s="187"/>
      <c r="I45" s="188"/>
      <c r="J45" s="189"/>
      <c r="K45" s="191"/>
      <c r="L45" s="13"/>
      <c r="M45" s="11"/>
    </row>
    <row r="46" spans="1:13" s="3" customFormat="1" ht="30" customHeight="1">
      <c r="A46" s="11"/>
      <c r="B46" s="12"/>
      <c r="C46" s="177"/>
      <c r="D46" s="178"/>
      <c r="E46" s="177"/>
      <c r="F46" s="177"/>
      <c r="G46" s="181"/>
      <c r="H46" s="181"/>
      <c r="I46" s="181"/>
      <c r="J46" s="181"/>
      <c r="K46" s="185"/>
      <c r="L46" s="13"/>
      <c r="M46" s="11"/>
    </row>
    <row r="47" spans="1:13" s="3" customFormat="1" ht="30" customHeight="1">
      <c r="A47" s="11"/>
      <c r="B47" s="12"/>
      <c r="C47" s="177"/>
      <c r="D47" s="178"/>
      <c r="E47" s="177"/>
      <c r="F47" s="177"/>
      <c r="G47" s="192"/>
      <c r="H47" s="187"/>
      <c r="I47" s="188"/>
      <c r="J47" s="193"/>
      <c r="K47" s="185"/>
      <c r="L47" s="13"/>
      <c r="M47" s="11"/>
    </row>
    <row r="48" spans="1:13" s="3" customFormat="1" ht="30" customHeight="1" thickBot="1">
      <c r="A48" s="11"/>
      <c r="B48" s="12"/>
      <c r="C48" s="177"/>
      <c r="D48" s="178"/>
      <c r="E48" s="177"/>
      <c r="F48" s="194"/>
      <c r="G48" s="192"/>
      <c r="H48" s="187"/>
      <c r="I48" s="188"/>
      <c r="J48" s="193"/>
      <c r="K48" s="191"/>
      <c r="L48" s="13"/>
      <c r="M48" s="11"/>
    </row>
    <row r="49" spans="1:13" s="3" customFormat="1" ht="30" customHeight="1" thickBot="1">
      <c r="A49" s="11"/>
      <c r="B49" s="12"/>
      <c r="C49" s="177"/>
      <c r="D49" s="178"/>
      <c r="E49" s="177"/>
      <c r="F49" s="177"/>
      <c r="G49" s="195" t="s">
        <v>21</v>
      </c>
      <c r="H49" s="196"/>
      <c r="I49" s="197"/>
      <c r="J49" s="198"/>
      <c r="K49" s="174"/>
      <c r="L49" s="13"/>
      <c r="M49" s="11"/>
    </row>
    <row r="50" spans="1:13" s="3" customFormat="1" ht="16.2" thickBot="1">
      <c r="A50" s="11"/>
      <c r="B50" s="12"/>
      <c r="C50" s="177"/>
      <c r="D50" s="178"/>
      <c r="E50" s="178"/>
      <c r="F50" s="178"/>
      <c r="G50" s="177"/>
      <c r="H50" s="177"/>
      <c r="I50" s="199"/>
      <c r="J50" s="200"/>
      <c r="K50" s="201"/>
      <c r="L50" s="13"/>
      <c r="M50" s="11"/>
    </row>
    <row r="51" spans="1:13" s="3" customFormat="1" ht="15.6">
      <c r="A51" s="11"/>
      <c r="B51" s="12"/>
      <c r="C51" s="202"/>
      <c r="D51" s="293"/>
      <c r="E51" s="293"/>
      <c r="F51" s="293"/>
      <c r="G51" s="293"/>
      <c r="H51" s="293"/>
      <c r="I51" s="293"/>
      <c r="J51" s="293"/>
      <c r="K51" s="294"/>
      <c r="L51" s="14"/>
      <c r="M51" s="11"/>
    </row>
    <row r="52" spans="1:13" s="3" customFormat="1" ht="46.5" customHeight="1">
      <c r="A52" s="11"/>
      <c r="B52" s="12"/>
      <c r="C52" s="278" t="s">
        <v>22</v>
      </c>
      <c r="D52" s="279"/>
      <c r="E52" s="279"/>
      <c r="F52" s="279"/>
      <c r="G52" s="279"/>
      <c r="H52" s="292" t="s">
        <v>23</v>
      </c>
      <c r="I52" s="292"/>
      <c r="J52" s="292"/>
      <c r="K52" s="203" t="s">
        <v>24</v>
      </c>
      <c r="L52" s="15"/>
      <c r="M52" s="11"/>
    </row>
    <row r="53" spans="1:13" s="3" customFormat="1" ht="32.25" customHeight="1">
      <c r="A53" s="11"/>
      <c r="B53" s="12"/>
      <c r="C53" s="278" t="s">
        <v>25</v>
      </c>
      <c r="D53" s="279"/>
      <c r="E53" s="279"/>
      <c r="F53" s="279"/>
      <c r="G53" s="279"/>
      <c r="H53" s="291" t="s">
        <v>26</v>
      </c>
      <c r="I53" s="291"/>
      <c r="J53" s="204" t="s">
        <v>27</v>
      </c>
      <c r="K53" s="205" t="s">
        <v>28</v>
      </c>
      <c r="L53" s="15"/>
      <c r="M53" s="11"/>
    </row>
    <row r="54" spans="1:13" s="3" customFormat="1" ht="30" customHeight="1">
      <c r="A54" s="11"/>
      <c r="B54" s="12"/>
      <c r="C54" s="278" t="s">
        <v>29</v>
      </c>
      <c r="D54" s="279"/>
      <c r="E54" s="279"/>
      <c r="F54" s="279"/>
      <c r="G54" s="279"/>
      <c r="H54" s="288" t="s">
        <v>30</v>
      </c>
      <c r="I54" s="289"/>
      <c r="J54" s="204" t="s">
        <v>31</v>
      </c>
      <c r="K54" s="205" t="s">
        <v>28</v>
      </c>
      <c r="L54" s="15"/>
      <c r="M54" s="11"/>
    </row>
    <row r="55" spans="1:13" s="4" customFormat="1" ht="58.5" customHeight="1">
      <c r="A55" s="11"/>
      <c r="B55" s="12"/>
      <c r="C55" s="215"/>
      <c r="E55" s="216"/>
      <c r="F55" s="216"/>
      <c r="G55" s="217"/>
      <c r="H55" s="290" t="s">
        <v>32</v>
      </c>
      <c r="I55" s="291"/>
      <c r="J55" s="204" t="s">
        <v>33</v>
      </c>
      <c r="K55" s="205" t="s">
        <v>28</v>
      </c>
      <c r="L55" s="13"/>
      <c r="M55" s="11"/>
    </row>
    <row r="56" spans="1:13" ht="57" customHeight="1">
      <c r="A56" s="5"/>
      <c r="B56" s="9"/>
      <c r="C56" s="218"/>
      <c r="D56" s="219"/>
      <c r="E56" s="219"/>
      <c r="F56" s="219"/>
      <c r="G56" s="220"/>
      <c r="H56" s="291" t="s">
        <v>34</v>
      </c>
      <c r="I56" s="291"/>
      <c r="J56" s="204" t="s">
        <v>35</v>
      </c>
      <c r="K56" s="205" t="s">
        <v>28</v>
      </c>
      <c r="L56" s="10"/>
      <c r="M56" s="5"/>
    </row>
    <row r="57" spans="1:13" ht="16.2" thickBot="1">
      <c r="A57" s="5"/>
      <c r="B57" s="9"/>
      <c r="C57" s="225"/>
      <c r="D57" s="223"/>
      <c r="E57" s="223"/>
      <c r="F57" s="223"/>
      <c r="G57" s="224"/>
      <c r="H57" s="286"/>
      <c r="I57" s="286"/>
      <c r="J57" s="286"/>
      <c r="K57" s="287"/>
      <c r="L57" s="10"/>
      <c r="M57" s="5"/>
    </row>
    <row r="58" spans="1:13" ht="16.2" thickBot="1">
      <c r="A58" s="5"/>
      <c r="B58" s="231"/>
      <c r="C58" s="232"/>
      <c r="D58" s="232"/>
      <c r="E58" s="233"/>
      <c r="F58" s="232"/>
      <c r="G58" s="234"/>
      <c r="H58" s="232"/>
      <c r="I58" s="232"/>
      <c r="J58" s="232"/>
      <c r="K58" s="232"/>
      <c r="L58" s="235"/>
      <c r="M58" s="5"/>
    </row>
    <row r="59" spans="1:13" ht="16.2" thickTop="1">
      <c r="A59" s="5"/>
      <c r="B59" s="5"/>
      <c r="C59" s="5"/>
      <c r="D59" s="5"/>
      <c r="E59" s="6"/>
      <c r="F59" s="5"/>
      <c r="G59" s="5"/>
      <c r="H59" s="5"/>
      <c r="I59" s="5"/>
      <c r="J59" s="5"/>
      <c r="K59" s="5"/>
      <c r="L59" s="5"/>
      <c r="M59" s="5"/>
    </row>
  </sheetData>
  <mergeCells count="26">
    <mergeCell ref="C3:F3"/>
    <mergeCell ref="C53:G53"/>
    <mergeCell ref="C10:K10"/>
    <mergeCell ref="C40:J40"/>
    <mergeCell ref="H57:K57"/>
    <mergeCell ref="C54:G54"/>
    <mergeCell ref="H54:I54"/>
    <mergeCell ref="H55:I55"/>
    <mergeCell ref="H56:I56"/>
    <mergeCell ref="C52:G52"/>
    <mergeCell ref="H52:J52"/>
    <mergeCell ref="H53:I53"/>
    <mergeCell ref="D51:K51"/>
    <mergeCell ref="C6:K6"/>
    <mergeCell ref="G42:I42"/>
    <mergeCell ref="I11:I12"/>
    <mergeCell ref="C5:K5"/>
    <mergeCell ref="J11:J12"/>
    <mergeCell ref="K11:K12"/>
    <mergeCell ref="C11:C12"/>
    <mergeCell ref="D11:D12"/>
    <mergeCell ref="G11:G12"/>
    <mergeCell ref="H11:H12"/>
    <mergeCell ref="E11:F11"/>
    <mergeCell ref="C7:K8"/>
    <mergeCell ref="C9: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R82"/>
  <sheetViews>
    <sheetView showGridLines="0" tabSelected="1" view="pageBreakPreview" topLeftCell="A66" zoomScaleNormal="100" zoomScaleSheetLayoutView="100" zoomScalePageLayoutView="91" workbookViewId="0">
      <selection activeCell="G16" sqref="G16"/>
    </sheetView>
  </sheetViews>
  <sheetFormatPr baseColWidth="10" defaultColWidth="11.44140625" defaultRowHeight="13.8"/>
  <cols>
    <col min="1" max="2" width="3.44140625" style="1" customWidth="1"/>
    <col min="3" max="3" width="8.6640625" style="1" bestFit="1" customWidth="1"/>
    <col min="4" max="4" width="14.6640625" style="1" bestFit="1" customWidth="1"/>
    <col min="5" max="5" width="11.33203125" style="2" bestFit="1" customWidth="1"/>
    <col min="6" max="6" width="14.5546875" style="1" bestFit="1" customWidth="1"/>
    <col min="7" max="7" width="72.44140625" style="1" bestFit="1" customWidth="1"/>
    <col min="8" max="8" width="6.33203125" style="1" bestFit="1" customWidth="1"/>
    <col min="9" max="9" width="11.88671875" style="1" bestFit="1" customWidth="1"/>
    <col min="10" max="10" width="22.88671875" style="1" bestFit="1" customWidth="1"/>
    <col min="11" max="11" width="20.44140625" style="1" bestFit="1" customWidth="1"/>
    <col min="12" max="12" width="3.33203125" style="1" customWidth="1"/>
    <col min="13" max="13" width="2.6640625" style="1" customWidth="1"/>
    <col min="14" max="14" width="17.44140625" style="1" bestFit="1" customWidth="1"/>
    <col min="15" max="15" width="21.44140625" style="1" hidden="1" customWidth="1"/>
    <col min="16" max="16" width="17.44140625" style="1" hidden="1" customWidth="1"/>
    <col min="17" max="17" width="16.33203125" style="1" hidden="1" customWidth="1"/>
    <col min="18" max="19" width="0" style="1" hidden="1" customWidth="1"/>
    <col min="20" max="16384" width="11.44140625" style="1"/>
  </cols>
  <sheetData>
    <row r="1" spans="1:17" ht="16.2" thickBot="1">
      <c r="A1" s="5"/>
      <c r="B1" s="5"/>
      <c r="C1" s="5"/>
      <c r="D1" s="5"/>
      <c r="E1" s="6"/>
      <c r="F1" s="5"/>
      <c r="G1" s="5"/>
      <c r="H1" s="5"/>
      <c r="I1" s="5"/>
      <c r="J1" s="5"/>
      <c r="K1" s="5"/>
      <c r="L1" s="5"/>
      <c r="M1" s="5"/>
    </row>
    <row r="2" spans="1:17" ht="16.2" thickTop="1">
      <c r="A2" s="5"/>
      <c r="B2" s="7"/>
      <c r="C2" s="229"/>
      <c r="D2" s="229"/>
      <c r="E2" s="230"/>
      <c r="F2" s="229"/>
      <c r="G2" s="229"/>
      <c r="H2" s="229"/>
      <c r="I2" s="229"/>
      <c r="J2" s="229"/>
      <c r="K2" s="229"/>
      <c r="L2" s="8"/>
      <c r="M2" s="5"/>
    </row>
    <row r="3" spans="1:17" ht="26.25" customHeight="1">
      <c r="A3" s="5"/>
      <c r="B3" s="9"/>
      <c r="C3" s="309" t="s">
        <v>0</v>
      </c>
      <c r="D3" s="309"/>
      <c r="E3" s="309"/>
      <c r="F3" s="309"/>
      <c r="G3" s="5"/>
      <c r="H3" s="5"/>
      <c r="I3" s="5"/>
      <c r="J3" s="5"/>
      <c r="K3" s="5"/>
      <c r="L3" s="10"/>
      <c r="M3" s="5"/>
    </row>
    <row r="4" spans="1:17" ht="15.6">
      <c r="A4" s="5"/>
      <c r="B4" s="9"/>
      <c r="C4" s="209" t="s">
        <v>1</v>
      </c>
      <c r="D4" s="210" t="s">
        <v>2</v>
      </c>
      <c r="E4" s="209" t="s">
        <v>3</v>
      </c>
      <c r="F4" s="210">
        <v>4</v>
      </c>
      <c r="G4" s="5"/>
      <c r="H4" s="5"/>
      <c r="I4" s="5"/>
      <c r="J4" s="5"/>
      <c r="K4" s="5"/>
      <c r="L4" s="10"/>
      <c r="M4" s="5"/>
    </row>
    <row r="5" spans="1:17" ht="15.6">
      <c r="A5" s="5"/>
      <c r="B5" s="9"/>
      <c r="C5" s="310" t="s">
        <v>4</v>
      </c>
      <c r="D5" s="310"/>
      <c r="E5" s="310"/>
      <c r="F5" s="310"/>
      <c r="G5" s="310"/>
      <c r="H5" s="310"/>
      <c r="I5" s="310"/>
      <c r="J5" s="310"/>
      <c r="K5" s="310"/>
      <c r="L5" s="10"/>
      <c r="M5" s="5"/>
    </row>
    <row r="6" spans="1:17" ht="16.2" thickBot="1">
      <c r="A6" s="5"/>
      <c r="B6" s="9"/>
      <c r="C6" s="295" t="s">
        <v>36</v>
      </c>
      <c r="D6" s="295"/>
      <c r="E6" s="295"/>
      <c r="F6" s="295"/>
      <c r="G6" s="295"/>
      <c r="H6" s="295"/>
      <c r="I6" s="295"/>
      <c r="J6" s="295"/>
      <c r="K6" s="295"/>
      <c r="L6" s="10"/>
      <c r="M6" s="5"/>
    </row>
    <row r="7" spans="1:17" s="20" customFormat="1" ht="16.5" customHeight="1">
      <c r="A7" s="19"/>
      <c r="B7" s="226"/>
      <c r="C7" s="311" t="s">
        <v>37</v>
      </c>
      <c r="D7" s="312"/>
      <c r="E7" s="312"/>
      <c r="F7" s="312"/>
      <c r="G7" s="312"/>
      <c r="H7" s="312"/>
      <c r="I7" s="312"/>
      <c r="J7" s="312"/>
      <c r="K7" s="313"/>
      <c r="L7" s="21"/>
      <c r="M7" s="19"/>
    </row>
    <row r="8" spans="1:17" ht="33.75" customHeight="1" thickBot="1">
      <c r="A8" s="5"/>
      <c r="B8" s="227"/>
      <c r="C8" s="314"/>
      <c r="D8" s="315"/>
      <c r="E8" s="315"/>
      <c r="F8" s="315"/>
      <c r="G8" s="315"/>
      <c r="H8" s="315"/>
      <c r="I8" s="315"/>
      <c r="J8" s="315"/>
      <c r="K8" s="316"/>
      <c r="L8" s="10"/>
      <c r="M8" s="5"/>
    </row>
    <row r="9" spans="1:17" ht="34.5" customHeight="1">
      <c r="A9" s="5"/>
      <c r="B9" s="227"/>
      <c r="C9" s="317" t="s">
        <v>38</v>
      </c>
      <c r="D9" s="318"/>
      <c r="E9" s="318"/>
      <c r="F9" s="318"/>
      <c r="G9" s="318"/>
      <c r="H9" s="318"/>
      <c r="I9" s="318"/>
      <c r="J9" s="318"/>
      <c r="K9" s="319"/>
      <c r="L9" s="10"/>
      <c r="M9" s="5"/>
    </row>
    <row r="10" spans="1:17" ht="30" customHeight="1" thickBot="1">
      <c r="A10" s="5"/>
      <c r="B10" s="227"/>
      <c r="C10" s="281"/>
      <c r="D10" s="281"/>
      <c r="E10" s="281"/>
      <c r="F10" s="281"/>
      <c r="G10" s="281"/>
      <c r="H10" s="281"/>
      <c r="I10" s="281"/>
      <c r="J10" s="281"/>
      <c r="K10" s="282"/>
      <c r="L10" s="10"/>
      <c r="M10" s="5"/>
    </row>
    <row r="11" spans="1:17" ht="30" customHeight="1">
      <c r="A11" s="5"/>
      <c r="B11" s="9"/>
      <c r="C11" s="263" t="s">
        <v>8</v>
      </c>
      <c r="D11" s="265" t="s">
        <v>9</v>
      </c>
      <c r="E11" s="267" t="s">
        <v>10</v>
      </c>
      <c r="F11" s="267"/>
      <c r="G11" s="263" t="s">
        <v>11</v>
      </c>
      <c r="H11" s="265" t="s">
        <v>12</v>
      </c>
      <c r="I11" s="265" t="s">
        <v>13</v>
      </c>
      <c r="J11" s="259" t="s">
        <v>14</v>
      </c>
      <c r="K11" s="261" t="s">
        <v>15</v>
      </c>
      <c r="L11" s="10"/>
      <c r="M11" s="5"/>
    </row>
    <row r="12" spans="1:17" ht="30" customHeight="1" thickBot="1">
      <c r="A12" s="5"/>
      <c r="B12" s="9"/>
      <c r="C12" s="264"/>
      <c r="D12" s="266"/>
      <c r="E12" s="136" t="s">
        <v>16</v>
      </c>
      <c r="F12" s="136" t="s">
        <v>17</v>
      </c>
      <c r="G12" s="264"/>
      <c r="H12" s="266"/>
      <c r="I12" s="266"/>
      <c r="J12" s="260"/>
      <c r="K12" s="262"/>
      <c r="L12" s="10"/>
      <c r="M12" s="5"/>
    </row>
    <row r="13" spans="1:17" ht="30" customHeight="1" thickBot="1">
      <c r="A13" s="5"/>
      <c r="B13" s="9"/>
      <c r="C13" s="299" t="s">
        <v>102</v>
      </c>
      <c r="D13" s="300"/>
      <c r="E13" s="300"/>
      <c r="F13" s="300"/>
      <c r="G13" s="300"/>
      <c r="H13" s="300"/>
      <c r="I13" s="300"/>
      <c r="J13" s="300"/>
      <c r="K13" s="237"/>
      <c r="L13" s="10"/>
      <c r="M13" s="5"/>
    </row>
    <row r="14" spans="1:17" ht="30" customHeight="1" thickBot="1">
      <c r="A14" s="5"/>
      <c r="B14" s="9"/>
      <c r="C14" s="137">
        <v>1</v>
      </c>
      <c r="D14" s="138"/>
      <c r="E14" s="138"/>
      <c r="F14" s="138"/>
      <c r="G14" s="138" t="s">
        <v>101</v>
      </c>
      <c r="H14" s="138"/>
      <c r="I14" s="138"/>
      <c r="J14" s="138"/>
      <c r="K14" s="139"/>
      <c r="L14" s="10"/>
      <c r="M14" s="5"/>
    </row>
    <row r="15" spans="1:17" ht="30" customHeight="1">
      <c r="A15" s="5"/>
      <c r="B15" s="9"/>
      <c r="C15" s="140">
        <v>1.1000000000000001</v>
      </c>
      <c r="D15" s="141" t="s">
        <v>98</v>
      </c>
      <c r="E15" s="141"/>
      <c r="F15" s="141" t="s">
        <v>141</v>
      </c>
      <c r="G15" s="142" t="s">
        <v>96</v>
      </c>
      <c r="H15" s="141" t="s">
        <v>108</v>
      </c>
      <c r="I15" s="143">
        <v>51600</v>
      </c>
      <c r="J15" s="144">
        <f>ROUND((1017*1.35),0)</f>
        <v>1373</v>
      </c>
      <c r="K15" s="249">
        <f>I15*J15</f>
        <v>70846800</v>
      </c>
      <c r="L15" s="10"/>
      <c r="M15" s="5"/>
      <c r="N15" s="1">
        <v>1017</v>
      </c>
      <c r="O15" s="243">
        <f t="shared" ref="O15:O20" si="0">I15*N15</f>
        <v>52477200</v>
      </c>
      <c r="P15" s="246">
        <f>ROUND((O15*1.35),0)</f>
        <v>70844220</v>
      </c>
      <c r="Q15" s="248">
        <f>K15-P15</f>
        <v>2580</v>
      </c>
    </row>
    <row r="16" spans="1:17" ht="30" customHeight="1" thickBot="1">
      <c r="A16" s="5"/>
      <c r="B16" s="9"/>
      <c r="C16" s="140" t="s">
        <v>100</v>
      </c>
      <c r="D16" s="141" t="s">
        <v>99</v>
      </c>
      <c r="E16" s="141"/>
      <c r="F16" s="141" t="s">
        <v>141</v>
      </c>
      <c r="G16" s="148" t="s">
        <v>97</v>
      </c>
      <c r="H16" s="141" t="s">
        <v>12</v>
      </c>
      <c r="I16" s="143">
        <v>45</v>
      </c>
      <c r="J16" s="144">
        <f>ROUND((97909*1.35),0)</f>
        <v>132177</v>
      </c>
      <c r="K16" s="249">
        <f>I16*J16</f>
        <v>5947965</v>
      </c>
      <c r="L16" s="10"/>
      <c r="M16" s="5"/>
      <c r="N16" s="1">
        <v>97909</v>
      </c>
      <c r="O16" s="243">
        <f>I16*N16</f>
        <v>4405905</v>
      </c>
      <c r="P16" s="246">
        <f t="shared" ref="P16:P57" si="1">ROUND((O16*1.35),0)</f>
        <v>5947972</v>
      </c>
      <c r="Q16" s="248">
        <f t="shared" ref="Q16:Q57" si="2">K16-P16</f>
        <v>-7</v>
      </c>
    </row>
    <row r="17" spans="1:17" ht="30" customHeight="1" thickBot="1">
      <c r="A17" s="5"/>
      <c r="B17" s="9"/>
      <c r="C17" s="146" t="s">
        <v>18</v>
      </c>
      <c r="D17" s="147"/>
      <c r="E17" s="147"/>
      <c r="F17" s="147"/>
      <c r="G17" s="148"/>
      <c r="H17" s="147"/>
      <c r="I17" s="143"/>
      <c r="J17" s="144"/>
      <c r="K17" s="150">
        <f>SUM(K15:K16)</f>
        <v>76794765</v>
      </c>
      <c r="L17" s="10"/>
      <c r="M17" s="5"/>
      <c r="O17" s="243"/>
      <c r="P17" s="246">
        <f t="shared" si="1"/>
        <v>0</v>
      </c>
      <c r="Q17" s="248"/>
    </row>
    <row r="18" spans="1:17" ht="30" customHeight="1" thickBot="1">
      <c r="A18" s="5"/>
      <c r="B18" s="9"/>
      <c r="C18" s="137">
        <v>2</v>
      </c>
      <c r="D18" s="138"/>
      <c r="E18" s="138"/>
      <c r="F18" s="138"/>
      <c r="G18" s="138" t="s">
        <v>103</v>
      </c>
      <c r="H18" s="138"/>
      <c r="I18" s="138"/>
      <c r="J18" s="138"/>
      <c r="K18" s="139"/>
      <c r="L18" s="10"/>
      <c r="M18" s="5"/>
      <c r="O18" s="243"/>
      <c r="P18" s="246">
        <f t="shared" si="1"/>
        <v>0</v>
      </c>
      <c r="Q18" s="248">
        <f t="shared" si="2"/>
        <v>0</v>
      </c>
    </row>
    <row r="19" spans="1:17" ht="30" customHeight="1">
      <c r="A19" s="5"/>
      <c r="B19" s="9"/>
      <c r="C19" s="140" t="s">
        <v>104</v>
      </c>
      <c r="D19" s="141" t="s">
        <v>139</v>
      </c>
      <c r="E19" s="141"/>
      <c r="F19" s="141" t="s">
        <v>142</v>
      </c>
      <c r="G19" s="151" t="s">
        <v>106</v>
      </c>
      <c r="H19" s="141" t="s">
        <v>108</v>
      </c>
      <c r="I19" s="143">
        <v>77400</v>
      </c>
      <c r="J19" s="144">
        <f>ROUND((3500*1.35),0)</f>
        <v>4725</v>
      </c>
      <c r="K19" s="152">
        <f>I19*J19</f>
        <v>365715000</v>
      </c>
      <c r="L19" s="10"/>
      <c r="M19" s="5"/>
      <c r="N19" s="1">
        <v>3500</v>
      </c>
      <c r="O19" s="243">
        <f t="shared" si="0"/>
        <v>270900000</v>
      </c>
      <c r="P19" s="246">
        <f t="shared" si="1"/>
        <v>365715000</v>
      </c>
      <c r="Q19" s="248">
        <f t="shared" si="2"/>
        <v>0</v>
      </c>
    </row>
    <row r="20" spans="1:17" ht="30" customHeight="1">
      <c r="A20" s="5"/>
      <c r="B20" s="9"/>
      <c r="C20" s="140" t="s">
        <v>105</v>
      </c>
      <c r="D20" s="141" t="s">
        <v>140</v>
      </c>
      <c r="E20" s="141"/>
      <c r="F20" s="141" t="s">
        <v>143</v>
      </c>
      <c r="G20" s="151" t="s">
        <v>107</v>
      </c>
      <c r="H20" s="141" t="s">
        <v>109</v>
      </c>
      <c r="I20" s="143">
        <v>1300</v>
      </c>
      <c r="J20" s="144">
        <f>ROUND((155890*1.35),0)</f>
        <v>210452</v>
      </c>
      <c r="K20" s="247">
        <f>I20*J20</f>
        <v>273587600</v>
      </c>
      <c r="L20" s="10"/>
      <c r="M20" s="5"/>
      <c r="N20" s="1">
        <v>155890</v>
      </c>
      <c r="O20" s="243">
        <f t="shared" si="0"/>
        <v>202657000</v>
      </c>
      <c r="P20" s="246">
        <f t="shared" si="1"/>
        <v>273586950</v>
      </c>
      <c r="Q20" s="248">
        <f t="shared" si="2"/>
        <v>650</v>
      </c>
    </row>
    <row r="21" spans="1:17" ht="30" customHeight="1" thickBot="1">
      <c r="A21" s="5"/>
      <c r="B21" s="9"/>
      <c r="C21" s="146" t="s">
        <v>18</v>
      </c>
      <c r="D21" s="147"/>
      <c r="E21" s="147"/>
      <c r="F21" s="147"/>
      <c r="G21" s="148"/>
      <c r="H21" s="147"/>
      <c r="I21" s="143"/>
      <c r="J21" s="144"/>
      <c r="K21" s="150">
        <f>SUM(K19:K20)</f>
        <v>639302600</v>
      </c>
      <c r="L21" s="10"/>
      <c r="M21" s="5"/>
      <c r="O21" s="243"/>
      <c r="P21" s="246">
        <f t="shared" si="1"/>
        <v>0</v>
      </c>
      <c r="Q21" s="248"/>
    </row>
    <row r="22" spans="1:17" ht="30" customHeight="1" thickBot="1">
      <c r="A22" s="5"/>
      <c r="B22" s="9"/>
      <c r="C22" s="137">
        <v>3</v>
      </c>
      <c r="D22" s="138"/>
      <c r="E22" s="138"/>
      <c r="F22" s="138"/>
      <c r="G22" s="138" t="s">
        <v>110</v>
      </c>
      <c r="H22" s="138"/>
      <c r="I22" s="138"/>
      <c r="J22" s="138"/>
      <c r="K22" s="139"/>
      <c r="L22" s="10"/>
      <c r="M22" s="5"/>
      <c r="O22" s="243"/>
      <c r="P22" s="246">
        <f t="shared" si="1"/>
        <v>0</v>
      </c>
      <c r="Q22" s="248">
        <f t="shared" si="2"/>
        <v>0</v>
      </c>
    </row>
    <row r="23" spans="1:17" s="5" customFormat="1" ht="30" customHeight="1">
      <c r="B23" s="9"/>
      <c r="C23" s="140" t="s">
        <v>123</v>
      </c>
      <c r="D23" s="153"/>
      <c r="E23" s="153"/>
      <c r="F23" s="153" t="s">
        <v>144</v>
      </c>
      <c r="G23" s="154" t="s">
        <v>111</v>
      </c>
      <c r="H23" s="153" t="s">
        <v>108</v>
      </c>
      <c r="I23" s="143">
        <v>9</v>
      </c>
      <c r="J23" s="144">
        <f>ROUND((3657*1.35),0)</f>
        <v>4937</v>
      </c>
      <c r="K23" s="152">
        <f>ROUND((I23*J23),0)</f>
        <v>44433</v>
      </c>
      <c r="L23" s="10"/>
      <c r="N23" s="5">
        <v>3657</v>
      </c>
      <c r="O23" s="243">
        <f>I23*N23</f>
        <v>32913</v>
      </c>
      <c r="P23" s="246">
        <f t="shared" si="1"/>
        <v>44433</v>
      </c>
      <c r="Q23" s="248">
        <f t="shared" si="2"/>
        <v>0</v>
      </c>
    </row>
    <row r="24" spans="1:17" ht="30" customHeight="1">
      <c r="B24" s="16"/>
      <c r="C24" s="140" t="s">
        <v>124</v>
      </c>
      <c r="D24" s="141" t="s">
        <v>145</v>
      </c>
      <c r="E24" s="141"/>
      <c r="F24" s="141" t="s">
        <v>146</v>
      </c>
      <c r="G24" s="151" t="s">
        <v>112</v>
      </c>
      <c r="H24" s="141" t="s">
        <v>109</v>
      </c>
      <c r="I24" s="143">
        <v>18</v>
      </c>
      <c r="J24" s="144">
        <f>ROUND((138078*1.35),0)</f>
        <v>186405</v>
      </c>
      <c r="K24" s="247">
        <f t="shared" ref="K24:K34" si="3">ROUND((I24*J24),0)</f>
        <v>3355290</v>
      </c>
      <c r="L24" s="17"/>
      <c r="N24" s="1">
        <v>138078</v>
      </c>
      <c r="O24" s="243">
        <f t="shared" ref="O24:O57" si="4">I24*N24</f>
        <v>2485404</v>
      </c>
      <c r="P24" s="246">
        <f t="shared" si="1"/>
        <v>3355295</v>
      </c>
      <c r="Q24" s="248">
        <f t="shared" si="2"/>
        <v>-5</v>
      </c>
    </row>
    <row r="25" spans="1:17" s="5" customFormat="1" ht="30" customHeight="1">
      <c r="B25" s="9"/>
      <c r="C25" s="140" t="s">
        <v>125</v>
      </c>
      <c r="D25" s="153"/>
      <c r="E25" s="153"/>
      <c r="F25" s="153" t="s">
        <v>148</v>
      </c>
      <c r="G25" s="154" t="s">
        <v>113</v>
      </c>
      <c r="H25" s="153" t="s">
        <v>109</v>
      </c>
      <c r="I25" s="143">
        <v>1.8</v>
      </c>
      <c r="J25" s="144">
        <f>ROUND((1160070*1.35),0)</f>
        <v>1566095</v>
      </c>
      <c r="K25" s="247">
        <f t="shared" si="3"/>
        <v>2818971</v>
      </c>
      <c r="L25" s="10"/>
      <c r="N25" s="5">
        <v>1160070</v>
      </c>
      <c r="O25" s="243">
        <f t="shared" si="4"/>
        <v>2088126</v>
      </c>
      <c r="P25" s="246">
        <f t="shared" si="1"/>
        <v>2818970</v>
      </c>
      <c r="Q25" s="248">
        <f t="shared" si="2"/>
        <v>1</v>
      </c>
    </row>
    <row r="26" spans="1:17" ht="30" customHeight="1">
      <c r="B26" s="16"/>
      <c r="C26" s="140" t="s">
        <v>126</v>
      </c>
      <c r="D26" s="153" t="s">
        <v>147</v>
      </c>
      <c r="E26" s="153"/>
      <c r="F26" s="153" t="s">
        <v>148</v>
      </c>
      <c r="G26" s="151" t="s">
        <v>114</v>
      </c>
      <c r="H26" s="141" t="s">
        <v>109</v>
      </c>
      <c r="I26" s="143">
        <v>1.6</v>
      </c>
      <c r="J26" s="144">
        <f>ROUND((1354500*1.35),0)</f>
        <v>1828575</v>
      </c>
      <c r="K26" s="152">
        <f t="shared" si="3"/>
        <v>2925720</v>
      </c>
      <c r="L26" s="17"/>
      <c r="N26" s="1">
        <v>1354500</v>
      </c>
      <c r="O26" s="243">
        <f t="shared" si="4"/>
        <v>2167200</v>
      </c>
      <c r="P26" s="246">
        <f t="shared" si="1"/>
        <v>2925720</v>
      </c>
      <c r="Q26" s="248">
        <f t="shared" si="2"/>
        <v>0</v>
      </c>
    </row>
    <row r="27" spans="1:17" s="5" customFormat="1" ht="30" customHeight="1">
      <c r="B27" s="9"/>
      <c r="C27" s="140" t="s">
        <v>127</v>
      </c>
      <c r="D27" s="153" t="s">
        <v>147</v>
      </c>
      <c r="E27" s="153"/>
      <c r="F27" s="153" t="s">
        <v>148</v>
      </c>
      <c r="G27" s="154" t="s">
        <v>115</v>
      </c>
      <c r="H27" s="153" t="s">
        <v>109</v>
      </c>
      <c r="I27" s="143">
        <v>2.4</v>
      </c>
      <c r="J27" s="144">
        <f>ROUND((1505664*1.35),0)</f>
        <v>2032646</v>
      </c>
      <c r="K27" s="247">
        <f t="shared" si="3"/>
        <v>4878350</v>
      </c>
      <c r="L27" s="10"/>
      <c r="N27" s="5">
        <v>1505664</v>
      </c>
      <c r="O27" s="243">
        <f t="shared" si="4"/>
        <v>3613593.6000000001</v>
      </c>
      <c r="P27" s="246">
        <f t="shared" si="1"/>
        <v>4878351</v>
      </c>
      <c r="Q27" s="248">
        <f t="shared" si="2"/>
        <v>-1</v>
      </c>
    </row>
    <row r="28" spans="1:17" ht="30" customHeight="1">
      <c r="B28" s="16"/>
      <c r="C28" s="140" t="s">
        <v>128</v>
      </c>
      <c r="D28" s="141" t="s">
        <v>150</v>
      </c>
      <c r="E28" s="141"/>
      <c r="F28" s="141" t="s">
        <v>149</v>
      </c>
      <c r="G28" s="151" t="s">
        <v>116</v>
      </c>
      <c r="H28" s="141" t="s">
        <v>135</v>
      </c>
      <c r="I28" s="143">
        <v>642.4</v>
      </c>
      <c r="J28" s="144">
        <f>ROUND((12069*1.35),0)</f>
        <v>16293</v>
      </c>
      <c r="K28" s="247">
        <f t="shared" si="3"/>
        <v>10466623</v>
      </c>
      <c r="L28" s="17"/>
      <c r="N28" s="1">
        <v>12069</v>
      </c>
      <c r="O28" s="243">
        <f t="shared" si="4"/>
        <v>7753125.5999999996</v>
      </c>
      <c r="P28" s="246">
        <f t="shared" si="1"/>
        <v>10466720</v>
      </c>
      <c r="Q28" s="248">
        <f t="shared" si="2"/>
        <v>-97</v>
      </c>
    </row>
    <row r="29" spans="1:17" s="5" customFormat="1" ht="30" customHeight="1">
      <c r="B29" s="9"/>
      <c r="C29" s="140" t="s">
        <v>129</v>
      </c>
      <c r="D29" s="153" t="s">
        <v>151</v>
      </c>
      <c r="E29" s="153"/>
      <c r="F29" s="153" t="s">
        <v>153</v>
      </c>
      <c r="G29" s="154" t="s">
        <v>117</v>
      </c>
      <c r="H29" s="153" t="s">
        <v>136</v>
      </c>
      <c r="I29" s="143">
        <v>0.36</v>
      </c>
      <c r="J29" s="144">
        <f>ROUND((102709*1.35),0)</f>
        <v>138657</v>
      </c>
      <c r="K29" s="152">
        <f t="shared" si="3"/>
        <v>49917</v>
      </c>
      <c r="L29" s="10"/>
      <c r="N29" s="5">
        <v>102709</v>
      </c>
      <c r="O29" s="243">
        <f t="shared" si="4"/>
        <v>36975.24</v>
      </c>
      <c r="P29" s="246">
        <f t="shared" si="1"/>
        <v>49917</v>
      </c>
      <c r="Q29" s="248">
        <f t="shared" si="2"/>
        <v>0</v>
      </c>
    </row>
    <row r="30" spans="1:17" ht="30" customHeight="1">
      <c r="B30" s="16"/>
      <c r="C30" s="140" t="s">
        <v>130</v>
      </c>
      <c r="D30" s="153" t="s">
        <v>151</v>
      </c>
      <c r="E30" s="153"/>
      <c r="F30" s="153" t="s">
        <v>153</v>
      </c>
      <c r="G30" s="151" t="s">
        <v>118</v>
      </c>
      <c r="H30" s="141" t="s">
        <v>136</v>
      </c>
      <c r="I30" s="143">
        <v>1.6</v>
      </c>
      <c r="J30" s="144">
        <f>ROUND((49906*1.35),0)</f>
        <v>67373</v>
      </c>
      <c r="K30" s="152">
        <f t="shared" si="3"/>
        <v>107797</v>
      </c>
      <c r="L30" s="17"/>
      <c r="N30" s="1">
        <v>49906</v>
      </c>
      <c r="O30" s="243">
        <f t="shared" si="4"/>
        <v>79849.600000000006</v>
      </c>
      <c r="P30" s="246">
        <f t="shared" si="1"/>
        <v>107797</v>
      </c>
      <c r="Q30" s="248">
        <f t="shared" si="2"/>
        <v>0</v>
      </c>
    </row>
    <row r="31" spans="1:17" s="5" customFormat="1" ht="30" customHeight="1">
      <c r="B31" s="9"/>
      <c r="C31" s="140" t="s">
        <v>131</v>
      </c>
      <c r="D31" s="153">
        <v>630.70000000000005</v>
      </c>
      <c r="E31" s="153"/>
      <c r="F31" s="153" t="s">
        <v>148</v>
      </c>
      <c r="G31" s="154" t="s">
        <v>119</v>
      </c>
      <c r="H31" s="153" t="s">
        <v>109</v>
      </c>
      <c r="I31" s="143">
        <v>1.65</v>
      </c>
      <c r="J31" s="250">
        <f>ROUND((1168208*1.35),0)</f>
        <v>1577081</v>
      </c>
      <c r="K31" s="247">
        <f t="shared" si="3"/>
        <v>2602184</v>
      </c>
      <c r="L31" s="10"/>
      <c r="N31" s="5">
        <v>1168208</v>
      </c>
      <c r="O31" s="243">
        <f t="shared" si="4"/>
        <v>1927543.2</v>
      </c>
      <c r="P31" s="246">
        <f t="shared" si="1"/>
        <v>2602183</v>
      </c>
      <c r="Q31" s="248">
        <f t="shared" si="2"/>
        <v>1</v>
      </c>
    </row>
    <row r="32" spans="1:17" ht="30" customHeight="1">
      <c r="B32" s="16"/>
      <c r="C32" s="140" t="s">
        <v>132</v>
      </c>
      <c r="D32" s="141" t="s">
        <v>154</v>
      </c>
      <c r="E32" s="141"/>
      <c r="F32" s="141" t="s">
        <v>152</v>
      </c>
      <c r="G32" s="151" t="s">
        <v>120</v>
      </c>
      <c r="H32" s="141" t="s">
        <v>109</v>
      </c>
      <c r="I32" s="251">
        <v>7.48</v>
      </c>
      <c r="J32" s="250">
        <f>ROUND((253997*1.35),0)</f>
        <v>342896</v>
      </c>
      <c r="K32" s="247">
        <f t="shared" si="3"/>
        <v>2564862</v>
      </c>
      <c r="L32" s="17"/>
      <c r="N32" s="1">
        <v>253997</v>
      </c>
      <c r="O32" s="243">
        <f t="shared" si="4"/>
        <v>1899897.56</v>
      </c>
      <c r="P32" s="246">
        <f t="shared" si="1"/>
        <v>2564862</v>
      </c>
      <c r="Q32" s="248">
        <f t="shared" si="2"/>
        <v>0</v>
      </c>
    </row>
    <row r="33" spans="1:17" s="5" customFormat="1" ht="30" customHeight="1">
      <c r="B33" s="9"/>
      <c r="C33" s="140" t="s">
        <v>133</v>
      </c>
      <c r="D33" s="153" t="s">
        <v>155</v>
      </c>
      <c r="E33" s="153"/>
      <c r="F33" s="153" t="s">
        <v>156</v>
      </c>
      <c r="G33" s="154" t="s">
        <v>121</v>
      </c>
      <c r="H33" s="153" t="s">
        <v>136</v>
      </c>
      <c r="I33" s="143">
        <v>6</v>
      </c>
      <c r="J33" s="250">
        <f>ROUND((411408*1.35),0)</f>
        <v>555401</v>
      </c>
      <c r="K33" s="247">
        <f t="shared" si="3"/>
        <v>3332406</v>
      </c>
      <c r="L33" s="10"/>
      <c r="N33" s="5">
        <v>411408</v>
      </c>
      <c r="O33" s="243">
        <f t="shared" si="4"/>
        <v>2468448</v>
      </c>
      <c r="P33" s="246">
        <f t="shared" si="1"/>
        <v>3332405</v>
      </c>
      <c r="Q33" s="248">
        <f t="shared" si="2"/>
        <v>1</v>
      </c>
    </row>
    <row r="34" spans="1:17" ht="30" customHeight="1">
      <c r="B34" s="16"/>
      <c r="C34" s="140" t="s">
        <v>134</v>
      </c>
      <c r="D34" s="141" t="s">
        <v>158</v>
      </c>
      <c r="E34" s="141"/>
      <c r="F34" s="141" t="s">
        <v>157</v>
      </c>
      <c r="G34" s="142" t="s">
        <v>122</v>
      </c>
      <c r="H34" s="141" t="s">
        <v>109</v>
      </c>
      <c r="I34" s="143">
        <v>15.84</v>
      </c>
      <c r="J34" s="250">
        <f>ROUND((356792*1.35),0)</f>
        <v>481669</v>
      </c>
      <c r="K34" s="247">
        <f t="shared" si="3"/>
        <v>7629637</v>
      </c>
      <c r="L34" s="17"/>
      <c r="N34" s="1">
        <v>356792</v>
      </c>
      <c r="O34" s="243">
        <f t="shared" si="4"/>
        <v>5651585.2800000003</v>
      </c>
      <c r="P34" s="246">
        <f t="shared" si="1"/>
        <v>7629640</v>
      </c>
      <c r="Q34" s="248">
        <f t="shared" si="2"/>
        <v>-3</v>
      </c>
    </row>
    <row r="35" spans="1:17" ht="30" customHeight="1" thickBot="1">
      <c r="A35" s="5"/>
      <c r="B35" s="9"/>
      <c r="C35" s="146" t="s">
        <v>18</v>
      </c>
      <c r="D35" s="155"/>
      <c r="E35" s="156"/>
      <c r="F35" s="155"/>
      <c r="G35" s="155"/>
      <c r="H35" s="155"/>
      <c r="I35" s="143"/>
      <c r="J35" s="155"/>
      <c r="K35" s="241">
        <f>ROUND((SUM(K23:K34)),2)</f>
        <v>40776190</v>
      </c>
      <c r="L35" s="10"/>
      <c r="M35" s="5"/>
      <c r="O35" s="243"/>
      <c r="P35" s="246">
        <f t="shared" si="1"/>
        <v>0</v>
      </c>
      <c r="Q35" s="248"/>
    </row>
    <row r="36" spans="1:17" ht="30" customHeight="1" thickBot="1">
      <c r="A36" s="5"/>
      <c r="B36" s="9"/>
      <c r="C36" s="299" t="s">
        <v>137</v>
      </c>
      <c r="D36" s="300"/>
      <c r="E36" s="300"/>
      <c r="F36" s="300"/>
      <c r="G36" s="300"/>
      <c r="H36" s="300"/>
      <c r="I36" s="300"/>
      <c r="J36" s="300"/>
      <c r="K36" s="237"/>
      <c r="L36" s="10"/>
      <c r="M36" s="5"/>
      <c r="O36" s="243"/>
      <c r="P36" s="246">
        <f t="shared" si="1"/>
        <v>0</v>
      </c>
      <c r="Q36" s="248">
        <f t="shared" si="2"/>
        <v>0</v>
      </c>
    </row>
    <row r="37" spans="1:17" ht="30" customHeight="1" thickBot="1">
      <c r="A37" s="5"/>
      <c r="B37" s="9"/>
      <c r="C37" s="137">
        <v>1</v>
      </c>
      <c r="D37" s="138"/>
      <c r="E37" s="138"/>
      <c r="F37" s="138"/>
      <c r="G37" s="138" t="s">
        <v>101</v>
      </c>
      <c r="H37" s="138"/>
      <c r="I37" s="138"/>
      <c r="J37" s="138"/>
      <c r="K37" s="139"/>
      <c r="L37" s="10"/>
      <c r="M37" s="5"/>
      <c r="O37" s="243"/>
      <c r="P37" s="246">
        <f t="shared" si="1"/>
        <v>0</v>
      </c>
      <c r="Q37" s="248">
        <f t="shared" si="2"/>
        <v>0</v>
      </c>
    </row>
    <row r="38" spans="1:17" ht="30" customHeight="1">
      <c r="A38" s="5"/>
      <c r="B38" s="9"/>
      <c r="C38" s="140">
        <v>1.1000000000000001</v>
      </c>
      <c r="D38" s="141" t="s">
        <v>98</v>
      </c>
      <c r="E38" s="141"/>
      <c r="F38" s="141" t="s">
        <v>141</v>
      </c>
      <c r="G38" s="142" t="s">
        <v>96</v>
      </c>
      <c r="H38" s="141" t="s">
        <v>108</v>
      </c>
      <c r="I38" s="143">
        <v>107880</v>
      </c>
      <c r="J38" s="144">
        <f>ROUND((1017*1.35),0)</f>
        <v>1373</v>
      </c>
      <c r="K38" s="249">
        <f>ROUND((I38*J38),2)</f>
        <v>148119240</v>
      </c>
      <c r="L38" s="10"/>
      <c r="M38" s="5"/>
      <c r="N38" s="1">
        <v>1017</v>
      </c>
      <c r="O38" s="243">
        <f t="shared" si="4"/>
        <v>109713960</v>
      </c>
      <c r="P38" s="246">
        <f t="shared" si="1"/>
        <v>148113846</v>
      </c>
      <c r="Q38" s="248">
        <f t="shared" si="2"/>
        <v>5394</v>
      </c>
    </row>
    <row r="39" spans="1:17" ht="30" customHeight="1">
      <c r="A39" s="5"/>
      <c r="B39" s="9"/>
      <c r="C39" s="140" t="s">
        <v>100</v>
      </c>
      <c r="D39" s="141" t="s">
        <v>99</v>
      </c>
      <c r="E39" s="141"/>
      <c r="F39" s="141" t="s">
        <v>141</v>
      </c>
      <c r="G39" s="142" t="s">
        <v>138</v>
      </c>
      <c r="H39" s="141" t="s">
        <v>12</v>
      </c>
      <c r="I39" s="143">
        <v>70</v>
      </c>
      <c r="J39" s="144">
        <f>ROUND((97909*1.35),0)</f>
        <v>132177</v>
      </c>
      <c r="K39" s="249">
        <f>ROUND((I39*J39),2)</f>
        <v>9252390</v>
      </c>
      <c r="L39" s="10"/>
      <c r="M39" s="5"/>
      <c r="N39" s="1">
        <v>97909</v>
      </c>
      <c r="O39" s="243">
        <f t="shared" si="4"/>
        <v>6853630</v>
      </c>
      <c r="P39" s="246">
        <f t="shared" si="1"/>
        <v>9252401</v>
      </c>
      <c r="Q39" s="248">
        <f t="shared" si="2"/>
        <v>-11</v>
      </c>
    </row>
    <row r="40" spans="1:17" ht="30" customHeight="1" thickBot="1">
      <c r="A40" s="5"/>
      <c r="B40" s="9"/>
      <c r="C40" s="146" t="s">
        <v>18</v>
      </c>
      <c r="D40" s="147"/>
      <c r="E40" s="147"/>
      <c r="F40" s="147"/>
      <c r="G40" s="148"/>
      <c r="H40" s="147"/>
      <c r="I40" s="257"/>
      <c r="J40" s="144"/>
      <c r="K40" s="150">
        <f>ROUND((SUM(K38:K39)),2)</f>
        <v>157371630</v>
      </c>
      <c r="L40" s="10"/>
      <c r="M40" s="5"/>
      <c r="O40" s="243"/>
      <c r="P40" s="246">
        <f t="shared" si="1"/>
        <v>0</v>
      </c>
      <c r="Q40" s="248"/>
    </row>
    <row r="41" spans="1:17" ht="30" customHeight="1" thickBot="1">
      <c r="A41" s="5"/>
      <c r="B41" s="9"/>
      <c r="C41" s="137">
        <v>2</v>
      </c>
      <c r="D41" s="138"/>
      <c r="E41" s="138"/>
      <c r="F41" s="138"/>
      <c r="G41" s="138" t="s">
        <v>103</v>
      </c>
      <c r="H41" s="138"/>
      <c r="I41" s="138"/>
      <c r="J41" s="138"/>
      <c r="K41" s="139"/>
      <c r="L41" s="10"/>
      <c r="M41" s="5"/>
      <c r="O41" s="243"/>
      <c r="P41" s="246">
        <f t="shared" si="1"/>
        <v>0</v>
      </c>
      <c r="Q41" s="248">
        <f t="shared" si="2"/>
        <v>0</v>
      </c>
    </row>
    <row r="42" spans="1:17" ht="30" customHeight="1">
      <c r="A42" s="5"/>
      <c r="B42" s="9"/>
      <c r="C42" s="140" t="s">
        <v>104</v>
      </c>
      <c r="D42" s="141" t="s">
        <v>139</v>
      </c>
      <c r="E42" s="141"/>
      <c r="F42" s="141" t="s">
        <v>142</v>
      </c>
      <c r="G42" s="158" t="s">
        <v>106</v>
      </c>
      <c r="H42" s="157" t="s">
        <v>108</v>
      </c>
      <c r="I42" s="143">
        <v>156870</v>
      </c>
      <c r="J42" s="144">
        <f>ROUND((3500*1.35),0)</f>
        <v>4725</v>
      </c>
      <c r="K42" s="152">
        <f>ROUND((I42*J42),0)</f>
        <v>741210750</v>
      </c>
      <c r="L42" s="10"/>
      <c r="M42" s="5"/>
      <c r="N42" s="1">
        <v>3500</v>
      </c>
      <c r="O42" s="243">
        <f t="shared" si="4"/>
        <v>549045000</v>
      </c>
      <c r="P42" s="246">
        <f t="shared" si="1"/>
        <v>741210750</v>
      </c>
      <c r="Q42" s="248">
        <f t="shared" si="2"/>
        <v>0</v>
      </c>
    </row>
    <row r="43" spans="1:17" ht="30" customHeight="1">
      <c r="A43" s="5"/>
      <c r="B43" s="9"/>
      <c r="C43" s="140" t="s">
        <v>105</v>
      </c>
      <c r="D43" s="141" t="s">
        <v>140</v>
      </c>
      <c r="E43" s="141"/>
      <c r="F43" s="141" t="s">
        <v>143</v>
      </c>
      <c r="G43" s="158" t="s">
        <v>107</v>
      </c>
      <c r="H43" s="157" t="s">
        <v>109</v>
      </c>
      <c r="I43" s="143">
        <v>2650</v>
      </c>
      <c r="J43" s="144">
        <f>ROUND((155890*1.35),0)</f>
        <v>210452</v>
      </c>
      <c r="K43" s="247">
        <f>ROUND((I43*J43),0)</f>
        <v>557697800</v>
      </c>
      <c r="L43" s="10"/>
      <c r="M43" s="5"/>
      <c r="N43" s="1">
        <v>155890</v>
      </c>
      <c r="O43" s="243">
        <f t="shared" si="4"/>
        <v>413108500</v>
      </c>
      <c r="P43" s="246">
        <f t="shared" si="1"/>
        <v>557696475</v>
      </c>
      <c r="Q43" s="248">
        <f t="shared" si="2"/>
        <v>1325</v>
      </c>
    </row>
    <row r="44" spans="1:17" ht="30" customHeight="1" thickBot="1">
      <c r="A44" s="5"/>
      <c r="B44" s="9"/>
      <c r="C44" s="146" t="s">
        <v>18</v>
      </c>
      <c r="D44" s="147"/>
      <c r="E44" s="147"/>
      <c r="F44" s="147"/>
      <c r="G44" s="148"/>
      <c r="H44" s="147"/>
      <c r="I44" s="143"/>
      <c r="J44" s="144"/>
      <c r="K44" s="252">
        <f>ROUND((SUM(K42:K43)),0)</f>
        <v>1298908550</v>
      </c>
      <c r="L44" s="10"/>
      <c r="M44" s="5"/>
      <c r="O44" s="243"/>
      <c r="P44" s="246">
        <f t="shared" si="1"/>
        <v>0</v>
      </c>
      <c r="Q44" s="248"/>
    </row>
    <row r="45" spans="1:17" ht="30" customHeight="1" thickBot="1">
      <c r="A45" s="5"/>
      <c r="B45" s="9"/>
      <c r="C45" s="137">
        <v>3</v>
      </c>
      <c r="D45" s="138"/>
      <c r="E45" s="138"/>
      <c r="F45" s="138"/>
      <c r="G45" s="138" t="s">
        <v>110</v>
      </c>
      <c r="H45" s="138"/>
      <c r="I45" s="138"/>
      <c r="J45" s="138"/>
      <c r="K45" s="139"/>
      <c r="L45" s="10"/>
      <c r="M45" s="5"/>
      <c r="O45" s="243"/>
      <c r="P45" s="246">
        <f t="shared" si="1"/>
        <v>0</v>
      </c>
      <c r="Q45" s="248">
        <f t="shared" si="2"/>
        <v>0</v>
      </c>
    </row>
    <row r="46" spans="1:17" s="5" customFormat="1" ht="30" customHeight="1">
      <c r="B46" s="9"/>
      <c r="C46" s="140" t="s">
        <v>123</v>
      </c>
      <c r="D46" s="153"/>
      <c r="E46" s="153"/>
      <c r="F46" s="153" t="s">
        <v>144</v>
      </c>
      <c r="G46" s="154" t="s">
        <v>111</v>
      </c>
      <c r="H46" s="153" t="s">
        <v>108</v>
      </c>
      <c r="I46" s="143">
        <v>9</v>
      </c>
      <c r="J46" s="144">
        <f>ROUND((3657*1.35),0)</f>
        <v>4937</v>
      </c>
      <c r="K46" s="152">
        <f>ROUND((I46*J46),0)</f>
        <v>44433</v>
      </c>
      <c r="L46" s="10"/>
      <c r="N46" s="5">
        <v>3657</v>
      </c>
      <c r="O46" s="243">
        <f t="shared" si="4"/>
        <v>32913</v>
      </c>
      <c r="P46" s="246">
        <f t="shared" si="1"/>
        <v>44433</v>
      </c>
      <c r="Q46" s="248">
        <f t="shared" si="2"/>
        <v>0</v>
      </c>
    </row>
    <row r="47" spans="1:17" ht="30" customHeight="1">
      <c r="B47" s="16"/>
      <c r="C47" s="140" t="s">
        <v>124</v>
      </c>
      <c r="D47" s="141" t="s">
        <v>145</v>
      </c>
      <c r="E47" s="141"/>
      <c r="F47" s="141" t="s">
        <v>146</v>
      </c>
      <c r="G47" s="151" t="s">
        <v>112</v>
      </c>
      <c r="H47" s="141" t="s">
        <v>109</v>
      </c>
      <c r="I47" s="251">
        <v>18</v>
      </c>
      <c r="J47" s="250">
        <f>ROUND((138078*1.35),0)</f>
        <v>186405</v>
      </c>
      <c r="K47" s="247">
        <f t="shared" ref="K47:K57" si="5">ROUND((I47*J47),0)</f>
        <v>3355290</v>
      </c>
      <c r="L47" s="17"/>
      <c r="N47" s="1">
        <v>138078</v>
      </c>
      <c r="O47" s="243">
        <f t="shared" si="4"/>
        <v>2485404</v>
      </c>
      <c r="P47" s="246">
        <f t="shared" si="1"/>
        <v>3355295</v>
      </c>
      <c r="Q47" s="248">
        <f t="shared" si="2"/>
        <v>-5</v>
      </c>
    </row>
    <row r="48" spans="1:17" s="5" customFormat="1" ht="30" customHeight="1">
      <c r="B48" s="9"/>
      <c r="C48" s="140" t="s">
        <v>125</v>
      </c>
      <c r="D48" s="153"/>
      <c r="E48" s="153"/>
      <c r="F48" s="153" t="s">
        <v>148</v>
      </c>
      <c r="G48" s="154" t="s">
        <v>113</v>
      </c>
      <c r="H48" s="153" t="s">
        <v>109</v>
      </c>
      <c r="I48" s="251">
        <v>1.8</v>
      </c>
      <c r="J48" s="250">
        <f>ROUND((1160070*1.35),0)</f>
        <v>1566095</v>
      </c>
      <c r="K48" s="247">
        <f t="shared" si="5"/>
        <v>2818971</v>
      </c>
      <c r="L48" s="10"/>
      <c r="N48" s="5">
        <v>1160070</v>
      </c>
      <c r="O48" s="243">
        <f t="shared" si="4"/>
        <v>2088126</v>
      </c>
      <c r="P48" s="246">
        <f t="shared" si="1"/>
        <v>2818970</v>
      </c>
      <c r="Q48" s="248">
        <f t="shared" si="2"/>
        <v>1</v>
      </c>
    </row>
    <row r="49" spans="1:18" ht="30" customHeight="1">
      <c r="B49" s="16"/>
      <c r="C49" s="140" t="s">
        <v>126</v>
      </c>
      <c r="D49" s="153" t="s">
        <v>147</v>
      </c>
      <c r="E49" s="153"/>
      <c r="F49" s="153" t="s">
        <v>148</v>
      </c>
      <c r="G49" s="151" t="s">
        <v>114</v>
      </c>
      <c r="H49" s="141" t="s">
        <v>109</v>
      </c>
      <c r="I49" s="251">
        <v>1.6</v>
      </c>
      <c r="J49" s="250">
        <f>ROUND((1354500*1.35),0)</f>
        <v>1828575</v>
      </c>
      <c r="K49" s="247">
        <f t="shared" si="5"/>
        <v>2925720</v>
      </c>
      <c r="L49" s="17"/>
      <c r="N49" s="1">
        <v>1354500</v>
      </c>
      <c r="O49" s="243">
        <f t="shared" si="4"/>
        <v>2167200</v>
      </c>
      <c r="P49" s="246">
        <f t="shared" si="1"/>
        <v>2925720</v>
      </c>
      <c r="Q49" s="248">
        <f t="shared" si="2"/>
        <v>0</v>
      </c>
    </row>
    <row r="50" spans="1:18" s="5" customFormat="1" ht="30" customHeight="1">
      <c r="B50" s="9"/>
      <c r="C50" s="140" t="s">
        <v>127</v>
      </c>
      <c r="D50" s="153" t="s">
        <v>147</v>
      </c>
      <c r="E50" s="153"/>
      <c r="F50" s="153" t="s">
        <v>148</v>
      </c>
      <c r="G50" s="154" t="s">
        <v>115</v>
      </c>
      <c r="H50" s="153" t="s">
        <v>109</v>
      </c>
      <c r="I50" s="251">
        <v>2.4</v>
      </c>
      <c r="J50" s="250">
        <f>ROUND((1505664*1.35),0)</f>
        <v>2032646</v>
      </c>
      <c r="K50" s="247">
        <f t="shared" si="5"/>
        <v>4878350</v>
      </c>
      <c r="L50" s="10"/>
      <c r="N50" s="5">
        <v>1505664</v>
      </c>
      <c r="O50" s="243">
        <f t="shared" si="4"/>
        <v>3613593.6000000001</v>
      </c>
      <c r="P50" s="246">
        <f t="shared" si="1"/>
        <v>4878351</v>
      </c>
      <c r="Q50" s="248">
        <f t="shared" si="2"/>
        <v>-1</v>
      </c>
    </row>
    <row r="51" spans="1:18" ht="30" customHeight="1">
      <c r="B51" s="16"/>
      <c r="C51" s="140" t="s">
        <v>128</v>
      </c>
      <c r="D51" s="141" t="s">
        <v>150</v>
      </c>
      <c r="E51" s="141"/>
      <c r="F51" s="141" t="s">
        <v>149</v>
      </c>
      <c r="G51" s="151" t="s">
        <v>116</v>
      </c>
      <c r="H51" s="141" t="s">
        <v>135</v>
      </c>
      <c r="I51" s="251">
        <v>642.4</v>
      </c>
      <c r="J51" s="250">
        <f>ROUND((12069*1.35),0)</f>
        <v>16293</v>
      </c>
      <c r="K51" s="247">
        <f t="shared" si="5"/>
        <v>10466623</v>
      </c>
      <c r="L51" s="17"/>
      <c r="N51" s="1">
        <v>12069</v>
      </c>
      <c r="O51" s="243">
        <f t="shared" si="4"/>
        <v>7753125.5999999996</v>
      </c>
      <c r="P51" s="246">
        <f t="shared" si="1"/>
        <v>10466720</v>
      </c>
      <c r="Q51" s="248">
        <f t="shared" si="2"/>
        <v>-97</v>
      </c>
    </row>
    <row r="52" spans="1:18" s="5" customFormat="1" ht="30" customHeight="1">
      <c r="B52" s="9"/>
      <c r="C52" s="140" t="s">
        <v>129</v>
      </c>
      <c r="D52" s="153" t="s">
        <v>151</v>
      </c>
      <c r="E52" s="153"/>
      <c r="F52" s="153" t="s">
        <v>153</v>
      </c>
      <c r="G52" s="154" t="s">
        <v>117</v>
      </c>
      <c r="H52" s="153" t="s">
        <v>136</v>
      </c>
      <c r="I52" s="251">
        <v>0.36</v>
      </c>
      <c r="J52" s="250">
        <f>ROUND((102709*1.35),0)</f>
        <v>138657</v>
      </c>
      <c r="K52" s="247">
        <f t="shared" si="5"/>
        <v>49917</v>
      </c>
      <c r="L52" s="10"/>
      <c r="N52" s="5">
        <v>102709</v>
      </c>
      <c r="O52" s="243">
        <f t="shared" si="4"/>
        <v>36975.24</v>
      </c>
      <c r="P52" s="246">
        <f t="shared" si="1"/>
        <v>49917</v>
      </c>
      <c r="Q52" s="248">
        <f t="shared" si="2"/>
        <v>0</v>
      </c>
    </row>
    <row r="53" spans="1:18" ht="30" customHeight="1">
      <c r="B53" s="16"/>
      <c r="C53" s="140" t="s">
        <v>130</v>
      </c>
      <c r="D53" s="153" t="s">
        <v>151</v>
      </c>
      <c r="E53" s="153"/>
      <c r="F53" s="153" t="s">
        <v>153</v>
      </c>
      <c r="G53" s="151" t="s">
        <v>118</v>
      </c>
      <c r="H53" s="141" t="s">
        <v>136</v>
      </c>
      <c r="I53" s="251">
        <v>1.6</v>
      </c>
      <c r="J53" s="250">
        <f>ROUND((49906*1.35),0)</f>
        <v>67373</v>
      </c>
      <c r="K53" s="247">
        <f t="shared" si="5"/>
        <v>107797</v>
      </c>
      <c r="L53" s="17"/>
      <c r="N53" s="1">
        <v>49906</v>
      </c>
      <c r="O53" s="243">
        <f t="shared" si="4"/>
        <v>79849.600000000006</v>
      </c>
      <c r="P53" s="246">
        <f t="shared" si="1"/>
        <v>107797</v>
      </c>
      <c r="Q53" s="248">
        <f t="shared" si="2"/>
        <v>0</v>
      </c>
    </row>
    <row r="54" spans="1:18" s="5" customFormat="1" ht="30" customHeight="1">
      <c r="B54" s="9"/>
      <c r="C54" s="140" t="s">
        <v>131</v>
      </c>
      <c r="D54" s="153">
        <v>630.70000000000005</v>
      </c>
      <c r="E54" s="153"/>
      <c r="F54" s="153" t="s">
        <v>148</v>
      </c>
      <c r="G54" s="154" t="s">
        <v>119</v>
      </c>
      <c r="H54" s="153" t="s">
        <v>109</v>
      </c>
      <c r="I54" s="251">
        <v>1.65</v>
      </c>
      <c r="J54" s="250">
        <f>ROUND((1168208*1.35),0)</f>
        <v>1577081</v>
      </c>
      <c r="K54" s="247">
        <f t="shared" si="5"/>
        <v>2602184</v>
      </c>
      <c r="L54" s="10"/>
      <c r="N54" s="5">
        <v>1168208</v>
      </c>
      <c r="O54" s="243">
        <f t="shared" si="4"/>
        <v>1927543.2</v>
      </c>
      <c r="P54" s="246">
        <f t="shared" si="1"/>
        <v>2602183</v>
      </c>
      <c r="Q54" s="248">
        <f t="shared" si="2"/>
        <v>1</v>
      </c>
    </row>
    <row r="55" spans="1:18" ht="30" customHeight="1">
      <c r="B55" s="16"/>
      <c r="C55" s="140" t="s">
        <v>132</v>
      </c>
      <c r="D55" s="141" t="s">
        <v>154</v>
      </c>
      <c r="E55" s="141"/>
      <c r="F55" s="141" t="s">
        <v>152</v>
      </c>
      <c r="G55" s="151" t="s">
        <v>120</v>
      </c>
      <c r="H55" s="141" t="s">
        <v>109</v>
      </c>
      <c r="I55" s="251">
        <v>7.47</v>
      </c>
      <c r="J55" s="250">
        <f>ROUND((253997*1.35),0)</f>
        <v>342896</v>
      </c>
      <c r="K55" s="247">
        <f t="shared" si="5"/>
        <v>2561433</v>
      </c>
      <c r="L55" s="17"/>
      <c r="N55" s="1">
        <v>253997</v>
      </c>
      <c r="O55" s="243">
        <f t="shared" si="4"/>
        <v>1897357.5899999999</v>
      </c>
      <c r="P55" s="246">
        <f t="shared" si="1"/>
        <v>2561433</v>
      </c>
      <c r="Q55" s="248">
        <f t="shared" si="2"/>
        <v>0</v>
      </c>
    </row>
    <row r="56" spans="1:18" s="5" customFormat="1" ht="30" customHeight="1">
      <c r="B56" s="9"/>
      <c r="C56" s="140" t="s">
        <v>133</v>
      </c>
      <c r="D56" s="153" t="s">
        <v>155</v>
      </c>
      <c r="E56" s="153"/>
      <c r="F56" s="153" t="s">
        <v>156</v>
      </c>
      <c r="G56" s="154" t="s">
        <v>121</v>
      </c>
      <c r="H56" s="153" t="s">
        <v>136</v>
      </c>
      <c r="I56" s="251">
        <v>6</v>
      </c>
      <c r="J56" s="250">
        <f>ROUND((411408*1.35),0)</f>
        <v>555401</v>
      </c>
      <c r="K56" s="247">
        <f t="shared" si="5"/>
        <v>3332406</v>
      </c>
      <c r="L56" s="10"/>
      <c r="N56" s="5">
        <v>411408</v>
      </c>
      <c r="O56" s="243">
        <f t="shared" si="4"/>
        <v>2468448</v>
      </c>
      <c r="P56" s="246">
        <f t="shared" si="1"/>
        <v>3332405</v>
      </c>
      <c r="Q56" s="248">
        <f t="shared" si="2"/>
        <v>1</v>
      </c>
    </row>
    <row r="57" spans="1:18" ht="30" customHeight="1">
      <c r="B57" s="16"/>
      <c r="C57" s="140" t="s">
        <v>134</v>
      </c>
      <c r="D57" s="141" t="s">
        <v>158</v>
      </c>
      <c r="E57" s="141"/>
      <c r="F57" s="141" t="s">
        <v>157</v>
      </c>
      <c r="G57" s="142" t="s">
        <v>122</v>
      </c>
      <c r="H57" s="141" t="s">
        <v>109</v>
      </c>
      <c r="I57" s="251">
        <v>15.84</v>
      </c>
      <c r="J57" s="250">
        <f>ROUND((356792*1.35),0)</f>
        <v>481669</v>
      </c>
      <c r="K57" s="247">
        <f t="shared" si="5"/>
        <v>7629637</v>
      </c>
      <c r="L57" s="17"/>
      <c r="N57" s="1">
        <v>356792</v>
      </c>
      <c r="O57" s="243">
        <f t="shared" si="4"/>
        <v>5651585.2800000003</v>
      </c>
      <c r="P57" s="246">
        <f t="shared" si="1"/>
        <v>7629640</v>
      </c>
      <c r="Q57" s="248">
        <f t="shared" si="2"/>
        <v>-3</v>
      </c>
    </row>
    <row r="58" spans="1:18" ht="30" customHeight="1" thickBot="1">
      <c r="A58" s="5"/>
      <c r="B58" s="9"/>
      <c r="C58" s="164" t="s">
        <v>18</v>
      </c>
      <c r="D58" s="165"/>
      <c r="E58" s="165"/>
      <c r="F58" s="165"/>
      <c r="G58" s="166"/>
      <c r="H58" s="165"/>
      <c r="I58" s="143"/>
      <c r="J58" s="167"/>
      <c r="K58" s="238">
        <f>ROUND((SUM(K46:K57)),0)</f>
        <v>40772761</v>
      </c>
      <c r="L58" s="10"/>
      <c r="M58" s="5"/>
      <c r="P58" s="246">
        <f>SUM(P15:P57)</f>
        <v>2253916771</v>
      </c>
    </row>
    <row r="59" spans="1:18" s="3" customFormat="1" ht="30" customHeight="1" thickBot="1">
      <c r="A59" s="11"/>
      <c r="B59" s="12"/>
      <c r="C59" s="283" t="s">
        <v>19</v>
      </c>
      <c r="D59" s="284"/>
      <c r="E59" s="284"/>
      <c r="F59" s="284"/>
      <c r="G59" s="284"/>
      <c r="H59" s="284"/>
      <c r="I59" s="284"/>
      <c r="J59" s="285"/>
      <c r="K59" s="174">
        <f>K58+K44+K40+K35+K21+K17</f>
        <v>2253926496</v>
      </c>
      <c r="L59" s="13"/>
      <c r="M59" s="11"/>
      <c r="N59" s="256">
        <f>K59/1.35</f>
        <v>1669575182.2222221</v>
      </c>
      <c r="O59" s="242">
        <f>SUM(O15:O57)</f>
        <v>1669567977.1899996</v>
      </c>
      <c r="P59" s="244">
        <f>O59*1.35</f>
        <v>2253916769.2064996</v>
      </c>
    </row>
    <row r="60" spans="1:18" s="3" customFormat="1" ht="16.2" thickBot="1">
      <c r="A60" s="11"/>
      <c r="B60" s="12"/>
      <c r="C60" s="175"/>
      <c r="D60" s="175"/>
      <c r="E60" s="175"/>
      <c r="F60" s="175"/>
      <c r="G60" s="175"/>
      <c r="H60" s="175"/>
      <c r="I60" s="175"/>
      <c r="J60" s="175"/>
      <c r="K60" s="176"/>
      <c r="L60" s="13"/>
      <c r="M60" s="11"/>
      <c r="O60" s="244">
        <f>O59*29%</f>
        <v>484174713.38509983</v>
      </c>
      <c r="P60" s="244">
        <f>O59*0.12%</f>
        <v>2003481.5726279994</v>
      </c>
      <c r="Q60" s="255">
        <f>(1899800/O59)</f>
        <v>1.1378991607143168E-3</v>
      </c>
      <c r="R60" s="255">
        <f>2716081.5/O59</f>
        <v>1.6268169593018646E-3</v>
      </c>
    </row>
    <row r="61" spans="1:18" s="3" customFormat="1" ht="30" customHeight="1">
      <c r="A61" s="11"/>
      <c r="B61" s="12"/>
      <c r="C61" s="177"/>
      <c r="D61" s="178"/>
      <c r="E61" s="177"/>
      <c r="F61" s="177"/>
      <c r="G61" s="301" t="s">
        <v>159</v>
      </c>
      <c r="H61" s="302"/>
      <c r="I61" s="302"/>
      <c r="J61" s="303"/>
      <c r="K61" s="180">
        <f>ROUND((N59*Q60),0)</f>
        <v>1899808</v>
      </c>
      <c r="L61" s="13"/>
      <c r="M61" s="11"/>
      <c r="O61" s="245">
        <f>O59*1%</f>
        <v>16695679.771899996</v>
      </c>
      <c r="Q61" s="244">
        <f>O59*0.11379%</f>
        <v>1899801.4012445007</v>
      </c>
      <c r="R61" s="244">
        <f>O59*0.162682%</f>
        <v>2716086.5766522349</v>
      </c>
    </row>
    <row r="62" spans="1:18" s="3" customFormat="1" ht="30" customHeight="1">
      <c r="A62" s="11"/>
      <c r="B62" s="12"/>
      <c r="C62" s="177"/>
      <c r="D62" s="178"/>
      <c r="E62" s="177"/>
      <c r="F62" s="177"/>
      <c r="G62" s="306" t="s">
        <v>160</v>
      </c>
      <c r="H62" s="307"/>
      <c r="I62" s="307"/>
      <c r="J62" s="308"/>
      <c r="K62" s="185">
        <f>ROUND((N59*R60),0)</f>
        <v>2716093</v>
      </c>
      <c r="L62" s="13"/>
      <c r="M62" s="11"/>
      <c r="O62" s="244">
        <f>O59*5%</f>
        <v>83478398.859499991</v>
      </c>
    </row>
    <row r="63" spans="1:18" s="3" customFormat="1" ht="30" customHeight="1">
      <c r="A63" s="11"/>
      <c r="B63" s="12"/>
      <c r="C63" s="177"/>
      <c r="D63" s="186"/>
      <c r="E63" s="186"/>
      <c r="F63" s="186"/>
      <c r="G63" s="239" t="s">
        <v>161</v>
      </c>
      <c r="H63" s="239" t="s">
        <v>162</v>
      </c>
      <c r="I63" s="239">
        <v>21</v>
      </c>
      <c r="J63" s="240">
        <v>1231650</v>
      </c>
      <c r="K63" s="185">
        <f>I63*J63</f>
        <v>25864650</v>
      </c>
      <c r="L63" s="13"/>
      <c r="M63" s="11"/>
      <c r="O63" s="244">
        <f>O59*35%</f>
        <v>584348792.01649976</v>
      </c>
    </row>
    <row r="64" spans="1:18" s="3" customFormat="1" ht="30" customHeight="1">
      <c r="A64" s="11"/>
      <c r="B64" s="12"/>
      <c r="C64" s="177"/>
      <c r="D64" s="186"/>
      <c r="E64" s="186"/>
      <c r="F64" s="186"/>
      <c r="G64" s="190" t="s">
        <v>20</v>
      </c>
      <c r="H64" s="187"/>
      <c r="I64" s="188"/>
      <c r="J64" s="189"/>
      <c r="K64" s="191">
        <f>K59+K61+K62+K63</f>
        <v>2284407047</v>
      </c>
      <c r="L64" s="13"/>
      <c r="M64" s="11"/>
    </row>
    <row r="65" spans="1:17" s="3" customFormat="1" ht="30" customHeight="1">
      <c r="A65" s="11"/>
      <c r="B65" s="12"/>
      <c r="C65" s="177"/>
      <c r="D65" s="178"/>
      <c r="E65" s="177"/>
      <c r="F65" s="177"/>
      <c r="G65" s="192"/>
      <c r="H65" s="187"/>
      <c r="I65" s="188"/>
      <c r="J65" s="193"/>
      <c r="K65" s="185"/>
      <c r="L65" s="13"/>
      <c r="M65" s="11"/>
      <c r="Q65" s="254">
        <f>135213257/2284397300.71</f>
        <v>5.9189904032006677E-2</v>
      </c>
    </row>
    <row r="66" spans="1:17" s="3" customFormat="1" ht="30" customHeight="1">
      <c r="A66" s="11"/>
      <c r="B66" s="12"/>
      <c r="C66" s="177"/>
      <c r="D66" s="178"/>
      <c r="E66" s="177"/>
      <c r="F66" s="177"/>
      <c r="G66" s="192"/>
      <c r="H66" s="187"/>
      <c r="I66" s="188"/>
      <c r="J66" s="193"/>
      <c r="K66" s="185"/>
      <c r="L66" s="13"/>
      <c r="M66" s="11"/>
      <c r="Q66" s="253">
        <f>135213257/2253916769.21</f>
        <v>5.9990350507659773E-2</v>
      </c>
    </row>
    <row r="67" spans="1:17" s="3" customFormat="1" ht="30" customHeight="1" thickBot="1">
      <c r="A67" s="11"/>
      <c r="B67" s="12"/>
      <c r="C67" s="177"/>
      <c r="D67" s="178"/>
      <c r="E67" s="177"/>
      <c r="F67" s="177"/>
      <c r="G67" s="206"/>
      <c r="H67" s="187"/>
      <c r="I67" s="188"/>
      <c r="J67" s="193"/>
      <c r="K67" s="191"/>
      <c r="L67" s="13"/>
      <c r="M67" s="11"/>
    </row>
    <row r="68" spans="1:17" s="3" customFormat="1" ht="30" customHeight="1" thickBot="1">
      <c r="A68" s="11"/>
      <c r="B68" s="12"/>
      <c r="C68" s="177"/>
      <c r="D68" s="178"/>
      <c r="E68" s="177"/>
      <c r="F68" s="177"/>
      <c r="G68" s="195" t="s">
        <v>21</v>
      </c>
      <c r="H68" s="196"/>
      <c r="I68" s="197"/>
      <c r="J68" s="198"/>
      <c r="K68" s="174">
        <f>K66+K64</f>
        <v>2284407047</v>
      </c>
      <c r="L68" s="13"/>
      <c r="M68" s="11"/>
    </row>
    <row r="69" spans="1:17" s="3" customFormat="1" ht="16.2" thickBot="1">
      <c r="A69" s="11"/>
      <c r="B69" s="12"/>
      <c r="C69" s="177"/>
      <c r="D69" s="178"/>
      <c r="E69" s="178"/>
      <c r="F69" s="178"/>
      <c r="G69" s="177"/>
      <c r="H69" s="177"/>
      <c r="I69" s="199"/>
      <c r="J69" s="200"/>
      <c r="K69" s="201"/>
      <c r="L69" s="13"/>
      <c r="M69" s="11"/>
    </row>
    <row r="70" spans="1:17" s="3" customFormat="1" ht="15.6">
      <c r="A70" s="11"/>
      <c r="B70" s="12"/>
      <c r="C70" s="202"/>
      <c r="D70" s="293"/>
      <c r="E70" s="293"/>
      <c r="F70" s="293"/>
      <c r="G70" s="293"/>
      <c r="H70" s="293"/>
      <c r="I70" s="293"/>
      <c r="J70" s="293"/>
      <c r="K70" s="294"/>
      <c r="L70" s="14"/>
      <c r="M70" s="11"/>
    </row>
    <row r="71" spans="1:17" s="3" customFormat="1" ht="46.5" customHeight="1">
      <c r="A71" s="11"/>
      <c r="B71" s="12"/>
      <c r="C71" s="278" t="s">
        <v>22</v>
      </c>
      <c r="D71" s="279"/>
      <c r="E71" s="279"/>
      <c r="F71" s="279"/>
      <c r="G71" s="279"/>
      <c r="H71" s="292" t="s">
        <v>11</v>
      </c>
      <c r="I71" s="292"/>
      <c r="J71" s="292"/>
      <c r="K71" s="203" t="s">
        <v>24</v>
      </c>
      <c r="L71" s="15"/>
      <c r="M71" s="11"/>
    </row>
    <row r="72" spans="1:17" s="3" customFormat="1" ht="32.25" customHeight="1">
      <c r="A72" s="11"/>
      <c r="B72" s="12"/>
      <c r="C72" s="278" t="s">
        <v>39</v>
      </c>
      <c r="D72" s="279"/>
      <c r="E72" s="279"/>
      <c r="F72" s="279"/>
      <c r="G72" s="279"/>
      <c r="H72" s="291" t="s">
        <v>26</v>
      </c>
      <c r="I72" s="291"/>
      <c r="J72" s="204" t="s">
        <v>27</v>
      </c>
      <c r="K72" s="205">
        <v>0.28999999999999998</v>
      </c>
      <c r="L72" s="221"/>
      <c r="M72" s="11"/>
    </row>
    <row r="73" spans="1:17" s="3" customFormat="1" ht="30" customHeight="1">
      <c r="A73" s="11"/>
      <c r="B73" s="12"/>
      <c r="C73" s="278" t="s">
        <v>29</v>
      </c>
      <c r="D73" s="279"/>
      <c r="E73" s="279"/>
      <c r="F73" s="279"/>
      <c r="G73" s="279"/>
      <c r="H73" s="288" t="s">
        <v>30</v>
      </c>
      <c r="I73" s="289"/>
      <c r="J73" s="204" t="s">
        <v>31</v>
      </c>
      <c r="K73" s="205">
        <v>0.01</v>
      </c>
      <c r="L73" s="15"/>
      <c r="M73" s="11"/>
    </row>
    <row r="74" spans="1:17" s="4" customFormat="1" ht="58.5" customHeight="1">
      <c r="A74" s="11"/>
      <c r="B74" s="12"/>
      <c r="C74" s="215"/>
      <c r="D74" s="216"/>
      <c r="E74" s="216"/>
      <c r="F74" s="216"/>
      <c r="G74" s="217"/>
      <c r="H74" s="290" t="s">
        <v>32</v>
      </c>
      <c r="I74" s="291"/>
      <c r="J74" s="204" t="s">
        <v>33</v>
      </c>
      <c r="K74" s="205">
        <v>0.05</v>
      </c>
      <c r="L74" s="13"/>
      <c r="M74" s="11"/>
    </row>
    <row r="75" spans="1:17" ht="57.75" customHeight="1">
      <c r="A75" s="5"/>
      <c r="B75" s="9"/>
      <c r="C75" s="218"/>
      <c r="D75" s="219"/>
      <c r="E75" s="219"/>
      <c r="F75" s="219"/>
      <c r="G75" s="220"/>
      <c r="H75" s="291" t="s">
        <v>34</v>
      </c>
      <c r="I75" s="291"/>
      <c r="J75" s="204" t="s">
        <v>35</v>
      </c>
      <c r="K75" s="205">
        <v>0.35</v>
      </c>
      <c r="L75" s="10"/>
      <c r="M75" s="5"/>
    </row>
    <row r="76" spans="1:17" ht="16.2" thickBot="1">
      <c r="A76" s="5"/>
      <c r="B76" s="9"/>
      <c r="C76" s="218"/>
      <c r="D76" s="223"/>
      <c r="E76" s="223"/>
      <c r="F76" s="219"/>
      <c r="G76" s="224"/>
      <c r="H76" s="304"/>
      <c r="I76" s="304"/>
      <c r="J76" s="304"/>
      <c r="K76" s="305"/>
      <c r="L76" s="10"/>
      <c r="M76" s="5"/>
    </row>
    <row r="77" spans="1:17" ht="47.25" customHeight="1">
      <c r="A77" s="5"/>
      <c r="B77" s="9"/>
      <c r="C77" s="222"/>
      <c r="D77" s="207"/>
      <c r="E77" s="207"/>
      <c r="F77" s="222"/>
      <c r="G77" s="207"/>
      <c r="H77" s="222"/>
      <c r="I77" s="222"/>
      <c r="J77" s="222"/>
      <c r="K77" s="222"/>
      <c r="L77" s="10"/>
      <c r="M77" s="5"/>
    </row>
    <row r="78" spans="1:17" ht="47.25" customHeight="1">
      <c r="A78" s="5"/>
      <c r="B78" s="9"/>
      <c r="C78" s="207"/>
      <c r="D78" s="207"/>
      <c r="E78" s="207"/>
      <c r="F78" s="207"/>
      <c r="G78" s="208" t="s">
        <v>40</v>
      </c>
      <c r="H78" s="207"/>
      <c r="I78" s="207"/>
      <c r="J78" s="207"/>
      <c r="K78" s="207"/>
      <c r="L78" s="10"/>
      <c r="M78" s="5"/>
    </row>
    <row r="79" spans="1:17" ht="16.2" thickBot="1">
      <c r="A79" s="5"/>
      <c r="B79" s="231"/>
      <c r="C79" s="232"/>
      <c r="D79" s="232"/>
      <c r="E79" s="233"/>
      <c r="F79" s="232"/>
      <c r="G79" s="234"/>
      <c r="H79" s="232"/>
      <c r="I79" s="232"/>
      <c r="J79" s="232"/>
      <c r="K79" s="232"/>
      <c r="L79" s="235"/>
      <c r="M79" s="5"/>
    </row>
    <row r="80" spans="1:17" ht="16.2" thickTop="1">
      <c r="A80" s="5"/>
      <c r="B80" s="5"/>
      <c r="C80" s="5"/>
      <c r="D80" s="5"/>
      <c r="E80" s="6"/>
      <c r="F80" s="5"/>
      <c r="G80" s="5"/>
      <c r="H80" s="5"/>
      <c r="I80" s="5"/>
      <c r="J80" s="5"/>
      <c r="K80" s="5"/>
      <c r="L80" s="5"/>
      <c r="M80" s="5"/>
    </row>
    <row r="82" spans="8:8">
      <c r="H82" s="22"/>
    </row>
  </sheetData>
  <mergeCells count="29">
    <mergeCell ref="C3:F3"/>
    <mergeCell ref="D70:K70"/>
    <mergeCell ref="C5:K5"/>
    <mergeCell ref="C6:K6"/>
    <mergeCell ref="C7:K8"/>
    <mergeCell ref="C9:K9"/>
    <mergeCell ref="C10:K10"/>
    <mergeCell ref="C11:C12"/>
    <mergeCell ref="D11:D12"/>
    <mergeCell ref="E11:F11"/>
    <mergeCell ref="G11:G12"/>
    <mergeCell ref="H11:H12"/>
    <mergeCell ref="I11:I12"/>
    <mergeCell ref="J11:J12"/>
    <mergeCell ref="K11:K12"/>
    <mergeCell ref="C59:J59"/>
    <mergeCell ref="C36:J36"/>
    <mergeCell ref="C13:J13"/>
    <mergeCell ref="G61:J61"/>
    <mergeCell ref="H76:K76"/>
    <mergeCell ref="C73:G73"/>
    <mergeCell ref="H73:I73"/>
    <mergeCell ref="H74:I74"/>
    <mergeCell ref="H75:I75"/>
    <mergeCell ref="C71:G71"/>
    <mergeCell ref="H71:J71"/>
    <mergeCell ref="C72:G72"/>
    <mergeCell ref="H72:I72"/>
    <mergeCell ref="G62:J62"/>
  </mergeCells>
  <phoneticPr fontId="59" type="noConversion"/>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6"/>
    </row>
    <row r="3" spans="2:16" ht="36.75" customHeight="1">
      <c r="B3" s="25"/>
      <c r="C3" s="419" t="s">
        <v>0</v>
      </c>
      <c r="D3" s="419"/>
      <c r="E3" s="419"/>
      <c r="F3" s="419"/>
      <c r="P3" s="26"/>
    </row>
    <row r="4" spans="2:16">
      <c r="B4" s="25"/>
      <c r="C4" s="213" t="s">
        <v>1</v>
      </c>
      <c r="D4" s="214" t="s">
        <v>2</v>
      </c>
      <c r="E4" s="213" t="s">
        <v>3</v>
      </c>
      <c r="F4" s="214">
        <v>4</v>
      </c>
      <c r="P4" s="26"/>
    </row>
    <row r="5" spans="2:16">
      <c r="B5" s="25"/>
      <c r="C5" s="133"/>
      <c r="D5" s="134"/>
      <c r="E5" s="133"/>
      <c r="F5" s="134"/>
      <c r="P5" s="26"/>
    </row>
    <row r="6" spans="2:16" ht="48" customHeight="1">
      <c r="B6" s="25"/>
      <c r="C6" s="420" t="s">
        <v>41</v>
      </c>
      <c r="D6" s="420"/>
      <c r="E6" s="420"/>
      <c r="F6" s="420"/>
      <c r="G6" s="420"/>
      <c r="H6" s="420"/>
      <c r="I6" s="420"/>
      <c r="J6" s="420"/>
      <c r="K6" s="420"/>
      <c r="L6" s="420"/>
      <c r="M6" s="420"/>
      <c r="N6" s="420"/>
      <c r="O6" s="420"/>
      <c r="P6" s="27"/>
    </row>
    <row r="7" spans="2:16" ht="15" thickBot="1">
      <c r="B7" s="25"/>
      <c r="C7" s="52"/>
      <c r="D7" s="52"/>
      <c r="E7" s="52"/>
      <c r="F7" s="52"/>
      <c r="G7" s="52"/>
      <c r="H7" s="52"/>
      <c r="I7" s="52"/>
      <c r="J7" s="52"/>
      <c r="K7" s="52"/>
      <c r="L7" s="52"/>
      <c r="M7" s="52"/>
      <c r="N7" s="52"/>
      <c r="O7" s="52"/>
      <c r="P7" s="26"/>
    </row>
    <row r="8" spans="2:16" ht="14.4">
      <c r="B8" s="25"/>
      <c r="C8" s="378"/>
      <c r="D8" s="380"/>
      <c r="E8" s="381"/>
      <c r="F8" s="381"/>
      <c r="G8" s="381"/>
      <c r="H8" s="381"/>
      <c r="I8" s="381"/>
      <c r="J8" s="381"/>
      <c r="K8" s="382"/>
      <c r="L8" s="393"/>
      <c r="M8" s="394"/>
      <c r="N8" s="394"/>
      <c r="O8" s="395"/>
      <c r="P8" s="28"/>
    </row>
    <row r="9" spans="2:16" ht="14.4">
      <c r="B9" s="25"/>
      <c r="C9" s="379"/>
      <c r="D9" s="383" t="s">
        <v>42</v>
      </c>
      <c r="E9" s="384"/>
      <c r="F9" s="384"/>
      <c r="G9" s="384"/>
      <c r="H9" s="384"/>
      <c r="I9" s="384"/>
      <c r="J9" s="384"/>
      <c r="K9" s="385"/>
      <c r="L9" s="396"/>
      <c r="M9" s="397"/>
      <c r="N9" s="397"/>
      <c r="O9" s="398"/>
      <c r="P9" s="28"/>
    </row>
    <row r="10" spans="2:16" ht="14.4">
      <c r="B10" s="25"/>
      <c r="C10" s="379"/>
      <c r="D10" s="383"/>
      <c r="E10" s="384"/>
      <c r="F10" s="384"/>
      <c r="G10" s="384"/>
      <c r="H10" s="384"/>
      <c r="I10" s="384"/>
      <c r="J10" s="384"/>
      <c r="K10" s="385"/>
      <c r="L10" s="386" t="s">
        <v>43</v>
      </c>
      <c r="M10" s="399"/>
      <c r="N10" s="400"/>
      <c r="O10" s="401"/>
      <c r="P10" s="28"/>
    </row>
    <row r="11" spans="2:16" ht="14.4">
      <c r="B11" s="25"/>
      <c r="C11" s="379"/>
      <c r="D11" s="383" t="s">
        <v>44</v>
      </c>
      <c r="E11" s="384"/>
      <c r="F11" s="384"/>
      <c r="G11" s="384"/>
      <c r="H11" s="384"/>
      <c r="I11" s="384"/>
      <c r="J11" s="384"/>
      <c r="K11" s="385"/>
      <c r="L11" s="387"/>
      <c r="M11" s="402"/>
      <c r="N11" s="403"/>
      <c r="O11" s="404"/>
      <c r="P11" s="29"/>
    </row>
    <row r="12" spans="2:16" ht="12.75" customHeight="1">
      <c r="B12" s="25"/>
      <c r="C12" s="379"/>
      <c r="D12" s="421"/>
      <c r="E12" s="422"/>
      <c r="F12" s="422"/>
      <c r="G12" s="422"/>
      <c r="H12" s="422"/>
      <c r="I12" s="422"/>
      <c r="J12" s="422"/>
      <c r="K12" s="423"/>
      <c r="L12" s="386" t="s">
        <v>45</v>
      </c>
      <c r="M12" s="386">
        <v>1</v>
      </c>
      <c r="N12" s="386" t="s">
        <v>46</v>
      </c>
      <c r="O12" s="391">
        <v>1</v>
      </c>
      <c r="P12" s="28"/>
    </row>
    <row r="13" spans="2:16">
      <c r="B13" s="25"/>
      <c r="C13" s="379"/>
      <c r="D13" s="421"/>
      <c r="E13" s="422"/>
      <c r="F13" s="422"/>
      <c r="G13" s="422"/>
      <c r="H13" s="422"/>
      <c r="I13" s="422"/>
      <c r="J13" s="422"/>
      <c r="K13" s="423"/>
      <c r="L13" s="405"/>
      <c r="M13" s="405"/>
      <c r="N13" s="405"/>
      <c r="O13" s="392"/>
      <c r="P13" s="28"/>
    </row>
    <row r="14" spans="2:16" ht="14.4">
      <c r="B14" s="25"/>
      <c r="C14" s="379"/>
      <c r="D14" s="383" t="s">
        <v>47</v>
      </c>
      <c r="E14" s="384"/>
      <c r="F14" s="384"/>
      <c r="G14" s="384"/>
      <c r="H14" s="384"/>
      <c r="I14" s="384"/>
      <c r="J14" s="384"/>
      <c r="K14" s="385"/>
      <c r="L14" s="405"/>
      <c r="M14" s="405"/>
      <c r="N14" s="405"/>
      <c r="O14" s="392"/>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48</v>
      </c>
      <c r="M16" s="60" t="s">
        <v>49</v>
      </c>
      <c r="N16" s="60" t="s">
        <v>50</v>
      </c>
      <c r="O16" s="61" t="s">
        <v>51</v>
      </c>
      <c r="P16" s="29"/>
    </row>
    <row r="17" spans="2:16" ht="14.4">
      <c r="B17" s="25"/>
      <c r="C17" s="62"/>
      <c r="D17" s="63"/>
      <c r="E17" s="63"/>
      <c r="F17" s="63"/>
      <c r="G17" s="63"/>
      <c r="H17" s="63"/>
      <c r="I17" s="63"/>
      <c r="J17" s="63"/>
      <c r="K17" s="63"/>
      <c r="L17" s="64"/>
      <c r="M17" s="65"/>
      <c r="N17" s="65"/>
      <c r="O17" s="66"/>
      <c r="P17" s="31"/>
    </row>
    <row r="18" spans="2:16" ht="18" customHeight="1">
      <c r="B18" s="25"/>
      <c r="C18" s="326" t="s">
        <v>52</v>
      </c>
      <c r="D18" s="327"/>
      <c r="E18" s="327"/>
      <c r="F18" s="327"/>
      <c r="G18" s="63"/>
      <c r="H18" s="63"/>
      <c r="I18" s="63" t="s">
        <v>53</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408" t="s">
        <v>54</v>
      </c>
      <c r="D22" s="409"/>
      <c r="E22" s="409"/>
      <c r="F22" s="409"/>
      <c r="G22" s="409"/>
      <c r="H22" s="409"/>
      <c r="I22" s="409"/>
      <c r="J22" s="409"/>
      <c r="K22" s="409"/>
      <c r="L22" s="409"/>
      <c r="M22" s="409"/>
      <c r="N22" s="409"/>
      <c r="O22" s="410"/>
      <c r="P22" s="33"/>
    </row>
    <row r="23" spans="2:16" ht="15" thickBot="1">
      <c r="B23" s="25"/>
      <c r="C23" s="77"/>
      <c r="D23" s="52"/>
      <c r="E23" s="52"/>
      <c r="F23" s="52"/>
      <c r="G23" s="52"/>
      <c r="H23" s="52"/>
      <c r="I23" s="52"/>
      <c r="J23" s="52"/>
      <c r="K23" s="52"/>
      <c r="L23" s="52"/>
      <c r="M23" s="52"/>
      <c r="N23" s="52"/>
      <c r="O23" s="78"/>
      <c r="P23" s="26"/>
    </row>
    <row r="24" spans="2:16">
      <c r="B24" s="25"/>
      <c r="C24" s="79" t="s">
        <v>55</v>
      </c>
      <c r="D24" s="388" t="s">
        <v>11</v>
      </c>
      <c r="E24" s="389"/>
      <c r="F24" s="389"/>
      <c r="G24" s="389"/>
      <c r="H24" s="389"/>
      <c r="I24" s="389"/>
      <c r="J24" s="389"/>
      <c r="K24" s="389"/>
      <c r="L24" s="390"/>
      <c r="M24" s="406" t="s">
        <v>56</v>
      </c>
      <c r="N24" s="407"/>
      <c r="O24" s="79" t="s">
        <v>13</v>
      </c>
      <c r="P24" s="34"/>
    </row>
    <row r="25" spans="2:16" ht="14.4" thickBot="1">
      <c r="B25" s="25"/>
      <c r="C25" s="80"/>
      <c r="D25" s="362"/>
      <c r="E25" s="363"/>
      <c r="F25" s="363"/>
      <c r="G25" s="363"/>
      <c r="H25" s="363"/>
      <c r="I25" s="363"/>
      <c r="J25" s="363"/>
      <c r="K25" s="363"/>
      <c r="L25" s="364"/>
      <c r="M25" s="362"/>
      <c r="N25" s="364"/>
      <c r="O25" s="81"/>
      <c r="P25" s="35"/>
    </row>
    <row r="26" spans="2:16">
      <c r="B26" s="25"/>
      <c r="C26" s="365" t="s">
        <v>57</v>
      </c>
      <c r="D26" s="366"/>
      <c r="E26" s="366"/>
      <c r="F26" s="366"/>
      <c r="G26" s="366"/>
      <c r="H26" s="366"/>
      <c r="I26" s="366"/>
      <c r="J26" s="366"/>
      <c r="K26" s="366"/>
      <c r="L26" s="366"/>
      <c r="M26" s="366"/>
      <c r="N26" s="366"/>
      <c r="O26" s="367"/>
      <c r="P26" s="36"/>
    </row>
    <row r="27" spans="2:16">
      <c r="B27" s="25"/>
      <c r="C27" s="368"/>
      <c r="D27" s="369"/>
      <c r="E27" s="369"/>
      <c r="F27" s="369"/>
      <c r="G27" s="369"/>
      <c r="H27" s="369"/>
      <c r="I27" s="369"/>
      <c r="J27" s="369"/>
      <c r="K27" s="369"/>
      <c r="L27" s="369"/>
      <c r="M27" s="369"/>
      <c r="N27" s="369"/>
      <c r="O27" s="370"/>
      <c r="P27" s="36"/>
    </row>
    <row r="28" spans="2:16" ht="14.4" thickBot="1">
      <c r="B28" s="25"/>
      <c r="C28" s="371"/>
      <c r="D28" s="372"/>
      <c r="E28" s="372"/>
      <c r="F28" s="372"/>
      <c r="G28" s="372"/>
      <c r="H28" s="372"/>
      <c r="I28" s="372"/>
      <c r="J28" s="372"/>
      <c r="K28" s="372"/>
      <c r="L28" s="372"/>
      <c r="M28" s="372"/>
      <c r="N28" s="372"/>
      <c r="O28" s="373"/>
      <c r="P28" s="36"/>
    </row>
    <row r="29" spans="2:16" ht="14.4">
      <c r="B29" s="25"/>
      <c r="C29" s="350" t="s">
        <v>11</v>
      </c>
      <c r="D29" s="417"/>
      <c r="E29" s="417"/>
      <c r="F29" s="417"/>
      <c r="G29" s="418"/>
      <c r="H29" s="356" t="s">
        <v>58</v>
      </c>
      <c r="I29" s="417"/>
      <c r="J29" s="360" t="s">
        <v>59</v>
      </c>
      <c r="K29" s="361"/>
      <c r="L29" s="82" t="s">
        <v>60</v>
      </c>
      <c r="M29" s="356" t="s">
        <v>61</v>
      </c>
      <c r="N29" s="357"/>
      <c r="O29" s="83" t="s">
        <v>62</v>
      </c>
      <c r="P29" s="37"/>
    </row>
    <row r="30" spans="2:16" ht="14.4">
      <c r="B30" s="25"/>
      <c r="C30" s="334"/>
      <c r="D30" s="335"/>
      <c r="E30" s="335"/>
      <c r="F30" s="335"/>
      <c r="G30" s="411"/>
      <c r="H30" s="412"/>
      <c r="I30" s="411"/>
      <c r="J30" s="412"/>
      <c r="K30" s="411"/>
      <c r="L30" s="84"/>
      <c r="M30" s="413"/>
      <c r="N30" s="414"/>
      <c r="O30" s="85"/>
      <c r="P30" s="38"/>
    </row>
    <row r="31" spans="2:16" ht="14.4">
      <c r="B31" s="25"/>
      <c r="C31" s="86"/>
      <c r="D31" s="87"/>
      <c r="E31" s="87"/>
      <c r="F31" s="87"/>
      <c r="G31" s="88"/>
      <c r="H31" s="89"/>
      <c r="I31" s="88"/>
      <c r="J31" s="89"/>
      <c r="K31" s="88"/>
      <c r="L31" s="84"/>
      <c r="M31" s="413"/>
      <c r="N31" s="414"/>
      <c r="O31" s="85"/>
      <c r="P31" s="38"/>
    </row>
    <row r="32" spans="2:16" ht="15" thickBot="1">
      <c r="B32" s="25"/>
      <c r="C32" s="346"/>
      <c r="D32" s="347"/>
      <c r="E32" s="347"/>
      <c r="F32" s="347"/>
      <c r="G32" s="374"/>
      <c r="H32" s="375"/>
      <c r="I32" s="374"/>
      <c r="J32" s="375"/>
      <c r="K32" s="374"/>
      <c r="L32" s="90"/>
      <c r="M32" s="376"/>
      <c r="N32" s="377"/>
      <c r="O32" s="85"/>
      <c r="P32" s="38"/>
    </row>
    <row r="33" spans="2:16" ht="15" thickBot="1">
      <c r="B33" s="25"/>
      <c r="C33" s="340" t="s">
        <v>63</v>
      </c>
      <c r="D33" s="341"/>
      <c r="E33" s="341"/>
      <c r="F33" s="341"/>
      <c r="G33" s="341"/>
      <c r="H33" s="341"/>
      <c r="I33" s="341"/>
      <c r="J33" s="341"/>
      <c r="K33" s="341"/>
      <c r="L33" s="341"/>
      <c r="M33" s="341"/>
      <c r="N33" s="342"/>
      <c r="O33" s="91"/>
      <c r="P33" s="39"/>
    </row>
    <row r="34" spans="2:16" ht="13.5" customHeight="1">
      <c r="B34" s="25"/>
      <c r="C34" s="365" t="s">
        <v>64</v>
      </c>
      <c r="D34" s="366"/>
      <c r="E34" s="366"/>
      <c r="F34" s="366"/>
      <c r="G34" s="366"/>
      <c r="H34" s="366"/>
      <c r="I34" s="366"/>
      <c r="J34" s="366"/>
      <c r="K34" s="366"/>
      <c r="L34" s="366"/>
      <c r="M34" s="366"/>
      <c r="N34" s="366"/>
      <c r="O34" s="367"/>
      <c r="P34" s="36"/>
    </row>
    <row r="35" spans="2:16">
      <c r="B35" s="25"/>
      <c r="C35" s="368"/>
      <c r="D35" s="369"/>
      <c r="E35" s="369"/>
      <c r="F35" s="369"/>
      <c r="G35" s="369"/>
      <c r="H35" s="369"/>
      <c r="I35" s="369"/>
      <c r="J35" s="369"/>
      <c r="K35" s="369"/>
      <c r="L35" s="369"/>
      <c r="M35" s="369"/>
      <c r="N35" s="369"/>
      <c r="O35" s="370"/>
      <c r="P35" s="36"/>
    </row>
    <row r="36" spans="2:16" ht="14.4" thickBot="1">
      <c r="B36" s="25"/>
      <c r="C36" s="371"/>
      <c r="D36" s="372"/>
      <c r="E36" s="372"/>
      <c r="F36" s="372"/>
      <c r="G36" s="372"/>
      <c r="H36" s="372"/>
      <c r="I36" s="372"/>
      <c r="J36" s="372"/>
      <c r="K36" s="372"/>
      <c r="L36" s="372"/>
      <c r="M36" s="372"/>
      <c r="N36" s="372"/>
      <c r="O36" s="373"/>
      <c r="P36" s="36"/>
    </row>
    <row r="37" spans="2:16" ht="14.4">
      <c r="B37" s="25"/>
      <c r="C37" s="350" t="s">
        <v>11</v>
      </c>
      <c r="D37" s="351"/>
      <c r="E37" s="351"/>
      <c r="F37" s="351"/>
      <c r="G37" s="351"/>
      <c r="H37" s="351"/>
      <c r="I37" s="351"/>
      <c r="J37" s="357"/>
      <c r="K37" s="92" t="s">
        <v>56</v>
      </c>
      <c r="L37" s="82" t="s">
        <v>13</v>
      </c>
      <c r="M37" s="356" t="s">
        <v>65</v>
      </c>
      <c r="N37" s="357"/>
      <c r="O37" s="83" t="s">
        <v>62</v>
      </c>
      <c r="P37" s="37"/>
    </row>
    <row r="38" spans="2:16" ht="14.4">
      <c r="B38" s="25"/>
      <c r="C38" s="334"/>
      <c r="D38" s="335"/>
      <c r="E38" s="335"/>
      <c r="F38" s="335"/>
      <c r="G38" s="335"/>
      <c r="H38" s="335"/>
      <c r="I38" s="335"/>
      <c r="J38" s="411"/>
      <c r="K38" s="93"/>
      <c r="L38" s="94"/>
      <c r="M38" s="415"/>
      <c r="N38" s="416"/>
      <c r="O38" s="85"/>
      <c r="P38" s="38"/>
    </row>
    <row r="39" spans="2:16" ht="15" thickBot="1">
      <c r="B39" s="25"/>
      <c r="C39" s="346"/>
      <c r="D39" s="347"/>
      <c r="E39" s="347"/>
      <c r="F39" s="347"/>
      <c r="G39" s="347"/>
      <c r="H39" s="347"/>
      <c r="I39" s="347"/>
      <c r="J39" s="374"/>
      <c r="K39" s="87"/>
      <c r="L39" s="95"/>
      <c r="M39" s="348"/>
      <c r="N39" s="349"/>
      <c r="O39" s="96"/>
      <c r="P39" s="38"/>
    </row>
    <row r="40" spans="2:16" ht="15" thickBot="1">
      <c r="B40" s="25"/>
      <c r="C40" s="340" t="s">
        <v>63</v>
      </c>
      <c r="D40" s="341"/>
      <c r="E40" s="341"/>
      <c r="F40" s="341"/>
      <c r="G40" s="341"/>
      <c r="H40" s="341"/>
      <c r="I40" s="341"/>
      <c r="J40" s="341"/>
      <c r="K40" s="341"/>
      <c r="L40" s="341"/>
      <c r="M40" s="341"/>
      <c r="N40" s="342"/>
      <c r="O40" s="97">
        <v>0</v>
      </c>
      <c r="P40" s="38"/>
    </row>
    <row r="41" spans="2:16">
      <c r="B41" s="25"/>
      <c r="C41" s="365" t="s">
        <v>66</v>
      </c>
      <c r="D41" s="366"/>
      <c r="E41" s="366"/>
      <c r="F41" s="366"/>
      <c r="G41" s="366"/>
      <c r="H41" s="366"/>
      <c r="I41" s="366"/>
      <c r="J41" s="366"/>
      <c r="K41" s="366"/>
      <c r="L41" s="366"/>
      <c r="M41" s="366"/>
      <c r="N41" s="366"/>
      <c r="O41" s="367"/>
      <c r="P41" s="36"/>
    </row>
    <row r="42" spans="2:16">
      <c r="B42" s="25"/>
      <c r="C42" s="368"/>
      <c r="D42" s="369"/>
      <c r="E42" s="369"/>
      <c r="F42" s="369"/>
      <c r="G42" s="369"/>
      <c r="H42" s="369"/>
      <c r="I42" s="369"/>
      <c r="J42" s="369"/>
      <c r="K42" s="369"/>
      <c r="L42" s="369"/>
      <c r="M42" s="369"/>
      <c r="N42" s="369"/>
      <c r="O42" s="370"/>
      <c r="P42" s="36"/>
    </row>
    <row r="43" spans="2:16" ht="14.4" thickBot="1">
      <c r="B43" s="25"/>
      <c r="C43" s="371"/>
      <c r="D43" s="372"/>
      <c r="E43" s="372"/>
      <c r="F43" s="372"/>
      <c r="G43" s="372"/>
      <c r="H43" s="372"/>
      <c r="I43" s="372"/>
      <c r="J43" s="372"/>
      <c r="K43" s="372"/>
      <c r="L43" s="372"/>
      <c r="M43" s="372"/>
      <c r="N43" s="372"/>
      <c r="O43" s="373"/>
      <c r="P43" s="36"/>
    </row>
    <row r="44" spans="2:16" ht="16.8">
      <c r="B44" s="25"/>
      <c r="C44" s="350" t="s">
        <v>67</v>
      </c>
      <c r="D44" s="351"/>
      <c r="E44" s="351"/>
      <c r="F44" s="351"/>
      <c r="G44" s="351"/>
      <c r="H44" s="351"/>
      <c r="I44" s="351"/>
      <c r="J44" s="82" t="s">
        <v>68</v>
      </c>
      <c r="K44" s="98" t="s">
        <v>69</v>
      </c>
      <c r="L44" s="99" t="s">
        <v>70</v>
      </c>
      <c r="M44" s="356" t="s">
        <v>71</v>
      </c>
      <c r="N44" s="357"/>
      <c r="O44" s="83" t="s">
        <v>62</v>
      </c>
      <c r="P44" s="37"/>
    </row>
    <row r="45" spans="2:16" ht="14.4">
      <c r="B45" s="25"/>
      <c r="C45" s="334"/>
      <c r="D45" s="335"/>
      <c r="E45" s="335"/>
      <c r="F45" s="335"/>
      <c r="G45" s="335"/>
      <c r="H45" s="335"/>
      <c r="I45" s="335"/>
      <c r="J45" s="100"/>
      <c r="K45" s="101"/>
      <c r="L45" s="100"/>
      <c r="M45" s="354"/>
      <c r="N45" s="355"/>
      <c r="O45" s="85"/>
      <c r="P45" s="38"/>
    </row>
    <row r="46" spans="2:16" ht="15" thickBot="1">
      <c r="B46" s="25"/>
      <c r="C46" s="346"/>
      <c r="D46" s="347"/>
      <c r="E46" s="347"/>
      <c r="F46" s="347"/>
      <c r="G46" s="347"/>
      <c r="H46" s="347"/>
      <c r="I46" s="347"/>
      <c r="J46" s="102"/>
      <c r="K46" s="103"/>
      <c r="L46" s="102"/>
      <c r="M46" s="348"/>
      <c r="N46" s="349"/>
      <c r="O46" s="104"/>
      <c r="P46" s="38"/>
    </row>
    <row r="47" spans="2:16" ht="15" thickBot="1">
      <c r="B47" s="25"/>
      <c r="C47" s="340" t="s">
        <v>63</v>
      </c>
      <c r="D47" s="341"/>
      <c r="E47" s="341"/>
      <c r="F47" s="341"/>
      <c r="G47" s="341"/>
      <c r="H47" s="341"/>
      <c r="I47" s="341"/>
      <c r="J47" s="341"/>
      <c r="K47" s="341"/>
      <c r="L47" s="341"/>
      <c r="M47" s="341"/>
      <c r="N47" s="342"/>
      <c r="O47" s="91"/>
      <c r="P47" s="39"/>
    </row>
    <row r="48" spans="2:16">
      <c r="B48" s="25"/>
      <c r="C48" s="365" t="s">
        <v>72</v>
      </c>
      <c r="D48" s="366"/>
      <c r="E48" s="366"/>
      <c r="F48" s="366"/>
      <c r="G48" s="366"/>
      <c r="H48" s="366"/>
      <c r="I48" s="366"/>
      <c r="J48" s="366"/>
      <c r="K48" s="366"/>
      <c r="L48" s="366"/>
      <c r="M48" s="366"/>
      <c r="N48" s="366"/>
      <c r="O48" s="367"/>
      <c r="P48" s="36"/>
    </row>
    <row r="49" spans="2:16">
      <c r="B49" s="25"/>
      <c r="C49" s="368"/>
      <c r="D49" s="369"/>
      <c r="E49" s="369"/>
      <c r="F49" s="369"/>
      <c r="G49" s="369"/>
      <c r="H49" s="369"/>
      <c r="I49" s="369"/>
      <c r="J49" s="369"/>
      <c r="K49" s="369"/>
      <c r="L49" s="369"/>
      <c r="M49" s="369"/>
      <c r="N49" s="369"/>
      <c r="O49" s="370"/>
      <c r="P49" s="36"/>
    </row>
    <row r="50" spans="2:16" ht="14.4" thickBot="1">
      <c r="B50" s="25"/>
      <c r="C50" s="371"/>
      <c r="D50" s="372"/>
      <c r="E50" s="372"/>
      <c r="F50" s="372"/>
      <c r="G50" s="372"/>
      <c r="H50" s="372"/>
      <c r="I50" s="372"/>
      <c r="J50" s="372"/>
      <c r="K50" s="372"/>
      <c r="L50" s="372"/>
      <c r="M50" s="372"/>
      <c r="N50" s="372"/>
      <c r="O50" s="373"/>
      <c r="P50" s="36"/>
    </row>
    <row r="51" spans="2:16" ht="28.2">
      <c r="B51" s="25"/>
      <c r="C51" s="350" t="s">
        <v>73</v>
      </c>
      <c r="D51" s="351"/>
      <c r="E51" s="351"/>
      <c r="F51" s="351"/>
      <c r="G51" s="351"/>
      <c r="H51" s="351"/>
      <c r="I51" s="351"/>
      <c r="J51" s="82" t="s">
        <v>74</v>
      </c>
      <c r="K51" s="105" t="s">
        <v>75</v>
      </c>
      <c r="L51" s="106" t="s">
        <v>76</v>
      </c>
      <c r="M51" s="352" t="s">
        <v>61</v>
      </c>
      <c r="N51" s="353"/>
      <c r="O51" s="107" t="s">
        <v>62</v>
      </c>
      <c r="P51" s="40"/>
    </row>
    <row r="52" spans="2:16" ht="14.4">
      <c r="B52" s="25"/>
      <c r="C52" s="108"/>
      <c r="D52" s="109"/>
      <c r="E52" s="109"/>
      <c r="F52" s="109"/>
      <c r="G52" s="109"/>
      <c r="H52" s="109"/>
      <c r="I52" s="109"/>
      <c r="J52" s="110"/>
      <c r="K52" s="111"/>
      <c r="L52" s="112"/>
      <c r="M52" s="358"/>
      <c r="N52" s="359"/>
      <c r="O52" s="113"/>
      <c r="P52" s="41"/>
    </row>
    <row r="53" spans="2:16" ht="14.4">
      <c r="B53" s="25"/>
      <c r="C53" s="108"/>
      <c r="D53" s="109"/>
      <c r="E53" s="109"/>
      <c r="F53" s="109"/>
      <c r="G53" s="109"/>
      <c r="H53" s="109"/>
      <c r="I53" s="109"/>
      <c r="J53" s="110"/>
      <c r="K53" s="111"/>
      <c r="L53" s="112"/>
      <c r="M53" s="358"/>
      <c r="N53" s="359"/>
      <c r="O53" s="113"/>
      <c r="P53" s="41"/>
    </row>
    <row r="54" spans="2:16" ht="14.4">
      <c r="B54" s="25"/>
      <c r="C54" s="108"/>
      <c r="D54" s="109"/>
      <c r="E54" s="109"/>
      <c r="F54" s="109"/>
      <c r="G54" s="109"/>
      <c r="H54" s="109"/>
      <c r="I54" s="109"/>
      <c r="J54" s="110"/>
      <c r="K54" s="111"/>
      <c r="L54" s="112"/>
      <c r="M54" s="354"/>
      <c r="N54" s="355"/>
      <c r="O54" s="113"/>
      <c r="P54" s="41"/>
    </row>
    <row r="55" spans="2:16" ht="15" thickBot="1">
      <c r="B55" s="25"/>
      <c r="C55" s="346"/>
      <c r="D55" s="347"/>
      <c r="E55" s="347"/>
      <c r="F55" s="347"/>
      <c r="G55" s="347"/>
      <c r="H55" s="347"/>
      <c r="I55" s="347"/>
      <c r="J55" s="102"/>
      <c r="K55" s="103"/>
      <c r="L55" s="102"/>
      <c r="M55" s="348"/>
      <c r="N55" s="349"/>
      <c r="O55" s="104"/>
      <c r="P55" s="38"/>
    </row>
    <row r="56" spans="2:16" ht="15" thickBot="1">
      <c r="B56" s="25"/>
      <c r="C56" s="340" t="s">
        <v>63</v>
      </c>
      <c r="D56" s="341"/>
      <c r="E56" s="341"/>
      <c r="F56" s="341"/>
      <c r="G56" s="341"/>
      <c r="H56" s="341"/>
      <c r="I56" s="341"/>
      <c r="J56" s="341"/>
      <c r="K56" s="341"/>
      <c r="L56" s="341"/>
      <c r="M56" s="341"/>
      <c r="N56" s="342"/>
      <c r="O56" s="97"/>
      <c r="P56" s="38"/>
    </row>
    <row r="57" spans="2:16" ht="15" thickBot="1">
      <c r="B57" s="25"/>
      <c r="C57" s="77"/>
      <c r="D57" s="52"/>
      <c r="E57" s="52"/>
      <c r="F57" s="52"/>
      <c r="G57" s="52"/>
      <c r="H57" s="52"/>
      <c r="I57" s="52"/>
      <c r="J57" s="52"/>
      <c r="K57" s="52"/>
      <c r="L57" s="52"/>
      <c r="M57" s="52"/>
      <c r="N57" s="52"/>
      <c r="O57" s="78"/>
      <c r="P57" s="26"/>
    </row>
    <row r="58" spans="2:16" ht="15" thickBot="1">
      <c r="B58" s="25"/>
      <c r="C58" s="343" t="s">
        <v>77</v>
      </c>
      <c r="D58" s="344"/>
      <c r="E58" s="344"/>
      <c r="F58" s="344"/>
      <c r="G58" s="344"/>
      <c r="H58" s="344"/>
      <c r="I58" s="344"/>
      <c r="J58" s="344"/>
      <c r="K58" s="344"/>
      <c r="L58" s="344"/>
      <c r="M58" s="344"/>
      <c r="N58" s="345"/>
      <c r="O58" s="114"/>
      <c r="P58" s="42"/>
    </row>
    <row r="59" spans="2:16">
      <c r="B59" s="25"/>
      <c r="C59" s="365" t="s">
        <v>78</v>
      </c>
      <c r="D59" s="366"/>
      <c r="E59" s="366"/>
      <c r="F59" s="366"/>
      <c r="G59" s="366"/>
      <c r="H59" s="366"/>
      <c r="I59" s="366"/>
      <c r="J59" s="366"/>
      <c r="K59" s="366"/>
      <c r="L59" s="366"/>
      <c r="M59" s="366"/>
      <c r="N59" s="366"/>
      <c r="O59" s="367"/>
      <c r="P59" s="36"/>
    </row>
    <row r="60" spans="2:16">
      <c r="B60" s="25"/>
      <c r="C60" s="368"/>
      <c r="D60" s="369"/>
      <c r="E60" s="369"/>
      <c r="F60" s="369"/>
      <c r="G60" s="369"/>
      <c r="H60" s="369"/>
      <c r="I60" s="369"/>
      <c r="J60" s="369"/>
      <c r="K60" s="369"/>
      <c r="L60" s="369"/>
      <c r="M60" s="369"/>
      <c r="N60" s="369"/>
      <c r="O60" s="370"/>
      <c r="P60" s="36"/>
    </row>
    <row r="61" spans="2:16" ht="14.4" thickBot="1">
      <c r="B61" s="25"/>
      <c r="C61" s="371"/>
      <c r="D61" s="372"/>
      <c r="E61" s="372"/>
      <c r="F61" s="372"/>
      <c r="G61" s="372"/>
      <c r="H61" s="372"/>
      <c r="I61" s="372"/>
      <c r="J61" s="372"/>
      <c r="K61" s="372"/>
      <c r="L61" s="372"/>
      <c r="M61" s="372"/>
      <c r="N61" s="372"/>
      <c r="O61" s="373"/>
      <c r="P61" s="36"/>
    </row>
    <row r="62" spans="2:16" ht="14.4">
      <c r="B62" s="25"/>
      <c r="C62" s="350" t="s">
        <v>79</v>
      </c>
      <c r="D62" s="351"/>
      <c r="E62" s="351"/>
      <c r="F62" s="351"/>
      <c r="G62" s="351"/>
      <c r="H62" s="351"/>
      <c r="I62" s="351"/>
      <c r="J62" s="98"/>
      <c r="K62" s="115"/>
      <c r="L62" s="106" t="s">
        <v>80</v>
      </c>
      <c r="M62" s="352" t="s">
        <v>81</v>
      </c>
      <c r="N62" s="353"/>
      <c r="O62" s="107"/>
      <c r="P62" s="40"/>
    </row>
    <row r="63" spans="2:16" ht="14.4">
      <c r="B63" s="25"/>
      <c r="C63" s="334" t="s">
        <v>82</v>
      </c>
      <c r="D63" s="335"/>
      <c r="E63" s="335"/>
      <c r="F63" s="335"/>
      <c r="G63" s="335"/>
      <c r="H63" s="335"/>
      <c r="I63" s="335"/>
      <c r="J63" s="116"/>
      <c r="K63" s="117"/>
      <c r="L63" s="118"/>
      <c r="M63" s="336"/>
      <c r="N63" s="337"/>
      <c r="O63" s="119"/>
      <c r="P63" s="43"/>
    </row>
    <row r="64" spans="2:16" ht="14.4">
      <c r="B64" s="25"/>
      <c r="C64" s="86" t="s">
        <v>83</v>
      </c>
      <c r="D64" s="87"/>
      <c r="E64" s="87"/>
      <c r="F64" s="87"/>
      <c r="G64" s="87"/>
      <c r="H64" s="87"/>
      <c r="I64" s="87"/>
      <c r="J64" s="116"/>
      <c r="K64" s="117"/>
      <c r="L64" s="118"/>
      <c r="M64" s="336"/>
      <c r="N64" s="337"/>
      <c r="O64" s="119"/>
      <c r="P64" s="43"/>
    </row>
    <row r="65" spans="2:16" ht="15" thickBot="1">
      <c r="B65" s="25"/>
      <c r="C65" s="71" t="s">
        <v>84</v>
      </c>
      <c r="D65" s="72"/>
      <c r="E65" s="72"/>
      <c r="F65" s="72"/>
      <c r="G65" s="72"/>
      <c r="H65" s="72"/>
      <c r="I65" s="72"/>
      <c r="J65" s="120"/>
      <c r="K65" s="121"/>
      <c r="L65" s="118"/>
      <c r="M65" s="338"/>
      <c r="N65" s="339"/>
      <c r="O65" s="119"/>
      <c r="P65" s="43"/>
    </row>
    <row r="66" spans="2:16" ht="15" thickBot="1">
      <c r="B66" s="25"/>
      <c r="C66" s="340" t="s">
        <v>63</v>
      </c>
      <c r="D66" s="341"/>
      <c r="E66" s="341"/>
      <c r="F66" s="341"/>
      <c r="G66" s="341"/>
      <c r="H66" s="341"/>
      <c r="I66" s="341"/>
      <c r="J66" s="341"/>
      <c r="K66" s="341"/>
      <c r="L66" s="341"/>
      <c r="M66" s="341"/>
      <c r="N66" s="342"/>
      <c r="O66" s="122"/>
      <c r="P66" s="44"/>
    </row>
    <row r="67" spans="2:16" ht="15" thickBot="1">
      <c r="B67" s="25"/>
      <c r="C67" s="77"/>
      <c r="D67" s="52"/>
      <c r="E67" s="52"/>
      <c r="F67" s="52"/>
      <c r="G67" s="52"/>
      <c r="H67" s="52"/>
      <c r="I67" s="52"/>
      <c r="J67" s="52"/>
      <c r="K67" s="52"/>
      <c r="L67" s="52"/>
      <c r="M67" s="52"/>
      <c r="N67" s="52"/>
      <c r="O67" s="78"/>
      <c r="P67" s="26"/>
    </row>
    <row r="68" spans="2:16" ht="15" thickBot="1">
      <c r="B68" s="25"/>
      <c r="C68" s="343" t="s">
        <v>85</v>
      </c>
      <c r="D68" s="344"/>
      <c r="E68" s="344"/>
      <c r="F68" s="344"/>
      <c r="G68" s="344"/>
      <c r="H68" s="344"/>
      <c r="I68" s="344"/>
      <c r="J68" s="344"/>
      <c r="K68" s="344"/>
      <c r="L68" s="344"/>
      <c r="M68" s="344"/>
      <c r="N68" s="345"/>
      <c r="O68" s="123"/>
      <c r="P68" s="44"/>
    </row>
    <row r="69" spans="2:16" ht="14.4">
      <c r="B69" s="25"/>
      <c r="C69" s="74"/>
      <c r="D69" s="75"/>
      <c r="E69" s="75"/>
      <c r="F69" s="75"/>
      <c r="G69" s="75"/>
      <c r="H69" s="75"/>
      <c r="I69" s="75"/>
      <c r="J69" s="75"/>
      <c r="K69" s="75"/>
      <c r="L69" s="75"/>
      <c r="M69" s="75"/>
      <c r="N69" s="75"/>
      <c r="O69" s="76"/>
      <c r="P69" s="26"/>
    </row>
    <row r="70" spans="2:16" ht="14.4">
      <c r="B70" s="25"/>
      <c r="C70" s="77"/>
      <c r="D70" s="52"/>
      <c r="E70" s="52"/>
      <c r="F70" s="52"/>
      <c r="G70" s="52"/>
      <c r="H70" s="52"/>
      <c r="I70" s="52"/>
      <c r="J70" s="52"/>
      <c r="K70" s="52"/>
      <c r="L70" s="52"/>
      <c r="M70" s="52"/>
      <c r="N70" s="52"/>
      <c r="O70" s="78"/>
      <c r="P70" s="26"/>
    </row>
    <row r="71" spans="2:16" ht="14.4">
      <c r="B71" s="25"/>
      <c r="C71" s="77"/>
      <c r="D71" s="52"/>
      <c r="E71" s="52"/>
      <c r="F71" s="52"/>
      <c r="G71" s="52"/>
      <c r="H71" s="52"/>
      <c r="I71" s="52"/>
      <c r="J71" s="52"/>
      <c r="K71" s="52"/>
      <c r="L71" s="52"/>
      <c r="M71" s="52"/>
      <c r="N71" s="52"/>
      <c r="O71" s="78"/>
      <c r="P71" s="26"/>
    </row>
    <row r="72" spans="2:16" ht="14.4">
      <c r="B72" s="25"/>
      <c r="C72" s="77"/>
      <c r="D72" s="52"/>
      <c r="E72" s="52"/>
      <c r="F72" s="52"/>
      <c r="G72" s="52"/>
      <c r="H72" s="124" t="s">
        <v>86</v>
      </c>
      <c r="I72" s="124"/>
      <c r="J72" s="124"/>
      <c r="K72" s="124"/>
      <c r="L72" s="52"/>
      <c r="M72" s="52"/>
      <c r="N72" s="52"/>
      <c r="O72" s="78"/>
      <c r="P72" s="26"/>
    </row>
    <row r="73" spans="2:16" ht="14.4">
      <c r="B73" s="25"/>
      <c r="C73" s="77"/>
      <c r="D73" s="52"/>
      <c r="E73" s="52"/>
      <c r="F73" s="52"/>
      <c r="G73" s="52"/>
      <c r="H73" s="124" t="s">
        <v>87</v>
      </c>
      <c r="I73" s="52"/>
      <c r="J73" s="52"/>
      <c r="K73" s="52"/>
      <c r="L73" s="52"/>
      <c r="M73" s="52"/>
      <c r="N73" s="52"/>
      <c r="O73" s="78"/>
      <c r="P73" s="45"/>
    </row>
    <row r="74" spans="2:16" ht="14.4">
      <c r="B74" s="25"/>
      <c r="C74" s="77"/>
      <c r="D74" s="52"/>
      <c r="E74" s="52"/>
      <c r="F74" s="52"/>
      <c r="G74" s="52"/>
      <c r="H74" s="124" t="s">
        <v>88</v>
      </c>
      <c r="I74" s="52"/>
      <c r="J74" s="52"/>
      <c r="K74" s="52"/>
      <c r="L74" s="52"/>
      <c r="M74" s="52"/>
      <c r="N74" s="52"/>
      <c r="O74" s="78"/>
      <c r="P74" s="45"/>
    </row>
    <row r="75" spans="2:16" ht="14.4">
      <c r="B75" s="25"/>
      <c r="C75" s="62"/>
      <c r="D75" s="125"/>
      <c r="E75" s="125"/>
      <c r="F75" s="125"/>
      <c r="G75" s="125"/>
      <c r="H75" s="124" t="s">
        <v>89</v>
      </c>
      <c r="I75" s="125"/>
      <c r="J75" s="125"/>
      <c r="K75" s="125"/>
      <c r="L75" s="125"/>
      <c r="M75" s="125"/>
      <c r="N75" s="125"/>
      <c r="O75" s="126"/>
      <c r="P75" s="46"/>
    </row>
    <row r="76" spans="2:16" ht="14.4">
      <c r="B76" s="25"/>
      <c r="C76" s="77"/>
      <c r="D76" s="52"/>
      <c r="E76" s="52"/>
      <c r="F76" s="52"/>
      <c r="G76" s="52"/>
      <c r="H76" s="52" t="s">
        <v>90</v>
      </c>
      <c r="I76" s="52"/>
      <c r="J76" s="52"/>
      <c r="K76" s="52"/>
      <c r="L76" s="52"/>
      <c r="M76" s="52"/>
      <c r="N76" s="52"/>
      <c r="O76" s="78"/>
      <c r="P76" s="26"/>
    </row>
    <row r="77" spans="2:16" ht="14.4">
      <c r="B77" s="25"/>
      <c r="C77" s="127" t="s">
        <v>91</v>
      </c>
      <c r="D77" s="128"/>
      <c r="E77" s="128"/>
      <c r="F77" s="128"/>
      <c r="G77" s="128"/>
      <c r="H77" s="128"/>
      <c r="I77" s="128"/>
      <c r="J77" s="128"/>
      <c r="K77" s="128"/>
      <c r="L77" s="128"/>
      <c r="M77" s="128"/>
      <c r="N77" s="128"/>
      <c r="O77" s="129"/>
      <c r="P77" s="26"/>
    </row>
    <row r="78" spans="2:16" ht="14.4">
      <c r="B78" s="25"/>
      <c r="C78" s="331"/>
      <c r="D78" s="332"/>
      <c r="E78" s="332"/>
      <c r="F78" s="332"/>
      <c r="G78" s="332"/>
      <c r="H78" s="332"/>
      <c r="I78" s="332"/>
      <c r="J78" s="332"/>
      <c r="K78" s="332"/>
      <c r="L78" s="332"/>
      <c r="M78" s="332"/>
      <c r="N78" s="332"/>
      <c r="O78" s="333"/>
      <c r="P78" s="46"/>
    </row>
    <row r="79" spans="2:16" ht="14.4">
      <c r="B79" s="25"/>
      <c r="C79" s="331"/>
      <c r="D79" s="332"/>
      <c r="E79" s="332"/>
      <c r="F79" s="332"/>
      <c r="G79" s="332"/>
      <c r="H79" s="332"/>
      <c r="I79" s="332"/>
      <c r="J79" s="332"/>
      <c r="K79" s="332"/>
      <c r="L79" s="332"/>
      <c r="M79" s="332"/>
      <c r="N79" s="332"/>
      <c r="O79" s="333"/>
      <c r="P79" s="46"/>
    </row>
    <row r="80" spans="2:16" ht="14.4">
      <c r="B80" s="25"/>
      <c r="C80" s="62"/>
      <c r="D80" s="125"/>
      <c r="E80" s="125"/>
      <c r="F80" s="125"/>
      <c r="G80" s="125"/>
      <c r="H80" s="125"/>
      <c r="I80" s="125"/>
      <c r="J80" s="125"/>
      <c r="K80" s="125"/>
      <c r="L80" s="125"/>
      <c r="M80" s="125"/>
      <c r="N80" s="125"/>
      <c r="O80" s="126"/>
      <c r="P80" s="46"/>
    </row>
    <row r="81" spans="2:16" ht="14.4">
      <c r="B81" s="25"/>
      <c r="C81" s="130" t="s">
        <v>92</v>
      </c>
      <c r="D81" s="125"/>
      <c r="E81" s="125"/>
      <c r="F81" s="125"/>
      <c r="G81" s="125"/>
      <c r="H81" s="125"/>
      <c r="I81" s="125"/>
      <c r="J81" s="125"/>
      <c r="K81" s="125"/>
      <c r="L81" s="125"/>
      <c r="M81" s="125"/>
      <c r="N81" s="125"/>
      <c r="O81" s="126"/>
      <c r="P81" s="46"/>
    </row>
    <row r="82" spans="2:16" ht="12.75" customHeight="1">
      <c r="B82" s="25"/>
      <c r="C82" s="328" t="s">
        <v>93</v>
      </c>
      <c r="D82" s="329"/>
      <c r="E82" s="329"/>
      <c r="F82" s="329"/>
      <c r="G82" s="329"/>
      <c r="H82" s="329"/>
      <c r="I82" s="329"/>
      <c r="J82" s="329"/>
      <c r="K82" s="329"/>
      <c r="L82" s="329"/>
      <c r="M82" s="329"/>
      <c r="N82" s="329"/>
      <c r="O82" s="330"/>
      <c r="P82" s="47"/>
    </row>
    <row r="83" spans="2:16">
      <c r="B83" s="25"/>
      <c r="C83" s="328"/>
      <c r="D83" s="329"/>
      <c r="E83" s="329"/>
      <c r="F83" s="329"/>
      <c r="G83" s="329"/>
      <c r="H83" s="329"/>
      <c r="I83" s="329"/>
      <c r="J83" s="329"/>
      <c r="K83" s="329"/>
      <c r="L83" s="329"/>
      <c r="M83" s="329"/>
      <c r="N83" s="329"/>
      <c r="O83" s="330"/>
      <c r="P83" s="47"/>
    </row>
    <row r="84" spans="2:16" ht="12.9" customHeight="1">
      <c r="B84" s="25"/>
      <c r="C84" s="328" t="s">
        <v>94</v>
      </c>
      <c r="D84" s="329"/>
      <c r="E84" s="329"/>
      <c r="F84" s="329"/>
      <c r="G84" s="329"/>
      <c r="H84" s="329"/>
      <c r="I84" s="329"/>
      <c r="J84" s="329"/>
      <c r="K84" s="329"/>
      <c r="L84" s="329"/>
      <c r="M84" s="329"/>
      <c r="N84" s="329"/>
      <c r="O84" s="330"/>
      <c r="P84" s="47"/>
    </row>
    <row r="85" spans="2:16">
      <c r="B85" s="25"/>
      <c r="C85" s="328"/>
      <c r="D85" s="329"/>
      <c r="E85" s="329"/>
      <c r="F85" s="329"/>
      <c r="G85" s="329"/>
      <c r="H85" s="329"/>
      <c r="I85" s="329"/>
      <c r="J85" s="329"/>
      <c r="K85" s="329"/>
      <c r="L85" s="329"/>
      <c r="M85" s="329"/>
      <c r="N85" s="329"/>
      <c r="O85" s="330"/>
      <c r="P85" s="47"/>
    </row>
    <row r="86" spans="2:16" ht="14.4">
      <c r="B86" s="25"/>
      <c r="C86" s="62"/>
      <c r="D86" s="125"/>
      <c r="E86" s="125"/>
      <c r="F86" s="125"/>
      <c r="G86" s="125"/>
      <c r="H86" s="125"/>
      <c r="I86" s="125"/>
      <c r="J86" s="125"/>
      <c r="K86" s="125"/>
      <c r="L86" s="125"/>
      <c r="M86" s="125"/>
      <c r="N86" s="125"/>
      <c r="O86" s="126"/>
      <c r="P86" s="46"/>
    </row>
    <row r="87" spans="2:16" ht="14.4">
      <c r="B87" s="25"/>
      <c r="C87" s="77"/>
      <c r="D87" s="52"/>
      <c r="E87" s="52"/>
      <c r="F87" s="52"/>
      <c r="G87" s="52"/>
      <c r="H87" s="124" t="s">
        <v>86</v>
      </c>
      <c r="I87" s="52"/>
      <c r="J87" s="52"/>
      <c r="K87" s="52"/>
      <c r="L87" s="52"/>
      <c r="M87" s="52"/>
      <c r="N87" s="52"/>
      <c r="O87" s="78"/>
      <c r="P87" s="26"/>
    </row>
    <row r="88" spans="2:16" ht="14.4">
      <c r="B88" s="25"/>
      <c r="C88" s="77"/>
      <c r="D88" s="52"/>
      <c r="E88" s="52"/>
      <c r="F88" s="52"/>
      <c r="G88" s="52"/>
      <c r="H88" s="52" t="s">
        <v>87</v>
      </c>
      <c r="I88" s="87"/>
      <c r="J88" s="87"/>
      <c r="K88" s="87"/>
      <c r="L88" s="52"/>
      <c r="M88" s="52"/>
      <c r="N88" s="52"/>
      <c r="O88" s="78"/>
      <c r="P88" s="26"/>
    </row>
    <row r="89" spans="2:16" ht="14.4">
      <c r="B89" s="25"/>
      <c r="C89" s="77"/>
      <c r="D89" s="52"/>
      <c r="E89" s="52"/>
      <c r="F89" s="52"/>
      <c r="G89" s="52"/>
      <c r="H89" s="52" t="s">
        <v>95</v>
      </c>
      <c r="I89" s="131"/>
      <c r="J89" s="131"/>
      <c r="K89" s="131"/>
      <c r="L89" s="52"/>
      <c r="M89" s="52"/>
      <c r="N89" s="52"/>
      <c r="O89" s="78"/>
      <c r="P89" s="26"/>
    </row>
    <row r="90" spans="2:16" ht="14.4">
      <c r="B90" s="25"/>
      <c r="C90" s="132"/>
      <c r="D90" s="125"/>
      <c r="E90" s="125"/>
      <c r="F90" s="125"/>
      <c r="G90" s="125"/>
      <c r="H90" s="52" t="s">
        <v>89</v>
      </c>
      <c r="I90" s="52"/>
      <c r="J90" s="52"/>
      <c r="K90" s="52"/>
      <c r="L90" s="125"/>
      <c r="M90" s="125"/>
      <c r="N90" s="125"/>
      <c r="O90" s="126"/>
      <c r="P90" s="46"/>
    </row>
    <row r="91" spans="2:16" ht="17.25" customHeight="1">
      <c r="B91" s="25"/>
      <c r="C91" s="132"/>
      <c r="D91" s="131"/>
      <c r="E91" s="131"/>
      <c r="F91" s="52"/>
      <c r="G91" s="52"/>
      <c r="H91" s="52"/>
      <c r="I91" s="52"/>
      <c r="J91" s="52"/>
      <c r="K91" s="320"/>
      <c r="L91" s="320"/>
      <c r="M91" s="320"/>
      <c r="N91" s="320"/>
      <c r="O91" s="321"/>
      <c r="P91" s="48"/>
    </row>
    <row r="92" spans="2:16" ht="18.75" customHeight="1" thickBot="1">
      <c r="B92" s="25"/>
      <c r="C92" s="324"/>
      <c r="D92" s="325"/>
      <c r="E92" s="325"/>
      <c r="F92" s="103"/>
      <c r="G92" s="103"/>
      <c r="H92" s="103"/>
      <c r="I92" s="103"/>
      <c r="J92" s="103"/>
      <c r="K92" s="322"/>
      <c r="L92" s="322"/>
      <c r="M92" s="322"/>
      <c r="N92" s="322"/>
      <c r="O92" s="323"/>
      <c r="P92" s="48"/>
    </row>
    <row r="93" spans="2:16" ht="14.4" thickBot="1">
      <c r="B93" s="49"/>
      <c r="C93" s="50"/>
      <c r="D93" s="50"/>
      <c r="E93" s="50"/>
      <c r="F93" s="50"/>
      <c r="G93" s="50"/>
      <c r="H93" s="50"/>
      <c r="I93" s="50"/>
      <c r="J93" s="50"/>
      <c r="K93" s="50"/>
      <c r="L93" s="50"/>
      <c r="M93" s="50"/>
      <c r="N93" s="50"/>
      <c r="O93" s="50"/>
      <c r="P93" s="51"/>
    </row>
    <row r="94" spans="2:16" ht="14.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LENOVO</cp:lastModifiedBy>
  <cp:revision/>
  <dcterms:created xsi:type="dcterms:W3CDTF">2006-06-27T16:47:25Z</dcterms:created>
  <dcterms:modified xsi:type="dcterms:W3CDTF">2026-10-21T20:56:56Z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