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sena4-my.sharepoint.com/personal/crojass_sena_edu_co/Documents/Escritorio/OFICINA MARCELA/CONTRATACION/2026/PROCESOS DE CONTRATACION/3. MANTENIMIENTO DE MOTOBOMBAS/"/>
    </mc:Choice>
  </mc:AlternateContent>
  <xr:revisionPtr revIDLastSave="12" documentId="8_{22D4C8A3-74E7-45FC-918B-53A041731A5E}" xr6:coauthVersionLast="47" xr6:coauthVersionMax="47" xr10:uidLastSave="{04C055B0-AE00-4DEC-8BAF-DE7825530335}"/>
  <bookViews>
    <workbookView xWindow="-120" yWindow="-120" windowWidth="29040" windowHeight="15720" xr2:uid="{D88E63AF-4B9F-4ABF-8CA1-EB5681098F9B}"/>
  </bookViews>
  <sheets>
    <sheet name="Estudio de mercado" sheetId="2" r:id="rId1"/>
    <sheet name="Hoja1" sheetId="3" r:id="rId2"/>
    <sheet name=" " sheetId="1" r:id="rId3"/>
  </sheets>
  <definedNames>
    <definedName name="_xlnm._FilterDatabase" localSheetId="2" hidden="1">' '!$A$2:$Z$83</definedName>
    <definedName name="_xlnm._FilterDatabase" localSheetId="0" hidden="1">'Estudio de mercado'!$A$2:$M$7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6" i="2" l="1"/>
  <c r="M5" i="2"/>
  <c r="M4" i="2"/>
  <c r="M3" i="2"/>
  <c r="L4" i="2"/>
  <c r="L3" i="2"/>
  <c r="K4" i="2"/>
  <c r="K3" i="2"/>
  <c r="J7" i="2"/>
  <c r="J6" i="2"/>
  <c r="J5" i="2"/>
  <c r="J4" i="2"/>
  <c r="J3" i="2"/>
  <c r="I4" i="2"/>
  <c r="I3" i="2"/>
  <c r="F3" i="2"/>
  <c r="F4" i="2"/>
  <c r="G4" i="2" s="1"/>
  <c r="G3" i="2"/>
  <c r="G5" i="2" l="1"/>
  <c r="G6" i="2" s="1"/>
  <c r="G7" i="2" s="1"/>
  <c r="P76" i="1" l="1"/>
  <c r="P81" i="1" s="1"/>
  <c r="P77" i="1"/>
  <c r="P82" i="1" s="1"/>
  <c r="Z77" i="1" l="1"/>
  <c r="Z82" i="1" s="1"/>
  <c r="U77" i="1"/>
  <c r="U82" i="1" s="1"/>
  <c r="Z76" i="1"/>
  <c r="Z81" i="1" s="1"/>
  <c r="U76" i="1"/>
  <c r="U81" i="1" s="1"/>
  <c r="P78" i="1" l="1"/>
  <c r="P75" i="1"/>
  <c r="P80" i="1" l="1"/>
  <c r="P79" i="1"/>
  <c r="U78" i="1"/>
  <c r="Z78" i="1"/>
  <c r="U75" i="1"/>
  <c r="U80" i="1" s="1"/>
  <c r="Z75" i="1"/>
  <c r="P83" i="1" l="1"/>
  <c r="U79" i="1"/>
  <c r="U83" i="1" s="1"/>
  <c r="Z80" i="1"/>
  <c r="Z79" i="1"/>
  <c r="Z83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tc={8D5BAB2D-917C-47E0-8997-096A1BCCC50C}</author>
    <author>tc={E6A14549-1CF3-4059-85DA-7819FD12FDA5}</author>
    <author>tc={9690CA31-BFD4-41A8-B63F-8F3EC0291654}</author>
  </authors>
  <commentList>
    <comment ref="P83" authorId="0" shapeId="0" xr:uid="{8D5BAB2D-917C-47E0-8997-096A1BCCC50C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Valor de oferta a publicar en SECOP II</t>
      </text>
    </comment>
    <comment ref="U83" authorId="1" shapeId="0" xr:uid="{E6A14549-1CF3-4059-85DA-7819FD12FDA5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Valor de oferta a publicar en SECOP II</t>
      </text>
    </comment>
    <comment ref="Z83" authorId="2" shapeId="0" xr:uid="{9690CA31-BFD4-41A8-B63F-8F3EC0291654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Valor de oferta a publicar en SECOP II</t>
      </text>
    </comment>
  </commentList>
</comments>
</file>

<file path=xl/sharedStrings.xml><?xml version="1.0" encoding="utf-8"?>
<sst xmlns="http://schemas.openxmlformats.org/spreadsheetml/2006/main" count="120" uniqueCount="72">
  <si>
    <t xml:space="preserve">NECESIDAD DEL CENTRO </t>
  </si>
  <si>
    <t xml:space="preserve">PROMEDIO </t>
  </si>
  <si>
    <t>Item</t>
  </si>
  <si>
    <t xml:space="preserve">Nombre de elemento </t>
  </si>
  <si>
    <t>Unidad de medida</t>
  </si>
  <si>
    <t xml:space="preserve">COOR SIG </t>
  </si>
  <si>
    <t xml:space="preserve">GESTION AMBIENTAL </t>
  </si>
  <si>
    <t xml:space="preserve">GESTION PRODUC. IND </t>
  </si>
  <si>
    <t>QUIM. APLICADA A LA INDUSTRIA</t>
  </si>
  <si>
    <t>SSTT</t>
  </si>
  <si>
    <t xml:space="preserve">CANTIDAD TOTAL </t>
  </si>
  <si>
    <t xml:space="preserve">unidades finales </t>
  </si>
  <si>
    <t>VALOR UNITARIO
ANTES DE IVA</t>
  </si>
  <si>
    <t>TARIFA
DE IVA</t>
  </si>
  <si>
    <t>IVA POR  UNIDAD</t>
  </si>
  <si>
    <t>VALOR UNITARIO
POR ITEM  CON IVA</t>
  </si>
  <si>
    <t>VALOR TOTAL
POR ITEM CON IVA</t>
  </si>
  <si>
    <t>UNIDAD  </t>
  </si>
  <si>
    <t/>
  </si>
  <si>
    <t>BASE IVA 19%</t>
  </si>
  <si>
    <t>BASE IVA 8%</t>
  </si>
  <si>
    <t>BASE IVA 5%</t>
  </si>
  <si>
    <t>EXENTO</t>
  </si>
  <si>
    <t>SUBTOTAL</t>
  </si>
  <si>
    <t>Tarifas de IVA</t>
  </si>
  <si>
    <t>IVA 19%</t>
  </si>
  <si>
    <t>IVA 8%</t>
  </si>
  <si>
    <t>IVA 5%</t>
  </si>
  <si>
    <t>VALOR TOTAL</t>
  </si>
  <si>
    <t xml:space="preserve">SENOVA </t>
  </si>
  <si>
    <t xml:space="preserve">NECESIDAD MINIMA DEL CENTRO </t>
  </si>
  <si>
    <t xml:space="preserve">Elaboró: </t>
  </si>
  <si>
    <t xml:space="preserve">Claudia Marcela Rojas Salazar – Técnico G.01 (E) CGI </t>
  </si>
  <si>
    <t xml:space="preserve">AMBICOL SERVICES SAS </t>
  </si>
  <si>
    <t xml:space="preserve">
Mantenimiento preventivo y correctivo, con suministro e instalación de repuestos de bombas eyectoras Tsurumi 2 hp Cambio de: Sello mecánico, Impulsor, Rodamientos extrusor, y aceite dieléctrico.</t>
  </si>
  <si>
    <t>2 y 3</t>
  </si>
  <si>
    <t>Categoría de Evidencia Hallazgo / Dato Empírico Clave Fuente Oficial / Institucional 1. Problemática (Línea Base) Índice de evasión troncal escaló del 15,36% / 16,7% en 2019 al pico histórico del 29,6% en 2022, representando pérdidas de $16.600 millones semanales. TransMilenio S.A. Informe de Evasión (2019-2022) 2. Problemática (Impacto Financiero) En 2024 la evasión dejó 89 millones de pasajes no validados, causando pérdidas anuales de $262.000 millones ($719 millones/día). A oct-2024, el 66% de estaciones (96 de 138) carecía de puertas operativas. Concejo de Bogotá Denuncias Concejal D. Diago (2024-2025) 3. Intervención (Inversión/Cobertura) Adjudicación del Contrato 1285/2021 por $31.007 millones para puertas automáticas y despliegue de módulos de analítica de video (SIDEST) e infraestructura perimetral. Concejo de Bogotá Bancada Nuevo Liberalismo 4. Intervención (Evasión Zonal) Evasión zonal (SITP) alcanza hasta el 90% en rutas periféricas por falta de barreras físicas, atribuida al costo relativo del pasaje e insuficiente red de recarga. Concejo de Bogotá Bancada Partido Liberal 5. Resultados (Caída de Evasión) La evasión en el componente troncal descendió del 29,6% (2022) al 13,1% (2024), lo que representa una reducción de 16,5 puntos porcentuales en dos años. TransMilenio S.A. / Concejo Debate de Control Político (2024) 6. Impacto Fiscal y Gobernanza Pérdidas por evasión proyectadas en $551.200 millones anuales equivalen al costo de construir 9 colegios públicos por año, presionando el Fondo de Estabilización Tarifaria (FET). ProBogotá Región &amp; Veeduría Distrital Estudios de Sostenibilidad</t>
  </si>
  <si>
    <t>Categoría de Evidencia</t>
  </si>
  <si>
    <t>Hallazgo / Dato Empírico Clave</t>
  </si>
  <si>
    <t>Fuente Oficial / Institucional</t>
  </si>
  <si>
    <t>1. Problemática (Línea Base)</t>
  </si>
  <si>
    <r>
      <t xml:space="preserve">Índice de evasión troncal escaló del </t>
    </r>
    <r>
      <rPr>
        <b/>
        <sz val="8.5"/>
        <color rgb="FF2B3D4F"/>
        <rFont val="Roboto"/>
      </rPr>
      <t xml:space="preserve">15,36% / 16,7% en 2019 </t>
    </r>
    <r>
      <rPr>
        <sz val="8.5"/>
        <color rgb="FF2B3D4F"/>
        <rFont val="Roboto"/>
      </rPr>
      <t xml:space="preserve">al pico histórico del </t>
    </r>
    <r>
      <rPr>
        <b/>
        <sz val="8.5"/>
        <color rgb="FF2B3D4F"/>
        <rFont val="Roboto"/>
      </rPr>
      <t>29,6% en 2022</t>
    </r>
    <r>
      <rPr>
        <sz val="8.5"/>
        <color rgb="FF2B3D4F"/>
        <rFont val="Roboto"/>
      </rPr>
      <t>, representando pérdidas de $16.600 millones semanales.</t>
    </r>
  </si>
  <si>
    <t>TransMilenio S.A.</t>
  </si>
  <si>
    <t>Informe de Evasión (2019-2022)</t>
  </si>
  <si>
    <t>2. Problemática (Impacto Financiero)</t>
  </si>
  <si>
    <r>
      <t xml:space="preserve">En 2024 la evasión dejó </t>
    </r>
    <r>
      <rPr>
        <b/>
        <sz val="8.5"/>
        <color rgb="FF2B3D4F"/>
        <rFont val="Roboto"/>
      </rPr>
      <t>89 millones de pasajes no validados</t>
    </r>
    <r>
      <rPr>
        <sz val="8.5"/>
        <color rgb="FF2B3D4F"/>
        <rFont val="Roboto"/>
      </rPr>
      <t xml:space="preserve">, causando pérdidas anuales de </t>
    </r>
    <r>
      <rPr>
        <b/>
        <sz val="8.5"/>
        <color rgb="FF2B3D4F"/>
        <rFont val="Roboto"/>
      </rPr>
      <t xml:space="preserve">$262.000 millones </t>
    </r>
    <r>
      <rPr>
        <sz val="8.5"/>
        <color rgb="FF2B3D4F"/>
        <rFont val="Roboto"/>
      </rPr>
      <t xml:space="preserve">($719 millones/día). A oct-2024, el </t>
    </r>
    <r>
      <rPr>
        <b/>
        <sz val="8.5"/>
        <color rgb="FF2B3D4F"/>
        <rFont val="Roboto"/>
      </rPr>
      <t xml:space="preserve">66% de estaciones (96 de 138) </t>
    </r>
    <r>
      <rPr>
        <sz val="8.5"/>
        <color rgb="FF2B3D4F"/>
        <rFont val="Roboto"/>
      </rPr>
      <t>carecía de puertas operativas.</t>
    </r>
  </si>
  <si>
    <r>
      <t xml:space="preserve">Concejo de Bogotá </t>
    </r>
    <r>
      <rPr>
        <sz val="8.5"/>
        <color rgb="FF2B3D4F"/>
        <rFont val="Roboto"/>
      </rPr>
      <t>Denuncias Concejal D. Diago (2024-2025)</t>
    </r>
  </si>
  <si>
    <t>3. Intervención (Inversión/Cobertura)</t>
  </si>
  <si>
    <r>
      <t xml:space="preserve">Adjudicación del Contrato 1285/2021 por </t>
    </r>
    <r>
      <rPr>
        <b/>
        <sz val="8.5"/>
        <color rgb="FF2B3D4F"/>
        <rFont val="Roboto"/>
      </rPr>
      <t xml:space="preserve">$31.007 millones </t>
    </r>
    <r>
      <rPr>
        <sz val="8.5"/>
        <color rgb="FF2B3D4F"/>
        <rFont val="Roboto"/>
      </rPr>
      <t>para puertas automáticas y despliegue de módulos de analítica de video (SIDEST) e infraestructura perimetral.</t>
    </r>
  </si>
  <si>
    <t>Concejo de Bogotá</t>
  </si>
  <si>
    <t>Bancada Nuevo Liberalismo</t>
  </si>
  <si>
    <t>4. Intervención (Evasión Zonal)</t>
  </si>
  <si>
    <r>
      <t xml:space="preserve">Evasión zonal (SITP) alcanza hasta el </t>
    </r>
    <r>
      <rPr>
        <b/>
        <sz val="8.5"/>
        <color rgb="FF2B3D4F"/>
        <rFont val="Roboto"/>
      </rPr>
      <t xml:space="preserve">90% en rutas periféricas </t>
    </r>
    <r>
      <rPr>
        <sz val="8.5"/>
        <color rgb="FF2B3D4F"/>
        <rFont val="Roboto"/>
      </rPr>
      <t>por falta de barreras físicas, atribuida al costo relativo del pasaje e insuficiente red de recarga.</t>
    </r>
  </si>
  <si>
    <t>Bancada Partido Liberal</t>
  </si>
  <si>
    <t>5. Resultados (Caída de Evasión)</t>
  </si>
  <si>
    <r>
      <t xml:space="preserve">La evasión en el componente troncal descendió del </t>
    </r>
    <r>
      <rPr>
        <b/>
        <sz val="8.5"/>
        <color rgb="FF2B3D4F"/>
        <rFont val="Roboto"/>
      </rPr>
      <t>29,6% (2022) al 13,1% (2024)</t>
    </r>
    <r>
      <rPr>
        <sz val="8.5"/>
        <color rgb="FF2B3D4F"/>
        <rFont val="Roboto"/>
      </rPr>
      <t>, lo que representa una reducción de 16,5 puntos porcentuales en dos años.</t>
    </r>
  </si>
  <si>
    <t>TransMilenio S.A. / Concejo</t>
  </si>
  <si>
    <t>Debate de Control Político (2024)</t>
  </si>
  <si>
    <t>6. Impacto Fiscal y Gobernanza</t>
  </si>
  <si>
    <r>
      <t xml:space="preserve">Pérdidas por evasión proyectadas en </t>
    </r>
    <r>
      <rPr>
        <b/>
        <sz val="8.5"/>
        <color rgb="FF2B3D4F"/>
        <rFont val="Roboto"/>
      </rPr>
      <t xml:space="preserve">$551.200 millones anuales </t>
    </r>
    <r>
      <rPr>
        <sz val="8.5"/>
        <color rgb="FF2B3D4F"/>
        <rFont val="Roboto"/>
      </rPr>
      <t>equivalen al costo de construir 9 colegios públicos por año, presionando el Fondo de Estabilización Tarifaria (FET).</t>
    </r>
  </si>
  <si>
    <t>ProBogotá Región &amp; Veeduría Distrital</t>
  </si>
  <si>
    <t>Estudios de Sostenibilidad</t>
  </si>
  <si>
    <t>SOLUCIONES Y EQUIPOS SAS</t>
  </si>
  <si>
    <t>VR TOTAL</t>
  </si>
  <si>
    <t>UNIDAD</t>
  </si>
  <si>
    <t>VALOR  UNITARIO SIN IVA</t>
  </si>
  <si>
    <t>VALOR  UNITARIO CON IVA</t>
  </si>
  <si>
    <t>VR ANTES DE IVA</t>
  </si>
  <si>
    <t>IVA</t>
  </si>
  <si>
    <t xml:space="preserve">Los provedores cotizaron item 2 y 3 en un solo item, como dos servicios a realizar </t>
  </si>
  <si>
    <t>PROMEDIO</t>
  </si>
  <si>
    <t>Servicio vactor para limpieza de 6 sumideros del corredor principal del Complejo Paloquemao con las siguientes medidas aproximadamente: 80 cm de largo, 60 cm de ancho y 40 cm espejo de agua (profundidad) .                                                                                                                                                                           Servicio Limpieza, succión, recolección y transporte de residuos líquidos y lodos de pozo con las siguientes medidas aproximadamente:5.50 mt largo, 1.20 diámetro tubo y 1.00 mt espejo de agua (profundidad) y 3.00 mt de distancia de vía principal.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</si>
</sst>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6" formatCode="&quot;$&quot;\ #,##0;[Red]\-&quot;$&quot;\ #,##0"/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-&quot;$&quot;\ * #,##0.00_-;\-&quot;$&quot;\ * #,##0.00_-;_-&quot;$&quot;\ * &quot;-&quot;_-;_-@_-"/>
  </numFmts>
  <fonts count="2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name val="Arial"/>
      <family val="2"/>
    </font>
    <font>
      <b/>
      <sz val="9"/>
      <name val="Calibri"/>
      <family val="2"/>
    </font>
    <font>
      <sz val="11"/>
      <color rgb="FF000000"/>
      <name val="Calibri"/>
      <family val="2"/>
    </font>
    <font>
      <sz val="11"/>
      <name val="Calibri"/>
      <family val="2"/>
    </font>
    <font>
      <sz val="10"/>
      <name val="Arial Narrow"/>
      <family val="2"/>
    </font>
    <font>
      <sz val="11"/>
      <color rgb="FFFF0000"/>
      <name val="Calibri"/>
      <family val="2"/>
    </font>
    <font>
      <sz val="11"/>
      <name val="Aptos Narrow"/>
      <family val="2"/>
      <scheme val="minor"/>
    </font>
    <font>
      <b/>
      <sz val="9"/>
      <color rgb="FF000000"/>
      <name val="Aptos Narrow"/>
      <family val="2"/>
      <scheme val="minor"/>
    </font>
    <font>
      <b/>
      <sz val="9"/>
      <color rgb="FF000000"/>
      <name val="Arial Narrow"/>
      <family val="2"/>
    </font>
    <font>
      <sz val="9"/>
      <name val="Calibri"/>
      <family val="2"/>
    </font>
    <font>
      <sz val="8"/>
      <color rgb="FF000000"/>
      <name val="Aptos Narrow"/>
      <family val="2"/>
      <scheme val="minor"/>
    </font>
    <font>
      <sz val="9"/>
      <color rgb="FF000000"/>
      <name val="Arial Narrow"/>
      <family val="2"/>
    </font>
    <font>
      <sz val="11"/>
      <color rgb="FFFF0000"/>
      <name val="Arial Narrow"/>
      <family val="2"/>
    </font>
    <font>
      <sz val="11"/>
      <name val="Arial Narrow"/>
      <family val="2"/>
    </font>
    <font>
      <sz val="10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b/>
      <sz val="8.5"/>
      <color rgb="FFFFFFFF"/>
      <name val="Roboto"/>
    </font>
    <font>
      <b/>
      <sz val="8.5"/>
      <color rgb="FF2B3D4F"/>
      <name val="Roboto"/>
    </font>
    <font>
      <sz val="8.5"/>
      <color rgb="FF2B3D4F"/>
      <name val="Roboto"/>
    </font>
  </fonts>
  <fills count="1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BFBFBF"/>
        <bgColor rgb="FFFFFFFF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rgb="FFFFFF00"/>
        <bgColor rgb="FFFFFFFF"/>
      </patternFill>
    </fill>
    <fill>
      <patternFill patternType="solid">
        <fgColor rgb="FF1A2A4B"/>
        <bgColor indexed="64"/>
      </patternFill>
    </fill>
    <fill>
      <patternFill patternType="solid">
        <fgColor rgb="FFF4F6F6"/>
        <bgColor indexed="64"/>
      </patternFill>
    </fill>
    <fill>
      <patternFill patternType="solid">
        <fgColor theme="3" tint="0.499984740745262"/>
        <bgColor indexed="64"/>
      </patternFill>
    </fill>
    <fill>
      <patternFill patternType="solid">
        <fgColor theme="5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rgb="FFBCC3C6"/>
      </left>
      <right style="medium">
        <color rgb="FFBCC3C6"/>
      </right>
      <top style="medium">
        <color rgb="FFBCC3C6"/>
      </top>
      <bottom style="medium">
        <color rgb="FFBCC3C6"/>
      </bottom>
      <diagonal/>
    </border>
    <border>
      <left/>
      <right style="medium">
        <color rgb="FFBCC3C6"/>
      </right>
      <top style="medium">
        <color rgb="FFBCC3C6"/>
      </top>
      <bottom style="medium">
        <color rgb="FFBCC3C6"/>
      </bottom>
      <diagonal/>
    </border>
    <border>
      <left style="medium">
        <color rgb="FFBCC3C6"/>
      </left>
      <right style="medium">
        <color rgb="FFBCC3C6"/>
      </right>
      <top/>
      <bottom style="medium">
        <color rgb="FFBCC3C6"/>
      </bottom>
      <diagonal/>
    </border>
    <border>
      <left/>
      <right style="medium">
        <color rgb="FFBCC3C6"/>
      </right>
      <top/>
      <bottom style="medium">
        <color rgb="FFBCC3C6"/>
      </bottom>
      <diagonal/>
    </border>
    <border>
      <left/>
      <right style="medium">
        <color rgb="FFBCC3C6"/>
      </right>
      <top/>
      <bottom/>
      <diagonal/>
    </border>
    <border>
      <left style="medium">
        <color rgb="FFBCC3C6"/>
      </left>
      <right style="medium">
        <color rgb="FFBCC3C6"/>
      </right>
      <top style="medium">
        <color rgb="FFBCC3C6"/>
      </top>
      <bottom/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01">
    <xf numFmtId="0" fontId="0" fillId="0" borderId="0" xfId="0"/>
    <xf numFmtId="0" fontId="0" fillId="0" borderId="1" xfId="0" applyBorder="1"/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44" fontId="3" fillId="4" borderId="2" xfId="1" applyFont="1" applyFill="1" applyBorder="1" applyAlignment="1" applyProtection="1">
      <alignment horizontal="center" vertical="center" wrapText="1"/>
    </xf>
    <xf numFmtId="44" fontId="3" fillId="4" borderId="5" xfId="1" applyFont="1" applyFill="1" applyBorder="1" applyAlignment="1" applyProtection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64" fontId="6" fillId="0" borderId="1" xfId="2" applyNumberFormat="1" applyFont="1" applyFill="1" applyBorder="1" applyAlignment="1" applyProtection="1">
      <alignment horizontal="center" vertical="center"/>
    </xf>
    <xf numFmtId="9" fontId="6" fillId="0" borderId="1" xfId="1" applyNumberFormat="1" applyFont="1" applyFill="1" applyBorder="1" applyAlignment="1" applyProtection="1">
      <alignment horizontal="center" vertical="center"/>
    </xf>
    <xf numFmtId="44" fontId="6" fillId="0" borderId="1" xfId="1" applyFont="1" applyFill="1" applyBorder="1" applyAlignment="1" applyProtection="1">
      <alignment horizontal="center" vertical="center"/>
    </xf>
    <xf numFmtId="44" fontId="6" fillId="0" borderId="6" xfId="1" applyFont="1" applyFill="1" applyBorder="1" applyAlignment="1" applyProtection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8" fillId="0" borderId="1" xfId="0" applyFont="1" applyBorder="1"/>
    <xf numFmtId="0" fontId="4" fillId="0" borderId="7" xfId="0" applyFont="1" applyBorder="1" applyAlignment="1">
      <alignment vertical="center" wrapText="1"/>
    </xf>
    <xf numFmtId="0" fontId="4" fillId="0" borderId="7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164" fontId="6" fillId="0" borderId="7" xfId="2" applyNumberFormat="1" applyFont="1" applyFill="1" applyBorder="1" applyAlignment="1" applyProtection="1">
      <alignment horizontal="center" vertical="center"/>
    </xf>
    <xf numFmtId="9" fontId="6" fillId="0" borderId="7" xfId="1" applyNumberFormat="1" applyFont="1" applyFill="1" applyBorder="1" applyAlignment="1" applyProtection="1">
      <alignment horizontal="center" vertical="center"/>
    </xf>
    <xf numFmtId="44" fontId="6" fillId="0" borderId="7" xfId="1" applyFont="1" applyFill="1" applyBorder="1" applyAlignment="1" applyProtection="1">
      <alignment horizontal="center" vertical="center"/>
    </xf>
    <xf numFmtId="0" fontId="9" fillId="0" borderId="0" xfId="0" applyFont="1" applyAlignment="1">
      <alignment vertical="center"/>
    </xf>
    <xf numFmtId="0" fontId="10" fillId="0" borderId="1" xfId="0" applyFont="1" applyBorder="1" applyAlignment="1">
      <alignment vertical="center"/>
    </xf>
    <xf numFmtId="44" fontId="11" fillId="6" borderId="8" xfId="1" applyFont="1" applyFill="1" applyBorder="1" applyAlignment="1" applyProtection="1">
      <alignment horizontal="center" vertical="center"/>
    </xf>
    <xf numFmtId="0" fontId="12" fillId="0" borderId="0" xfId="0" applyFont="1" applyAlignment="1">
      <alignment vertical="center"/>
    </xf>
    <xf numFmtId="44" fontId="11" fillId="6" borderId="6" xfId="1" applyFont="1" applyFill="1" applyBorder="1" applyAlignment="1" applyProtection="1">
      <alignment horizontal="center" vertical="center"/>
    </xf>
    <xf numFmtId="44" fontId="3" fillId="4" borderId="6" xfId="1" applyFont="1" applyFill="1" applyBorder="1" applyAlignment="1" applyProtection="1">
      <alignment horizontal="center" vertical="center"/>
    </xf>
    <xf numFmtId="0" fontId="10" fillId="0" borderId="9" xfId="0" applyFont="1" applyBorder="1" applyAlignment="1">
      <alignment vertical="center"/>
    </xf>
    <xf numFmtId="44" fontId="3" fillId="6" borderId="6" xfId="1" applyFont="1" applyFill="1" applyBorder="1" applyAlignment="1" applyProtection="1">
      <alignment horizontal="center" vertical="center"/>
    </xf>
    <xf numFmtId="0" fontId="10" fillId="0" borderId="10" xfId="0" applyFont="1" applyBorder="1" applyAlignment="1">
      <alignment vertical="center"/>
    </xf>
    <xf numFmtId="44" fontId="3" fillId="4" borderId="11" xfId="1" applyFont="1" applyFill="1" applyBorder="1" applyAlignment="1" applyProtection="1">
      <alignment horizontal="center" vertical="center"/>
    </xf>
    <xf numFmtId="44" fontId="0" fillId="0" borderId="0" xfId="0" applyNumberFormat="1"/>
    <xf numFmtId="6" fontId="14" fillId="7" borderId="1" xfId="1" applyNumberFormat="1" applyFont="1" applyFill="1" applyBorder="1" applyAlignment="1">
      <alignment horizontal="center" vertical="center"/>
    </xf>
    <xf numFmtId="0" fontId="4" fillId="8" borderId="1" xfId="0" applyFont="1" applyFill="1" applyBorder="1" applyAlignment="1">
      <alignment horizontal="center" vertical="center"/>
    </xf>
    <xf numFmtId="0" fontId="0" fillId="8" borderId="0" xfId="0" applyFill="1"/>
    <xf numFmtId="164" fontId="6" fillId="8" borderId="1" xfId="2" applyNumberFormat="1" applyFont="1" applyFill="1" applyBorder="1" applyAlignment="1" applyProtection="1">
      <alignment horizontal="center" vertical="center"/>
    </xf>
    <xf numFmtId="0" fontId="15" fillId="9" borderId="1" xfId="0" applyFont="1" applyFill="1" applyBorder="1" applyAlignment="1">
      <alignment horizontal="center" vertical="center" wrapText="1"/>
    </xf>
    <xf numFmtId="0" fontId="4" fillId="8" borderId="1" xfId="0" applyFont="1" applyFill="1" applyBorder="1" applyAlignment="1">
      <alignment horizontal="center" vertical="center" wrapText="1"/>
    </xf>
    <xf numFmtId="0" fontId="4" fillId="10" borderId="1" xfId="0" applyFont="1" applyFill="1" applyBorder="1" applyAlignment="1">
      <alignment horizontal="center" vertical="center" wrapText="1"/>
    </xf>
    <xf numFmtId="0" fontId="5" fillId="8" borderId="1" xfId="0" applyFont="1" applyFill="1" applyBorder="1" applyAlignment="1">
      <alignment horizontal="center" vertical="center"/>
    </xf>
    <xf numFmtId="0" fontId="15" fillId="10" borderId="1" xfId="0" applyFont="1" applyFill="1" applyBorder="1" applyAlignment="1">
      <alignment horizontal="center" vertical="center" wrapText="1"/>
    </xf>
    <xf numFmtId="9" fontId="6" fillId="8" borderId="1" xfId="1" applyNumberFormat="1" applyFont="1" applyFill="1" applyBorder="1" applyAlignment="1" applyProtection="1">
      <alignment horizontal="center" vertical="center"/>
    </xf>
    <xf numFmtId="44" fontId="6" fillId="8" borderId="7" xfId="1" applyFont="1" applyFill="1" applyBorder="1" applyAlignment="1" applyProtection="1">
      <alignment horizontal="center" vertical="center"/>
    </xf>
    <xf numFmtId="9" fontId="6" fillId="8" borderId="7" xfId="1" applyNumberFormat="1" applyFont="1" applyFill="1" applyBorder="1" applyAlignment="1" applyProtection="1">
      <alignment horizontal="center" vertical="center"/>
    </xf>
    <xf numFmtId="164" fontId="16" fillId="0" borderId="1" xfId="2" applyNumberFormat="1" applyFont="1" applyFill="1" applyBorder="1" applyAlignment="1" applyProtection="1">
      <alignment horizontal="center" vertical="center"/>
    </xf>
    <xf numFmtId="44" fontId="16" fillId="0" borderId="1" xfId="1" applyFont="1" applyFill="1" applyBorder="1" applyAlignment="1" applyProtection="1">
      <alignment horizontal="center" vertical="center"/>
    </xf>
    <xf numFmtId="0" fontId="17" fillId="0" borderId="0" xfId="0" applyFont="1"/>
    <xf numFmtId="0" fontId="18" fillId="3" borderId="2" xfId="0" applyFont="1" applyFill="1" applyBorder="1" applyAlignment="1">
      <alignment horizontal="center" vertical="center" wrapText="1"/>
    </xf>
    <xf numFmtId="0" fontId="18" fillId="3" borderId="4" xfId="0" applyFont="1" applyFill="1" applyBorder="1" applyAlignment="1">
      <alignment horizontal="center" vertical="center" wrapText="1"/>
    </xf>
    <xf numFmtId="0" fontId="19" fillId="0" borderId="0" xfId="0" applyFont="1"/>
    <xf numFmtId="0" fontId="20" fillId="0" borderId="1" xfId="0" applyFont="1" applyBorder="1" applyAlignment="1">
      <alignment horizontal="center" vertical="center" wrapText="1"/>
    </xf>
    <xf numFmtId="0" fontId="20" fillId="0" borderId="1" xfId="0" applyFont="1" applyBorder="1" applyAlignment="1">
      <alignment vertical="center" wrapText="1"/>
    </xf>
    <xf numFmtId="0" fontId="20" fillId="0" borderId="1" xfId="0" applyFont="1" applyBorder="1" applyAlignment="1">
      <alignment horizontal="center" vertical="center"/>
    </xf>
    <xf numFmtId="0" fontId="21" fillId="0" borderId="0" xfId="0" applyFont="1" applyAlignment="1">
      <alignment vertical="center"/>
    </xf>
    <xf numFmtId="0" fontId="21" fillId="0" borderId="2" xfId="0" applyFont="1" applyBorder="1" applyAlignment="1">
      <alignment vertical="center"/>
    </xf>
    <xf numFmtId="44" fontId="16" fillId="6" borderId="5" xfId="1" applyFont="1" applyFill="1" applyBorder="1" applyAlignment="1" applyProtection="1">
      <alignment horizontal="center" vertical="center"/>
    </xf>
    <xf numFmtId="0" fontId="20" fillId="0" borderId="0" xfId="0" applyFont="1" applyAlignment="1">
      <alignment vertical="center"/>
    </xf>
    <xf numFmtId="0" fontId="21" fillId="0" borderId="1" xfId="0" applyFont="1" applyBorder="1" applyAlignment="1">
      <alignment vertical="center"/>
    </xf>
    <xf numFmtId="44" fontId="16" fillId="6" borderId="6" xfId="1" applyFont="1" applyFill="1" applyBorder="1" applyAlignment="1" applyProtection="1">
      <alignment horizontal="center" vertical="center"/>
    </xf>
    <xf numFmtId="44" fontId="18" fillId="6" borderId="6" xfId="1" applyFont="1" applyFill="1" applyBorder="1" applyAlignment="1" applyProtection="1">
      <alignment horizontal="center" vertical="center"/>
    </xf>
    <xf numFmtId="44" fontId="20" fillId="0" borderId="0" xfId="0" applyNumberFormat="1" applyFont="1" applyAlignment="1">
      <alignment vertical="center"/>
    </xf>
    <xf numFmtId="44" fontId="19" fillId="0" borderId="0" xfId="0" applyNumberFormat="1" applyFont="1"/>
    <xf numFmtId="0" fontId="20" fillId="5" borderId="1" xfId="0" applyFont="1" applyFill="1" applyBorder="1" applyAlignment="1">
      <alignment horizontal="center" vertical="center" wrapText="1"/>
    </xf>
    <xf numFmtId="0" fontId="22" fillId="11" borderId="13" xfId="0" applyFont="1" applyFill="1" applyBorder="1" applyAlignment="1">
      <alignment horizontal="left" vertical="center" wrapText="1" indent="1"/>
    </xf>
    <xf numFmtId="0" fontId="22" fillId="11" borderId="14" xfId="0" applyFont="1" applyFill="1" applyBorder="1" applyAlignment="1">
      <alignment horizontal="left" vertical="center" wrapText="1" indent="9"/>
    </xf>
    <xf numFmtId="0" fontId="22" fillId="11" borderId="14" xfId="0" applyFont="1" applyFill="1" applyBorder="1" applyAlignment="1">
      <alignment horizontal="left" vertical="center" wrapText="1" indent="3"/>
    </xf>
    <xf numFmtId="0" fontId="23" fillId="0" borderId="17" xfId="0" applyFont="1" applyBorder="1" applyAlignment="1">
      <alignment vertical="center" wrapText="1"/>
    </xf>
    <xf numFmtId="0" fontId="24" fillId="0" borderId="16" xfId="0" applyFont="1" applyBorder="1" applyAlignment="1">
      <alignment vertical="center" wrapText="1"/>
    </xf>
    <xf numFmtId="0" fontId="23" fillId="12" borderId="15" xfId="0" applyFont="1" applyFill="1" applyBorder="1" applyAlignment="1">
      <alignment vertical="center" wrapText="1"/>
    </xf>
    <xf numFmtId="0" fontId="24" fillId="12" borderId="16" xfId="0" applyFont="1" applyFill="1" applyBorder="1" applyAlignment="1">
      <alignment vertical="center" wrapText="1"/>
    </xf>
    <xf numFmtId="0" fontId="23" fillId="12" borderId="16" xfId="0" applyFont="1" applyFill="1" applyBorder="1" applyAlignment="1">
      <alignment vertical="center" wrapText="1"/>
    </xf>
    <xf numFmtId="0" fontId="23" fillId="12" borderId="17" xfId="0" applyFont="1" applyFill="1" applyBorder="1" applyAlignment="1">
      <alignment vertical="center" wrapText="1"/>
    </xf>
    <xf numFmtId="44" fontId="18" fillId="6" borderId="5" xfId="1" applyFont="1" applyFill="1" applyBorder="1" applyAlignment="1" applyProtection="1">
      <alignment horizontal="center" vertical="center"/>
    </xf>
    <xf numFmtId="44" fontId="18" fillId="7" borderId="12" xfId="1" applyFont="1" applyFill="1" applyBorder="1" applyAlignment="1" applyProtection="1">
      <alignment horizontal="center" vertical="center" wrapText="1"/>
    </xf>
    <xf numFmtId="44" fontId="18" fillId="13" borderId="12" xfId="1" applyFont="1" applyFill="1" applyBorder="1" applyAlignment="1" applyProtection="1">
      <alignment horizontal="center" vertical="center" wrapText="1"/>
    </xf>
    <xf numFmtId="44" fontId="18" fillId="14" borderId="12" xfId="1" applyFont="1" applyFill="1" applyBorder="1" applyAlignment="1" applyProtection="1">
      <alignment horizontal="center" vertical="center" wrapText="1"/>
    </xf>
    <xf numFmtId="164" fontId="16" fillId="0" borderId="1" xfId="1" applyNumberFormat="1" applyFont="1" applyFill="1" applyBorder="1" applyAlignment="1" applyProtection="1">
      <alignment horizontal="center" vertical="center"/>
    </xf>
    <xf numFmtId="0" fontId="17" fillId="2" borderId="1" xfId="0" applyFont="1" applyFill="1" applyBorder="1" applyAlignment="1">
      <alignment horizontal="center" vertical="center" wrapText="1"/>
    </xf>
    <xf numFmtId="0" fontId="17" fillId="7" borderId="1" xfId="0" applyFont="1" applyFill="1" applyBorder="1" applyAlignment="1">
      <alignment horizontal="center" vertical="center" wrapText="1"/>
    </xf>
    <xf numFmtId="0" fontId="17" fillId="13" borderId="1" xfId="0" applyFont="1" applyFill="1" applyBorder="1" applyAlignment="1">
      <alignment horizontal="center" vertical="center" wrapText="1"/>
    </xf>
    <xf numFmtId="0" fontId="17" fillId="14" borderId="1" xfId="0" applyFont="1" applyFill="1" applyBorder="1" applyAlignment="1">
      <alignment horizontal="center" vertical="center" wrapText="1"/>
    </xf>
    <xf numFmtId="0" fontId="23" fillId="0" borderId="18" xfId="0" applyFont="1" applyBorder="1" applyAlignment="1">
      <alignment vertical="center" wrapText="1"/>
    </xf>
    <xf numFmtId="0" fontId="23" fillId="0" borderId="15" xfId="0" applyFont="1" applyBorder="1" applyAlignment="1">
      <alignment vertical="center" wrapText="1"/>
    </xf>
    <xf numFmtId="0" fontId="24" fillId="0" borderId="18" xfId="0" applyFont="1" applyBorder="1" applyAlignment="1">
      <alignment vertical="center" wrapText="1"/>
    </xf>
    <xf numFmtId="0" fontId="24" fillId="0" borderId="15" xfId="0" applyFont="1" applyBorder="1" applyAlignment="1">
      <alignment vertical="center" wrapText="1"/>
    </xf>
    <xf numFmtId="0" fontId="23" fillId="12" borderId="18" xfId="0" applyFont="1" applyFill="1" applyBorder="1" applyAlignment="1">
      <alignment vertical="center" wrapText="1"/>
    </xf>
    <xf numFmtId="0" fontId="23" fillId="12" borderId="15" xfId="0" applyFont="1" applyFill="1" applyBorder="1" applyAlignment="1">
      <alignment vertical="center" wrapText="1"/>
    </xf>
    <xf numFmtId="0" fontId="24" fillId="12" borderId="18" xfId="0" applyFont="1" applyFill="1" applyBorder="1" applyAlignment="1">
      <alignment vertical="center" wrapText="1"/>
    </xf>
    <xf numFmtId="0" fontId="24" fillId="12" borderId="15" xfId="0" applyFont="1" applyFill="1" applyBorder="1" applyAlignment="1">
      <alignment vertical="center" wrapText="1"/>
    </xf>
    <xf numFmtId="0" fontId="0" fillId="2" borderId="1" xfId="0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9" fontId="13" fillId="0" borderId="1" xfId="3" applyFont="1" applyFill="1" applyBorder="1" applyAlignment="1" applyProtection="1">
      <alignment horizontal="center" vertical="center"/>
    </xf>
  </cellXfs>
  <cellStyles count="4">
    <cellStyle name="Moneda" xfId="1" builtinId="4"/>
    <cellStyle name="Moneda [0]" xfId="2" builtinId="7"/>
    <cellStyle name="Normal" xfId="0" builtinId="0"/>
    <cellStyle name="Porcentaje" xfId="3" builtinId="5"/>
  </cellStyles>
  <dxfs count="4">
    <dxf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2" tint="-9.9948118533890809E-2"/>
        </patternFill>
      </fill>
    </dxf>
    <dxf>
      <fill>
        <patternFill>
          <bgColor theme="9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198874</xdr:colOff>
      <xdr:row>8</xdr:row>
      <xdr:rowOff>176055</xdr:rowOff>
    </xdr:from>
    <xdr:to>
      <xdr:col>2</xdr:col>
      <xdr:colOff>403344</xdr:colOff>
      <xdr:row>8</xdr:row>
      <xdr:rowOff>326550</xdr:rowOff>
    </xdr:to>
    <xdr:pic>
      <xdr:nvPicPr>
        <xdr:cNvPr id="2" name="image9.png">
          <a:extLst>
            <a:ext uri="{FF2B5EF4-FFF2-40B4-BE49-F238E27FC236}">
              <a16:creationId xmlns:a16="http://schemas.microsoft.com/office/drawing/2014/main" id="{804896B1-1E52-479B-A813-AD974E70B6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820467" y="5514242"/>
          <a:ext cx="204470" cy="150495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P83" dT="2022-06-09T21:09:10.74" personId="{00000000-0000-0000-0000-000000000000}" id="{8D5BAB2D-917C-47E0-8997-096A1BCCC50C}">
    <text>Valor de oferta a publicar en SECOP II</text>
  </threadedComment>
  <threadedComment ref="U83" dT="2022-06-09T21:09:10.74" personId="{00000000-0000-0000-0000-000000000000}" id="{E6A14549-1CF3-4059-85DA-7819FD12FDA5}">
    <text>Valor de oferta a publicar en SECOP II</text>
  </threadedComment>
  <threadedComment ref="Z83" dT="2022-06-09T21:09:10.74" personId="{00000000-0000-0000-0000-000000000000}" id="{9690CA31-BFD4-41A8-B63F-8F3EC0291654}">
    <text>Valor de oferta a publicar en SECOP II</text>
  </threadedComment>
</ThreadedComments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microsoft.com/office/2017/10/relationships/threadedComment" Target="../threadedComments/threadedComment1.xml"/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445881-AB83-4B3D-AA62-37AE1B1F6ED9}">
  <dimension ref="A1:M10"/>
  <sheetViews>
    <sheetView tabSelected="1" zoomScale="91" zoomScaleNormal="91" zoomScaleSheetLayoutView="40" workbookViewId="0">
      <selection activeCell="E4" sqref="E4"/>
    </sheetView>
  </sheetViews>
  <sheetFormatPr baseColWidth="10" defaultColWidth="14.42578125" defaultRowHeight="115.5" customHeight="1" x14ac:dyDescent="0.2"/>
  <cols>
    <col min="1" max="1" width="8.85546875" style="58" customWidth="1"/>
    <col min="2" max="2" width="45.5703125" style="58" customWidth="1"/>
    <col min="3" max="3" width="11.7109375" style="58" customWidth="1"/>
    <col min="4" max="4" width="10.7109375" style="58" customWidth="1"/>
    <col min="5" max="5" width="16.42578125" style="58" customWidth="1"/>
    <col min="6" max="6" width="16.7109375" style="58" customWidth="1"/>
    <col min="7" max="8" width="17" style="58" customWidth="1"/>
    <col min="9" max="9" width="20" style="58" customWidth="1"/>
    <col min="10" max="10" width="18.85546875" style="58" customWidth="1"/>
    <col min="11" max="11" width="16.7109375" style="58" customWidth="1"/>
    <col min="12" max="12" width="19.42578125" style="58" customWidth="1"/>
    <col min="13" max="13" width="16.42578125" style="58" customWidth="1"/>
    <col min="14" max="16384" width="14.42578125" style="58"/>
  </cols>
  <sheetData>
    <row r="1" spans="1:13" s="55" customFormat="1" ht="28.5" customHeight="1" x14ac:dyDescent="0.2">
      <c r="A1" s="86" t="s">
        <v>30</v>
      </c>
      <c r="B1" s="86"/>
      <c r="C1" s="86"/>
      <c r="D1" s="86"/>
      <c r="E1" s="87" t="s">
        <v>33</v>
      </c>
      <c r="F1" s="87"/>
      <c r="G1" s="87"/>
      <c r="H1" s="88" t="s">
        <v>62</v>
      </c>
      <c r="I1" s="88"/>
      <c r="J1" s="88"/>
      <c r="K1" s="89" t="s">
        <v>1</v>
      </c>
      <c r="L1" s="89"/>
      <c r="M1" s="89"/>
    </row>
    <row r="2" spans="1:13" ht="67.5" customHeight="1" x14ac:dyDescent="0.2">
      <c r="A2" s="56" t="s">
        <v>2</v>
      </c>
      <c r="B2" s="56" t="s">
        <v>3</v>
      </c>
      <c r="C2" s="56" t="s">
        <v>4</v>
      </c>
      <c r="D2" s="57" t="s">
        <v>10</v>
      </c>
      <c r="E2" s="82" t="s">
        <v>65</v>
      </c>
      <c r="F2" s="82" t="s">
        <v>66</v>
      </c>
      <c r="G2" s="82" t="s">
        <v>28</v>
      </c>
      <c r="H2" s="83" t="s">
        <v>65</v>
      </c>
      <c r="I2" s="83" t="s">
        <v>66</v>
      </c>
      <c r="J2" s="83" t="s">
        <v>28</v>
      </c>
      <c r="K2" s="84" t="s">
        <v>65</v>
      </c>
      <c r="L2" s="84" t="s">
        <v>66</v>
      </c>
      <c r="M2" s="84" t="s">
        <v>28</v>
      </c>
    </row>
    <row r="3" spans="1:13" ht="89.25" customHeight="1" x14ac:dyDescent="0.2">
      <c r="A3" s="59">
        <v>1</v>
      </c>
      <c r="B3" s="60" t="s">
        <v>34</v>
      </c>
      <c r="C3" s="71" t="s">
        <v>17</v>
      </c>
      <c r="D3" s="61">
        <v>2</v>
      </c>
      <c r="E3" s="53">
        <v>6225000</v>
      </c>
      <c r="F3" s="53">
        <f>+E3*0.19+E3</f>
        <v>7407750</v>
      </c>
      <c r="G3" s="54">
        <f>+F3*D3</f>
        <v>14815500</v>
      </c>
      <c r="H3" s="53">
        <v>7825000</v>
      </c>
      <c r="I3" s="54">
        <f>+H3*0.19+H3</f>
        <v>9311750</v>
      </c>
      <c r="J3" s="54">
        <f>+I3*D3</f>
        <v>18623500</v>
      </c>
      <c r="K3" s="53">
        <f>AVERAGE(E3+H3)</f>
        <v>14050000</v>
      </c>
      <c r="L3" s="85">
        <f>AVERAGE(F3+I3)</f>
        <v>16719500</v>
      </c>
      <c r="M3" s="54">
        <f>AVERAGE(L3*D3)</f>
        <v>33439000</v>
      </c>
    </row>
    <row r="4" spans="1:13" ht="143.25" customHeight="1" x14ac:dyDescent="0.2">
      <c r="A4" s="59" t="s">
        <v>35</v>
      </c>
      <c r="B4" s="60" t="s">
        <v>71</v>
      </c>
      <c r="C4" s="71" t="s">
        <v>64</v>
      </c>
      <c r="D4" s="61">
        <v>2</v>
      </c>
      <c r="E4" s="53">
        <v>7925000</v>
      </c>
      <c r="F4" s="53">
        <f>+E4*0.19+E4</f>
        <v>9430750</v>
      </c>
      <c r="G4" s="54">
        <f>+F4*D4</f>
        <v>18861500</v>
      </c>
      <c r="H4" s="53">
        <v>7400000</v>
      </c>
      <c r="I4" s="54">
        <f>+H4*0.19+H4</f>
        <v>8806000</v>
      </c>
      <c r="J4" s="54">
        <f>+I4*D4</f>
        <v>17612000</v>
      </c>
      <c r="K4" s="53">
        <f>AVERAGE(E4+H4)</f>
        <v>15325000</v>
      </c>
      <c r="L4" s="85">
        <f>AVERAGE(F4+I4)</f>
        <v>18236750</v>
      </c>
      <c r="M4" s="54">
        <f>AVERAGE(L4*D4)</f>
        <v>36473500</v>
      </c>
    </row>
    <row r="5" spans="1:13" ht="15" customHeight="1" x14ac:dyDescent="0.2">
      <c r="C5" s="58" t="s">
        <v>18</v>
      </c>
      <c r="E5" s="62"/>
      <c r="F5" s="62" t="s">
        <v>67</v>
      </c>
      <c r="G5" s="81">
        <f>(G3+G4)/1.19</f>
        <v>28300000</v>
      </c>
      <c r="H5" s="62"/>
      <c r="I5" s="62" t="s">
        <v>67</v>
      </c>
      <c r="J5" s="64">
        <f>+(J3+J4)/1.19</f>
        <v>30450000</v>
      </c>
      <c r="K5" s="62"/>
      <c r="L5" s="63" t="s">
        <v>63</v>
      </c>
      <c r="M5" s="64">
        <f>SUM(M3:M4)</f>
        <v>69912500</v>
      </c>
    </row>
    <row r="6" spans="1:13" ht="15" customHeight="1" x14ac:dyDescent="0.2">
      <c r="E6" s="65"/>
      <c r="F6" s="62" t="s">
        <v>68</v>
      </c>
      <c r="G6" s="68">
        <f>+G5*0.19</f>
        <v>5377000</v>
      </c>
      <c r="H6" s="65"/>
      <c r="I6" s="62" t="s">
        <v>68</v>
      </c>
      <c r="J6" s="67">
        <f>+J5*0.19</f>
        <v>5785500</v>
      </c>
      <c r="K6" s="65"/>
      <c r="L6" s="66" t="s">
        <v>70</v>
      </c>
      <c r="M6" s="67">
        <f>AVERAGE(M3,M4)</f>
        <v>34956250</v>
      </c>
    </row>
    <row r="7" spans="1:13" ht="15" customHeight="1" x14ac:dyDescent="0.2">
      <c r="E7" s="65"/>
      <c r="F7" s="62" t="s">
        <v>63</v>
      </c>
      <c r="G7" s="68">
        <f>+G5+G6</f>
        <v>33677000</v>
      </c>
      <c r="H7" s="65"/>
      <c r="I7" s="62" t="s">
        <v>63</v>
      </c>
      <c r="J7" s="67">
        <f>+J6+J5</f>
        <v>36235500</v>
      </c>
      <c r="K7" s="69"/>
      <c r="L7" s="66"/>
      <c r="M7" s="67"/>
    </row>
    <row r="8" spans="1:13" ht="47.25" customHeight="1" x14ac:dyDescent="0.2">
      <c r="A8" s="58" t="s">
        <v>69</v>
      </c>
    </row>
    <row r="9" spans="1:13" ht="33" customHeight="1" x14ac:dyDescent="0.2">
      <c r="A9" s="58" t="s">
        <v>31</v>
      </c>
      <c r="B9" s="58" t="s">
        <v>32</v>
      </c>
      <c r="I9" s="70"/>
      <c r="J9" s="70"/>
    </row>
    <row r="10" spans="1:13" ht="115.5" customHeight="1" x14ac:dyDescent="0.2">
      <c r="J10" s="70"/>
    </row>
  </sheetData>
  <autoFilter ref="A2:M7" xr:uid="{79062358-0096-4F48-8DCB-2F0F28B07EE6}"/>
  <mergeCells count="4">
    <mergeCell ref="A1:D1"/>
    <mergeCell ref="E1:G1"/>
    <mergeCell ref="H1:J1"/>
    <mergeCell ref="K1:M1"/>
  </mergeCells>
  <pageMargins left="0.7" right="0.7" top="0.75" bottom="0.75" header="0.3" footer="0.3"/>
  <pageSetup paperSize="9" scale="3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902A41-395E-46E2-9F50-318B873C4E33}">
  <dimension ref="F19:H33"/>
  <sheetViews>
    <sheetView topLeftCell="A25" workbookViewId="0">
      <selection activeCell="A28" sqref="A28:B28"/>
    </sheetView>
  </sheetViews>
  <sheetFormatPr baseColWidth="10" defaultRowHeight="15" x14ac:dyDescent="0.25"/>
  <cols>
    <col min="6" max="6" width="20.42578125" customWidth="1"/>
    <col min="7" max="7" width="27.5703125" customWidth="1"/>
    <col min="8" max="8" width="31.85546875" customWidth="1"/>
  </cols>
  <sheetData>
    <row r="19" spans="6:8" x14ac:dyDescent="0.25">
      <c r="F19" t="s">
        <v>36</v>
      </c>
    </row>
    <row r="21" spans="6:8" ht="15.75" thickBot="1" x14ac:dyDescent="0.3"/>
    <row r="22" spans="6:8" ht="70.5" customHeight="1" thickBot="1" x14ac:dyDescent="0.3">
      <c r="F22" s="72" t="s">
        <v>37</v>
      </c>
      <c r="G22" s="73" t="s">
        <v>38</v>
      </c>
      <c r="H22" s="74" t="s">
        <v>39</v>
      </c>
    </row>
    <row r="23" spans="6:8" ht="70.5" customHeight="1" x14ac:dyDescent="0.25">
      <c r="F23" s="90" t="s">
        <v>40</v>
      </c>
      <c r="G23" s="92" t="s">
        <v>41</v>
      </c>
      <c r="H23" s="75" t="s">
        <v>42</v>
      </c>
    </row>
    <row r="24" spans="6:8" ht="37.5" customHeight="1" thickBot="1" x14ac:dyDescent="0.3">
      <c r="F24" s="91"/>
      <c r="G24" s="93"/>
      <c r="H24" s="76" t="s">
        <v>43</v>
      </c>
    </row>
    <row r="25" spans="6:8" ht="70.5" customHeight="1" thickBot="1" x14ac:dyDescent="0.3">
      <c r="F25" s="77" t="s">
        <v>44</v>
      </c>
      <c r="G25" s="78" t="s">
        <v>45</v>
      </c>
      <c r="H25" s="79" t="s">
        <v>46</v>
      </c>
    </row>
    <row r="26" spans="6:8" ht="37.5" customHeight="1" x14ac:dyDescent="0.25">
      <c r="F26" s="90" t="s">
        <v>47</v>
      </c>
      <c r="G26" s="92" t="s">
        <v>48</v>
      </c>
      <c r="H26" s="75" t="s">
        <v>49</v>
      </c>
    </row>
    <row r="27" spans="6:8" ht="70.5" customHeight="1" thickBot="1" x14ac:dyDescent="0.3">
      <c r="F27" s="91"/>
      <c r="G27" s="93"/>
      <c r="H27" s="76" t="s">
        <v>50</v>
      </c>
    </row>
    <row r="28" spans="6:8" ht="70.5" customHeight="1" x14ac:dyDescent="0.25">
      <c r="F28" s="94" t="s">
        <v>51</v>
      </c>
      <c r="G28" s="96" t="s">
        <v>52</v>
      </c>
      <c r="H28" s="80" t="s">
        <v>49</v>
      </c>
    </row>
    <row r="29" spans="6:8" ht="25.5" customHeight="1" thickBot="1" x14ac:dyDescent="0.3">
      <c r="F29" s="95"/>
      <c r="G29" s="97"/>
      <c r="H29" s="78" t="s">
        <v>53</v>
      </c>
    </row>
    <row r="30" spans="6:8" ht="70.5" customHeight="1" x14ac:dyDescent="0.25">
      <c r="F30" s="90" t="s">
        <v>54</v>
      </c>
      <c r="G30" s="92" t="s">
        <v>55</v>
      </c>
      <c r="H30" s="75" t="s">
        <v>56</v>
      </c>
    </row>
    <row r="31" spans="6:8" ht="39.75" customHeight="1" thickBot="1" x14ac:dyDescent="0.3">
      <c r="F31" s="91"/>
      <c r="G31" s="93"/>
      <c r="H31" s="76" t="s">
        <v>57</v>
      </c>
    </row>
    <row r="32" spans="6:8" ht="57" customHeight="1" x14ac:dyDescent="0.25">
      <c r="F32" s="94" t="s">
        <v>58</v>
      </c>
      <c r="G32" s="96" t="s">
        <v>59</v>
      </c>
      <c r="H32" s="80" t="s">
        <v>60</v>
      </c>
    </row>
    <row r="33" spans="6:8" ht="57" customHeight="1" thickBot="1" x14ac:dyDescent="0.3">
      <c r="F33" s="95"/>
      <c r="G33" s="97"/>
      <c r="H33" s="78" t="s">
        <v>61</v>
      </c>
    </row>
  </sheetData>
  <mergeCells count="10">
    <mergeCell ref="F30:F31"/>
    <mergeCell ref="G30:G31"/>
    <mergeCell ref="F32:F33"/>
    <mergeCell ref="G32:G33"/>
    <mergeCell ref="F23:F24"/>
    <mergeCell ref="G23:G24"/>
    <mergeCell ref="F26:F27"/>
    <mergeCell ref="G26:G27"/>
    <mergeCell ref="F28:F29"/>
    <mergeCell ref="G28:G2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062358-0096-4F48-8DCB-2F0F28B07EE6}">
  <dimension ref="A1:Z86"/>
  <sheetViews>
    <sheetView topLeftCell="G1" zoomScale="91" zoomScaleNormal="91" workbookViewId="0">
      <selection activeCell="H3" sqref="H3"/>
    </sheetView>
  </sheetViews>
  <sheetFormatPr baseColWidth="10" defaultColWidth="14.42578125" defaultRowHeight="115.5" customHeight="1" x14ac:dyDescent="0.25"/>
  <cols>
    <col min="1" max="1" width="11.5703125" customWidth="1"/>
    <col min="2" max="2" width="19.42578125" customWidth="1"/>
    <col min="11" max="11" width="0" hidden="1" customWidth="1"/>
    <col min="16" max="16" width="18" customWidth="1"/>
    <col min="18" max="18" width="16.140625" bestFit="1" customWidth="1"/>
    <col min="20" max="20" width="16.140625" bestFit="1" customWidth="1"/>
    <col min="21" max="21" width="17.140625" customWidth="1"/>
    <col min="24" max="24" width="14.28515625" customWidth="1"/>
  </cols>
  <sheetData>
    <row r="1" spans="1:26" ht="28.5" customHeight="1" x14ac:dyDescent="0.25">
      <c r="A1" s="98" t="s">
        <v>0</v>
      </c>
      <c r="B1" s="98"/>
      <c r="C1" s="98"/>
      <c r="D1" s="98"/>
      <c r="E1" s="98"/>
      <c r="F1" s="98"/>
      <c r="G1" s="98"/>
      <c r="H1" s="98"/>
      <c r="I1" s="98"/>
      <c r="J1" s="98"/>
      <c r="K1" s="1"/>
      <c r="L1" s="98"/>
      <c r="M1" s="98"/>
      <c r="N1" s="98"/>
      <c r="O1" s="98"/>
      <c r="P1" s="98"/>
      <c r="Q1" s="98"/>
      <c r="R1" s="98"/>
      <c r="S1" s="98"/>
      <c r="T1" s="98"/>
      <c r="U1" s="98"/>
      <c r="V1" s="98" t="s">
        <v>1</v>
      </c>
      <c r="W1" s="98"/>
      <c r="X1" s="98"/>
      <c r="Y1" s="98"/>
      <c r="Z1" s="98"/>
    </row>
    <row r="2" spans="1:26" ht="82.5" customHeight="1" x14ac:dyDescent="0.25">
      <c r="A2" s="2" t="s">
        <v>2</v>
      </c>
      <c r="B2" s="2" t="s">
        <v>3</v>
      </c>
      <c r="C2" s="2" t="s">
        <v>4</v>
      </c>
      <c r="D2" s="2" t="s">
        <v>5</v>
      </c>
      <c r="E2" s="2" t="s">
        <v>6</v>
      </c>
      <c r="F2" s="2" t="s">
        <v>7</v>
      </c>
      <c r="G2" s="2" t="s">
        <v>8</v>
      </c>
      <c r="H2" s="3" t="s">
        <v>9</v>
      </c>
      <c r="I2" s="3" t="s">
        <v>29</v>
      </c>
      <c r="J2" s="3" t="s">
        <v>10</v>
      </c>
      <c r="K2" s="4" t="s">
        <v>11</v>
      </c>
      <c r="L2" s="5" t="s">
        <v>12</v>
      </c>
      <c r="M2" s="5" t="s">
        <v>13</v>
      </c>
      <c r="N2" s="5" t="s">
        <v>14</v>
      </c>
      <c r="O2" s="5" t="s">
        <v>15</v>
      </c>
      <c r="P2" s="6" t="s">
        <v>16</v>
      </c>
      <c r="Q2" s="5" t="s">
        <v>12</v>
      </c>
      <c r="R2" s="5" t="s">
        <v>13</v>
      </c>
      <c r="S2" s="5" t="s">
        <v>14</v>
      </c>
      <c r="T2" s="5" t="s">
        <v>15</v>
      </c>
      <c r="U2" s="6" t="s">
        <v>16</v>
      </c>
      <c r="V2" s="5" t="s">
        <v>12</v>
      </c>
      <c r="W2" s="5" t="s">
        <v>13</v>
      </c>
      <c r="X2" s="5" t="s">
        <v>14</v>
      </c>
      <c r="Y2" s="5" t="s">
        <v>15</v>
      </c>
      <c r="Z2" s="6" t="s">
        <v>16</v>
      </c>
    </row>
    <row r="3" spans="1:26" ht="115.5" customHeight="1" x14ac:dyDescent="0.25">
      <c r="A3" s="7"/>
      <c r="B3" s="8"/>
      <c r="C3" s="9"/>
      <c r="D3" s="10"/>
      <c r="E3" s="10"/>
      <c r="F3" s="11"/>
      <c r="G3" s="12"/>
      <c r="H3" s="12"/>
      <c r="I3" s="10"/>
      <c r="J3" s="10"/>
      <c r="L3" s="13"/>
      <c r="M3" s="14"/>
      <c r="N3" s="13"/>
      <c r="O3" s="15"/>
      <c r="P3" s="16"/>
      <c r="Q3" s="13"/>
      <c r="R3" s="14"/>
      <c r="S3" s="13"/>
      <c r="T3" s="15"/>
      <c r="U3" s="16"/>
      <c r="V3" s="13"/>
      <c r="W3" s="14"/>
      <c r="X3" s="13"/>
      <c r="Y3" s="15"/>
      <c r="Z3" s="16"/>
    </row>
    <row r="4" spans="1:26" ht="115.5" customHeight="1" x14ac:dyDescent="0.25">
      <c r="A4" s="9"/>
      <c r="B4" s="8"/>
      <c r="C4" s="9"/>
      <c r="D4" s="10"/>
      <c r="E4" s="10"/>
      <c r="F4" s="12"/>
      <c r="G4" s="12"/>
      <c r="H4" s="12"/>
      <c r="I4" s="10"/>
      <c r="J4" s="10"/>
      <c r="L4" s="13"/>
      <c r="M4" s="14"/>
      <c r="N4" s="13"/>
      <c r="O4" s="15"/>
      <c r="P4" s="16"/>
      <c r="Q4" s="13"/>
      <c r="R4" s="14"/>
      <c r="S4" s="13"/>
      <c r="T4" s="15"/>
      <c r="U4" s="16"/>
      <c r="V4" s="13"/>
      <c r="W4" s="14"/>
      <c r="X4" s="13"/>
      <c r="Y4" s="15"/>
      <c r="Z4" s="16"/>
    </row>
    <row r="5" spans="1:26" ht="115.5" customHeight="1" x14ac:dyDescent="0.25">
      <c r="A5" s="7"/>
      <c r="B5" s="17"/>
      <c r="C5" s="9"/>
      <c r="D5" s="10"/>
      <c r="E5" s="10"/>
      <c r="F5" s="12"/>
      <c r="G5" s="12"/>
      <c r="H5" s="12"/>
      <c r="I5" s="10"/>
      <c r="J5" s="10"/>
      <c r="L5" s="13"/>
      <c r="M5" s="14"/>
      <c r="N5" s="13"/>
      <c r="O5" s="15"/>
      <c r="P5" s="16"/>
      <c r="Q5" s="13"/>
      <c r="R5" s="14"/>
      <c r="S5" s="13"/>
      <c r="T5" s="15"/>
      <c r="U5" s="16"/>
      <c r="V5" s="13"/>
      <c r="W5" s="14"/>
      <c r="X5" s="13"/>
      <c r="Y5" s="15"/>
      <c r="Z5" s="16"/>
    </row>
    <row r="6" spans="1:26" ht="115.5" customHeight="1" x14ac:dyDescent="0.25">
      <c r="A6" s="9"/>
      <c r="B6" s="17"/>
      <c r="C6" s="9"/>
      <c r="D6" s="10"/>
      <c r="E6" s="10"/>
      <c r="F6" s="12"/>
      <c r="G6" s="12"/>
      <c r="H6" s="12"/>
      <c r="I6" s="10"/>
      <c r="J6" s="10"/>
      <c r="L6" s="13"/>
      <c r="M6" s="14"/>
      <c r="N6" s="13"/>
      <c r="O6" s="15"/>
      <c r="P6" s="16"/>
      <c r="Q6" s="13"/>
      <c r="R6" s="14"/>
      <c r="S6" s="13"/>
      <c r="T6" s="15"/>
      <c r="U6" s="16"/>
      <c r="V6" s="13"/>
      <c r="W6" s="14"/>
      <c r="X6" s="13"/>
      <c r="Y6" s="15"/>
      <c r="Z6" s="16"/>
    </row>
    <row r="7" spans="1:26" ht="115.5" customHeight="1" x14ac:dyDescent="0.25">
      <c r="A7" s="7"/>
      <c r="B7" s="8"/>
      <c r="C7" s="18"/>
      <c r="D7" s="10"/>
      <c r="E7" s="10"/>
      <c r="F7" s="12"/>
      <c r="G7" s="12"/>
      <c r="H7" s="12"/>
      <c r="I7" s="10"/>
      <c r="J7" s="10"/>
      <c r="K7" s="43"/>
      <c r="L7" s="44"/>
      <c r="M7" s="14"/>
      <c r="N7" s="13"/>
      <c r="O7" s="15"/>
      <c r="P7" s="16"/>
      <c r="Q7" s="13"/>
      <c r="R7" s="14"/>
      <c r="S7" s="13"/>
      <c r="T7" s="15"/>
      <c r="U7" s="16"/>
      <c r="V7" s="13"/>
      <c r="W7" s="14"/>
      <c r="X7" s="13"/>
      <c r="Y7" s="15"/>
      <c r="Z7" s="16"/>
    </row>
    <row r="8" spans="1:26" ht="115.5" customHeight="1" x14ac:dyDescent="0.25">
      <c r="A8" s="9"/>
      <c r="B8" s="19"/>
      <c r="C8" s="9"/>
      <c r="D8" s="10"/>
      <c r="E8" s="10"/>
      <c r="F8" s="12"/>
      <c r="G8" s="12"/>
      <c r="H8" s="12"/>
      <c r="I8" s="10"/>
      <c r="J8" s="10"/>
      <c r="L8" s="13"/>
      <c r="M8" s="14"/>
      <c r="N8" s="13"/>
      <c r="O8" s="15"/>
      <c r="P8" s="16"/>
      <c r="Q8" s="13"/>
      <c r="R8" s="14"/>
      <c r="S8" s="13"/>
      <c r="T8" s="15"/>
      <c r="U8" s="16"/>
      <c r="V8" s="13"/>
      <c r="W8" s="14"/>
      <c r="X8" s="13"/>
      <c r="Y8" s="15"/>
      <c r="Z8" s="16"/>
    </row>
    <row r="9" spans="1:26" ht="115.5" customHeight="1" x14ac:dyDescent="0.25">
      <c r="A9" s="7"/>
      <c r="B9" s="19"/>
      <c r="C9" s="20"/>
      <c r="D9" s="10"/>
      <c r="E9" s="10"/>
      <c r="F9" s="12"/>
      <c r="G9" s="12"/>
      <c r="H9" s="12"/>
      <c r="I9" s="10"/>
      <c r="J9" s="10"/>
      <c r="L9" s="13"/>
      <c r="M9" s="14"/>
      <c r="N9" s="13"/>
      <c r="O9" s="15"/>
      <c r="P9" s="16"/>
      <c r="Q9" s="13"/>
      <c r="R9" s="14"/>
      <c r="S9" s="13"/>
      <c r="T9" s="15"/>
      <c r="U9" s="16"/>
      <c r="V9" s="13"/>
      <c r="W9" s="14"/>
      <c r="X9" s="13"/>
      <c r="Y9" s="15"/>
      <c r="Z9" s="16"/>
    </row>
    <row r="10" spans="1:26" ht="115.5" customHeight="1" x14ac:dyDescent="0.25">
      <c r="A10" s="9"/>
      <c r="B10" s="8"/>
      <c r="C10" s="9"/>
      <c r="D10" s="10"/>
      <c r="E10" s="10"/>
      <c r="F10" s="12"/>
      <c r="G10" s="12"/>
      <c r="H10" s="12"/>
      <c r="I10" s="10"/>
      <c r="J10" s="10"/>
      <c r="L10" s="13"/>
      <c r="M10" s="14"/>
      <c r="N10" s="13"/>
      <c r="O10" s="15"/>
      <c r="P10" s="16"/>
      <c r="Q10" s="13"/>
      <c r="R10" s="14"/>
      <c r="S10" s="13"/>
      <c r="T10" s="15"/>
      <c r="U10" s="16"/>
      <c r="V10" s="13"/>
      <c r="W10" s="14"/>
      <c r="X10" s="13"/>
      <c r="Y10" s="15"/>
      <c r="Z10" s="16"/>
    </row>
    <row r="11" spans="1:26" ht="115.5" customHeight="1" x14ac:dyDescent="0.25">
      <c r="A11" s="7"/>
      <c r="B11" s="19"/>
      <c r="C11" s="18"/>
      <c r="D11" s="21"/>
      <c r="E11" s="21"/>
      <c r="F11" s="12"/>
      <c r="G11" s="12"/>
      <c r="H11" s="12"/>
      <c r="I11" s="10"/>
      <c r="J11" s="10"/>
      <c r="L11" s="13"/>
      <c r="M11" s="14"/>
      <c r="N11" s="13"/>
      <c r="O11" s="15"/>
      <c r="P11" s="16"/>
      <c r="Q11" s="13"/>
      <c r="R11" s="14"/>
      <c r="S11" s="13"/>
      <c r="T11" s="15"/>
      <c r="U11" s="16"/>
      <c r="V11" s="13"/>
      <c r="W11" s="14"/>
      <c r="X11" s="13"/>
      <c r="Y11" s="15"/>
      <c r="Z11" s="16"/>
    </row>
    <row r="12" spans="1:26" ht="115.5" customHeight="1" x14ac:dyDescent="0.25">
      <c r="A12" s="9"/>
      <c r="B12" s="19"/>
      <c r="C12" s="9"/>
      <c r="D12" s="10"/>
      <c r="E12" s="10"/>
      <c r="F12" s="12"/>
      <c r="G12" s="12"/>
      <c r="H12" s="12"/>
      <c r="I12" s="10"/>
      <c r="J12" s="10"/>
      <c r="L12" s="13"/>
      <c r="M12" s="14"/>
      <c r="N12" s="13"/>
      <c r="O12" s="15"/>
      <c r="P12" s="16"/>
      <c r="Q12" s="13"/>
      <c r="R12" s="14"/>
      <c r="S12" s="13"/>
      <c r="T12" s="15"/>
      <c r="U12" s="16"/>
      <c r="V12" s="13"/>
      <c r="W12" s="14"/>
      <c r="X12" s="13"/>
      <c r="Y12" s="15"/>
      <c r="Z12" s="16"/>
    </row>
    <row r="13" spans="1:26" ht="115.5" customHeight="1" x14ac:dyDescent="0.25">
      <c r="A13" s="7"/>
      <c r="B13" s="19"/>
      <c r="C13" s="9"/>
      <c r="D13" s="21"/>
      <c r="E13" s="21"/>
      <c r="F13" s="12"/>
      <c r="G13" s="12"/>
      <c r="H13" s="12"/>
      <c r="I13" s="10"/>
      <c r="J13" s="10"/>
      <c r="L13" s="13"/>
      <c r="M13" s="14"/>
      <c r="N13" s="13"/>
      <c r="O13" s="15"/>
      <c r="P13" s="16"/>
      <c r="Q13" s="13"/>
      <c r="R13" s="14"/>
      <c r="S13" s="13"/>
      <c r="T13" s="15"/>
      <c r="U13" s="16"/>
      <c r="V13" s="13"/>
      <c r="W13" s="14"/>
      <c r="X13" s="13"/>
      <c r="Y13" s="15"/>
      <c r="Z13" s="16"/>
    </row>
    <row r="14" spans="1:26" ht="115.5" customHeight="1" x14ac:dyDescent="0.25">
      <c r="A14" s="9"/>
      <c r="B14" s="17"/>
      <c r="C14" s="22"/>
      <c r="D14" s="10"/>
      <c r="E14" s="10"/>
      <c r="F14" s="12"/>
      <c r="G14" s="12"/>
      <c r="H14" s="12"/>
      <c r="I14" s="10"/>
      <c r="J14" s="10"/>
      <c r="K14" s="43"/>
      <c r="L14" s="44"/>
      <c r="M14" s="14"/>
      <c r="N14" s="13"/>
      <c r="O14" s="15"/>
      <c r="P14" s="16"/>
      <c r="Q14" s="13"/>
      <c r="R14" s="14"/>
      <c r="S14" s="13"/>
      <c r="T14" s="15"/>
      <c r="U14" s="16"/>
      <c r="V14" s="13"/>
      <c r="W14" s="14"/>
      <c r="X14" s="13"/>
      <c r="Y14" s="15"/>
      <c r="Z14" s="16"/>
    </row>
    <row r="15" spans="1:26" ht="115.5" customHeight="1" x14ac:dyDescent="0.25">
      <c r="A15" s="7"/>
      <c r="B15" s="8"/>
      <c r="C15" s="18"/>
      <c r="D15" s="21"/>
      <c r="E15" s="10"/>
      <c r="F15" s="12"/>
      <c r="G15" s="12"/>
      <c r="H15" s="12"/>
      <c r="I15" s="10"/>
      <c r="J15" s="10"/>
      <c r="L15" s="13"/>
      <c r="M15" s="14"/>
      <c r="N15" s="13"/>
      <c r="O15" s="15"/>
      <c r="P15" s="16"/>
      <c r="Q15" s="13"/>
      <c r="R15" s="14"/>
      <c r="S15" s="13"/>
      <c r="T15" s="15"/>
      <c r="U15" s="16"/>
      <c r="V15" s="13"/>
      <c r="W15" s="14"/>
      <c r="X15" s="13"/>
      <c r="Y15" s="15"/>
      <c r="Z15" s="16"/>
    </row>
    <row r="16" spans="1:26" ht="115.5" customHeight="1" x14ac:dyDescent="0.25">
      <c r="A16" s="9"/>
      <c r="B16" s="19"/>
      <c r="C16" s="9"/>
      <c r="D16" s="10"/>
      <c r="E16" s="10"/>
      <c r="F16" s="12"/>
      <c r="G16" s="12"/>
      <c r="H16" s="12"/>
      <c r="I16" s="10"/>
      <c r="J16" s="10"/>
      <c r="L16" s="13"/>
      <c r="M16" s="14"/>
      <c r="N16" s="13"/>
      <c r="O16" s="15"/>
      <c r="P16" s="16"/>
      <c r="Q16" s="13"/>
      <c r="R16" s="14"/>
      <c r="S16" s="13"/>
      <c r="T16" s="15"/>
      <c r="U16" s="16"/>
      <c r="V16" s="13"/>
      <c r="W16" s="14"/>
      <c r="X16" s="13"/>
      <c r="Y16" s="15"/>
      <c r="Z16" s="16"/>
    </row>
    <row r="17" spans="1:26" ht="115.5" customHeight="1" x14ac:dyDescent="0.25">
      <c r="A17" s="7"/>
      <c r="B17" s="19"/>
      <c r="C17" s="18"/>
      <c r="D17" s="10"/>
      <c r="E17" s="10"/>
      <c r="F17" s="23"/>
      <c r="G17" s="12"/>
      <c r="H17" s="12"/>
      <c r="I17" s="10"/>
      <c r="J17" s="10"/>
      <c r="L17" s="13"/>
      <c r="M17" s="14"/>
      <c r="N17" s="13"/>
      <c r="O17" s="15"/>
      <c r="P17" s="16"/>
      <c r="Q17" s="13"/>
      <c r="R17" s="14"/>
      <c r="S17" s="13"/>
      <c r="T17" s="15"/>
      <c r="U17" s="16"/>
      <c r="V17" s="13"/>
      <c r="W17" s="14"/>
      <c r="X17" s="13"/>
      <c r="Y17" s="15"/>
      <c r="Z17" s="16"/>
    </row>
    <row r="18" spans="1:26" ht="115.5" customHeight="1" x14ac:dyDescent="0.25">
      <c r="A18" s="9"/>
      <c r="B18" s="17"/>
      <c r="C18" s="9"/>
      <c r="D18" s="10"/>
      <c r="E18" s="10"/>
      <c r="F18" s="12"/>
      <c r="G18" s="12"/>
      <c r="H18" s="12"/>
      <c r="I18" s="10"/>
      <c r="J18" s="10"/>
      <c r="K18" s="43"/>
      <c r="L18" s="44"/>
      <c r="M18" s="14"/>
      <c r="N18" s="13"/>
      <c r="O18" s="15"/>
      <c r="P18" s="16"/>
      <c r="Q18" s="13"/>
      <c r="R18" s="14"/>
      <c r="S18" s="13"/>
      <c r="T18" s="15"/>
      <c r="U18" s="16"/>
      <c r="V18" s="13"/>
      <c r="W18" s="14"/>
      <c r="X18" s="13"/>
      <c r="Y18" s="15"/>
      <c r="Z18" s="16"/>
    </row>
    <row r="19" spans="1:26" ht="115.5" customHeight="1" x14ac:dyDescent="0.25">
      <c r="A19" s="7"/>
      <c r="B19" s="8"/>
      <c r="C19" s="9"/>
      <c r="D19" s="10"/>
      <c r="E19" s="10"/>
      <c r="F19" s="12"/>
      <c r="G19" s="12"/>
      <c r="H19" s="12"/>
      <c r="I19" s="10"/>
      <c r="J19" s="10"/>
      <c r="L19" s="13"/>
      <c r="M19" s="14"/>
      <c r="N19" s="13"/>
      <c r="O19" s="15"/>
      <c r="P19" s="16"/>
      <c r="Q19" s="13"/>
      <c r="R19" s="14"/>
      <c r="S19" s="13"/>
      <c r="T19" s="15"/>
      <c r="U19" s="16"/>
      <c r="V19" s="13"/>
      <c r="W19" s="14"/>
      <c r="X19" s="13"/>
      <c r="Y19" s="15"/>
      <c r="Z19" s="16"/>
    </row>
    <row r="20" spans="1:26" ht="115.5" customHeight="1" x14ac:dyDescent="0.25">
      <c r="A20" s="9"/>
      <c r="B20" s="8"/>
      <c r="C20" s="9"/>
      <c r="D20" s="10"/>
      <c r="E20" s="10"/>
      <c r="F20" s="12"/>
      <c r="G20" s="12"/>
      <c r="H20" s="12"/>
      <c r="I20" s="10"/>
      <c r="J20" s="10"/>
      <c r="L20" s="13"/>
      <c r="M20" s="14"/>
      <c r="N20" s="13"/>
      <c r="O20" s="15"/>
      <c r="P20" s="16"/>
      <c r="Q20" s="13"/>
      <c r="R20" s="14"/>
      <c r="S20" s="13"/>
      <c r="T20" s="15"/>
      <c r="U20" s="16"/>
      <c r="V20" s="13"/>
      <c r="W20" s="14"/>
      <c r="X20" s="13"/>
      <c r="Y20" s="15"/>
      <c r="Z20" s="16"/>
    </row>
    <row r="21" spans="1:26" ht="115.5" customHeight="1" x14ac:dyDescent="0.25">
      <c r="A21" s="7"/>
      <c r="B21" s="8"/>
      <c r="C21" s="7"/>
      <c r="D21" s="10"/>
      <c r="E21" s="10"/>
      <c r="F21" s="12"/>
      <c r="G21" s="12"/>
      <c r="H21" s="12"/>
      <c r="I21" s="10"/>
      <c r="J21" s="10"/>
      <c r="L21" s="13"/>
      <c r="M21" s="14"/>
      <c r="N21" s="13"/>
      <c r="O21" s="15"/>
      <c r="P21" s="16"/>
      <c r="Q21" s="13"/>
      <c r="R21" s="14"/>
      <c r="S21" s="13"/>
      <c r="T21" s="15"/>
      <c r="U21" s="16"/>
      <c r="V21" s="13"/>
      <c r="W21" s="14"/>
      <c r="X21" s="13"/>
      <c r="Y21" s="15"/>
      <c r="Z21" s="16"/>
    </row>
    <row r="22" spans="1:26" ht="115.5" customHeight="1" x14ac:dyDescent="0.25">
      <c r="A22" s="9"/>
      <c r="B22" s="8"/>
      <c r="C22" s="7"/>
      <c r="D22" s="10"/>
      <c r="E22" s="10"/>
      <c r="F22" s="12"/>
      <c r="G22" s="12"/>
      <c r="H22" s="12"/>
      <c r="I22" s="10"/>
      <c r="J22" s="10"/>
      <c r="L22" s="13"/>
      <c r="M22" s="14"/>
      <c r="N22" s="13"/>
      <c r="O22" s="15"/>
      <c r="P22" s="16"/>
      <c r="Q22" s="13"/>
      <c r="R22" s="14"/>
      <c r="S22" s="13"/>
      <c r="T22" s="15"/>
      <c r="U22" s="16"/>
      <c r="V22" s="13"/>
      <c r="W22" s="14"/>
      <c r="X22" s="13"/>
      <c r="Y22" s="15"/>
      <c r="Z22" s="16"/>
    </row>
    <row r="23" spans="1:26" ht="115.5" customHeight="1" x14ac:dyDescent="0.25">
      <c r="A23" s="7"/>
      <c r="B23" s="8"/>
      <c r="C23" s="7"/>
      <c r="D23" s="10"/>
      <c r="E23" s="10"/>
      <c r="F23" s="12"/>
      <c r="G23" s="12"/>
      <c r="H23" s="12"/>
      <c r="I23" s="10"/>
      <c r="J23" s="10"/>
      <c r="L23" s="13"/>
      <c r="M23" s="14"/>
      <c r="N23" s="13"/>
      <c r="O23" s="15"/>
      <c r="P23" s="16"/>
      <c r="Q23" s="13"/>
      <c r="R23" s="14"/>
      <c r="S23" s="13"/>
      <c r="T23" s="15"/>
      <c r="U23" s="16"/>
      <c r="V23" s="13"/>
      <c r="W23" s="14"/>
      <c r="X23" s="13"/>
      <c r="Y23" s="15"/>
      <c r="Z23" s="16"/>
    </row>
    <row r="24" spans="1:26" ht="115.5" customHeight="1" x14ac:dyDescent="0.25">
      <c r="A24" s="9"/>
      <c r="B24" s="24"/>
      <c r="C24" s="7"/>
      <c r="D24" s="25"/>
      <c r="E24" s="25"/>
      <c r="F24" s="26"/>
      <c r="G24" s="26"/>
      <c r="H24" s="26"/>
      <c r="I24" s="25"/>
      <c r="J24" s="10"/>
      <c r="L24" s="13"/>
      <c r="M24" s="14"/>
      <c r="N24" s="13"/>
      <c r="O24" s="15"/>
      <c r="P24" s="16"/>
      <c r="Q24" s="13"/>
      <c r="R24" s="14"/>
      <c r="S24" s="13"/>
      <c r="T24" s="15"/>
      <c r="U24" s="16"/>
      <c r="V24" s="13"/>
      <c r="W24" s="14"/>
      <c r="X24" s="13"/>
      <c r="Y24" s="15"/>
      <c r="Z24" s="16"/>
    </row>
    <row r="25" spans="1:26" ht="115.5" customHeight="1" x14ac:dyDescent="0.25">
      <c r="A25" s="7"/>
      <c r="B25" s="8"/>
      <c r="C25" s="9"/>
      <c r="D25" s="10"/>
      <c r="E25" s="10"/>
      <c r="F25" s="12"/>
      <c r="G25" s="12"/>
      <c r="H25" s="12"/>
      <c r="I25" s="10"/>
      <c r="J25" s="10"/>
      <c r="L25" s="13"/>
      <c r="M25" s="14"/>
      <c r="N25" s="13"/>
      <c r="O25" s="15"/>
      <c r="P25" s="16"/>
      <c r="Q25" s="13"/>
      <c r="R25" s="14"/>
      <c r="S25" s="13"/>
      <c r="T25" s="15"/>
      <c r="U25" s="16"/>
      <c r="V25" s="13"/>
      <c r="W25" s="14"/>
      <c r="X25" s="13"/>
      <c r="Y25" s="15"/>
      <c r="Z25" s="16"/>
    </row>
    <row r="26" spans="1:26" ht="115.5" customHeight="1" x14ac:dyDescent="0.25">
      <c r="A26" s="9"/>
      <c r="B26" s="19"/>
      <c r="C26" s="7"/>
      <c r="D26" s="10"/>
      <c r="E26" s="10"/>
      <c r="F26" s="12"/>
      <c r="G26" s="12"/>
      <c r="H26" s="12"/>
      <c r="I26" s="10"/>
      <c r="J26" s="10"/>
      <c r="L26" s="13"/>
      <c r="M26" s="14"/>
      <c r="N26" s="13"/>
      <c r="O26" s="15"/>
      <c r="P26" s="16"/>
      <c r="Q26" s="13"/>
      <c r="R26" s="14"/>
      <c r="S26" s="13"/>
      <c r="T26" s="15"/>
      <c r="U26" s="16"/>
      <c r="V26" s="13"/>
      <c r="W26" s="14"/>
      <c r="X26" s="13"/>
      <c r="Y26" s="15"/>
      <c r="Z26" s="16"/>
    </row>
    <row r="27" spans="1:26" ht="115.5" customHeight="1" x14ac:dyDescent="0.25">
      <c r="A27" s="7"/>
      <c r="B27" s="8"/>
      <c r="C27" s="9"/>
      <c r="D27" s="10"/>
      <c r="E27" s="10"/>
      <c r="F27" s="12"/>
      <c r="G27" s="12"/>
      <c r="H27" s="12"/>
      <c r="I27" s="10"/>
      <c r="J27" s="10"/>
      <c r="L27" s="13"/>
      <c r="M27" s="14"/>
      <c r="N27" s="13"/>
      <c r="O27" s="15"/>
      <c r="P27" s="16"/>
      <c r="Q27" s="13"/>
      <c r="R27" s="14"/>
      <c r="S27" s="13"/>
      <c r="T27" s="15"/>
      <c r="U27" s="16"/>
      <c r="V27" s="13"/>
      <c r="W27" s="14"/>
      <c r="X27" s="13"/>
      <c r="Y27" s="15"/>
      <c r="Z27" s="16"/>
    </row>
    <row r="28" spans="1:26" ht="115.5" customHeight="1" x14ac:dyDescent="0.25">
      <c r="A28" s="9"/>
      <c r="B28" s="7"/>
      <c r="C28" s="22"/>
      <c r="D28" s="10"/>
      <c r="E28" s="10"/>
      <c r="F28" s="12"/>
      <c r="G28" s="12"/>
      <c r="H28" s="12"/>
      <c r="I28" s="10"/>
      <c r="J28" s="10"/>
      <c r="L28" s="13"/>
      <c r="M28" s="14"/>
      <c r="N28" s="13"/>
      <c r="O28" s="15"/>
      <c r="P28" s="16"/>
      <c r="Q28" s="13"/>
      <c r="R28" s="14"/>
      <c r="S28" s="13"/>
      <c r="T28" s="15"/>
      <c r="U28" s="16"/>
      <c r="V28" s="13"/>
      <c r="W28" s="14"/>
      <c r="X28" s="13"/>
      <c r="Y28" s="15"/>
      <c r="Z28" s="16"/>
    </row>
    <row r="29" spans="1:26" ht="115.5" customHeight="1" x14ac:dyDescent="0.25">
      <c r="A29" s="7"/>
      <c r="B29" s="19"/>
      <c r="C29" s="18"/>
      <c r="D29" s="10"/>
      <c r="E29" s="10"/>
      <c r="F29" s="12"/>
      <c r="G29" s="12"/>
      <c r="H29" s="12"/>
      <c r="I29" s="10"/>
      <c r="J29" s="10"/>
      <c r="L29" s="13"/>
      <c r="M29" s="14"/>
      <c r="N29" s="13"/>
      <c r="O29" s="15"/>
      <c r="P29" s="16"/>
      <c r="Q29" s="13"/>
      <c r="R29" s="14"/>
      <c r="S29" s="13"/>
      <c r="T29" s="15"/>
      <c r="U29" s="16"/>
      <c r="V29" s="13"/>
      <c r="W29" s="14"/>
      <c r="X29" s="13"/>
      <c r="Y29" s="15"/>
      <c r="Z29" s="16"/>
    </row>
    <row r="30" spans="1:26" ht="115.5" customHeight="1" x14ac:dyDescent="0.25">
      <c r="A30" s="9"/>
      <c r="B30" s="17"/>
      <c r="C30" s="22"/>
      <c r="D30" s="10"/>
      <c r="E30" s="10"/>
      <c r="F30" s="12"/>
      <c r="G30" s="12"/>
      <c r="H30" s="12"/>
      <c r="I30" s="10"/>
      <c r="J30" s="10"/>
      <c r="L30" s="13"/>
      <c r="M30" s="14"/>
      <c r="N30" s="13"/>
      <c r="O30" s="15"/>
      <c r="P30" s="16"/>
      <c r="Q30" s="13"/>
      <c r="R30" s="14"/>
      <c r="S30" s="13"/>
      <c r="T30" s="15"/>
      <c r="U30" s="16"/>
      <c r="V30" s="13"/>
      <c r="W30" s="14"/>
      <c r="X30" s="13"/>
      <c r="Y30" s="15"/>
      <c r="Z30" s="16"/>
    </row>
    <row r="31" spans="1:26" ht="115.5" customHeight="1" x14ac:dyDescent="0.25">
      <c r="A31" s="7"/>
      <c r="B31" s="17"/>
      <c r="C31" s="9"/>
      <c r="D31" s="10"/>
      <c r="E31" s="10"/>
      <c r="F31" s="12"/>
      <c r="G31" s="12"/>
      <c r="H31" s="12"/>
      <c r="I31" s="10"/>
      <c r="J31" s="10"/>
      <c r="L31" s="13"/>
      <c r="M31" s="14"/>
      <c r="N31" s="13"/>
      <c r="O31" s="15"/>
      <c r="P31" s="16"/>
      <c r="Q31" s="13"/>
      <c r="R31" s="14"/>
      <c r="S31" s="13"/>
      <c r="T31" s="15"/>
      <c r="U31" s="16"/>
      <c r="V31" s="13"/>
      <c r="W31" s="14"/>
      <c r="X31" s="13"/>
      <c r="Y31" s="15"/>
      <c r="Z31" s="16"/>
    </row>
    <row r="32" spans="1:26" ht="115.5" customHeight="1" x14ac:dyDescent="0.25">
      <c r="A32" s="9"/>
      <c r="B32" s="8"/>
      <c r="C32" s="9"/>
      <c r="D32" s="10"/>
      <c r="E32" s="10"/>
      <c r="F32" s="12"/>
      <c r="G32" s="12"/>
      <c r="H32" s="12"/>
      <c r="I32" s="10"/>
      <c r="J32" s="10"/>
      <c r="L32" s="13"/>
      <c r="M32" s="14"/>
      <c r="N32" s="13"/>
      <c r="O32" s="15"/>
      <c r="P32" s="16"/>
      <c r="Q32" s="13"/>
      <c r="R32" s="14"/>
      <c r="S32" s="13"/>
      <c r="T32" s="15"/>
      <c r="U32" s="16"/>
      <c r="V32" s="13"/>
      <c r="W32" s="14"/>
      <c r="X32" s="13"/>
      <c r="Y32" s="15"/>
      <c r="Z32" s="16"/>
    </row>
    <row r="33" spans="1:26" ht="115.5" customHeight="1" x14ac:dyDescent="0.25">
      <c r="A33" s="7"/>
      <c r="B33" s="19"/>
      <c r="C33" s="18"/>
      <c r="D33" s="10"/>
      <c r="E33" s="10"/>
      <c r="F33" s="12"/>
      <c r="G33" s="12"/>
      <c r="H33" s="12"/>
      <c r="I33" s="10"/>
      <c r="J33" s="10"/>
      <c r="L33" s="13"/>
      <c r="M33" s="14"/>
      <c r="N33" s="13"/>
      <c r="O33" s="15"/>
      <c r="P33" s="16"/>
      <c r="Q33" s="13"/>
      <c r="R33" s="14"/>
      <c r="S33" s="13"/>
      <c r="T33" s="15"/>
      <c r="U33" s="16"/>
      <c r="V33" s="13"/>
      <c r="W33" s="14"/>
      <c r="X33" s="13"/>
      <c r="Y33" s="15"/>
      <c r="Z33" s="16"/>
    </row>
    <row r="34" spans="1:26" ht="115.5" customHeight="1" x14ac:dyDescent="0.25">
      <c r="A34" s="9"/>
      <c r="B34" s="17"/>
      <c r="C34" s="9"/>
      <c r="D34" s="10"/>
      <c r="E34" s="10"/>
      <c r="F34" s="12"/>
      <c r="G34" s="12"/>
      <c r="H34" s="12"/>
      <c r="I34" s="10"/>
      <c r="J34" s="10"/>
      <c r="L34" s="13"/>
      <c r="M34" s="14"/>
      <c r="N34" s="13"/>
      <c r="O34" s="15"/>
      <c r="P34" s="16"/>
      <c r="Q34" s="13"/>
      <c r="R34" s="14"/>
      <c r="S34" s="13"/>
      <c r="T34" s="15"/>
      <c r="U34" s="16"/>
      <c r="V34" s="13"/>
      <c r="W34" s="14"/>
      <c r="X34" s="13"/>
      <c r="Y34" s="15"/>
      <c r="Z34" s="16"/>
    </row>
    <row r="35" spans="1:26" ht="115.5" customHeight="1" x14ac:dyDescent="0.25">
      <c r="A35" s="7"/>
      <c r="B35" s="17"/>
      <c r="C35" s="9"/>
      <c r="D35" s="10"/>
      <c r="E35" s="10"/>
      <c r="F35" s="12"/>
      <c r="G35" s="12"/>
      <c r="H35" s="12"/>
      <c r="I35" s="10"/>
      <c r="J35" s="10"/>
      <c r="L35" s="13"/>
      <c r="M35" s="14"/>
      <c r="N35" s="13"/>
      <c r="O35" s="15"/>
      <c r="P35" s="16"/>
      <c r="Q35" s="13"/>
      <c r="R35" s="14"/>
      <c r="S35" s="13"/>
      <c r="T35" s="15"/>
      <c r="U35" s="16"/>
      <c r="V35" s="13"/>
      <c r="W35" s="14"/>
      <c r="X35" s="13"/>
      <c r="Y35" s="15"/>
      <c r="Z35" s="16"/>
    </row>
    <row r="36" spans="1:26" ht="115.5" customHeight="1" x14ac:dyDescent="0.25">
      <c r="A36" s="9"/>
      <c r="B36" s="17"/>
      <c r="C36" s="9"/>
      <c r="D36" s="10"/>
      <c r="E36" s="10"/>
      <c r="F36" s="12"/>
      <c r="G36" s="12"/>
      <c r="H36" s="12"/>
      <c r="I36" s="10"/>
      <c r="J36" s="10"/>
      <c r="L36" s="13"/>
      <c r="M36" s="14"/>
      <c r="N36" s="13"/>
      <c r="O36" s="15"/>
      <c r="P36" s="16"/>
      <c r="Q36" s="13"/>
      <c r="R36" s="14"/>
      <c r="S36" s="13"/>
      <c r="T36" s="15"/>
      <c r="U36" s="16"/>
      <c r="V36" s="13"/>
      <c r="W36" s="14"/>
      <c r="X36" s="13"/>
      <c r="Y36" s="15"/>
      <c r="Z36" s="16"/>
    </row>
    <row r="37" spans="1:26" ht="115.5" customHeight="1" x14ac:dyDescent="0.25">
      <c r="A37" s="7"/>
      <c r="B37" s="19"/>
      <c r="C37" s="9"/>
      <c r="D37" s="18"/>
      <c r="E37" s="10"/>
      <c r="F37" s="12"/>
      <c r="G37" s="12"/>
      <c r="H37" s="12"/>
      <c r="I37" s="10"/>
      <c r="J37" s="10"/>
      <c r="L37" s="13"/>
      <c r="M37" s="14"/>
      <c r="N37" s="13"/>
      <c r="O37" s="15"/>
      <c r="P37" s="16"/>
      <c r="Q37" s="13"/>
      <c r="R37" s="14"/>
      <c r="S37" s="13"/>
      <c r="T37" s="15"/>
      <c r="U37" s="16"/>
      <c r="V37" s="13"/>
      <c r="W37" s="14"/>
      <c r="X37" s="13"/>
      <c r="Y37" s="15"/>
      <c r="Z37" s="16"/>
    </row>
    <row r="38" spans="1:26" ht="115.5" customHeight="1" x14ac:dyDescent="0.25">
      <c r="A38" s="9"/>
      <c r="B38" s="19"/>
      <c r="C38" s="9"/>
      <c r="D38" s="18"/>
      <c r="E38" s="10"/>
      <c r="F38" s="12"/>
      <c r="G38" s="12"/>
      <c r="H38" s="12"/>
      <c r="I38" s="10"/>
      <c r="J38" s="10"/>
      <c r="L38" s="13"/>
      <c r="M38" s="14"/>
      <c r="N38" s="13"/>
      <c r="O38" s="15"/>
      <c r="P38" s="16"/>
      <c r="Q38" s="13"/>
      <c r="R38" s="14"/>
      <c r="S38" s="13"/>
      <c r="T38" s="15"/>
      <c r="U38" s="16"/>
      <c r="V38" s="13"/>
      <c r="W38" s="14"/>
      <c r="X38" s="13"/>
      <c r="Y38" s="15"/>
      <c r="Z38" s="16"/>
    </row>
    <row r="39" spans="1:26" ht="115.5" customHeight="1" x14ac:dyDescent="0.25">
      <c r="A39" s="7"/>
      <c r="B39" s="19"/>
      <c r="C39" s="9"/>
      <c r="D39" s="18"/>
      <c r="E39" s="10"/>
      <c r="F39" s="12"/>
      <c r="G39" s="12"/>
      <c r="H39" s="12"/>
      <c r="I39" s="10"/>
      <c r="J39" s="10"/>
      <c r="L39" s="13"/>
      <c r="M39" s="14"/>
      <c r="N39" s="13"/>
      <c r="O39" s="15"/>
      <c r="P39" s="16"/>
      <c r="Q39" s="13"/>
      <c r="R39" s="14"/>
      <c r="S39" s="13"/>
      <c r="T39" s="15"/>
      <c r="U39" s="16"/>
      <c r="V39" s="13"/>
      <c r="W39" s="14"/>
      <c r="X39" s="13"/>
      <c r="Y39" s="15"/>
      <c r="Z39" s="16"/>
    </row>
    <row r="40" spans="1:26" ht="115.5" customHeight="1" x14ac:dyDescent="0.25">
      <c r="A40" s="9"/>
      <c r="B40" s="19"/>
      <c r="C40" s="9"/>
      <c r="D40" s="18"/>
      <c r="E40" s="10"/>
      <c r="F40" s="12"/>
      <c r="G40" s="12"/>
      <c r="H40" s="12"/>
      <c r="I40" s="10"/>
      <c r="J40" s="10"/>
      <c r="L40" s="13"/>
      <c r="M40" s="14"/>
      <c r="N40" s="13"/>
      <c r="O40" s="15"/>
      <c r="P40" s="16"/>
      <c r="Q40" s="13"/>
      <c r="R40" s="14"/>
      <c r="S40" s="13"/>
      <c r="T40" s="15"/>
      <c r="U40" s="16"/>
      <c r="V40" s="13"/>
      <c r="W40" s="14"/>
      <c r="X40" s="13"/>
      <c r="Y40" s="15"/>
      <c r="Z40" s="16"/>
    </row>
    <row r="41" spans="1:26" ht="115.5" customHeight="1" x14ac:dyDescent="0.25">
      <c r="A41" s="7"/>
      <c r="B41" s="19"/>
      <c r="C41" s="9"/>
      <c r="D41" s="18"/>
      <c r="E41" s="10"/>
      <c r="F41" s="12"/>
      <c r="G41" s="12"/>
      <c r="H41" s="12"/>
      <c r="I41" s="10"/>
      <c r="J41" s="10"/>
      <c r="L41" s="13"/>
      <c r="M41" s="14"/>
      <c r="N41" s="13"/>
      <c r="O41" s="15"/>
      <c r="P41" s="16"/>
      <c r="Q41" s="13"/>
      <c r="R41" s="14"/>
      <c r="S41" s="13"/>
      <c r="T41" s="15"/>
      <c r="U41" s="16"/>
      <c r="V41" s="13"/>
      <c r="W41" s="14"/>
      <c r="X41" s="13"/>
      <c r="Y41" s="15"/>
      <c r="Z41" s="16"/>
    </row>
    <row r="42" spans="1:26" ht="115.5" customHeight="1" x14ac:dyDescent="0.25">
      <c r="A42" s="9"/>
      <c r="B42" s="19"/>
      <c r="C42" s="9"/>
      <c r="D42" s="18"/>
      <c r="E42" s="10"/>
      <c r="F42" s="12"/>
      <c r="G42" s="12"/>
      <c r="H42" s="12"/>
      <c r="I42" s="10"/>
      <c r="J42" s="10"/>
      <c r="L42" s="13"/>
      <c r="M42" s="14"/>
      <c r="N42" s="13"/>
      <c r="O42" s="15"/>
      <c r="P42" s="16"/>
      <c r="Q42" s="13"/>
      <c r="R42" s="14"/>
      <c r="S42" s="13"/>
      <c r="T42" s="15"/>
      <c r="U42" s="16"/>
      <c r="V42" s="13"/>
      <c r="W42" s="14"/>
      <c r="X42" s="13"/>
      <c r="Y42" s="15"/>
      <c r="Z42" s="16"/>
    </row>
    <row r="43" spans="1:26" ht="115.5" customHeight="1" x14ac:dyDescent="0.25">
      <c r="A43" s="7"/>
      <c r="B43" s="19"/>
      <c r="C43" s="9"/>
      <c r="D43" s="18"/>
      <c r="E43" s="10"/>
      <c r="F43" s="12"/>
      <c r="G43" s="12"/>
      <c r="H43" s="12"/>
      <c r="I43" s="10"/>
      <c r="J43" s="10"/>
      <c r="L43" s="13"/>
      <c r="M43" s="14"/>
      <c r="N43" s="13"/>
      <c r="O43" s="15"/>
      <c r="P43" s="16"/>
      <c r="Q43" s="13"/>
      <c r="R43" s="14"/>
      <c r="S43" s="13"/>
      <c r="T43" s="15"/>
      <c r="U43" s="16"/>
      <c r="V43" s="13"/>
      <c r="W43" s="14"/>
      <c r="X43" s="13"/>
      <c r="Y43" s="15"/>
      <c r="Z43" s="16"/>
    </row>
    <row r="44" spans="1:26" ht="115.5" customHeight="1" x14ac:dyDescent="0.25">
      <c r="A44" s="9"/>
      <c r="B44" s="7"/>
      <c r="C44" s="22"/>
      <c r="D44" s="10"/>
      <c r="E44" s="10"/>
      <c r="F44" s="12"/>
      <c r="G44" s="12"/>
      <c r="H44" s="12"/>
      <c r="I44" s="10"/>
      <c r="J44" s="10"/>
      <c r="K44" s="43"/>
      <c r="L44" s="44"/>
      <c r="M44" s="14"/>
      <c r="N44" s="13"/>
      <c r="O44" s="15"/>
      <c r="P44" s="16"/>
      <c r="Q44" s="13"/>
      <c r="R44" s="14"/>
      <c r="S44" s="13"/>
      <c r="T44" s="15"/>
      <c r="U44" s="16"/>
      <c r="V44" s="13"/>
      <c r="W44" s="14"/>
      <c r="X44" s="13"/>
      <c r="Y44" s="15"/>
      <c r="Z44" s="16"/>
    </row>
    <row r="45" spans="1:26" ht="115.5" customHeight="1" x14ac:dyDescent="0.25">
      <c r="A45" s="7"/>
      <c r="B45" s="8"/>
      <c r="C45" s="18"/>
      <c r="D45" s="10"/>
      <c r="E45" s="10"/>
      <c r="F45" s="12"/>
      <c r="G45" s="12"/>
      <c r="H45" s="12"/>
      <c r="I45" s="10"/>
      <c r="J45" s="10"/>
      <c r="L45" s="13"/>
      <c r="M45" s="14"/>
      <c r="N45" s="13"/>
      <c r="O45" s="15"/>
      <c r="P45" s="16"/>
      <c r="Q45" s="13"/>
      <c r="R45" s="14"/>
      <c r="S45" s="13"/>
      <c r="T45" s="15"/>
      <c r="U45" s="16"/>
      <c r="V45" s="13"/>
      <c r="W45" s="14"/>
      <c r="X45" s="13"/>
      <c r="Y45" s="15"/>
      <c r="Z45" s="16"/>
    </row>
    <row r="46" spans="1:26" ht="115.5" customHeight="1" x14ac:dyDescent="0.25">
      <c r="A46" s="9"/>
      <c r="B46" s="17"/>
      <c r="C46" s="22"/>
      <c r="D46" s="10"/>
      <c r="E46" s="10"/>
      <c r="F46" s="12"/>
      <c r="G46" s="12"/>
      <c r="H46" s="12"/>
      <c r="I46" s="10"/>
      <c r="J46" s="10"/>
      <c r="L46" s="13"/>
      <c r="M46" s="14"/>
      <c r="N46" s="13"/>
      <c r="O46" s="15"/>
      <c r="P46" s="16"/>
      <c r="Q46" s="13"/>
      <c r="R46" s="14"/>
      <c r="S46" s="13"/>
      <c r="T46" s="15"/>
      <c r="U46" s="16"/>
      <c r="V46" s="13"/>
      <c r="W46" s="14"/>
      <c r="X46" s="13"/>
      <c r="Y46" s="15"/>
      <c r="Z46" s="16"/>
    </row>
    <row r="47" spans="1:26" ht="115.5" customHeight="1" x14ac:dyDescent="0.25">
      <c r="A47" s="7"/>
      <c r="B47" s="7"/>
      <c r="C47" s="22"/>
      <c r="D47" s="10"/>
      <c r="E47" s="10"/>
      <c r="F47" s="12"/>
      <c r="G47" s="12"/>
      <c r="H47" s="12"/>
      <c r="I47" s="10"/>
      <c r="J47" s="10"/>
      <c r="L47" s="13"/>
      <c r="M47" s="14"/>
      <c r="N47" s="13"/>
      <c r="O47" s="15"/>
      <c r="P47" s="16"/>
      <c r="Q47" s="13"/>
      <c r="R47" s="14"/>
      <c r="S47" s="13"/>
      <c r="T47" s="15"/>
      <c r="U47" s="16"/>
      <c r="V47" s="13"/>
      <c r="W47" s="14"/>
      <c r="X47" s="13"/>
      <c r="Y47" s="15"/>
      <c r="Z47" s="16"/>
    </row>
    <row r="48" spans="1:26" ht="115.5" customHeight="1" x14ac:dyDescent="0.25">
      <c r="A48" s="9"/>
      <c r="B48" s="17"/>
      <c r="C48" s="22"/>
      <c r="D48" s="10"/>
      <c r="E48" s="10"/>
      <c r="F48" s="12"/>
      <c r="G48" s="12"/>
      <c r="H48" s="12"/>
      <c r="I48" s="10"/>
      <c r="J48" s="10"/>
      <c r="L48" s="13"/>
      <c r="M48" s="14"/>
      <c r="N48" s="13"/>
      <c r="O48" s="15"/>
      <c r="P48" s="16"/>
      <c r="Q48" s="13"/>
      <c r="R48" s="14"/>
      <c r="S48" s="13"/>
      <c r="T48" s="15"/>
      <c r="U48" s="16"/>
      <c r="V48" s="13"/>
      <c r="W48" s="14"/>
      <c r="X48" s="13"/>
      <c r="Y48" s="15"/>
      <c r="Z48" s="16"/>
    </row>
    <row r="49" spans="1:26" ht="115.5" customHeight="1" x14ac:dyDescent="0.25">
      <c r="A49" s="7"/>
      <c r="B49" s="8"/>
      <c r="C49" s="9"/>
      <c r="D49" s="10"/>
      <c r="E49" s="10"/>
      <c r="F49" s="12"/>
      <c r="G49" s="12"/>
      <c r="H49" s="12"/>
      <c r="I49" s="10"/>
      <c r="J49" s="10"/>
      <c r="L49" s="13"/>
      <c r="M49" s="14"/>
      <c r="N49" s="13"/>
      <c r="O49" s="15"/>
      <c r="P49" s="16"/>
      <c r="Q49" s="13"/>
      <c r="R49" s="14"/>
      <c r="S49" s="13"/>
      <c r="T49" s="15"/>
      <c r="U49" s="16"/>
      <c r="V49" s="13"/>
      <c r="W49" s="14"/>
      <c r="X49" s="13"/>
      <c r="Y49" s="15"/>
      <c r="Z49" s="16"/>
    </row>
    <row r="50" spans="1:26" ht="115.5" customHeight="1" x14ac:dyDescent="0.25">
      <c r="A50" s="9"/>
      <c r="B50" s="19"/>
      <c r="C50" s="18"/>
      <c r="D50" s="10"/>
      <c r="E50" s="10"/>
      <c r="F50" s="12"/>
      <c r="G50" s="12"/>
      <c r="H50" s="12"/>
      <c r="I50" s="10"/>
      <c r="J50" s="10"/>
      <c r="L50" s="13"/>
      <c r="M50" s="14"/>
      <c r="N50" s="13"/>
      <c r="O50" s="15"/>
      <c r="P50" s="16"/>
      <c r="Q50" s="13"/>
      <c r="R50" s="14"/>
      <c r="S50" s="13"/>
      <c r="T50" s="15"/>
      <c r="U50" s="16"/>
      <c r="V50" s="13"/>
      <c r="W50" s="14"/>
      <c r="X50" s="13"/>
      <c r="Y50" s="15"/>
      <c r="Z50" s="16"/>
    </row>
    <row r="51" spans="1:26" ht="115.5" customHeight="1" x14ac:dyDescent="0.25">
      <c r="A51" s="7"/>
      <c r="B51" s="19"/>
      <c r="C51" s="9"/>
      <c r="D51" s="10"/>
      <c r="E51" s="10"/>
      <c r="F51" s="12"/>
      <c r="G51" s="12"/>
      <c r="H51" s="12"/>
      <c r="I51" s="10"/>
      <c r="J51" s="10"/>
      <c r="L51" s="13"/>
      <c r="M51" s="14"/>
      <c r="N51" s="13"/>
      <c r="O51" s="15"/>
      <c r="P51" s="16"/>
      <c r="Q51" s="13"/>
      <c r="R51" s="14"/>
      <c r="S51" s="13"/>
      <c r="T51" s="15"/>
      <c r="U51" s="16"/>
      <c r="V51" s="13"/>
      <c r="W51" s="14"/>
      <c r="X51" s="13"/>
      <c r="Y51" s="15"/>
      <c r="Z51" s="16"/>
    </row>
    <row r="52" spans="1:26" ht="115.5" customHeight="1" x14ac:dyDescent="0.25">
      <c r="A52" s="9"/>
      <c r="B52" s="7"/>
      <c r="C52" s="9"/>
      <c r="D52" s="10"/>
      <c r="E52" s="10"/>
      <c r="F52" s="12"/>
      <c r="G52" s="12"/>
      <c r="H52" s="12"/>
      <c r="I52" s="10"/>
      <c r="J52" s="10"/>
      <c r="L52" s="13"/>
      <c r="M52" s="14"/>
      <c r="N52" s="13"/>
      <c r="O52" s="15"/>
      <c r="P52" s="16"/>
      <c r="Q52" s="13"/>
      <c r="R52" s="14"/>
      <c r="S52" s="13"/>
      <c r="T52" s="15"/>
      <c r="U52" s="16"/>
      <c r="V52" s="13"/>
      <c r="W52" s="14"/>
      <c r="X52" s="13"/>
      <c r="Y52" s="15"/>
      <c r="Z52" s="16"/>
    </row>
    <row r="53" spans="1:26" ht="115.5" customHeight="1" x14ac:dyDescent="0.25">
      <c r="A53" s="7"/>
      <c r="B53" s="7"/>
      <c r="C53" s="9"/>
      <c r="D53" s="10"/>
      <c r="E53" s="10"/>
      <c r="F53" s="12"/>
      <c r="G53" s="12"/>
      <c r="H53" s="12"/>
      <c r="I53" s="10"/>
      <c r="J53" s="10"/>
      <c r="L53" s="13"/>
      <c r="M53" s="14"/>
      <c r="N53" s="13"/>
      <c r="O53" s="15"/>
      <c r="P53" s="16"/>
      <c r="Q53" s="13"/>
      <c r="R53" s="14"/>
      <c r="S53" s="13"/>
      <c r="T53" s="15"/>
      <c r="U53" s="16"/>
      <c r="V53" s="13"/>
      <c r="W53" s="14"/>
      <c r="X53" s="13"/>
      <c r="Y53" s="15"/>
      <c r="Z53" s="16"/>
    </row>
    <row r="54" spans="1:26" ht="115.5" customHeight="1" x14ac:dyDescent="0.25">
      <c r="A54" s="9"/>
      <c r="B54" s="7"/>
      <c r="C54" s="9"/>
      <c r="D54" s="10"/>
      <c r="E54" s="10"/>
      <c r="F54" s="12"/>
      <c r="G54" s="12"/>
      <c r="H54" s="12"/>
      <c r="I54" s="10"/>
      <c r="J54" s="10"/>
      <c r="L54" s="27"/>
      <c r="M54" s="28"/>
      <c r="N54" s="27"/>
      <c r="O54" s="15"/>
      <c r="P54" s="16"/>
      <c r="Q54" s="27"/>
      <c r="R54" s="28"/>
      <c r="S54" s="27"/>
      <c r="T54" s="15"/>
      <c r="U54" s="16"/>
      <c r="V54" s="13"/>
      <c r="W54" s="28"/>
      <c r="X54" s="27"/>
      <c r="Y54" s="15"/>
      <c r="Z54" s="16"/>
    </row>
    <row r="55" spans="1:26" ht="115.5" customHeight="1" x14ac:dyDescent="0.25">
      <c r="A55" s="7"/>
      <c r="B55" s="7"/>
      <c r="C55" s="9"/>
      <c r="D55" s="10"/>
      <c r="E55" s="10"/>
      <c r="F55" s="12"/>
      <c r="G55" s="12"/>
      <c r="H55" s="12"/>
      <c r="I55" s="10"/>
      <c r="J55" s="10"/>
      <c r="K55" s="1"/>
      <c r="L55" s="13"/>
      <c r="M55" s="14"/>
      <c r="N55" s="13"/>
      <c r="O55" s="29"/>
      <c r="P55" s="16"/>
      <c r="Q55" s="13"/>
      <c r="R55" s="14"/>
      <c r="S55" s="13"/>
      <c r="T55" s="29"/>
      <c r="U55" s="16"/>
      <c r="V55" s="13"/>
      <c r="W55" s="14"/>
      <c r="X55" s="13"/>
      <c r="Y55" s="29"/>
      <c r="Z55" s="16"/>
    </row>
    <row r="56" spans="1:26" s="43" customFormat="1" ht="115.5" customHeight="1" x14ac:dyDescent="0.25">
      <c r="A56" s="47"/>
      <c r="B56" s="46"/>
      <c r="C56" s="47"/>
      <c r="D56" s="42"/>
      <c r="E56" s="42"/>
      <c r="F56" s="48"/>
      <c r="G56" s="48"/>
      <c r="H56" s="48"/>
      <c r="I56" s="49"/>
      <c r="J56" s="42"/>
      <c r="L56" s="44"/>
      <c r="M56" s="50"/>
      <c r="N56" s="44"/>
      <c r="O56" s="51"/>
      <c r="P56" s="16"/>
      <c r="Q56" s="13"/>
      <c r="R56" s="52"/>
      <c r="S56" s="44"/>
      <c r="T56" s="51"/>
      <c r="U56" s="16"/>
      <c r="V56" s="44"/>
      <c r="W56" s="52"/>
      <c r="X56" s="44"/>
      <c r="Y56" s="51"/>
      <c r="Z56" s="16"/>
    </row>
    <row r="57" spans="1:26" ht="115.5" customHeight="1" x14ac:dyDescent="0.25">
      <c r="A57" s="7"/>
      <c r="B57" s="7"/>
      <c r="C57" s="9"/>
      <c r="D57" s="10"/>
      <c r="E57" s="10"/>
      <c r="F57" s="12"/>
      <c r="G57" s="12"/>
      <c r="H57" s="12"/>
      <c r="I57" s="45"/>
      <c r="J57" s="10"/>
      <c r="L57" s="13"/>
      <c r="M57" s="14"/>
      <c r="N57" s="13"/>
      <c r="O57" s="29"/>
      <c r="P57" s="16"/>
      <c r="Q57" s="41"/>
      <c r="R57" s="28"/>
      <c r="S57" s="13"/>
      <c r="T57" s="29"/>
      <c r="U57" s="16"/>
      <c r="V57" s="13"/>
      <c r="W57" s="28"/>
      <c r="X57" s="13"/>
      <c r="Y57" s="29"/>
      <c r="Z57" s="16"/>
    </row>
    <row r="58" spans="1:26" ht="115.5" customHeight="1" x14ac:dyDescent="0.25">
      <c r="A58" s="9"/>
      <c r="B58" s="7"/>
      <c r="C58" s="9"/>
      <c r="D58" s="10"/>
      <c r="E58" s="10"/>
      <c r="F58" s="12"/>
      <c r="G58" s="12"/>
      <c r="H58" s="12"/>
      <c r="I58" s="45"/>
      <c r="J58" s="10"/>
      <c r="L58" s="13"/>
      <c r="M58" s="14"/>
      <c r="N58" s="13"/>
      <c r="O58" s="29"/>
      <c r="P58" s="16"/>
      <c r="Q58" s="41"/>
      <c r="R58" s="28"/>
      <c r="S58" s="13"/>
      <c r="T58" s="29"/>
      <c r="U58" s="16"/>
      <c r="V58" s="13"/>
      <c r="W58" s="28"/>
      <c r="X58" s="13"/>
      <c r="Y58" s="29"/>
      <c r="Z58" s="16"/>
    </row>
    <row r="59" spans="1:26" ht="115.5" customHeight="1" x14ac:dyDescent="0.25">
      <c r="A59" s="7"/>
      <c r="B59" s="7"/>
      <c r="C59" s="9"/>
      <c r="D59" s="10"/>
      <c r="E59" s="10"/>
      <c r="F59" s="12"/>
      <c r="G59" s="12"/>
      <c r="H59" s="12"/>
      <c r="I59" s="45"/>
      <c r="J59" s="10"/>
      <c r="L59" s="13"/>
      <c r="M59" s="14"/>
      <c r="N59" s="13"/>
      <c r="O59" s="29"/>
      <c r="P59" s="16"/>
      <c r="Q59" s="41"/>
      <c r="R59" s="28"/>
      <c r="S59" s="13"/>
      <c r="T59" s="29"/>
      <c r="U59" s="16"/>
      <c r="V59" s="13"/>
      <c r="W59" s="28"/>
      <c r="X59" s="13"/>
      <c r="Y59" s="29"/>
      <c r="Z59" s="16"/>
    </row>
    <row r="60" spans="1:26" ht="115.5" customHeight="1" x14ac:dyDescent="0.25">
      <c r="A60" s="9"/>
      <c r="B60" s="7"/>
      <c r="C60" s="9"/>
      <c r="D60" s="10"/>
      <c r="E60" s="10"/>
      <c r="F60" s="12"/>
      <c r="G60" s="12"/>
      <c r="H60" s="12"/>
      <c r="I60" s="45"/>
      <c r="J60" s="10"/>
      <c r="L60" s="13"/>
      <c r="M60" s="14"/>
      <c r="N60" s="13"/>
      <c r="O60" s="29"/>
      <c r="P60" s="16"/>
      <c r="Q60" s="41"/>
      <c r="R60" s="28"/>
      <c r="S60" s="13"/>
      <c r="T60" s="29"/>
      <c r="U60" s="16"/>
      <c r="V60" s="13"/>
      <c r="W60" s="28"/>
      <c r="X60" s="13"/>
      <c r="Y60" s="29"/>
      <c r="Z60" s="16"/>
    </row>
    <row r="61" spans="1:26" ht="115.5" customHeight="1" x14ac:dyDescent="0.25">
      <c r="A61" s="7"/>
      <c r="B61" s="7"/>
      <c r="C61" s="9"/>
      <c r="D61" s="10"/>
      <c r="E61" s="10"/>
      <c r="F61" s="12"/>
      <c r="G61" s="12"/>
      <c r="H61" s="12"/>
      <c r="I61" s="45"/>
      <c r="J61" s="10"/>
      <c r="L61" s="13"/>
      <c r="M61" s="14"/>
      <c r="N61" s="13"/>
      <c r="O61" s="29"/>
      <c r="P61" s="16"/>
      <c r="Q61" s="41"/>
      <c r="R61" s="28"/>
      <c r="S61" s="13"/>
      <c r="T61" s="29"/>
      <c r="U61" s="16"/>
      <c r="V61" s="13"/>
      <c r="W61" s="28"/>
      <c r="X61" s="13"/>
      <c r="Y61" s="29"/>
      <c r="Z61" s="16"/>
    </row>
    <row r="62" spans="1:26" ht="115.5" customHeight="1" x14ac:dyDescent="0.25">
      <c r="A62" s="9"/>
      <c r="B62" s="7"/>
      <c r="C62" s="9"/>
      <c r="D62" s="10"/>
      <c r="E62" s="10"/>
      <c r="F62" s="12"/>
      <c r="G62" s="12"/>
      <c r="H62" s="12"/>
      <c r="I62" s="45"/>
      <c r="J62" s="10"/>
      <c r="L62" s="13"/>
      <c r="M62" s="14"/>
      <c r="N62" s="13"/>
      <c r="O62" s="29"/>
      <c r="P62" s="16"/>
      <c r="Q62" s="41"/>
      <c r="R62" s="28"/>
      <c r="S62" s="13"/>
      <c r="T62" s="29"/>
      <c r="U62" s="16"/>
      <c r="V62" s="13"/>
      <c r="W62" s="28"/>
      <c r="X62" s="13"/>
      <c r="Y62" s="29"/>
      <c r="Z62" s="16"/>
    </row>
    <row r="63" spans="1:26" ht="115.5" customHeight="1" x14ac:dyDescent="0.25">
      <c r="A63" s="7"/>
      <c r="B63" s="7"/>
      <c r="C63" s="9"/>
      <c r="D63" s="10"/>
      <c r="E63" s="10"/>
      <c r="F63" s="12"/>
      <c r="G63" s="12"/>
      <c r="H63" s="12"/>
      <c r="I63" s="45"/>
      <c r="J63" s="10"/>
      <c r="L63" s="13"/>
      <c r="M63" s="14"/>
      <c r="N63" s="13"/>
      <c r="O63" s="29"/>
      <c r="P63" s="16"/>
      <c r="Q63" s="41"/>
      <c r="R63" s="28"/>
      <c r="S63" s="13"/>
      <c r="T63" s="29"/>
      <c r="U63" s="16"/>
      <c r="V63" s="13"/>
      <c r="W63" s="28"/>
      <c r="X63" s="13"/>
      <c r="Y63" s="29"/>
      <c r="Z63" s="16"/>
    </row>
    <row r="64" spans="1:26" ht="115.5" customHeight="1" x14ac:dyDescent="0.25">
      <c r="A64" s="9"/>
      <c r="B64" s="7"/>
      <c r="C64" s="9"/>
      <c r="D64" s="10"/>
      <c r="E64" s="10"/>
      <c r="F64" s="12"/>
      <c r="G64" s="12"/>
      <c r="H64" s="12"/>
      <c r="I64" s="45"/>
      <c r="J64" s="10"/>
      <c r="L64" s="13"/>
      <c r="M64" s="28"/>
      <c r="N64" s="13"/>
      <c r="O64" s="29"/>
      <c r="P64" s="16"/>
      <c r="Q64" s="41"/>
      <c r="R64" s="28"/>
      <c r="S64" s="13"/>
      <c r="T64" s="29"/>
      <c r="U64" s="16"/>
      <c r="V64" s="13"/>
      <c r="W64" s="28"/>
      <c r="X64" s="13"/>
      <c r="Y64" s="29"/>
      <c r="Z64" s="16"/>
    </row>
    <row r="65" spans="1:26" ht="115.5" customHeight="1" x14ac:dyDescent="0.25">
      <c r="A65" s="7"/>
      <c r="B65" s="7"/>
      <c r="C65" s="9"/>
      <c r="D65" s="10"/>
      <c r="E65" s="10"/>
      <c r="F65" s="12"/>
      <c r="G65" s="12"/>
      <c r="H65" s="12"/>
      <c r="I65" s="45"/>
      <c r="J65" s="10"/>
      <c r="L65" s="13"/>
      <c r="M65" s="14"/>
      <c r="N65" s="13"/>
      <c r="O65" s="29"/>
      <c r="P65" s="16"/>
      <c r="Q65" s="41"/>
      <c r="R65" s="28"/>
      <c r="S65" s="13"/>
      <c r="T65" s="29"/>
      <c r="U65" s="16"/>
      <c r="V65" s="13"/>
      <c r="W65" s="28"/>
      <c r="X65" s="13"/>
      <c r="Y65" s="29"/>
      <c r="Z65" s="16"/>
    </row>
    <row r="66" spans="1:26" ht="115.5" customHeight="1" x14ac:dyDescent="0.25">
      <c r="A66" s="9"/>
      <c r="B66" s="7"/>
      <c r="C66" s="9"/>
      <c r="D66" s="10"/>
      <c r="E66" s="10"/>
      <c r="F66" s="12"/>
      <c r="G66" s="12"/>
      <c r="H66" s="12"/>
      <c r="I66" s="45"/>
      <c r="J66" s="10"/>
      <c r="L66" s="13"/>
      <c r="M66" s="14"/>
      <c r="N66" s="13"/>
      <c r="O66" s="29"/>
      <c r="P66" s="16"/>
      <c r="Q66" s="41"/>
      <c r="R66" s="28"/>
      <c r="S66" s="13"/>
      <c r="T66" s="29"/>
      <c r="U66" s="16"/>
      <c r="V66" s="13"/>
      <c r="W66" s="28"/>
      <c r="X66" s="13"/>
      <c r="Y66" s="29"/>
      <c r="Z66" s="16"/>
    </row>
    <row r="67" spans="1:26" ht="115.5" customHeight="1" x14ac:dyDescent="0.25">
      <c r="A67" s="7"/>
      <c r="B67" s="7"/>
      <c r="C67" s="9"/>
      <c r="D67" s="10"/>
      <c r="E67" s="10"/>
      <c r="F67" s="12"/>
      <c r="G67" s="12"/>
      <c r="H67" s="12"/>
      <c r="I67" s="45"/>
      <c r="J67" s="10"/>
      <c r="L67" s="13"/>
      <c r="M67" s="14"/>
      <c r="N67" s="13"/>
      <c r="O67" s="29"/>
      <c r="P67" s="16"/>
      <c r="Q67" s="41"/>
      <c r="R67" s="28"/>
      <c r="S67" s="13"/>
      <c r="T67" s="29"/>
      <c r="U67" s="16"/>
      <c r="V67" s="13"/>
      <c r="W67" s="28"/>
      <c r="X67" s="13"/>
      <c r="Y67" s="29"/>
      <c r="Z67" s="16"/>
    </row>
    <row r="68" spans="1:26" ht="115.5" customHeight="1" x14ac:dyDescent="0.25">
      <c r="A68" s="9"/>
      <c r="B68" s="7"/>
      <c r="C68" s="9"/>
      <c r="D68" s="10"/>
      <c r="E68" s="10"/>
      <c r="F68" s="12"/>
      <c r="G68" s="12"/>
      <c r="H68" s="12"/>
      <c r="I68" s="45"/>
      <c r="J68" s="10"/>
      <c r="L68" s="13"/>
      <c r="M68" s="14"/>
      <c r="N68" s="13"/>
      <c r="O68" s="29"/>
      <c r="P68" s="16"/>
      <c r="Q68" s="41"/>
      <c r="R68" s="28"/>
      <c r="S68" s="13"/>
      <c r="T68" s="29"/>
      <c r="U68" s="16"/>
      <c r="V68" s="13"/>
      <c r="W68" s="28"/>
      <c r="X68" s="13"/>
      <c r="Y68" s="29"/>
      <c r="Z68" s="16"/>
    </row>
    <row r="69" spans="1:26" ht="115.5" customHeight="1" x14ac:dyDescent="0.25">
      <c r="A69" s="7"/>
      <c r="B69" s="7"/>
      <c r="C69" s="9"/>
      <c r="D69" s="10"/>
      <c r="E69" s="10"/>
      <c r="F69" s="12"/>
      <c r="G69" s="12"/>
      <c r="H69" s="12"/>
      <c r="I69" s="45"/>
      <c r="J69" s="10"/>
      <c r="L69" s="13"/>
      <c r="M69" s="14"/>
      <c r="N69" s="13"/>
      <c r="O69" s="29"/>
      <c r="P69" s="16"/>
      <c r="Q69" s="41"/>
      <c r="R69" s="28"/>
      <c r="S69" s="13"/>
      <c r="T69" s="29"/>
      <c r="U69" s="16"/>
      <c r="V69" s="13"/>
      <c r="W69" s="28"/>
      <c r="X69" s="13"/>
      <c r="Y69" s="29"/>
      <c r="Z69" s="16"/>
    </row>
    <row r="70" spans="1:26" ht="115.5" customHeight="1" x14ac:dyDescent="0.25">
      <c r="A70" s="9"/>
      <c r="B70" s="7"/>
      <c r="C70" s="9"/>
      <c r="D70" s="10"/>
      <c r="E70" s="10"/>
      <c r="F70" s="12"/>
      <c r="G70" s="12"/>
      <c r="H70" s="12"/>
      <c r="I70" s="45"/>
      <c r="J70" s="10"/>
      <c r="L70" s="13"/>
      <c r="M70" s="14"/>
      <c r="N70" s="13"/>
      <c r="O70" s="29"/>
      <c r="P70" s="16"/>
      <c r="Q70" s="41"/>
      <c r="R70" s="28"/>
      <c r="S70" s="13"/>
      <c r="T70" s="29"/>
      <c r="U70" s="16"/>
      <c r="V70" s="13"/>
      <c r="W70" s="28"/>
      <c r="X70" s="13"/>
      <c r="Y70" s="29"/>
      <c r="Z70" s="16"/>
    </row>
    <row r="71" spans="1:26" ht="115.5" customHeight="1" x14ac:dyDescent="0.25">
      <c r="A71" s="7"/>
      <c r="B71" s="7"/>
      <c r="C71" s="9"/>
      <c r="D71" s="10"/>
      <c r="E71" s="10"/>
      <c r="F71" s="12"/>
      <c r="G71" s="12"/>
      <c r="H71" s="12"/>
      <c r="I71" s="45"/>
      <c r="J71" s="10"/>
      <c r="L71" s="13"/>
      <c r="M71" s="14"/>
      <c r="N71" s="13"/>
      <c r="O71" s="29"/>
      <c r="P71" s="16"/>
      <c r="Q71" s="41"/>
      <c r="R71" s="28"/>
      <c r="S71" s="13"/>
      <c r="T71" s="29"/>
      <c r="U71" s="16"/>
      <c r="V71" s="13"/>
      <c r="W71" s="28"/>
      <c r="X71" s="13"/>
      <c r="Y71" s="29"/>
      <c r="Z71" s="16"/>
    </row>
    <row r="72" spans="1:26" ht="115.5" customHeight="1" x14ac:dyDescent="0.25">
      <c r="A72" s="9"/>
      <c r="B72" s="7"/>
      <c r="C72" s="9"/>
      <c r="D72" s="10"/>
      <c r="E72" s="10"/>
      <c r="F72" s="12"/>
      <c r="G72" s="12"/>
      <c r="H72" s="12"/>
      <c r="I72" s="45"/>
      <c r="J72" s="10"/>
      <c r="L72" s="13"/>
      <c r="M72" s="14"/>
      <c r="N72" s="13"/>
      <c r="O72" s="29"/>
      <c r="P72" s="16"/>
      <c r="Q72" s="41"/>
      <c r="R72" s="28"/>
      <c r="S72" s="13"/>
      <c r="T72" s="29"/>
      <c r="U72" s="16"/>
      <c r="V72" s="13"/>
      <c r="W72" s="28"/>
      <c r="X72" s="13"/>
      <c r="Y72" s="29"/>
      <c r="Z72" s="16"/>
    </row>
    <row r="73" spans="1:26" ht="115.5" customHeight="1" x14ac:dyDescent="0.25">
      <c r="A73" s="7"/>
      <c r="B73" s="7"/>
      <c r="C73" s="9"/>
      <c r="D73" s="10"/>
      <c r="E73" s="10"/>
      <c r="F73" s="12"/>
      <c r="G73" s="12"/>
      <c r="H73" s="12"/>
      <c r="I73" s="45"/>
      <c r="J73" s="10"/>
      <c r="L73" s="13"/>
      <c r="M73" s="14"/>
      <c r="N73" s="13"/>
      <c r="O73" s="29"/>
      <c r="P73" s="16"/>
      <c r="Q73" s="41"/>
      <c r="R73" s="28"/>
      <c r="S73" s="13"/>
      <c r="T73" s="29"/>
      <c r="U73" s="16"/>
      <c r="V73" s="13"/>
      <c r="W73" s="28"/>
      <c r="X73" s="13"/>
      <c r="Y73" s="29"/>
      <c r="Z73" s="16"/>
    </row>
    <row r="74" spans="1:26" ht="115.5" customHeight="1" thickBot="1" x14ac:dyDescent="0.3">
      <c r="A74" s="9"/>
      <c r="B74" s="7"/>
      <c r="C74" s="9"/>
      <c r="D74" s="10"/>
      <c r="E74" s="10"/>
      <c r="F74" s="12"/>
      <c r="G74" s="12"/>
      <c r="H74" s="12"/>
      <c r="I74" s="45"/>
      <c r="J74" s="10"/>
      <c r="L74" s="13"/>
      <c r="M74" s="14"/>
      <c r="N74" s="13"/>
      <c r="O74" s="29"/>
      <c r="P74" s="16"/>
      <c r="Q74" s="41"/>
      <c r="R74" s="28"/>
      <c r="S74" s="13"/>
      <c r="T74" s="29"/>
      <c r="U74" s="16"/>
      <c r="V74" s="13"/>
      <c r="W74" s="28"/>
      <c r="X74" s="13"/>
      <c r="Y74" s="29"/>
      <c r="Z74" s="16"/>
    </row>
    <row r="75" spans="1:26" ht="25.5" customHeight="1" x14ac:dyDescent="0.25">
      <c r="C75" t="s">
        <v>18</v>
      </c>
      <c r="L75" s="30"/>
      <c r="M75" s="30"/>
      <c r="N75" s="30"/>
      <c r="O75" s="31" t="s">
        <v>19</v>
      </c>
      <c r="P75" s="32">
        <f>ROUND(SUMIF(M3:M74,19%,P3:P74)/1.19,2)</f>
        <v>0</v>
      </c>
      <c r="Q75" s="30"/>
      <c r="R75" s="30"/>
      <c r="S75" s="30"/>
      <c r="T75" s="31" t="s">
        <v>19</v>
      </c>
      <c r="U75" s="32">
        <f>ROUND(SUMIF(R3:R74,19%,U3:U74)/1.19,2)</f>
        <v>0</v>
      </c>
      <c r="V75" s="30"/>
      <c r="W75" s="30"/>
      <c r="X75" s="30"/>
      <c r="Y75" s="31" t="s">
        <v>19</v>
      </c>
      <c r="Z75" s="32">
        <f>ROUND(SUMIF(W3:W74,19%,Z3:Z74)/1.19,2)</f>
        <v>0</v>
      </c>
    </row>
    <row r="76" spans="1:26" ht="25.5" customHeight="1" x14ac:dyDescent="0.25">
      <c r="L76" s="33"/>
      <c r="M76" s="33"/>
      <c r="N76" s="33"/>
      <c r="O76" s="31" t="s">
        <v>20</v>
      </c>
      <c r="P76" s="34">
        <f>ROUND(SUMIF(M3:M74,8%,P3:P74)/1.08,2)</f>
        <v>0</v>
      </c>
      <c r="Q76" s="33"/>
      <c r="R76" s="33"/>
      <c r="S76" s="33"/>
      <c r="T76" s="31" t="s">
        <v>20</v>
      </c>
      <c r="U76" s="34">
        <f>ROUND(SUMIF(R3:R74,8%,U3:U74)/1.08,2)</f>
        <v>0</v>
      </c>
      <c r="V76" s="33"/>
      <c r="W76" s="33"/>
      <c r="X76" s="33"/>
      <c r="Y76" s="31" t="s">
        <v>20</v>
      </c>
      <c r="Z76" s="34">
        <f>ROUND(SUMIF(W3:W74,8%,Z3:Z74)/1.08,2)</f>
        <v>0</v>
      </c>
    </row>
    <row r="77" spans="1:26" ht="25.5" customHeight="1" x14ac:dyDescent="0.25">
      <c r="L77" s="33"/>
      <c r="M77" s="33"/>
      <c r="N77" s="33"/>
      <c r="O77" s="31" t="s">
        <v>21</v>
      </c>
      <c r="P77" s="34">
        <f>ROUND(SUMIF(M3:M74,5%,P3:P74)/1.05,2)</f>
        <v>0</v>
      </c>
      <c r="Q77" s="33"/>
      <c r="R77" s="33"/>
      <c r="S77" s="33"/>
      <c r="T77" s="31" t="s">
        <v>21</v>
      </c>
      <c r="U77" s="34">
        <f>ROUND(SUMIF(R3:R74,5%,U3:U74)/1.05,2)</f>
        <v>0</v>
      </c>
      <c r="V77" s="33"/>
      <c r="W77" s="33"/>
      <c r="X77" s="33"/>
      <c r="Y77" s="31" t="s">
        <v>21</v>
      </c>
      <c r="Z77" s="34">
        <f>ROUND(SUMIF(W3:W74,5%,Z3:Z74)/1.05,2)</f>
        <v>0</v>
      </c>
    </row>
    <row r="78" spans="1:26" ht="25.5" customHeight="1" x14ac:dyDescent="0.25">
      <c r="L78" s="33"/>
      <c r="M78" s="33"/>
      <c r="N78" s="33"/>
      <c r="O78" s="31" t="s">
        <v>22</v>
      </c>
      <c r="P78" s="34">
        <f>ROUND(SUMIF(M3:M74,0%,P3:P74)/1,2)</f>
        <v>0</v>
      </c>
      <c r="Q78" s="33"/>
      <c r="R78" s="33"/>
      <c r="S78" s="33"/>
      <c r="T78" s="31" t="s">
        <v>22</v>
      </c>
      <c r="U78" s="34">
        <f>ROUND(SUMIF(R3:R74,0%,U3:U74)/1,2)</f>
        <v>0</v>
      </c>
      <c r="V78" s="33"/>
      <c r="W78" s="33"/>
      <c r="X78" s="33"/>
      <c r="Y78" s="31" t="s">
        <v>22</v>
      </c>
      <c r="Z78" s="34">
        <f>ROUND(SUMIF(W3:W74,0%,Z3:Z74)/1,2)</f>
        <v>0</v>
      </c>
    </row>
    <row r="79" spans="1:26" ht="25.5" customHeight="1" x14ac:dyDescent="0.25">
      <c r="L79" s="33"/>
      <c r="M79" s="33"/>
      <c r="N79" s="33"/>
      <c r="O79" s="31" t="s">
        <v>23</v>
      </c>
      <c r="P79" s="35">
        <f>ROUND(SUBTOTAL(9,P75:P78),2)</f>
        <v>0</v>
      </c>
      <c r="Q79" s="33"/>
      <c r="R79" s="33"/>
      <c r="S79" s="33"/>
      <c r="T79" s="31" t="s">
        <v>23</v>
      </c>
      <c r="U79" s="35">
        <f>ROUND(SUBTOTAL(9,U75:U78),2)</f>
        <v>0</v>
      </c>
      <c r="V79" s="33"/>
      <c r="W79" s="33"/>
      <c r="X79" s="33"/>
      <c r="Y79" s="31" t="s">
        <v>23</v>
      </c>
      <c r="Z79" s="35">
        <f>ROUND(SUBTOTAL(9,Z75:Z78),2)</f>
        <v>0</v>
      </c>
    </row>
    <row r="80" spans="1:26" ht="25.5" customHeight="1" x14ac:dyDescent="0.25">
      <c r="L80" s="99" t="s">
        <v>24</v>
      </c>
      <c r="M80" s="100">
        <v>0.19</v>
      </c>
      <c r="N80" s="100"/>
      <c r="O80" s="36" t="s">
        <v>25</v>
      </c>
      <c r="P80" s="37">
        <f>ROUND(P75*0.19,2)</f>
        <v>0</v>
      </c>
      <c r="Q80" s="99" t="s">
        <v>24</v>
      </c>
      <c r="R80" s="100">
        <v>0.19</v>
      </c>
      <c r="S80" s="100"/>
      <c r="T80" s="36" t="s">
        <v>25</v>
      </c>
      <c r="U80" s="37">
        <f>ROUND(U75*0.19,2)</f>
        <v>0</v>
      </c>
      <c r="V80" s="99" t="s">
        <v>24</v>
      </c>
      <c r="W80" s="100">
        <v>0.19</v>
      </c>
      <c r="X80" s="100"/>
      <c r="Y80" s="36" t="s">
        <v>25</v>
      </c>
      <c r="Z80" s="37">
        <f>ROUND(Z75*0.19,2)</f>
        <v>0</v>
      </c>
    </row>
    <row r="81" spans="12:26" ht="25.5" customHeight="1" x14ac:dyDescent="0.25">
      <c r="L81" s="99"/>
      <c r="M81" s="100">
        <v>0.08</v>
      </c>
      <c r="N81" s="100"/>
      <c r="O81" s="36" t="s">
        <v>26</v>
      </c>
      <c r="P81" s="37">
        <f>ROUND(P76*0.08,2)</f>
        <v>0</v>
      </c>
      <c r="Q81" s="99"/>
      <c r="R81" s="100">
        <v>0.08</v>
      </c>
      <c r="S81" s="100"/>
      <c r="T81" s="36" t="s">
        <v>26</v>
      </c>
      <c r="U81" s="37">
        <f>ROUND(U76*0.08,2)</f>
        <v>0</v>
      </c>
      <c r="V81" s="99"/>
      <c r="W81" s="100">
        <v>0.08</v>
      </c>
      <c r="X81" s="100"/>
      <c r="Y81" s="36" t="s">
        <v>26</v>
      </c>
      <c r="Z81" s="37">
        <f>ROUND(Z76*0.08,2)</f>
        <v>0</v>
      </c>
    </row>
    <row r="82" spans="12:26" ht="25.5" customHeight="1" x14ac:dyDescent="0.25">
      <c r="L82" s="99"/>
      <c r="M82" s="100">
        <v>0.05</v>
      </c>
      <c r="N82" s="100"/>
      <c r="O82" s="36" t="s">
        <v>27</v>
      </c>
      <c r="P82" s="37">
        <f>ROUND(P77*0.05,2)</f>
        <v>0</v>
      </c>
      <c r="Q82" s="99"/>
      <c r="R82" s="100">
        <v>0.05</v>
      </c>
      <c r="S82" s="100"/>
      <c r="T82" s="36" t="s">
        <v>27</v>
      </c>
      <c r="U82" s="37">
        <f>ROUND(U77*0.05,2)</f>
        <v>0</v>
      </c>
      <c r="V82" s="99"/>
      <c r="W82" s="100">
        <v>0.05</v>
      </c>
      <c r="X82" s="100"/>
      <c r="Y82" s="36" t="s">
        <v>27</v>
      </c>
      <c r="Z82" s="37">
        <f>ROUND(Z77*0.05,2)</f>
        <v>0</v>
      </c>
    </row>
    <row r="83" spans="12:26" ht="25.5" customHeight="1" thickBot="1" x14ac:dyDescent="0.3">
      <c r="L83" s="99"/>
      <c r="M83" s="100">
        <v>0</v>
      </c>
      <c r="N83" s="100"/>
      <c r="O83" s="38" t="s">
        <v>28</v>
      </c>
      <c r="P83" s="39">
        <f>ROUND(SUM(P79:P82),2)</f>
        <v>0</v>
      </c>
      <c r="Q83" s="99"/>
      <c r="R83" s="100">
        <v>0</v>
      </c>
      <c r="S83" s="100"/>
      <c r="T83" s="38" t="s">
        <v>28</v>
      </c>
      <c r="U83" s="39">
        <f>ROUND(SUM(U79:U82),2)</f>
        <v>0</v>
      </c>
      <c r="V83" s="99"/>
      <c r="W83" s="100">
        <v>0</v>
      </c>
      <c r="X83" s="100"/>
      <c r="Y83" s="38" t="s">
        <v>28</v>
      </c>
      <c r="Z83" s="39">
        <f>ROUND(SUM(Z79:Z82),2)</f>
        <v>0</v>
      </c>
    </row>
    <row r="85" spans="12:26" ht="115.5" customHeight="1" x14ac:dyDescent="0.25">
      <c r="R85" s="40"/>
      <c r="T85" s="40"/>
    </row>
    <row r="86" spans="12:26" ht="115.5" customHeight="1" x14ac:dyDescent="0.25">
      <c r="R86" s="40"/>
      <c r="T86" s="40"/>
    </row>
  </sheetData>
  <autoFilter ref="A2:Z83" xr:uid="{79062358-0096-4F48-8DCB-2F0F28B07EE6}"/>
  <mergeCells count="19">
    <mergeCell ref="M82:N82"/>
    <mergeCell ref="R82:S82"/>
    <mergeCell ref="W82:X82"/>
    <mergeCell ref="A1:J1"/>
    <mergeCell ref="L1:P1"/>
    <mergeCell ref="Q1:U1"/>
    <mergeCell ref="V1:Z1"/>
    <mergeCell ref="L80:L83"/>
    <mergeCell ref="M80:N80"/>
    <mergeCell ref="Q80:Q83"/>
    <mergeCell ref="R80:S80"/>
    <mergeCell ref="V80:V83"/>
    <mergeCell ref="W80:X80"/>
    <mergeCell ref="M83:N83"/>
    <mergeCell ref="R83:S83"/>
    <mergeCell ref="W83:X83"/>
    <mergeCell ref="M81:N81"/>
    <mergeCell ref="R81:S81"/>
    <mergeCell ref="W81:X81"/>
  </mergeCells>
  <conditionalFormatting sqref="M3:M74 R3:R74 W3:W74">
    <cfRule type="cellIs" dxfId="3" priority="9" operator="equal">
      <formula>0.19</formula>
    </cfRule>
    <cfRule type="cellIs" dxfId="2" priority="10" operator="equal">
      <formula>0.08</formula>
    </cfRule>
    <cfRule type="cellIs" dxfId="1" priority="11" operator="equal">
      <formula>0.05</formula>
    </cfRule>
    <cfRule type="cellIs" dxfId="0" priority="12" operator="equal">
      <formula>0</formula>
    </cfRule>
  </conditionalFormatting>
  <dataValidations count="1">
    <dataValidation type="list" allowBlank="1" showInputMessage="1" showErrorMessage="1" sqref="R3:R74 W3:W74 M3:M74" xr:uid="{9F45DA25-E712-40CD-ACC5-EBF4EEF50FEF}">
      <formula1>$G$89:$G$92</formula1>
    </dataValidation>
  </dataValidation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Estudio de mercado</vt:lpstr>
      <vt:lpstr>Hoja1</vt:lpstr>
      <vt:lpstr>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Maria Sanchez Acuña</dc:creator>
  <cp:lastModifiedBy>Claudia Marcela Rojas Salazar</cp:lastModifiedBy>
  <dcterms:created xsi:type="dcterms:W3CDTF">2026-02-18T22:08:30Z</dcterms:created>
  <dcterms:modified xsi:type="dcterms:W3CDTF">2026-10-14T14:44:32Z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2026-02-18T22:09:45Z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809b0f9f-70e0-4f22-810d-8be5f35dbc6f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