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2026\SECRETARIA DE SEGURIDAD\PROCESOS DE SELECCIÓN\PROCESOS MINIMA CUANTÍA\MINIMA TEJIDOS\"/>
    </mc:Choice>
  </mc:AlternateContent>
  <bookViews>
    <workbookView xWindow="0" yWindow="0" windowWidth="12624" windowHeight="8016"/>
  </bookViews>
  <sheets>
    <sheet name="TOTAL LOTES" sheetId="1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60" i="14" l="1"/>
  <c r="Y28" i="14"/>
  <c r="Y15" i="14"/>
  <c r="AF15" i="14" s="1"/>
  <c r="Y6" i="14"/>
  <c r="AT5" i="14"/>
  <c r="AU6" i="14"/>
  <c r="AR6" i="14"/>
  <c r="AO6" i="14"/>
  <c r="AQ5" i="14"/>
  <c r="AN5" i="14"/>
  <c r="AF7" i="14"/>
  <c r="AF8" i="14"/>
  <c r="AF9" i="14"/>
  <c r="AF10" i="14"/>
  <c r="AF11" i="14"/>
  <c r="AF12" i="14"/>
  <c r="AF13" i="14"/>
  <c r="AF14" i="14"/>
  <c r="AF16" i="14"/>
  <c r="AF17" i="14"/>
  <c r="AF18" i="14"/>
  <c r="AF19" i="14"/>
  <c r="AF20" i="14"/>
  <c r="AF21" i="14"/>
  <c r="AF22" i="14"/>
  <c r="AF23" i="14"/>
  <c r="AF24" i="14"/>
  <c r="AF25" i="14"/>
  <c r="AF26" i="14"/>
  <c r="AF27" i="14"/>
  <c r="AF28" i="14"/>
  <c r="AF29" i="14"/>
  <c r="AF30" i="14"/>
  <c r="AF31" i="14"/>
  <c r="AF32" i="14"/>
  <c r="AF33" i="14"/>
  <c r="AF34" i="14"/>
  <c r="AF35" i="14"/>
  <c r="AF36" i="14"/>
  <c r="AF37" i="14"/>
  <c r="AF38" i="14"/>
  <c r="AF39" i="14"/>
  <c r="AF40" i="14"/>
  <c r="AF41" i="14"/>
  <c r="AF42" i="14"/>
  <c r="AF43" i="14"/>
  <c r="AF44" i="14"/>
  <c r="AF45" i="14"/>
  <c r="AF46" i="14"/>
  <c r="AF47" i="14"/>
  <c r="AF48" i="14"/>
  <c r="AF49" i="14"/>
  <c r="AF50" i="14"/>
  <c r="AF51" i="14"/>
  <c r="AF52" i="14"/>
  <c r="AF53" i="14"/>
  <c r="AF54" i="14"/>
  <c r="AF55" i="14"/>
  <c r="AF56" i="14"/>
  <c r="AF57" i="14"/>
  <c r="AF58" i="14"/>
  <c r="AF59" i="14"/>
  <c r="AC7" i="14"/>
  <c r="AC8" i="14"/>
  <c r="AC9" i="14"/>
  <c r="AC10" i="14"/>
  <c r="AC11" i="14"/>
  <c r="AC12" i="14"/>
  <c r="AC13" i="14"/>
  <c r="AC14" i="14"/>
  <c r="AC15" i="14"/>
  <c r="AC16" i="14"/>
  <c r="AC17" i="14"/>
  <c r="AC18" i="14"/>
  <c r="AC19" i="14"/>
  <c r="AC20" i="14"/>
  <c r="AC21" i="14"/>
  <c r="AC22" i="14"/>
  <c r="AC23" i="14"/>
  <c r="AC24" i="14"/>
  <c r="AC25" i="14"/>
  <c r="AC26" i="14"/>
  <c r="AC27" i="14"/>
  <c r="AC28" i="14"/>
  <c r="AC29" i="14"/>
  <c r="AC30" i="14"/>
  <c r="AC31" i="14"/>
  <c r="AC32" i="14"/>
  <c r="AC33" i="14"/>
  <c r="AC34" i="14"/>
  <c r="AC35" i="14"/>
  <c r="AC36" i="14"/>
  <c r="AC37" i="14"/>
  <c r="AC38" i="14"/>
  <c r="AC39" i="14"/>
  <c r="AC40" i="14"/>
  <c r="AC41" i="14"/>
  <c r="AC42" i="14"/>
  <c r="AC43" i="14"/>
  <c r="AC44" i="14"/>
  <c r="AC45" i="14"/>
  <c r="AC46" i="14"/>
  <c r="AC47" i="14"/>
  <c r="AC48" i="14"/>
  <c r="AC49" i="14"/>
  <c r="AC50" i="14"/>
  <c r="AC51" i="14"/>
  <c r="AC52" i="14"/>
  <c r="AC53" i="14"/>
  <c r="AC54" i="14"/>
  <c r="AC55" i="14"/>
  <c r="AC56" i="14"/>
  <c r="AC57" i="14"/>
  <c r="AC58" i="14"/>
  <c r="AC59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31" i="14"/>
  <c r="AH32" i="14"/>
  <c r="AH33" i="14"/>
  <c r="AH34" i="14"/>
  <c r="AH35" i="14"/>
  <c r="AH36" i="14"/>
  <c r="AH37" i="14"/>
  <c r="AH38" i="14"/>
  <c r="AH39" i="14"/>
  <c r="AH40" i="14"/>
  <c r="AH41" i="14"/>
  <c r="AH42" i="14"/>
  <c r="AH43" i="14"/>
  <c r="AH44" i="14"/>
  <c r="AH45" i="14"/>
  <c r="AH46" i="14"/>
  <c r="AH47" i="14"/>
  <c r="AH48" i="14"/>
  <c r="AH49" i="14"/>
  <c r="AH50" i="14"/>
  <c r="AH51" i="14"/>
  <c r="AH52" i="14"/>
  <c r="AH53" i="14"/>
  <c r="AH54" i="14"/>
  <c r="AH55" i="14"/>
  <c r="AH56" i="14"/>
  <c r="AH57" i="14"/>
  <c r="AH58" i="14"/>
  <c r="AH59" i="14"/>
  <c r="AG7" i="14"/>
  <c r="AL7" i="14" s="1"/>
  <c r="AG8" i="14"/>
  <c r="AL8" i="14" s="1"/>
  <c r="AG9" i="14"/>
  <c r="AL9" i="14" s="1"/>
  <c r="AG10" i="14"/>
  <c r="AL10" i="14" s="1"/>
  <c r="AG11" i="14"/>
  <c r="AL11" i="14" s="1"/>
  <c r="AG12" i="14"/>
  <c r="AL12" i="14" s="1"/>
  <c r="AG13" i="14"/>
  <c r="AL13" i="14" s="1"/>
  <c r="AG14" i="14"/>
  <c r="AG15" i="14"/>
  <c r="AL15" i="14" s="1"/>
  <c r="AG16" i="14"/>
  <c r="AG17" i="14"/>
  <c r="AG18" i="14"/>
  <c r="AG19" i="14"/>
  <c r="AG20" i="14"/>
  <c r="AG21" i="14"/>
  <c r="AG22" i="14"/>
  <c r="AG23" i="14"/>
  <c r="AG24" i="14"/>
  <c r="AG25" i="14"/>
  <c r="AG26" i="14"/>
  <c r="AG27" i="14"/>
  <c r="AG28" i="14"/>
  <c r="AG29" i="14"/>
  <c r="AG30" i="14"/>
  <c r="AG31" i="14"/>
  <c r="AG32" i="14"/>
  <c r="AG33" i="14"/>
  <c r="AG34" i="14"/>
  <c r="AG35" i="14"/>
  <c r="AG36" i="14"/>
  <c r="AG37" i="14"/>
  <c r="AG38" i="14"/>
  <c r="AG39" i="14"/>
  <c r="AG40" i="14"/>
  <c r="AG41" i="14"/>
  <c r="AG42" i="14"/>
  <c r="AG43" i="14"/>
  <c r="AG44" i="14"/>
  <c r="AG45" i="14"/>
  <c r="AG46" i="14"/>
  <c r="AG47" i="14"/>
  <c r="AG48" i="14"/>
  <c r="AG49" i="14"/>
  <c r="AG50" i="14"/>
  <c r="AG51" i="14"/>
  <c r="AG52" i="14"/>
  <c r="AG53" i="14"/>
  <c r="AG54" i="14"/>
  <c r="AG55" i="14"/>
  <c r="AG56" i="14"/>
  <c r="AG57" i="14"/>
  <c r="AG58" i="14"/>
  <c r="AG59" i="14"/>
  <c r="AG60" i="14"/>
  <c r="AG6" i="14"/>
  <c r="S6" i="14"/>
  <c r="Q6" i="14"/>
  <c r="N6" i="14"/>
  <c r="H6" i="14"/>
  <c r="F7" i="14"/>
  <c r="M7" i="14" s="1"/>
  <c r="F8" i="14"/>
  <c r="M8" i="14" s="1"/>
  <c r="F9" i="14"/>
  <c r="M9" i="14" s="1"/>
  <c r="F10" i="14"/>
  <c r="M10" i="14" s="1"/>
  <c r="F11" i="14"/>
  <c r="M11" i="14" s="1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M28" i="14" s="1"/>
  <c r="F29" i="14"/>
  <c r="M29" i="14" s="1"/>
  <c r="F30" i="14"/>
  <c r="M30" i="14" s="1"/>
  <c r="F31" i="14"/>
  <c r="F32" i="14"/>
  <c r="F33" i="14"/>
  <c r="M33" i="14" s="1"/>
  <c r="F34" i="14"/>
  <c r="F35" i="14"/>
  <c r="M35" i="14" s="1"/>
  <c r="F36" i="14"/>
  <c r="F6" i="14"/>
  <c r="Y7" i="14"/>
  <c r="Y8" i="14"/>
  <c r="Y9" i="14"/>
  <c r="Y10" i="14"/>
  <c r="Y11" i="14"/>
  <c r="Y12" i="14"/>
  <c r="Y13" i="14"/>
  <c r="Y14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9" i="14"/>
  <c r="Y30" i="14"/>
  <c r="Y31" i="14"/>
  <c r="Y32" i="14"/>
  <c r="Y33" i="14"/>
  <c r="Y34" i="14"/>
  <c r="Y35" i="14"/>
  <c r="Y36" i="14"/>
  <c r="Y37" i="14"/>
  <c r="Y38" i="14"/>
  <c r="Y39" i="14"/>
  <c r="Y40" i="14"/>
  <c r="Y41" i="14"/>
  <c r="Y42" i="14"/>
  <c r="Y43" i="14"/>
  <c r="Y44" i="14"/>
  <c r="Y45" i="14"/>
  <c r="Y46" i="14"/>
  <c r="Y47" i="14"/>
  <c r="Y48" i="14"/>
  <c r="Y49" i="14"/>
  <c r="Y50" i="14"/>
  <c r="Y51" i="14"/>
  <c r="Y52" i="14"/>
  <c r="Y53" i="14"/>
  <c r="Y54" i="14"/>
  <c r="Y55" i="14"/>
  <c r="Y56" i="14"/>
  <c r="Y57" i="14"/>
  <c r="Y58" i="14"/>
  <c r="Y59" i="14"/>
  <c r="AJ7" i="14"/>
  <c r="AJ8" i="14"/>
  <c r="AJ9" i="14"/>
  <c r="AJ10" i="14"/>
  <c r="AJ11" i="14"/>
  <c r="AJ12" i="14"/>
  <c r="AJ13" i="14"/>
  <c r="AJ15" i="14"/>
  <c r="AE56" i="14"/>
  <c r="N7" i="14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M12" i="14"/>
  <c r="M13" i="14"/>
  <c r="M14" i="14"/>
  <c r="M15" i="14"/>
  <c r="M16" i="14"/>
  <c r="M17" i="14"/>
  <c r="M18" i="14"/>
  <c r="M19" i="14"/>
  <c r="M22" i="14"/>
  <c r="M23" i="14"/>
  <c r="M24" i="14"/>
  <c r="M25" i="14"/>
  <c r="M26" i="14"/>
  <c r="M27" i="14"/>
  <c r="M31" i="14"/>
  <c r="M32" i="14"/>
  <c r="M34" i="14"/>
  <c r="M36" i="14"/>
  <c r="AE52" i="14"/>
  <c r="AD52" i="14" s="1"/>
  <c r="AB56" i="14"/>
  <c r="AB52" i="14"/>
  <c r="AD7" i="14"/>
  <c r="AD8" i="14"/>
  <c r="AD9" i="14"/>
  <c r="AD10" i="14"/>
  <c r="AD11" i="14"/>
  <c r="AD12" i="14"/>
  <c r="AD13" i="14"/>
  <c r="AD14" i="14"/>
  <c r="AD15" i="14"/>
  <c r="AD16" i="14"/>
  <c r="AD17" i="14"/>
  <c r="AD18" i="14"/>
  <c r="AD19" i="14"/>
  <c r="AD20" i="14"/>
  <c r="AD21" i="14"/>
  <c r="AD22" i="14"/>
  <c r="AD23" i="14"/>
  <c r="AD24" i="14"/>
  <c r="AD25" i="14"/>
  <c r="AD26" i="14"/>
  <c r="AD27" i="14"/>
  <c r="AD28" i="14"/>
  <c r="AD29" i="14"/>
  <c r="AD30" i="14"/>
  <c r="AD31" i="14"/>
  <c r="AD32" i="14"/>
  <c r="AD33" i="14"/>
  <c r="AD34" i="14"/>
  <c r="AD35" i="14"/>
  <c r="AD36" i="14"/>
  <c r="AD37" i="14"/>
  <c r="AD38" i="14"/>
  <c r="AD39" i="14"/>
  <c r="AD40" i="14"/>
  <c r="AD41" i="14"/>
  <c r="AD42" i="14"/>
  <c r="AD43" i="14"/>
  <c r="AD44" i="14"/>
  <c r="AD45" i="14"/>
  <c r="AD46" i="14"/>
  <c r="AD47" i="14"/>
  <c r="AD48" i="14"/>
  <c r="AD49" i="14"/>
  <c r="AD50" i="14"/>
  <c r="AD51" i="14"/>
  <c r="AD53" i="14"/>
  <c r="AD54" i="14"/>
  <c r="AD55" i="14"/>
  <c r="AD56" i="14"/>
  <c r="AD57" i="14"/>
  <c r="AD58" i="14"/>
  <c r="AD59" i="14"/>
  <c r="AD60" i="14"/>
  <c r="AD6" i="14"/>
  <c r="AA39" i="14"/>
  <c r="AA40" i="14"/>
  <c r="AA41" i="14"/>
  <c r="AA42" i="14"/>
  <c r="AA43" i="14"/>
  <c r="AA7" i="14"/>
  <c r="AA8" i="14"/>
  <c r="AA9" i="14"/>
  <c r="AA10" i="14"/>
  <c r="AA11" i="14"/>
  <c r="AA12" i="14"/>
  <c r="AA13" i="14"/>
  <c r="AA14" i="14"/>
  <c r="AA15" i="14"/>
  <c r="AA16" i="14"/>
  <c r="AA17" i="14"/>
  <c r="AA18" i="14"/>
  <c r="AA19" i="14"/>
  <c r="AA20" i="14"/>
  <c r="AA21" i="14"/>
  <c r="AA22" i="14"/>
  <c r="AA23" i="14"/>
  <c r="AA24" i="14"/>
  <c r="AA25" i="14"/>
  <c r="AA26" i="14"/>
  <c r="AA27" i="14"/>
  <c r="AA28" i="14"/>
  <c r="AA29" i="14"/>
  <c r="AA30" i="14"/>
  <c r="AA31" i="14"/>
  <c r="AA32" i="14"/>
  <c r="AA33" i="14"/>
  <c r="AA34" i="14"/>
  <c r="AA35" i="14"/>
  <c r="AA36" i="14"/>
  <c r="AA37" i="14"/>
  <c r="AA38" i="14"/>
  <c r="AA44" i="14"/>
  <c r="AA45" i="14"/>
  <c r="AA46" i="14"/>
  <c r="AA47" i="14"/>
  <c r="AA48" i="14"/>
  <c r="AA49" i="14"/>
  <c r="AA50" i="14"/>
  <c r="AA51" i="14"/>
  <c r="AA53" i="14"/>
  <c r="AA54" i="14"/>
  <c r="AA55" i="14"/>
  <c r="AA56" i="14"/>
  <c r="AA57" i="14"/>
  <c r="AA58" i="14"/>
  <c r="AA59" i="14"/>
  <c r="AA60" i="14"/>
  <c r="AA6" i="14"/>
  <c r="K31" i="14"/>
  <c r="K7" i="14"/>
  <c r="K8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6" i="14"/>
  <c r="H16" i="14"/>
  <c r="H7" i="14"/>
  <c r="H8" i="14"/>
  <c r="H9" i="14"/>
  <c r="H10" i="14"/>
  <c r="H11" i="14"/>
  <c r="H12" i="14"/>
  <c r="H13" i="14"/>
  <c r="H14" i="14"/>
  <c r="H15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AF60" i="14" l="1"/>
  <c r="AC60" i="14"/>
  <c r="AH60" i="14"/>
  <c r="AF6" i="14"/>
  <c r="AC6" i="14"/>
  <c r="AL14" i="14"/>
  <c r="AJ14" i="14"/>
  <c r="AL16" i="14"/>
  <c r="AJ16" i="14"/>
  <c r="AL17" i="14"/>
  <c r="AJ17" i="14"/>
  <c r="AL18" i="14"/>
  <c r="AJ18" i="14"/>
  <c r="AJ19" i="14"/>
  <c r="AL19" i="14"/>
  <c r="AL20" i="14"/>
  <c r="AJ20" i="14"/>
  <c r="AL21" i="14"/>
  <c r="AJ21" i="14"/>
  <c r="AL22" i="14"/>
  <c r="AJ22" i="14"/>
  <c r="AJ23" i="14"/>
  <c r="AL23" i="14"/>
  <c r="AL24" i="14"/>
  <c r="AJ24" i="14"/>
  <c r="AL25" i="14"/>
  <c r="AJ25" i="14"/>
  <c r="AJ26" i="14"/>
  <c r="AL26" i="14"/>
  <c r="AL27" i="14"/>
  <c r="AJ27" i="14"/>
  <c r="AL28" i="14"/>
  <c r="AJ28" i="14"/>
  <c r="AL29" i="14"/>
  <c r="AJ29" i="14"/>
  <c r="AL37" i="14"/>
  <c r="AJ37" i="14"/>
  <c r="AL38" i="14"/>
  <c r="AJ38" i="14"/>
  <c r="AL39" i="14"/>
  <c r="AJ39" i="14"/>
  <c r="AL40" i="14"/>
  <c r="AJ40" i="14"/>
  <c r="AL41" i="14"/>
  <c r="AJ41" i="14"/>
  <c r="AL42" i="14"/>
  <c r="AJ42" i="14"/>
  <c r="AL43" i="14"/>
  <c r="AJ43" i="14"/>
  <c r="AL44" i="14"/>
  <c r="AJ44" i="14"/>
  <c r="AL45" i="14"/>
  <c r="AJ45" i="14"/>
  <c r="AJ46" i="14"/>
  <c r="AL46" i="14"/>
  <c r="AL47" i="14"/>
  <c r="AJ47" i="14"/>
  <c r="AL48" i="14"/>
  <c r="AJ48" i="14"/>
  <c r="AJ49" i="14"/>
  <c r="AL49" i="14"/>
  <c r="AL50" i="14"/>
  <c r="AJ50" i="14"/>
  <c r="AL51" i="14"/>
  <c r="AJ51" i="14"/>
  <c r="AL52" i="14"/>
  <c r="AJ52" i="14"/>
  <c r="AJ53" i="14"/>
  <c r="AL53" i="14"/>
  <c r="AL54" i="14"/>
  <c r="AJ54" i="14"/>
  <c r="AL55" i="14"/>
  <c r="AJ55" i="14"/>
  <c r="AL56" i="14"/>
  <c r="AJ56" i="14"/>
  <c r="AL57" i="14"/>
  <c r="AJ57" i="14"/>
  <c r="AJ58" i="14"/>
  <c r="AL58" i="14"/>
  <c r="AL59" i="14"/>
  <c r="AJ59" i="14"/>
  <c r="AJ60" i="14"/>
  <c r="AL60" i="14"/>
  <c r="AH6" i="14"/>
  <c r="AJ6" i="14"/>
  <c r="AL6" i="14"/>
  <c r="AL30" i="14"/>
  <c r="AJ30" i="14"/>
  <c r="AL31" i="14"/>
  <c r="AJ31" i="14"/>
  <c r="AL32" i="14"/>
  <c r="AJ32" i="14"/>
  <c r="AJ33" i="14"/>
  <c r="AL33" i="14"/>
  <c r="AL34" i="14"/>
  <c r="AJ34" i="14"/>
  <c r="AL35" i="14"/>
  <c r="AJ35" i="14"/>
  <c r="AL36" i="14"/>
  <c r="AJ36" i="14"/>
  <c r="O26" i="14"/>
  <c r="O27" i="14"/>
  <c r="O29" i="14"/>
  <c r="O30" i="14"/>
  <c r="O31" i="14"/>
  <c r="O32" i="14"/>
  <c r="O33" i="14"/>
  <c r="O22" i="14"/>
  <c r="O28" i="14"/>
  <c r="AA52" i="14"/>
  <c r="O24" i="14"/>
  <c r="O34" i="14"/>
  <c r="O36" i="14"/>
  <c r="O25" i="14"/>
  <c r="O35" i="14"/>
  <c r="O23" i="14"/>
  <c r="O7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M20" i="14"/>
  <c r="O20" i="14"/>
  <c r="M21" i="14"/>
  <c r="O21" i="14"/>
  <c r="M6" i="14"/>
  <c r="J6" i="14"/>
  <c r="O6" i="14"/>
  <c r="K37" i="14"/>
  <c r="S7" i="14"/>
  <c r="Q7" i="14"/>
  <c r="S8" i="14"/>
  <c r="Q8" i="14"/>
  <c r="S9" i="14"/>
  <c r="Q9" i="14"/>
  <c r="S10" i="14"/>
  <c r="Q10" i="14"/>
  <c r="S11" i="14"/>
  <c r="Q11" i="14"/>
  <c r="S12" i="14"/>
  <c r="Q12" i="14"/>
  <c r="S13" i="14"/>
  <c r="Q13" i="14"/>
  <c r="S14" i="14"/>
  <c r="Q14" i="14"/>
  <c r="Q15" i="14"/>
  <c r="S15" i="14"/>
  <c r="Q16" i="14"/>
  <c r="S16" i="14"/>
  <c r="Q17" i="14"/>
  <c r="S17" i="14"/>
  <c r="Q18" i="14"/>
  <c r="S18" i="14"/>
  <c r="S19" i="14"/>
  <c r="Q19" i="14"/>
  <c r="S20" i="14"/>
  <c r="Q20" i="14"/>
  <c r="S21" i="14"/>
  <c r="Q21" i="14"/>
  <c r="S22" i="14"/>
  <c r="Q22" i="14"/>
  <c r="S23" i="14"/>
  <c r="Q23" i="14"/>
  <c r="S24" i="14"/>
  <c r="Q24" i="14"/>
  <c r="S25" i="14"/>
  <c r="Q25" i="14"/>
  <c r="S26" i="14"/>
  <c r="Q26" i="14"/>
  <c r="S27" i="14"/>
  <c r="Q27" i="14"/>
  <c r="S28" i="14"/>
  <c r="Q28" i="14"/>
  <c r="S29" i="14"/>
  <c r="Q29" i="14"/>
  <c r="S30" i="14"/>
  <c r="Q30" i="14"/>
  <c r="S31" i="14"/>
  <c r="Q31" i="14"/>
  <c r="S32" i="14"/>
  <c r="Q32" i="14"/>
  <c r="S33" i="14"/>
  <c r="Q33" i="14"/>
  <c r="S34" i="14"/>
  <c r="Q34" i="14"/>
  <c r="S35" i="14"/>
  <c r="Q35" i="14"/>
  <c r="S36" i="14"/>
  <c r="Q3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AG61" i="14" l="1"/>
  <c r="AJ61" i="14"/>
  <c r="AL61" i="14"/>
  <c r="N37" i="14"/>
  <c r="O38" i="14" s="1"/>
  <c r="AA61" i="14"/>
  <c r="H37" i="14"/>
  <c r="AD61" i="14"/>
  <c r="Q37" i="14"/>
  <c r="S37" i="14"/>
  <c r="AH62" i="14" l="1"/>
</calcChain>
</file>

<file path=xl/sharedStrings.xml><?xml version="1.0" encoding="utf-8"?>
<sst xmlns="http://schemas.openxmlformats.org/spreadsheetml/2006/main" count="221" uniqueCount="119">
  <si>
    <t xml:space="preserve">No. Item </t>
  </si>
  <si>
    <t>Producto</t>
  </si>
  <si>
    <t>CÁRCEL</t>
  </si>
  <si>
    <t>Cantidad</t>
  </si>
  <si>
    <t>Unidad de medida</t>
  </si>
  <si>
    <t>VALORES PROMEDIO</t>
  </si>
  <si>
    <t xml:space="preserve">Valor Unitario </t>
  </si>
  <si>
    <t>Valor unitario incluido IVA</t>
  </si>
  <si>
    <t>Valor total incluido IVA</t>
  </si>
  <si>
    <t xml:space="preserve">Valor total  </t>
  </si>
  <si>
    <t>Tela de jean prelavada (denim) azul hielo 9 onzas</t>
  </si>
  <si>
    <t>Metros</t>
  </si>
  <si>
    <t>Tela de jean prelavada (denim) azul hielo 13 onzas</t>
  </si>
  <si>
    <t>Tela de jean prelavada (denim) azul oscuro 9 onzas</t>
  </si>
  <si>
    <t>Tela de jean prelavada (denim) azul oscuro 13 onzas</t>
  </si>
  <si>
    <t>Drill textil (Putumayo o Vulcano)</t>
  </si>
  <si>
    <t>Lona textil HTR</t>
  </si>
  <si>
    <t>Poliéster impermeable</t>
  </si>
  <si>
    <t>Forro tafeta</t>
  </si>
  <si>
    <t>Burda perchada</t>
  </si>
  <si>
    <t>Rib textil</t>
  </si>
  <si>
    <t>Lino Flex</t>
  </si>
  <si>
    <t>Cordón decorativo para birretes</t>
  </si>
  <si>
    <t>Unidades</t>
  </si>
  <si>
    <t>Visera plástica para gorra</t>
  </si>
  <si>
    <t>Tela de algodón perchado Antártida</t>
  </si>
  <si>
    <t>Tela antifluido</t>
  </si>
  <si>
    <t>Tela reflectiva</t>
  </si>
  <si>
    <t>Sesgo de tela</t>
  </si>
  <si>
    <t>Cono de hilo calibre 120</t>
  </si>
  <si>
    <t>Cremallera nylon</t>
  </si>
  <si>
    <t>Deslizador para cremallera metálico No.7</t>
  </si>
  <si>
    <t>Hebilla plástica de 2 cm</t>
  </si>
  <si>
    <t>Hebilla plástica de 4 cm</t>
  </si>
  <si>
    <t>Trabilla plástica para maleta de 2 cm</t>
  </si>
  <si>
    <t>Trabilla plástica para canguro y bolso de 2 cm</t>
  </si>
  <si>
    <t>Trabilla plástica para canguro y bolso de 4 cm</t>
  </si>
  <si>
    <t>Reata textil</t>
  </si>
  <si>
    <t>Velcro industrial</t>
  </si>
  <si>
    <t>Entretela termoadhesiva</t>
  </si>
  <si>
    <t>Broches americanos metálicos</t>
  </si>
  <si>
    <t>Botones metálicos</t>
  </si>
  <si>
    <t>Botones plásticos</t>
  </si>
  <si>
    <t>Cremallera para chaqueta</t>
  </si>
  <si>
    <t>Cremallera invisible</t>
  </si>
  <si>
    <t>Cordón textil</t>
  </si>
  <si>
    <t>Elástico textil</t>
  </si>
  <si>
    <t>Agujas industriales plana</t>
  </si>
  <si>
    <t>Paquetes</t>
  </si>
  <si>
    <t>Lapiz marcador de textiles</t>
  </si>
  <si>
    <t>Agujas industriales fileteadora</t>
  </si>
  <si>
    <t>Agujas industriales collarín</t>
  </si>
  <si>
    <t>Tela Quirúrgica</t>
  </si>
  <si>
    <t>Argolla mosquetón</t>
  </si>
  <si>
    <t>Broche imán</t>
  </si>
  <si>
    <t>Broche mosquetón</t>
  </si>
  <si>
    <t>Tensor</t>
  </si>
  <si>
    <t>Hebilla rectangular</t>
  </si>
  <si>
    <t>Herraje media luna</t>
  </si>
  <si>
    <t>Paquete</t>
  </si>
  <si>
    <t>Broche sapo</t>
  </si>
  <si>
    <t>Aguja para máquina plana (Referencia 16 × 257)</t>
  </si>
  <si>
    <t>Aguja Máquina Fileteadora/ tipo B- 27</t>
  </si>
  <si>
    <t>Aguja máquina botonadora / tipo 1985 TQ × 1</t>
  </si>
  <si>
    <t>Cremallera No. 3</t>
  </si>
  <si>
    <t>Cremallera No.6</t>
  </si>
  <si>
    <t>Deslizador para cremallera metálico No.3</t>
  </si>
  <si>
    <t>Deslizador para cremallera metálico No.6</t>
  </si>
  <si>
    <t>Kit de reglas para patronaje</t>
  </si>
  <si>
    <t>Kits</t>
  </si>
  <si>
    <t>Cinta métrica 120 pulgadas</t>
  </si>
  <si>
    <t>Abreojal/descosedor pequeño para confección</t>
  </si>
  <si>
    <t>Rollos</t>
  </si>
  <si>
    <t>Cinta falla</t>
  </si>
  <si>
    <t>Marcador borrable para tela</t>
  </si>
  <si>
    <t>Cajas</t>
  </si>
  <si>
    <t>Piel de Conejo por metros</t>
  </si>
  <si>
    <t>Piel de conejo estampada</t>
  </si>
  <si>
    <t>Piel de conejo acanalada</t>
  </si>
  <si>
    <t>Lona leona</t>
  </si>
  <si>
    <t>Kit de agujas de crochet</t>
  </si>
  <si>
    <t>Lana tipo para amigurumi</t>
  </si>
  <si>
    <t>Aros de madera</t>
  </si>
  <si>
    <t>Relleno Algodón Siliconado X 5 Kilos Multiusos</t>
  </si>
  <si>
    <t>Kilos</t>
  </si>
  <si>
    <t>Madeja de hilo macramé</t>
  </si>
  <si>
    <t>Tela Antifluido Textilia</t>
  </si>
  <si>
    <t>Dril Twill</t>
  </si>
  <si>
    <t>Peluche venus</t>
  </si>
  <si>
    <t>Suavetina</t>
  </si>
  <si>
    <t>Tela peluche cariñosito</t>
  </si>
  <si>
    <t>Guata 500 De 180 Gramos</t>
  </si>
  <si>
    <t>Lino estampado navideño</t>
  </si>
  <si>
    <t>Lame metalizada</t>
  </si>
  <si>
    <t>Esponjillon</t>
  </si>
  <si>
    <t>Fleece Navideño x Metros estampados diferentes</t>
  </si>
  <si>
    <t>Nariz aterciopelada</t>
  </si>
  <si>
    <t>Ojos de seguridad</t>
  </si>
  <si>
    <t>Hilo para coser jeans calibre 75</t>
  </si>
  <si>
    <t>Elástico Negro</t>
  </si>
  <si>
    <t>Elástico blanco</t>
  </si>
  <si>
    <t>Rib Blusero</t>
  </si>
  <si>
    <t>Hilaza filetear 2 Cabos</t>
  </si>
  <si>
    <t>TOTAL</t>
  </si>
  <si>
    <t>Valor en SMMLV</t>
  </si>
  <si>
    <t>LOTE 1 - TELAS</t>
  </si>
  <si>
    <t>LOTE 2 - INSUMOS DE CONFECCIÓN</t>
  </si>
  <si>
    <t>DRPA</t>
  </si>
  <si>
    <t>PRESUPUESTO DRPA TELAS</t>
  </si>
  <si>
    <t>PRESUPUESTO CÁRCEL TELAS</t>
  </si>
  <si>
    <r>
      <rPr>
        <b/>
        <sz val="8"/>
        <color rgb="FF000000"/>
        <rFont val="Arial Narrow"/>
      </rPr>
      <t xml:space="preserve">CHIQUITIENDA DE LOS ADORNOS
</t>
    </r>
    <r>
      <rPr>
        <sz val="8"/>
        <color rgb="FF000000"/>
        <rFont val="Arial Narrow"/>
      </rPr>
      <t>Carrera 70 #68b-26
3115342173 / 3209205921
Chiquitienda70@gmail.com</t>
    </r>
  </si>
  <si>
    <t>PRESUPUESTO TOTAL CÁRCEL</t>
  </si>
  <si>
    <t>PRESUPUESTO TOTAL DRPA</t>
  </si>
  <si>
    <t>PRESUPUESTO 
DRPA CONFECCIÓN</t>
  </si>
  <si>
    <t>PRESUPUESTO 
CÁRCEL CONFECCIÓN</t>
  </si>
  <si>
    <r>
      <t xml:space="preserve">BRILOP SAS
</t>
    </r>
    <r>
      <rPr>
        <sz val="8"/>
        <color rgb="FF000000"/>
        <rFont val="Arial Narrow"/>
      </rPr>
      <t>Calle 5c #69f-17, Bogotá
 3118511497
Brilopsas@gmail.com</t>
    </r>
  </si>
  <si>
    <r>
      <t xml:space="preserve">TIENDA SUTEX
</t>
    </r>
    <r>
      <rPr>
        <sz val="8"/>
        <color rgb="FF000000"/>
        <rFont val="Arial Narrow"/>
      </rPr>
      <t>Cra. 52C # 43-58 Sur, Bogotá
3112761460</t>
    </r>
  </si>
  <si>
    <t>Pintura para tela</t>
  </si>
  <si>
    <t>PRESUPUESTO TOTAL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</si>
</sst>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  <numFmt numFmtId="166" formatCode="_-* #,##0_-;\-* #,##0_-;_-* &quot;-&quot;??_-;_-@_-"/>
    <numFmt numFmtId="167" formatCode="_-[$$-240A]\ * #,##0.00_-;\-[$$-240A]\ * #,##0.00_-;_-[$$-240A]\ * &quot;-&quot;??_-;_-@_-"/>
    <numFmt numFmtId="168" formatCode="_-[$$-409]* #,##0.00_ ;_-[$$-409]* \-#,##0.00\ ;_-[$$-409]* &quot;-&quot;??_ ;_-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8"/>
      <color rgb="FF000009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Cambria"/>
      <family val="1"/>
    </font>
    <font>
      <sz val="10"/>
      <color theme="1"/>
      <name val="Arial Narrow"/>
    </font>
    <font>
      <sz val="8"/>
      <color theme="1"/>
      <name val="Arial Narrow"/>
    </font>
    <font>
      <b/>
      <sz val="8"/>
      <color rgb="FF000000"/>
      <name val="Arial Narrow"/>
    </font>
    <font>
      <sz val="8"/>
      <color rgb="FF000000"/>
      <name val="Arial Narrow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5EBF7"/>
        <bgColor indexed="64"/>
      </patternFill>
    </fill>
    <fill>
      <patternFill patternType="solid">
        <fgColor rgb="FFD3DDF1"/>
        <bgColor indexed="64"/>
      </patternFill>
    </fill>
  </fills>
  <borders count="8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wrapText="1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5" fontId="8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5" fillId="4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9" fillId="2" borderId="0" xfId="0" applyNumberFormat="1" applyFont="1" applyFill="1" applyAlignment="1">
      <alignment vertical="center"/>
    </xf>
    <xf numFmtId="1" fontId="8" fillId="0" borderId="1" xfId="0" applyNumberFormat="1" applyFont="1" applyBorder="1" applyAlignment="1">
      <alignment horizontal="center" vertical="center"/>
    </xf>
    <xf numFmtId="43" fontId="3" fillId="0" borderId="0" xfId="0" applyNumberFormat="1" applyFont="1" applyAlignment="1">
      <alignment wrapText="1"/>
    </xf>
    <xf numFmtId="9" fontId="9" fillId="2" borderId="0" xfId="3" applyFont="1" applyFill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4" fillId="0" borderId="1" xfId="2" applyNumberFormat="1" applyFont="1" applyBorder="1" applyAlignment="1">
      <alignment horizontal="center" vertical="center"/>
    </xf>
    <xf numFmtId="166" fontId="9" fillId="0" borderId="0" xfId="2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right" vertical="center"/>
    </xf>
    <xf numFmtId="167" fontId="9" fillId="0" borderId="0" xfId="1" applyNumberFormat="1" applyFont="1" applyFill="1" applyBorder="1" applyAlignment="1">
      <alignment horizontal="right" vertical="center"/>
    </xf>
    <xf numFmtId="164" fontId="9" fillId="0" borderId="0" xfId="1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6" fontId="14" fillId="0" borderId="1" xfId="2" applyNumberFormat="1" applyFont="1" applyBorder="1" applyAlignment="1">
      <alignment horizontal="left" vertical="center" wrapText="1"/>
    </xf>
    <xf numFmtId="166" fontId="12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/>
    </xf>
    <xf numFmtId="164" fontId="14" fillId="3" borderId="1" xfId="1" applyNumberFormat="1" applyFont="1" applyFill="1" applyBorder="1" applyAlignment="1">
      <alignment horizontal="center" vertical="center"/>
    </xf>
    <xf numFmtId="164" fontId="13" fillId="4" borderId="1" xfId="1" applyNumberFormat="1" applyFont="1" applyFill="1" applyBorder="1" applyAlignment="1">
      <alignment horizontal="right" vertical="center"/>
    </xf>
    <xf numFmtId="164" fontId="14" fillId="2" borderId="1" xfId="1" applyNumberFormat="1" applyFont="1" applyFill="1" applyBorder="1" applyAlignment="1">
      <alignment vertical="center"/>
    </xf>
    <xf numFmtId="164" fontId="14" fillId="2" borderId="0" xfId="0" applyNumberFormat="1" applyFont="1" applyFill="1" applyAlignment="1">
      <alignment vertical="center"/>
    </xf>
    <xf numFmtId="0" fontId="13" fillId="0" borderId="0" xfId="0" applyFont="1" applyAlignment="1">
      <alignment horizontal="center" vertical="center" wrapText="1"/>
    </xf>
    <xf numFmtId="166" fontId="12" fillId="0" borderId="0" xfId="0" applyNumberFormat="1" applyFont="1" applyAlignment="1">
      <alignment vertical="center"/>
    </xf>
    <xf numFmtId="166" fontId="14" fillId="0" borderId="1" xfId="2" applyNumberFormat="1" applyFont="1" applyFill="1" applyBorder="1" applyAlignment="1">
      <alignment horizontal="left" vertical="center" wrapText="1"/>
    </xf>
    <xf numFmtId="166" fontId="12" fillId="0" borderId="1" xfId="2" applyNumberFormat="1" applyFont="1" applyFill="1" applyBorder="1" applyAlignment="1">
      <alignment horizontal="center" vertical="center"/>
    </xf>
    <xf numFmtId="166" fontId="4" fillId="0" borderId="1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6" fontId="9" fillId="0" borderId="1" xfId="2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6" fontId="9" fillId="0" borderId="1" xfId="2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166" fontId="9" fillId="0" borderId="1" xfId="2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166" fontId="4" fillId="0" borderId="5" xfId="0" applyNumberFormat="1" applyFont="1" applyBorder="1" applyAlignment="1">
      <alignment horizontal="center" vertical="center"/>
    </xf>
    <xf numFmtId="166" fontId="9" fillId="0" borderId="5" xfId="2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6" fontId="9" fillId="0" borderId="1" xfId="2" applyNumberFormat="1" applyFont="1" applyFill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/>
    </xf>
    <xf numFmtId="165" fontId="9" fillId="3" borderId="1" xfId="1" applyNumberFormat="1" applyFont="1" applyFill="1" applyBorder="1" applyAlignment="1">
      <alignment horizontal="right" vertical="center"/>
    </xf>
    <xf numFmtId="168" fontId="9" fillId="2" borderId="1" xfId="1" applyNumberFormat="1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164" fontId="14" fillId="3" borderId="5" xfId="1" applyNumberFormat="1" applyFont="1" applyFill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166" fontId="4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43" fontId="8" fillId="0" borderId="1" xfId="1" applyNumberFormat="1" applyFont="1" applyFill="1" applyBorder="1" applyAlignment="1">
      <alignment horizontal="center" vertical="center"/>
    </xf>
    <xf numFmtId="164" fontId="5" fillId="4" borderId="2" xfId="1" applyNumberFormat="1" applyFont="1" applyFill="1" applyBorder="1" applyAlignment="1">
      <alignment horizontal="center" vertical="center"/>
    </xf>
    <xf numFmtId="164" fontId="5" fillId="4" borderId="3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wrapText="1"/>
    </xf>
    <xf numFmtId="166" fontId="8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13" fillId="3" borderId="1" xfId="1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5EBF7"/>
      <color rgb="FFFFFFFF"/>
      <color rgb="FF0070C0"/>
      <color rgb="FFD3DDF1"/>
      <color rgb="FF88C3F0"/>
      <color rgb="FF6CB6EC"/>
      <color rgb="FF98DDF2"/>
      <color rgb="FFF0F3FA"/>
      <color rgb="FF5F89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1"/>
  <sheetViews>
    <sheetView showGridLines="0" tabSelected="1" zoomScale="120" zoomScaleNormal="120" workbookViewId="0">
      <selection activeCell="AA4" sqref="AA4:AC4"/>
    </sheetView>
  </sheetViews>
  <sheetFormatPr baseColWidth="10" defaultColWidth="11.44140625" defaultRowHeight="15" customHeight="1" x14ac:dyDescent="0.3"/>
  <cols>
    <col min="1" max="1" width="3" style="1" customWidth="1"/>
    <col min="2" max="2" width="5.5546875" style="1" customWidth="1"/>
    <col min="3" max="3" width="30.33203125" style="6" bestFit="1" customWidth="1"/>
    <col min="4" max="5" width="10.33203125" style="1" customWidth="1"/>
    <col min="6" max="6" width="6.109375" style="2" bestFit="1" customWidth="1"/>
    <col min="7" max="7" width="7.77734375" style="27" customWidth="1"/>
    <col min="8" max="13" width="8.109375" style="1" customWidth="1"/>
    <col min="14" max="14" width="12.5546875" style="1" bestFit="1" customWidth="1"/>
    <col min="15" max="15" width="13.109375" style="1" customWidth="1"/>
    <col min="16" max="16" width="4.109375" style="3" customWidth="1"/>
    <col min="17" max="17" width="16.109375" style="3" customWidth="1"/>
    <col min="18" max="18" width="3.109375" style="3" customWidth="1"/>
    <col min="19" max="20" width="16.109375" style="3" customWidth="1"/>
    <col min="21" max="21" width="7.109375" style="3" bestFit="1" customWidth="1"/>
    <col min="22" max="22" width="39.33203125" style="1" customWidth="1"/>
    <col min="23" max="24" width="11.44140625" style="1" customWidth="1"/>
    <col min="25" max="25" width="5.88671875" style="1" customWidth="1"/>
    <col min="26" max="26" width="6.44140625" style="1" customWidth="1"/>
    <col min="27" max="32" width="8.44140625" style="1" customWidth="1"/>
    <col min="33" max="34" width="11.44140625" style="1"/>
    <col min="35" max="35" width="4.88671875" style="1" customWidth="1"/>
    <col min="36" max="36" width="19" style="1" customWidth="1"/>
    <col min="37" max="37" width="3.44140625" style="1" customWidth="1"/>
    <col min="38" max="38" width="20.109375" style="1" customWidth="1"/>
    <col min="39" max="39" width="11.44140625" style="1"/>
    <col min="40" max="40" width="11.44140625" style="1" customWidth="1"/>
    <col min="41" max="41" width="10" style="1" customWidth="1"/>
    <col min="42" max="42" width="3.5546875" style="1" customWidth="1"/>
    <col min="43" max="43" width="11.21875" style="1" customWidth="1"/>
    <col min="44" max="44" width="10" style="1" customWidth="1"/>
    <col min="45" max="45" width="3.44140625" style="1" customWidth="1"/>
    <col min="46" max="46" width="12" style="1" customWidth="1"/>
    <col min="47" max="47" width="10" style="1" customWidth="1"/>
    <col min="48" max="16384" width="11.44140625" style="1"/>
  </cols>
  <sheetData>
    <row r="1" spans="1:51" ht="15" customHeight="1" x14ac:dyDescent="0.3">
      <c r="A1" s="7"/>
      <c r="B1" s="7"/>
      <c r="C1" s="8"/>
      <c r="D1" s="7"/>
      <c r="E1" s="7"/>
      <c r="F1" s="9"/>
      <c r="G1" s="26"/>
      <c r="H1" s="7"/>
      <c r="I1" s="7"/>
      <c r="J1" s="7"/>
      <c r="K1" s="7"/>
      <c r="L1" s="7"/>
      <c r="M1" s="7"/>
      <c r="N1" s="7"/>
      <c r="O1" s="7"/>
      <c r="P1" s="10"/>
      <c r="Q1" s="10"/>
      <c r="R1" s="10"/>
      <c r="S1" s="10"/>
      <c r="T1" s="10"/>
      <c r="U1" s="10"/>
    </row>
    <row r="2" spans="1:51" ht="15" customHeight="1" x14ac:dyDescent="0.3">
      <c r="A2" s="7"/>
      <c r="B2" s="7"/>
      <c r="C2" s="8"/>
      <c r="D2" s="7"/>
      <c r="E2" s="7"/>
      <c r="F2" s="9"/>
      <c r="G2" s="26"/>
      <c r="H2" s="7"/>
      <c r="I2" s="7"/>
      <c r="J2" s="7"/>
      <c r="K2" s="7"/>
      <c r="L2" s="7"/>
      <c r="M2" s="7"/>
      <c r="N2" s="7"/>
      <c r="O2" s="7"/>
      <c r="P2" s="10"/>
      <c r="Q2" s="10"/>
      <c r="R2" s="10"/>
      <c r="S2" s="10"/>
      <c r="T2" s="10"/>
      <c r="U2" s="10"/>
    </row>
    <row r="3" spans="1:51" ht="42.6" customHeight="1" x14ac:dyDescent="0.3">
      <c r="A3" s="7"/>
      <c r="B3" s="86" t="s">
        <v>105</v>
      </c>
      <c r="C3" s="86"/>
      <c r="D3" s="7"/>
      <c r="E3" s="7"/>
      <c r="F3" s="9"/>
      <c r="G3" s="26"/>
      <c r="H3" s="7"/>
      <c r="I3" s="7"/>
      <c r="J3" s="7"/>
      <c r="K3" s="7"/>
      <c r="L3" s="7"/>
      <c r="M3" s="7"/>
      <c r="N3" s="7"/>
      <c r="O3" s="7"/>
      <c r="P3" s="10"/>
      <c r="Q3" s="10"/>
      <c r="R3" s="10"/>
      <c r="S3" s="10"/>
      <c r="T3" s="10"/>
      <c r="U3" s="86" t="s">
        <v>106</v>
      </c>
      <c r="V3" s="86"/>
      <c r="W3" s="51"/>
      <c r="X3" s="29"/>
      <c r="Y3" s="46"/>
      <c r="Z3" s="52"/>
      <c r="AA3" s="53"/>
      <c r="AB3" s="30"/>
      <c r="AC3" s="31"/>
      <c r="AD3" s="32"/>
      <c r="AE3" s="33"/>
      <c r="AF3" s="31"/>
      <c r="AG3" s="34"/>
      <c r="AH3" s="31"/>
    </row>
    <row r="4" spans="1:51" ht="64.95" customHeight="1" x14ac:dyDescent="0.3">
      <c r="A4" s="7"/>
      <c r="B4" s="94" t="s">
        <v>0</v>
      </c>
      <c r="C4" s="95" t="s">
        <v>1</v>
      </c>
      <c r="D4" s="93" t="s">
        <v>107</v>
      </c>
      <c r="E4" s="95" t="s">
        <v>2</v>
      </c>
      <c r="F4" s="95" t="s">
        <v>3</v>
      </c>
      <c r="G4" s="93" t="s">
        <v>4</v>
      </c>
      <c r="H4" s="94" t="s">
        <v>115</v>
      </c>
      <c r="I4" s="98"/>
      <c r="J4" s="98"/>
      <c r="K4" s="94" t="s">
        <v>116</v>
      </c>
      <c r="L4" s="98"/>
      <c r="M4" s="98"/>
      <c r="N4" s="99" t="s">
        <v>5</v>
      </c>
      <c r="O4" s="99"/>
      <c r="P4" s="13"/>
      <c r="Q4" s="96" t="s">
        <v>108</v>
      </c>
      <c r="R4" s="74"/>
      <c r="S4" s="96" t="s">
        <v>109</v>
      </c>
      <c r="T4" s="13"/>
      <c r="U4" s="94" t="s">
        <v>0</v>
      </c>
      <c r="V4" s="95" t="s">
        <v>1</v>
      </c>
      <c r="W4" s="93" t="s">
        <v>107</v>
      </c>
      <c r="X4" s="95" t="s">
        <v>2</v>
      </c>
      <c r="Y4" s="95" t="s">
        <v>3</v>
      </c>
      <c r="Z4" s="93" t="s">
        <v>4</v>
      </c>
      <c r="AA4" s="105" t="s">
        <v>110</v>
      </c>
      <c r="AB4" s="106"/>
      <c r="AC4" s="106"/>
      <c r="AD4" s="94" t="s">
        <v>115</v>
      </c>
      <c r="AE4" s="98"/>
      <c r="AF4" s="98"/>
      <c r="AG4" s="99" t="s">
        <v>5</v>
      </c>
      <c r="AH4" s="99"/>
      <c r="AJ4" s="96" t="s">
        <v>113</v>
      </c>
      <c r="AK4" s="74"/>
      <c r="AL4" s="96" t="s">
        <v>114</v>
      </c>
      <c r="AN4" s="99" t="s">
        <v>111</v>
      </c>
      <c r="AO4" s="99"/>
      <c r="AQ4" s="99" t="s">
        <v>112</v>
      </c>
      <c r="AR4" s="99"/>
      <c r="AT4" s="99" t="s">
        <v>118</v>
      </c>
      <c r="AU4" s="99"/>
      <c r="AW4" s="5"/>
    </row>
    <row r="5" spans="1:51" ht="36" customHeight="1" x14ac:dyDescent="0.3">
      <c r="A5" s="7"/>
      <c r="B5" s="94"/>
      <c r="C5" s="95"/>
      <c r="D5" s="93"/>
      <c r="E5" s="95"/>
      <c r="F5" s="95"/>
      <c r="G5" s="93"/>
      <c r="H5" s="24" t="s">
        <v>6</v>
      </c>
      <c r="I5" s="24" t="s">
        <v>7</v>
      </c>
      <c r="J5" s="11" t="s">
        <v>8</v>
      </c>
      <c r="K5" s="24" t="s">
        <v>6</v>
      </c>
      <c r="L5" s="24" t="s">
        <v>7</v>
      </c>
      <c r="M5" s="11" t="s">
        <v>8</v>
      </c>
      <c r="N5" s="23" t="s">
        <v>6</v>
      </c>
      <c r="O5" s="12" t="s">
        <v>9</v>
      </c>
      <c r="P5" s="13"/>
      <c r="Q5" s="97"/>
      <c r="R5" s="13"/>
      <c r="S5" s="97"/>
      <c r="T5" s="13"/>
      <c r="U5" s="94"/>
      <c r="V5" s="95"/>
      <c r="W5" s="93"/>
      <c r="X5" s="95"/>
      <c r="Y5" s="95"/>
      <c r="Z5" s="93"/>
      <c r="AA5" s="24" t="s">
        <v>6</v>
      </c>
      <c r="AB5" s="24" t="s">
        <v>7</v>
      </c>
      <c r="AC5" s="11" t="s">
        <v>8</v>
      </c>
      <c r="AD5" s="24" t="s">
        <v>6</v>
      </c>
      <c r="AE5" s="24" t="s">
        <v>7</v>
      </c>
      <c r="AF5" s="11" t="s">
        <v>8</v>
      </c>
      <c r="AG5" s="23" t="s">
        <v>6</v>
      </c>
      <c r="AH5" s="12" t="s">
        <v>9</v>
      </c>
      <c r="AJ5" s="97"/>
      <c r="AK5" s="13"/>
      <c r="AL5" s="97"/>
      <c r="AN5" s="103">
        <f>(S37+AL61)</f>
        <v>49999025</v>
      </c>
      <c r="AO5" s="103"/>
      <c r="AQ5" s="100">
        <f>Q37+AJ61</f>
        <v>39999875</v>
      </c>
      <c r="AR5" s="100"/>
      <c r="AT5" s="100">
        <f>AN5+AQ5</f>
        <v>89998900</v>
      </c>
      <c r="AU5" s="100"/>
    </row>
    <row r="6" spans="1:51" s="35" customFormat="1" ht="12.75" customHeight="1" x14ac:dyDescent="0.3">
      <c r="A6" s="36"/>
      <c r="B6" s="55">
        <v>1</v>
      </c>
      <c r="C6" s="56" t="s">
        <v>10</v>
      </c>
      <c r="D6" s="47">
        <v>200</v>
      </c>
      <c r="E6" s="49">
        <v>15</v>
      </c>
      <c r="F6" s="38">
        <f>SUM(D6:E6)</f>
        <v>215</v>
      </c>
      <c r="G6" s="39" t="s">
        <v>11</v>
      </c>
      <c r="H6" s="40">
        <f>I6/119%</f>
        <v>20168.067226890758</v>
      </c>
      <c r="I6" s="41">
        <v>24000</v>
      </c>
      <c r="J6" s="84">
        <f>F6*I6</f>
        <v>5160000</v>
      </c>
      <c r="K6" s="40">
        <f>L6/119%</f>
        <v>12605.042016806723</v>
      </c>
      <c r="L6" s="41">
        <v>15000</v>
      </c>
      <c r="M6" s="42">
        <f t="shared" ref="M6:M36" si="0">L6*F6</f>
        <v>3225000</v>
      </c>
      <c r="N6" s="43">
        <f>INT(AVERAGE(I6,L6))</f>
        <v>19500</v>
      </c>
      <c r="O6" s="42">
        <f>N6*F6</f>
        <v>4192500</v>
      </c>
      <c r="P6" s="44"/>
      <c r="Q6" s="41">
        <f t="shared" ref="Q6:Q36" si="1">D6*N6</f>
        <v>3900000</v>
      </c>
      <c r="R6" s="44"/>
      <c r="S6" s="41">
        <f t="shared" ref="S6:S36" si="2">E6*N6</f>
        <v>292500</v>
      </c>
      <c r="T6" s="44"/>
      <c r="U6" s="55">
        <v>1</v>
      </c>
      <c r="V6" s="57" t="s">
        <v>22</v>
      </c>
      <c r="W6" s="58">
        <v>110</v>
      </c>
      <c r="X6" s="28"/>
      <c r="Y6" s="38">
        <f>SUM(W6:X6)</f>
        <v>110</v>
      </c>
      <c r="Z6" s="59" t="s">
        <v>23</v>
      </c>
      <c r="AA6" s="25">
        <f>AB6/119%</f>
        <v>1260.5042016806724</v>
      </c>
      <c r="AB6" s="15">
        <v>1500</v>
      </c>
      <c r="AC6" s="16">
        <f>Y6*AB6</f>
        <v>165000</v>
      </c>
      <c r="AD6" s="17">
        <f>AE6/119%</f>
        <v>1512.6050420168067</v>
      </c>
      <c r="AE6" s="72">
        <v>1800</v>
      </c>
      <c r="AF6" s="16">
        <f>Y6*AE6</f>
        <v>198000</v>
      </c>
      <c r="AG6" s="73">
        <f>INT(AVERAGE(AB6,AE6))</f>
        <v>1650</v>
      </c>
      <c r="AH6" s="16">
        <f>AG6*Y6</f>
        <v>181500</v>
      </c>
      <c r="AJ6" s="41">
        <f>W6*AG6</f>
        <v>181500</v>
      </c>
      <c r="AK6" s="44"/>
      <c r="AL6" s="41">
        <f>X6*AG6</f>
        <v>0</v>
      </c>
      <c r="AN6" s="16" t="s">
        <v>104</v>
      </c>
      <c r="AO6" s="76">
        <f>AN5/1750905</f>
        <v>28.556103843440962</v>
      </c>
      <c r="AQ6" s="16" t="s">
        <v>104</v>
      </c>
      <c r="AR6" s="19">
        <f>AQ5/1750905</f>
        <v>22.845257167007919</v>
      </c>
      <c r="AT6" s="16" t="s">
        <v>104</v>
      </c>
      <c r="AU6" s="19">
        <f>AT5/1750905</f>
        <v>51.401361010448881</v>
      </c>
      <c r="AX6" s="85"/>
    </row>
    <row r="7" spans="1:51" s="35" customFormat="1" ht="12.75" customHeight="1" x14ac:dyDescent="0.3">
      <c r="A7" s="36"/>
      <c r="B7" s="55">
        <v>2</v>
      </c>
      <c r="C7" s="56" t="s">
        <v>12</v>
      </c>
      <c r="D7" s="37"/>
      <c r="E7" s="28">
        <v>15</v>
      </c>
      <c r="F7" s="38">
        <f t="shared" ref="F7:F36" si="3">SUM(D7:E7)</f>
        <v>15</v>
      </c>
      <c r="G7" s="39" t="s">
        <v>11</v>
      </c>
      <c r="H7" s="40">
        <f t="shared" ref="H7:H36" si="4">I7/119%</f>
        <v>24369.747899159665</v>
      </c>
      <c r="I7" s="41">
        <v>29000</v>
      </c>
      <c r="J7" s="84">
        <f t="shared" ref="J7:J36" si="5">F7*I7</f>
        <v>435000</v>
      </c>
      <c r="K7" s="40">
        <f t="shared" ref="K7:K30" si="6">L7/119%</f>
        <v>12605.042016806723</v>
      </c>
      <c r="L7" s="41">
        <v>15000</v>
      </c>
      <c r="M7" s="42">
        <f t="shared" si="0"/>
        <v>225000</v>
      </c>
      <c r="N7" s="43">
        <f t="shared" ref="N7:N36" si="7">INT(AVERAGE(I7,L7))</f>
        <v>22000</v>
      </c>
      <c r="O7" s="42">
        <f t="shared" ref="O7:O36" si="8">N7*F7</f>
        <v>330000</v>
      </c>
      <c r="P7" s="44"/>
      <c r="Q7" s="41">
        <f t="shared" si="1"/>
        <v>0</v>
      </c>
      <c r="R7" s="44"/>
      <c r="S7" s="41">
        <f t="shared" si="2"/>
        <v>330000</v>
      </c>
      <c r="T7" s="44"/>
      <c r="U7" s="55">
        <v>2</v>
      </c>
      <c r="V7" s="57" t="s">
        <v>24</v>
      </c>
      <c r="W7" s="58">
        <v>100</v>
      </c>
      <c r="X7" s="28"/>
      <c r="Y7" s="38">
        <f t="shared" ref="Y7:Y59" si="9">SUM(W7:X7)</f>
        <v>100</v>
      </c>
      <c r="Z7" s="59" t="s">
        <v>23</v>
      </c>
      <c r="AA7" s="25">
        <f t="shared" ref="AA7:AA60" si="10">AB7/119%</f>
        <v>1260.5042016806724</v>
      </c>
      <c r="AB7" s="15">
        <v>1500</v>
      </c>
      <c r="AC7" s="16">
        <f t="shared" ref="AC7:AC60" si="11">Y7*AB7</f>
        <v>150000</v>
      </c>
      <c r="AD7" s="17">
        <f t="shared" ref="AD7:AD60" si="12">AE7/119%</f>
        <v>2100.840336134454</v>
      </c>
      <c r="AE7" s="72">
        <v>2500</v>
      </c>
      <c r="AF7" s="16">
        <f t="shared" ref="AF7:AF60" si="13">Y7*AE7</f>
        <v>250000</v>
      </c>
      <c r="AG7" s="73">
        <f t="shared" ref="AG7:AG60" si="14">INT(AVERAGE(AB7,AE7))</f>
        <v>2000</v>
      </c>
      <c r="AH7" s="16">
        <f t="shared" ref="AH7:AH60" si="15">AG7*Y7</f>
        <v>200000</v>
      </c>
      <c r="AJ7" s="41">
        <f t="shared" ref="AJ7:AJ60" si="16">W7*AG7</f>
        <v>200000</v>
      </c>
      <c r="AK7" s="44"/>
      <c r="AL7" s="41">
        <f t="shared" ref="AL7:AL60" si="17">X7*AG7</f>
        <v>0</v>
      </c>
      <c r="AX7" s="85"/>
    </row>
    <row r="8" spans="1:51" s="35" customFormat="1" ht="12.75" customHeight="1" x14ac:dyDescent="0.3">
      <c r="A8" s="36"/>
      <c r="B8" s="55">
        <v>3</v>
      </c>
      <c r="C8" s="56" t="s">
        <v>13</v>
      </c>
      <c r="D8" s="37"/>
      <c r="E8" s="28">
        <v>15</v>
      </c>
      <c r="F8" s="38">
        <f t="shared" si="3"/>
        <v>15</v>
      </c>
      <c r="G8" s="39" t="s">
        <v>11</v>
      </c>
      <c r="H8" s="40">
        <f t="shared" si="4"/>
        <v>20168.067226890758</v>
      </c>
      <c r="I8" s="41">
        <v>24000</v>
      </c>
      <c r="J8" s="84">
        <f t="shared" si="5"/>
        <v>360000</v>
      </c>
      <c r="K8" s="40">
        <f t="shared" si="6"/>
        <v>13445.378151260506</v>
      </c>
      <c r="L8" s="41">
        <v>16000</v>
      </c>
      <c r="M8" s="42">
        <f t="shared" si="0"/>
        <v>240000</v>
      </c>
      <c r="N8" s="43">
        <f t="shared" si="7"/>
        <v>20000</v>
      </c>
      <c r="O8" s="42">
        <f t="shared" si="8"/>
        <v>300000</v>
      </c>
      <c r="P8" s="44"/>
      <c r="Q8" s="41">
        <f t="shared" si="1"/>
        <v>0</v>
      </c>
      <c r="R8" s="44"/>
      <c r="S8" s="41">
        <f t="shared" si="2"/>
        <v>300000</v>
      </c>
      <c r="T8" s="44"/>
      <c r="U8" s="55">
        <v>3</v>
      </c>
      <c r="V8" s="57" t="s">
        <v>28</v>
      </c>
      <c r="W8" s="58">
        <v>150</v>
      </c>
      <c r="X8" s="28"/>
      <c r="Y8" s="38">
        <f t="shared" si="9"/>
        <v>150</v>
      </c>
      <c r="Z8" s="59" t="s">
        <v>11</v>
      </c>
      <c r="AA8" s="25">
        <f t="shared" si="10"/>
        <v>420.1680672268908</v>
      </c>
      <c r="AB8" s="15">
        <v>500</v>
      </c>
      <c r="AC8" s="16">
        <f t="shared" si="11"/>
        <v>75000</v>
      </c>
      <c r="AD8" s="17">
        <f t="shared" si="12"/>
        <v>588.23529411764707</v>
      </c>
      <c r="AE8" s="72">
        <v>700</v>
      </c>
      <c r="AF8" s="16">
        <f t="shared" si="13"/>
        <v>105000</v>
      </c>
      <c r="AG8" s="73">
        <f t="shared" si="14"/>
        <v>600</v>
      </c>
      <c r="AH8" s="16">
        <f t="shared" si="15"/>
        <v>90000</v>
      </c>
      <c r="AJ8" s="41">
        <f t="shared" si="16"/>
        <v>90000</v>
      </c>
      <c r="AK8" s="44"/>
      <c r="AL8" s="41">
        <f t="shared" si="17"/>
        <v>0</v>
      </c>
      <c r="AX8" s="85"/>
    </row>
    <row r="9" spans="1:51" s="35" customFormat="1" ht="12.75" customHeight="1" x14ac:dyDescent="0.3">
      <c r="A9" s="36"/>
      <c r="B9" s="55">
        <v>4</v>
      </c>
      <c r="C9" s="56" t="s">
        <v>14</v>
      </c>
      <c r="D9" s="37"/>
      <c r="E9" s="28">
        <v>15</v>
      </c>
      <c r="F9" s="38">
        <f t="shared" si="3"/>
        <v>15</v>
      </c>
      <c r="G9" s="39" t="s">
        <v>11</v>
      </c>
      <c r="H9" s="40">
        <f t="shared" si="4"/>
        <v>24369.747899159665</v>
      </c>
      <c r="I9" s="41">
        <v>29000</v>
      </c>
      <c r="J9" s="84">
        <f t="shared" si="5"/>
        <v>435000</v>
      </c>
      <c r="K9" s="40">
        <f t="shared" si="6"/>
        <v>13445.378151260506</v>
      </c>
      <c r="L9" s="41">
        <v>16000</v>
      </c>
      <c r="M9" s="42">
        <f t="shared" si="0"/>
        <v>240000</v>
      </c>
      <c r="N9" s="43">
        <f t="shared" si="7"/>
        <v>22500</v>
      </c>
      <c r="O9" s="42">
        <f t="shared" si="8"/>
        <v>337500</v>
      </c>
      <c r="P9" s="44"/>
      <c r="Q9" s="41">
        <f t="shared" si="1"/>
        <v>0</v>
      </c>
      <c r="R9" s="44"/>
      <c r="S9" s="41">
        <f t="shared" si="2"/>
        <v>337500</v>
      </c>
      <c r="T9" s="44"/>
      <c r="U9" s="55">
        <v>4</v>
      </c>
      <c r="V9" s="57" t="s">
        <v>29</v>
      </c>
      <c r="W9" s="60">
        <v>190</v>
      </c>
      <c r="X9" s="49">
        <v>300</v>
      </c>
      <c r="Y9" s="38">
        <f t="shared" si="9"/>
        <v>490</v>
      </c>
      <c r="Z9" s="59" t="s">
        <v>23</v>
      </c>
      <c r="AA9" s="25">
        <f t="shared" si="10"/>
        <v>4621.8487394957983</v>
      </c>
      <c r="AB9" s="15">
        <v>5500</v>
      </c>
      <c r="AC9" s="16">
        <f t="shared" si="11"/>
        <v>2695000</v>
      </c>
      <c r="AD9" s="17">
        <f t="shared" si="12"/>
        <v>8823.5294117647063</v>
      </c>
      <c r="AE9" s="72">
        <v>10500</v>
      </c>
      <c r="AF9" s="16">
        <f t="shared" si="13"/>
        <v>5145000</v>
      </c>
      <c r="AG9" s="73">
        <f t="shared" si="14"/>
        <v>8000</v>
      </c>
      <c r="AH9" s="16">
        <f t="shared" si="15"/>
        <v>3920000</v>
      </c>
      <c r="AJ9" s="41">
        <f t="shared" si="16"/>
        <v>1520000</v>
      </c>
      <c r="AK9" s="18"/>
      <c r="AL9" s="41">
        <f t="shared" si="17"/>
        <v>2400000</v>
      </c>
      <c r="AX9" s="85"/>
    </row>
    <row r="10" spans="1:51" s="4" customFormat="1" ht="12.75" customHeight="1" x14ac:dyDescent="0.3">
      <c r="A10" s="14"/>
      <c r="B10" s="55">
        <v>5</v>
      </c>
      <c r="C10" s="57" t="s">
        <v>15</v>
      </c>
      <c r="D10" s="37">
        <v>200</v>
      </c>
      <c r="E10" s="28"/>
      <c r="F10" s="38">
        <f t="shared" si="3"/>
        <v>200</v>
      </c>
      <c r="G10" s="39" t="s">
        <v>11</v>
      </c>
      <c r="H10" s="40">
        <f t="shared" si="4"/>
        <v>14285.714285714286</v>
      </c>
      <c r="I10" s="15">
        <v>17000</v>
      </c>
      <c r="J10" s="84">
        <f t="shared" si="5"/>
        <v>3400000</v>
      </c>
      <c r="K10" s="40">
        <f t="shared" si="6"/>
        <v>13613.44537815126</v>
      </c>
      <c r="L10" s="15">
        <v>16200</v>
      </c>
      <c r="M10" s="42">
        <f t="shared" si="0"/>
        <v>3240000</v>
      </c>
      <c r="N10" s="43">
        <f t="shared" si="7"/>
        <v>16600</v>
      </c>
      <c r="O10" s="42">
        <f t="shared" si="8"/>
        <v>3320000</v>
      </c>
      <c r="P10" s="18"/>
      <c r="Q10" s="41">
        <f t="shared" si="1"/>
        <v>3320000</v>
      </c>
      <c r="R10" s="18"/>
      <c r="S10" s="41">
        <f t="shared" si="2"/>
        <v>0</v>
      </c>
      <c r="T10" s="18"/>
      <c r="U10" s="55">
        <v>5</v>
      </c>
      <c r="V10" s="57" t="s">
        <v>30</v>
      </c>
      <c r="W10" s="58">
        <v>168</v>
      </c>
      <c r="X10" s="28"/>
      <c r="Y10" s="38">
        <f t="shared" si="9"/>
        <v>168</v>
      </c>
      <c r="Z10" s="59" t="s">
        <v>11</v>
      </c>
      <c r="AA10" s="25">
        <f t="shared" si="10"/>
        <v>840.3361344537816</v>
      </c>
      <c r="AB10" s="15">
        <v>1000</v>
      </c>
      <c r="AC10" s="16">
        <f t="shared" si="11"/>
        <v>168000</v>
      </c>
      <c r="AD10" s="17">
        <f t="shared" si="12"/>
        <v>1260.5042016806724</v>
      </c>
      <c r="AE10" s="72">
        <v>1500</v>
      </c>
      <c r="AF10" s="16">
        <f t="shared" si="13"/>
        <v>252000</v>
      </c>
      <c r="AG10" s="73">
        <f t="shared" si="14"/>
        <v>1250</v>
      </c>
      <c r="AH10" s="16">
        <f t="shared" si="15"/>
        <v>210000</v>
      </c>
      <c r="AJ10" s="41">
        <f t="shared" si="16"/>
        <v>210000</v>
      </c>
      <c r="AK10" s="18"/>
      <c r="AL10" s="41">
        <f t="shared" si="17"/>
        <v>0</v>
      </c>
      <c r="AX10" s="85"/>
      <c r="AY10" s="35"/>
    </row>
    <row r="11" spans="1:51" s="4" customFormat="1" ht="12.75" customHeight="1" x14ac:dyDescent="0.3">
      <c r="A11" s="14"/>
      <c r="B11" s="55">
        <v>6</v>
      </c>
      <c r="C11" s="57" t="s">
        <v>16</v>
      </c>
      <c r="D11" s="47">
        <v>150</v>
      </c>
      <c r="E11" s="48">
        <v>130</v>
      </c>
      <c r="F11" s="38">
        <f t="shared" si="3"/>
        <v>280</v>
      </c>
      <c r="G11" s="39" t="s">
        <v>11</v>
      </c>
      <c r="H11" s="40">
        <f t="shared" si="4"/>
        <v>19159.663865546219</v>
      </c>
      <c r="I11" s="15">
        <v>22800</v>
      </c>
      <c r="J11" s="84">
        <f t="shared" si="5"/>
        <v>6384000</v>
      </c>
      <c r="K11" s="40">
        <f t="shared" si="6"/>
        <v>13025.210084033613</v>
      </c>
      <c r="L11" s="15">
        <v>15500</v>
      </c>
      <c r="M11" s="42">
        <f t="shared" si="0"/>
        <v>4340000</v>
      </c>
      <c r="N11" s="43">
        <f t="shared" si="7"/>
        <v>19150</v>
      </c>
      <c r="O11" s="42">
        <f t="shared" si="8"/>
        <v>5362000</v>
      </c>
      <c r="P11" s="18"/>
      <c r="Q11" s="41">
        <f t="shared" si="1"/>
        <v>2872500</v>
      </c>
      <c r="R11" s="18"/>
      <c r="S11" s="41">
        <f t="shared" si="2"/>
        <v>2489500</v>
      </c>
      <c r="T11" s="18"/>
      <c r="U11" s="55">
        <v>6</v>
      </c>
      <c r="V11" s="57" t="s">
        <v>31</v>
      </c>
      <c r="W11" s="58">
        <v>500</v>
      </c>
      <c r="X11" s="28"/>
      <c r="Y11" s="38">
        <f t="shared" si="9"/>
        <v>500</v>
      </c>
      <c r="Z11" s="59" t="s">
        <v>23</v>
      </c>
      <c r="AA11" s="25">
        <f t="shared" si="10"/>
        <v>420.1680672268908</v>
      </c>
      <c r="AB11" s="15">
        <v>500</v>
      </c>
      <c r="AC11" s="16">
        <f t="shared" si="11"/>
        <v>250000</v>
      </c>
      <c r="AD11" s="17">
        <f t="shared" si="12"/>
        <v>756.30252100840335</v>
      </c>
      <c r="AE11" s="72">
        <v>900</v>
      </c>
      <c r="AF11" s="16">
        <f t="shared" si="13"/>
        <v>450000</v>
      </c>
      <c r="AG11" s="73">
        <f t="shared" si="14"/>
        <v>700</v>
      </c>
      <c r="AH11" s="16">
        <f t="shared" si="15"/>
        <v>350000</v>
      </c>
      <c r="AJ11" s="41">
        <f t="shared" si="16"/>
        <v>350000</v>
      </c>
      <c r="AK11" s="18"/>
      <c r="AL11" s="41">
        <f t="shared" si="17"/>
        <v>0</v>
      </c>
      <c r="AX11" s="85"/>
      <c r="AY11" s="35"/>
    </row>
    <row r="12" spans="1:51" s="4" customFormat="1" ht="12.75" customHeight="1" x14ac:dyDescent="0.3">
      <c r="A12" s="14"/>
      <c r="B12" s="55">
        <v>7</v>
      </c>
      <c r="C12" s="57" t="s">
        <v>17</v>
      </c>
      <c r="D12" s="37">
        <v>150</v>
      </c>
      <c r="E12" s="28"/>
      <c r="F12" s="38">
        <f t="shared" si="3"/>
        <v>150</v>
      </c>
      <c r="G12" s="39" t="s">
        <v>11</v>
      </c>
      <c r="H12" s="40">
        <f t="shared" si="4"/>
        <v>15126.050420168069</v>
      </c>
      <c r="I12" s="15">
        <v>18000</v>
      </c>
      <c r="J12" s="84">
        <f t="shared" si="5"/>
        <v>2700000</v>
      </c>
      <c r="K12" s="40">
        <f t="shared" si="6"/>
        <v>5042.0168067226896</v>
      </c>
      <c r="L12" s="15">
        <v>6000</v>
      </c>
      <c r="M12" s="42">
        <f t="shared" si="0"/>
        <v>900000</v>
      </c>
      <c r="N12" s="43">
        <f t="shared" si="7"/>
        <v>12000</v>
      </c>
      <c r="O12" s="42">
        <f t="shared" si="8"/>
        <v>1800000</v>
      </c>
      <c r="P12" s="18"/>
      <c r="Q12" s="41">
        <f t="shared" si="1"/>
        <v>1800000</v>
      </c>
      <c r="R12" s="18"/>
      <c r="S12" s="41">
        <f t="shared" si="2"/>
        <v>0</v>
      </c>
      <c r="T12" s="18"/>
      <c r="U12" s="55">
        <v>7</v>
      </c>
      <c r="V12" s="57" t="s">
        <v>32</v>
      </c>
      <c r="W12" s="58">
        <v>250</v>
      </c>
      <c r="X12" s="28"/>
      <c r="Y12" s="38">
        <f t="shared" si="9"/>
        <v>250</v>
      </c>
      <c r="Z12" s="59" t="s">
        <v>23</v>
      </c>
      <c r="AA12" s="25">
        <f t="shared" si="10"/>
        <v>1260.5042016806724</v>
      </c>
      <c r="AB12" s="15">
        <v>1500</v>
      </c>
      <c r="AC12" s="16">
        <f t="shared" si="11"/>
        <v>375000</v>
      </c>
      <c r="AD12" s="17">
        <f t="shared" si="12"/>
        <v>588.23529411764707</v>
      </c>
      <c r="AE12" s="72">
        <v>700</v>
      </c>
      <c r="AF12" s="16">
        <f t="shared" si="13"/>
        <v>175000</v>
      </c>
      <c r="AG12" s="73">
        <f t="shared" si="14"/>
        <v>1100</v>
      </c>
      <c r="AH12" s="16">
        <f t="shared" si="15"/>
        <v>275000</v>
      </c>
      <c r="AJ12" s="41">
        <f t="shared" si="16"/>
        <v>275000</v>
      </c>
      <c r="AK12" s="18"/>
      <c r="AL12" s="41">
        <f t="shared" si="17"/>
        <v>0</v>
      </c>
      <c r="AX12" s="85"/>
      <c r="AY12" s="35"/>
    </row>
    <row r="13" spans="1:51" s="4" customFormat="1" ht="12.75" customHeight="1" x14ac:dyDescent="0.3">
      <c r="A13" s="14"/>
      <c r="B13" s="55">
        <v>8</v>
      </c>
      <c r="C13" s="57" t="s">
        <v>18</v>
      </c>
      <c r="D13" s="58">
        <v>150</v>
      </c>
      <c r="E13" s="28"/>
      <c r="F13" s="38">
        <f t="shared" si="3"/>
        <v>150</v>
      </c>
      <c r="G13" s="59" t="s">
        <v>11</v>
      </c>
      <c r="H13" s="40">
        <f t="shared" si="4"/>
        <v>5882.3529411764712</v>
      </c>
      <c r="I13" s="15">
        <v>7000</v>
      </c>
      <c r="J13" s="84">
        <f t="shared" si="5"/>
        <v>1050000</v>
      </c>
      <c r="K13" s="40">
        <f t="shared" si="6"/>
        <v>3361.3445378151264</v>
      </c>
      <c r="L13" s="15">
        <v>4000</v>
      </c>
      <c r="M13" s="42">
        <f t="shared" si="0"/>
        <v>600000</v>
      </c>
      <c r="N13" s="43">
        <f t="shared" si="7"/>
        <v>5500</v>
      </c>
      <c r="O13" s="42">
        <f t="shared" si="8"/>
        <v>825000</v>
      </c>
      <c r="P13" s="18"/>
      <c r="Q13" s="41">
        <f t="shared" si="1"/>
        <v>825000</v>
      </c>
      <c r="R13" s="18"/>
      <c r="S13" s="41">
        <f t="shared" si="2"/>
        <v>0</v>
      </c>
      <c r="T13" s="18"/>
      <c r="U13" s="55">
        <v>8</v>
      </c>
      <c r="V13" s="57" t="s">
        <v>33</v>
      </c>
      <c r="W13" s="58">
        <v>250</v>
      </c>
      <c r="X13" s="28"/>
      <c r="Y13" s="38">
        <f t="shared" si="9"/>
        <v>250</v>
      </c>
      <c r="Z13" s="59" t="s">
        <v>23</v>
      </c>
      <c r="AA13" s="25">
        <f t="shared" si="10"/>
        <v>1680.6722689075632</v>
      </c>
      <c r="AB13" s="15">
        <v>2000</v>
      </c>
      <c r="AC13" s="16">
        <f t="shared" si="11"/>
        <v>500000</v>
      </c>
      <c r="AD13" s="17">
        <f t="shared" si="12"/>
        <v>756.30252100840335</v>
      </c>
      <c r="AE13" s="72">
        <v>900</v>
      </c>
      <c r="AF13" s="16">
        <f t="shared" si="13"/>
        <v>225000</v>
      </c>
      <c r="AG13" s="73">
        <f t="shared" si="14"/>
        <v>1450</v>
      </c>
      <c r="AH13" s="16">
        <f t="shared" si="15"/>
        <v>362500</v>
      </c>
      <c r="AJ13" s="41">
        <f t="shared" si="16"/>
        <v>362500</v>
      </c>
      <c r="AK13" s="18"/>
      <c r="AL13" s="41">
        <f t="shared" si="17"/>
        <v>0</v>
      </c>
      <c r="AX13" s="85"/>
      <c r="AY13" s="35"/>
    </row>
    <row r="14" spans="1:51" s="4" customFormat="1" ht="12.75" customHeight="1" x14ac:dyDescent="0.3">
      <c r="A14" s="14"/>
      <c r="B14" s="55">
        <v>9</v>
      </c>
      <c r="C14" s="57" t="s">
        <v>19</v>
      </c>
      <c r="D14" s="58">
        <v>180</v>
      </c>
      <c r="E14" s="28"/>
      <c r="F14" s="38">
        <f t="shared" si="3"/>
        <v>180</v>
      </c>
      <c r="G14" s="59" t="s">
        <v>11</v>
      </c>
      <c r="H14" s="40">
        <f t="shared" si="4"/>
        <v>14285.714285714286</v>
      </c>
      <c r="I14" s="15">
        <v>17000</v>
      </c>
      <c r="J14" s="84">
        <f t="shared" si="5"/>
        <v>3060000</v>
      </c>
      <c r="K14" s="40">
        <f t="shared" si="6"/>
        <v>13445.378151260506</v>
      </c>
      <c r="L14" s="15">
        <v>16000</v>
      </c>
      <c r="M14" s="42">
        <f t="shared" si="0"/>
        <v>2880000</v>
      </c>
      <c r="N14" s="43">
        <f t="shared" si="7"/>
        <v>16500</v>
      </c>
      <c r="O14" s="42">
        <f t="shared" si="8"/>
        <v>2970000</v>
      </c>
      <c r="P14" s="18"/>
      <c r="Q14" s="41">
        <f t="shared" si="1"/>
        <v>2970000</v>
      </c>
      <c r="R14" s="18"/>
      <c r="S14" s="41">
        <f t="shared" si="2"/>
        <v>0</v>
      </c>
      <c r="T14" s="18"/>
      <c r="U14" s="55">
        <v>9</v>
      </c>
      <c r="V14" s="57" t="s">
        <v>34</v>
      </c>
      <c r="W14" s="58">
        <v>250</v>
      </c>
      <c r="X14" s="28"/>
      <c r="Y14" s="38">
        <f t="shared" si="9"/>
        <v>250</v>
      </c>
      <c r="Z14" s="59" t="s">
        <v>23</v>
      </c>
      <c r="AA14" s="25">
        <f t="shared" si="10"/>
        <v>420.1680672268908</v>
      </c>
      <c r="AB14" s="15">
        <v>500</v>
      </c>
      <c r="AC14" s="16">
        <f t="shared" si="11"/>
        <v>125000</v>
      </c>
      <c r="AD14" s="17">
        <f t="shared" si="12"/>
        <v>504.20168067226894</v>
      </c>
      <c r="AE14" s="72">
        <v>600</v>
      </c>
      <c r="AF14" s="16">
        <f t="shared" si="13"/>
        <v>150000</v>
      </c>
      <c r="AG14" s="73">
        <f t="shared" si="14"/>
        <v>550</v>
      </c>
      <c r="AH14" s="16">
        <f t="shared" si="15"/>
        <v>137500</v>
      </c>
      <c r="AJ14" s="41">
        <f>W14*AG14</f>
        <v>137500</v>
      </c>
      <c r="AK14" s="18"/>
      <c r="AL14" s="41">
        <f t="shared" si="17"/>
        <v>0</v>
      </c>
      <c r="AX14" s="85"/>
      <c r="AY14" s="35"/>
    </row>
    <row r="15" spans="1:51" ht="12.75" customHeight="1" x14ac:dyDescent="0.3">
      <c r="A15" s="7"/>
      <c r="B15" s="55">
        <v>10</v>
      </c>
      <c r="C15" s="57" t="s">
        <v>20</v>
      </c>
      <c r="D15" s="60">
        <v>60</v>
      </c>
      <c r="E15" s="49">
        <v>80</v>
      </c>
      <c r="F15" s="38">
        <f t="shared" si="3"/>
        <v>140</v>
      </c>
      <c r="G15" s="59" t="s">
        <v>11</v>
      </c>
      <c r="H15" s="40">
        <f t="shared" si="4"/>
        <v>12605.042016806723</v>
      </c>
      <c r="I15" s="15">
        <v>15000</v>
      </c>
      <c r="J15" s="84">
        <f t="shared" si="5"/>
        <v>2100000</v>
      </c>
      <c r="K15" s="40">
        <f t="shared" si="6"/>
        <v>11764.705882352942</v>
      </c>
      <c r="L15" s="15">
        <v>14000</v>
      </c>
      <c r="M15" s="42">
        <f t="shared" si="0"/>
        <v>1960000</v>
      </c>
      <c r="N15" s="43">
        <f t="shared" si="7"/>
        <v>14500</v>
      </c>
      <c r="O15" s="42">
        <f t="shared" si="8"/>
        <v>2030000</v>
      </c>
      <c r="P15" s="18"/>
      <c r="Q15" s="41">
        <f t="shared" si="1"/>
        <v>870000</v>
      </c>
      <c r="R15" s="18"/>
      <c r="S15" s="41">
        <f t="shared" si="2"/>
        <v>1160000</v>
      </c>
      <c r="T15" s="18"/>
      <c r="U15" s="55">
        <v>10</v>
      </c>
      <c r="V15" s="57" t="s">
        <v>35</v>
      </c>
      <c r="W15" s="58">
        <v>250</v>
      </c>
      <c r="X15" s="28"/>
      <c r="Y15" s="38">
        <f>SUM(W15:X15)</f>
        <v>250</v>
      </c>
      <c r="Z15" s="59" t="s">
        <v>23</v>
      </c>
      <c r="AA15" s="25">
        <f t="shared" si="10"/>
        <v>504.20168067226894</v>
      </c>
      <c r="AB15" s="15">
        <v>600</v>
      </c>
      <c r="AC15" s="16">
        <f t="shared" si="11"/>
        <v>150000</v>
      </c>
      <c r="AD15" s="17">
        <f t="shared" si="12"/>
        <v>588.23529411764707</v>
      </c>
      <c r="AE15" s="72">
        <v>700</v>
      </c>
      <c r="AF15" s="16">
        <f t="shared" si="13"/>
        <v>175000</v>
      </c>
      <c r="AG15" s="73">
        <f t="shared" si="14"/>
        <v>650</v>
      </c>
      <c r="AH15" s="16">
        <f t="shared" si="15"/>
        <v>162500</v>
      </c>
      <c r="AJ15" s="41">
        <f t="shared" si="16"/>
        <v>162500</v>
      </c>
      <c r="AK15" s="18"/>
      <c r="AL15" s="41">
        <f t="shared" si="17"/>
        <v>0</v>
      </c>
      <c r="AX15" s="85"/>
      <c r="AY15" s="35"/>
    </row>
    <row r="16" spans="1:51" ht="12.75" customHeight="1" x14ac:dyDescent="0.3">
      <c r="A16" s="7"/>
      <c r="B16" s="55">
        <v>11</v>
      </c>
      <c r="C16" s="57" t="s">
        <v>21</v>
      </c>
      <c r="D16" s="58">
        <v>420</v>
      </c>
      <c r="E16" s="28"/>
      <c r="F16" s="38">
        <f t="shared" si="3"/>
        <v>420</v>
      </c>
      <c r="G16" s="59" t="s">
        <v>11</v>
      </c>
      <c r="H16" s="40">
        <f t="shared" si="4"/>
        <v>12016.806722689076</v>
      </c>
      <c r="I16" s="15">
        <v>14300</v>
      </c>
      <c r="J16" s="84">
        <f t="shared" si="5"/>
        <v>6006000</v>
      </c>
      <c r="K16" s="40">
        <f t="shared" si="6"/>
        <v>6386.5546218487398</v>
      </c>
      <c r="L16" s="15">
        <v>7600</v>
      </c>
      <c r="M16" s="42">
        <f t="shared" si="0"/>
        <v>3192000</v>
      </c>
      <c r="N16" s="43">
        <f t="shared" si="7"/>
        <v>10950</v>
      </c>
      <c r="O16" s="42">
        <f t="shared" si="8"/>
        <v>4599000</v>
      </c>
      <c r="P16" s="18"/>
      <c r="Q16" s="41">
        <f t="shared" si="1"/>
        <v>4599000</v>
      </c>
      <c r="R16" s="18"/>
      <c r="S16" s="41">
        <f t="shared" si="2"/>
        <v>0</v>
      </c>
      <c r="T16" s="18"/>
      <c r="U16" s="55">
        <v>11</v>
      </c>
      <c r="V16" s="57" t="s">
        <v>36</v>
      </c>
      <c r="W16" s="58">
        <v>250</v>
      </c>
      <c r="X16" s="28"/>
      <c r="Y16" s="38">
        <f t="shared" si="9"/>
        <v>250</v>
      </c>
      <c r="Z16" s="59" t="s">
        <v>23</v>
      </c>
      <c r="AA16" s="25">
        <f t="shared" si="10"/>
        <v>756.30252100840335</v>
      </c>
      <c r="AB16" s="15">
        <v>900</v>
      </c>
      <c r="AC16" s="16">
        <f t="shared" si="11"/>
        <v>225000</v>
      </c>
      <c r="AD16" s="17">
        <f t="shared" si="12"/>
        <v>756.30252100840335</v>
      </c>
      <c r="AE16" s="72">
        <v>900</v>
      </c>
      <c r="AF16" s="16">
        <f t="shared" si="13"/>
        <v>225000</v>
      </c>
      <c r="AG16" s="73">
        <f t="shared" si="14"/>
        <v>900</v>
      </c>
      <c r="AH16" s="16">
        <f t="shared" si="15"/>
        <v>225000</v>
      </c>
      <c r="AJ16" s="41">
        <f t="shared" si="16"/>
        <v>225000</v>
      </c>
      <c r="AK16" s="18"/>
      <c r="AL16" s="41">
        <f t="shared" si="17"/>
        <v>0</v>
      </c>
      <c r="AX16" s="85"/>
      <c r="AY16" s="35"/>
    </row>
    <row r="17" spans="1:51" ht="12.75" customHeight="1" x14ac:dyDescent="0.3">
      <c r="A17" s="7"/>
      <c r="B17" s="55">
        <v>12</v>
      </c>
      <c r="C17" s="57" t="s">
        <v>25</v>
      </c>
      <c r="D17" s="58">
        <v>130</v>
      </c>
      <c r="E17" s="28"/>
      <c r="F17" s="38">
        <f t="shared" si="3"/>
        <v>130</v>
      </c>
      <c r="G17" s="59" t="s">
        <v>11</v>
      </c>
      <c r="H17" s="40">
        <f t="shared" si="4"/>
        <v>16806.722689075632</v>
      </c>
      <c r="I17" s="15">
        <v>20000</v>
      </c>
      <c r="J17" s="84">
        <f t="shared" si="5"/>
        <v>2600000</v>
      </c>
      <c r="K17" s="40">
        <f t="shared" si="6"/>
        <v>19327.731092436974</v>
      </c>
      <c r="L17" s="15">
        <v>23000</v>
      </c>
      <c r="M17" s="42">
        <f t="shared" si="0"/>
        <v>2990000</v>
      </c>
      <c r="N17" s="43">
        <f t="shared" si="7"/>
        <v>21500</v>
      </c>
      <c r="O17" s="42">
        <f t="shared" si="8"/>
        <v>2795000</v>
      </c>
      <c r="P17" s="18"/>
      <c r="Q17" s="41">
        <f t="shared" si="1"/>
        <v>2795000</v>
      </c>
      <c r="R17" s="18"/>
      <c r="S17" s="41">
        <f t="shared" si="2"/>
        <v>0</v>
      </c>
      <c r="T17" s="18"/>
      <c r="U17" s="55">
        <v>12</v>
      </c>
      <c r="V17" s="57" t="s">
        <v>37</v>
      </c>
      <c r="W17" s="58">
        <v>140</v>
      </c>
      <c r="X17" s="28"/>
      <c r="Y17" s="38">
        <f t="shared" si="9"/>
        <v>140</v>
      </c>
      <c r="Z17" s="59" t="s">
        <v>11</v>
      </c>
      <c r="AA17" s="25">
        <f t="shared" si="10"/>
        <v>840.3361344537816</v>
      </c>
      <c r="AB17" s="15">
        <v>1000</v>
      </c>
      <c r="AC17" s="16">
        <f t="shared" si="11"/>
        <v>140000</v>
      </c>
      <c r="AD17" s="17">
        <f t="shared" si="12"/>
        <v>1008.4033613445379</v>
      </c>
      <c r="AE17" s="72">
        <v>1200</v>
      </c>
      <c r="AF17" s="16">
        <f t="shared" si="13"/>
        <v>168000</v>
      </c>
      <c r="AG17" s="73">
        <f t="shared" si="14"/>
        <v>1100</v>
      </c>
      <c r="AH17" s="16">
        <f t="shared" si="15"/>
        <v>154000</v>
      </c>
      <c r="AJ17" s="41">
        <f t="shared" si="16"/>
        <v>154000</v>
      </c>
      <c r="AK17" s="18"/>
      <c r="AL17" s="41">
        <f t="shared" si="17"/>
        <v>0</v>
      </c>
      <c r="AX17" s="85"/>
      <c r="AY17" s="35"/>
    </row>
    <row r="18" spans="1:51" ht="12.75" customHeight="1" x14ac:dyDescent="0.3">
      <c r="A18" s="7"/>
      <c r="B18" s="55">
        <v>13</v>
      </c>
      <c r="C18" s="57" t="s">
        <v>26</v>
      </c>
      <c r="D18" s="58">
        <v>160</v>
      </c>
      <c r="E18" s="28"/>
      <c r="F18" s="38">
        <f t="shared" si="3"/>
        <v>160</v>
      </c>
      <c r="G18" s="59" t="s">
        <v>11</v>
      </c>
      <c r="H18" s="40">
        <f t="shared" si="4"/>
        <v>15294.117647058823</v>
      </c>
      <c r="I18" s="15">
        <v>18200</v>
      </c>
      <c r="J18" s="84">
        <f t="shared" si="5"/>
        <v>2912000</v>
      </c>
      <c r="K18" s="40">
        <f t="shared" si="6"/>
        <v>10924.36974789916</v>
      </c>
      <c r="L18" s="15">
        <v>13000</v>
      </c>
      <c r="M18" s="42">
        <f t="shared" si="0"/>
        <v>2080000</v>
      </c>
      <c r="N18" s="43">
        <f t="shared" si="7"/>
        <v>15600</v>
      </c>
      <c r="O18" s="42">
        <f t="shared" si="8"/>
        <v>2496000</v>
      </c>
      <c r="P18" s="18"/>
      <c r="Q18" s="41">
        <f t="shared" si="1"/>
        <v>2496000</v>
      </c>
      <c r="R18" s="18"/>
      <c r="S18" s="41">
        <f t="shared" si="2"/>
        <v>0</v>
      </c>
      <c r="T18" s="18"/>
      <c r="U18" s="55">
        <v>13</v>
      </c>
      <c r="V18" s="57" t="s">
        <v>38</v>
      </c>
      <c r="W18" s="58">
        <v>100</v>
      </c>
      <c r="X18" s="28"/>
      <c r="Y18" s="38">
        <f t="shared" si="9"/>
        <v>100</v>
      </c>
      <c r="Z18" s="59" t="s">
        <v>11</v>
      </c>
      <c r="AA18" s="25">
        <f t="shared" si="10"/>
        <v>1512.6050420168067</v>
      </c>
      <c r="AB18" s="15">
        <v>1800</v>
      </c>
      <c r="AC18" s="16">
        <f t="shared" si="11"/>
        <v>180000</v>
      </c>
      <c r="AD18" s="17">
        <f t="shared" si="12"/>
        <v>7563.0252100840344</v>
      </c>
      <c r="AE18" s="72">
        <v>9000</v>
      </c>
      <c r="AF18" s="16">
        <f t="shared" si="13"/>
        <v>900000</v>
      </c>
      <c r="AG18" s="73">
        <f t="shared" si="14"/>
        <v>5400</v>
      </c>
      <c r="AH18" s="16">
        <f t="shared" si="15"/>
        <v>540000</v>
      </c>
      <c r="AJ18" s="41">
        <f t="shared" si="16"/>
        <v>540000</v>
      </c>
      <c r="AK18" s="18"/>
      <c r="AL18" s="41">
        <f t="shared" si="17"/>
        <v>0</v>
      </c>
      <c r="AX18" s="85"/>
      <c r="AY18" s="35"/>
    </row>
    <row r="19" spans="1:51" ht="12.75" customHeight="1" x14ac:dyDescent="0.3">
      <c r="A19" s="7"/>
      <c r="B19" s="55">
        <v>14</v>
      </c>
      <c r="C19" s="57" t="s">
        <v>27</v>
      </c>
      <c r="D19" s="58">
        <v>80</v>
      </c>
      <c r="E19" s="28"/>
      <c r="F19" s="38">
        <f t="shared" si="3"/>
        <v>80</v>
      </c>
      <c r="G19" s="59" t="s">
        <v>11</v>
      </c>
      <c r="H19" s="40">
        <f t="shared" si="4"/>
        <v>23529.411764705885</v>
      </c>
      <c r="I19" s="15">
        <v>28000</v>
      </c>
      <c r="J19" s="84">
        <f t="shared" si="5"/>
        <v>2240000</v>
      </c>
      <c r="K19" s="40">
        <f t="shared" si="6"/>
        <v>11764.705882352942</v>
      </c>
      <c r="L19" s="15">
        <v>14000</v>
      </c>
      <c r="M19" s="42">
        <f t="shared" si="0"/>
        <v>1120000</v>
      </c>
      <c r="N19" s="43">
        <f t="shared" si="7"/>
        <v>21000</v>
      </c>
      <c r="O19" s="42">
        <f t="shared" si="8"/>
        <v>1680000</v>
      </c>
      <c r="P19" s="18"/>
      <c r="Q19" s="41">
        <f t="shared" si="1"/>
        <v>1680000</v>
      </c>
      <c r="R19" s="18"/>
      <c r="S19" s="41">
        <f t="shared" si="2"/>
        <v>0</v>
      </c>
      <c r="T19" s="18"/>
      <c r="U19" s="55">
        <v>14</v>
      </c>
      <c r="V19" s="57" t="s">
        <v>40</v>
      </c>
      <c r="W19" s="58">
        <v>515</v>
      </c>
      <c r="X19" s="28"/>
      <c r="Y19" s="38">
        <f t="shared" si="9"/>
        <v>515</v>
      </c>
      <c r="Z19" s="59" t="s">
        <v>23</v>
      </c>
      <c r="AA19" s="25">
        <f t="shared" si="10"/>
        <v>126.05042016806723</v>
      </c>
      <c r="AB19" s="15">
        <v>150</v>
      </c>
      <c r="AC19" s="16">
        <f t="shared" si="11"/>
        <v>77250</v>
      </c>
      <c r="AD19" s="17">
        <f t="shared" si="12"/>
        <v>756.30252100840335</v>
      </c>
      <c r="AE19" s="72">
        <v>900</v>
      </c>
      <c r="AF19" s="16">
        <f t="shared" si="13"/>
        <v>463500</v>
      </c>
      <c r="AG19" s="73">
        <f t="shared" si="14"/>
        <v>525</v>
      </c>
      <c r="AH19" s="16">
        <f t="shared" si="15"/>
        <v>270375</v>
      </c>
      <c r="AJ19" s="41">
        <f t="shared" si="16"/>
        <v>270375</v>
      </c>
      <c r="AK19" s="18"/>
      <c r="AL19" s="41">
        <f t="shared" si="17"/>
        <v>0</v>
      </c>
      <c r="AX19" s="85"/>
      <c r="AY19" s="35"/>
    </row>
    <row r="20" spans="1:51" s="3" customFormat="1" ht="12.75" customHeight="1" x14ac:dyDescent="0.3">
      <c r="B20" s="55">
        <v>15</v>
      </c>
      <c r="C20" s="57" t="s">
        <v>39</v>
      </c>
      <c r="D20" s="58">
        <v>80</v>
      </c>
      <c r="E20" s="28"/>
      <c r="F20" s="38">
        <f t="shared" si="3"/>
        <v>80</v>
      </c>
      <c r="G20" s="59" t="s">
        <v>11</v>
      </c>
      <c r="H20" s="40">
        <f t="shared" si="4"/>
        <v>5882.3529411764712</v>
      </c>
      <c r="I20" s="15">
        <v>7000</v>
      </c>
      <c r="J20" s="84">
        <f t="shared" si="5"/>
        <v>560000</v>
      </c>
      <c r="K20" s="40">
        <f t="shared" si="6"/>
        <v>12605.042016806723</v>
      </c>
      <c r="L20" s="15">
        <v>15000</v>
      </c>
      <c r="M20" s="42">
        <f t="shared" si="0"/>
        <v>1200000</v>
      </c>
      <c r="N20" s="43">
        <f t="shared" si="7"/>
        <v>11000</v>
      </c>
      <c r="O20" s="42">
        <f t="shared" si="8"/>
        <v>880000</v>
      </c>
      <c r="P20" s="18"/>
      <c r="Q20" s="41">
        <f t="shared" si="1"/>
        <v>880000</v>
      </c>
      <c r="R20" s="18"/>
      <c r="S20" s="41">
        <f t="shared" si="2"/>
        <v>0</v>
      </c>
      <c r="T20" s="18"/>
      <c r="U20" s="55">
        <v>15</v>
      </c>
      <c r="V20" s="57" t="s">
        <v>41</v>
      </c>
      <c r="W20" s="58">
        <v>515</v>
      </c>
      <c r="X20" s="28"/>
      <c r="Y20" s="38">
        <f t="shared" si="9"/>
        <v>515</v>
      </c>
      <c r="Z20" s="59" t="s">
        <v>23</v>
      </c>
      <c r="AA20" s="25">
        <f t="shared" si="10"/>
        <v>420.1680672268908</v>
      </c>
      <c r="AB20" s="15">
        <v>500</v>
      </c>
      <c r="AC20" s="16">
        <f t="shared" si="11"/>
        <v>257500</v>
      </c>
      <c r="AD20" s="17">
        <f t="shared" si="12"/>
        <v>756.30252100840335</v>
      </c>
      <c r="AE20" s="72">
        <v>900</v>
      </c>
      <c r="AF20" s="16">
        <f t="shared" si="13"/>
        <v>463500</v>
      </c>
      <c r="AG20" s="73">
        <f t="shared" si="14"/>
        <v>700</v>
      </c>
      <c r="AH20" s="16">
        <f t="shared" si="15"/>
        <v>360500</v>
      </c>
      <c r="AJ20" s="41">
        <f t="shared" si="16"/>
        <v>360500</v>
      </c>
      <c r="AK20" s="18"/>
      <c r="AL20" s="41">
        <f t="shared" si="17"/>
        <v>0</v>
      </c>
      <c r="AX20" s="85"/>
      <c r="AY20" s="35"/>
    </row>
    <row r="21" spans="1:51" ht="12.75" customHeight="1" x14ac:dyDescent="0.3">
      <c r="B21" s="55">
        <v>16</v>
      </c>
      <c r="C21" s="57" t="s">
        <v>52</v>
      </c>
      <c r="D21" s="61"/>
      <c r="E21" s="62">
        <v>430</v>
      </c>
      <c r="F21" s="38">
        <f t="shared" si="3"/>
        <v>430</v>
      </c>
      <c r="G21" s="59" t="s">
        <v>11</v>
      </c>
      <c r="H21" s="40">
        <f t="shared" si="4"/>
        <v>8025.2100840336134</v>
      </c>
      <c r="I21" s="15">
        <v>9550</v>
      </c>
      <c r="J21" s="84">
        <f t="shared" si="5"/>
        <v>4106500</v>
      </c>
      <c r="K21" s="40">
        <f t="shared" si="6"/>
        <v>2689.0756302521008</v>
      </c>
      <c r="L21" s="15">
        <v>3200</v>
      </c>
      <c r="M21" s="42">
        <f t="shared" si="0"/>
        <v>1376000</v>
      </c>
      <c r="N21" s="43">
        <f t="shared" si="7"/>
        <v>6375</v>
      </c>
      <c r="O21" s="42">
        <f t="shared" si="8"/>
        <v>2741250</v>
      </c>
      <c r="P21" s="18"/>
      <c r="Q21" s="41">
        <f t="shared" si="1"/>
        <v>0</v>
      </c>
      <c r="R21" s="18"/>
      <c r="S21" s="41">
        <f t="shared" si="2"/>
        <v>2741250</v>
      </c>
      <c r="T21" s="18"/>
      <c r="U21" s="55">
        <v>16</v>
      </c>
      <c r="V21" s="57" t="s">
        <v>42</v>
      </c>
      <c r="W21" s="58">
        <v>400</v>
      </c>
      <c r="X21" s="28"/>
      <c r="Y21" s="38">
        <f t="shared" si="9"/>
        <v>400</v>
      </c>
      <c r="Z21" s="59" t="s">
        <v>23</v>
      </c>
      <c r="AA21" s="25">
        <f t="shared" si="10"/>
        <v>504.20168067226894</v>
      </c>
      <c r="AB21" s="15">
        <v>600</v>
      </c>
      <c r="AC21" s="16">
        <f t="shared" si="11"/>
        <v>240000</v>
      </c>
      <c r="AD21" s="17">
        <f t="shared" si="12"/>
        <v>420.1680672268908</v>
      </c>
      <c r="AE21" s="72">
        <v>500</v>
      </c>
      <c r="AF21" s="16">
        <f t="shared" si="13"/>
        <v>200000</v>
      </c>
      <c r="AG21" s="73">
        <f t="shared" si="14"/>
        <v>550</v>
      </c>
      <c r="AH21" s="16">
        <f t="shared" si="15"/>
        <v>220000</v>
      </c>
      <c r="AJ21" s="41">
        <f t="shared" si="16"/>
        <v>220000</v>
      </c>
      <c r="AK21" s="3"/>
      <c r="AL21" s="41">
        <f t="shared" si="17"/>
        <v>0</v>
      </c>
      <c r="AX21" s="85"/>
      <c r="AY21" s="35"/>
    </row>
    <row r="22" spans="1:51" s="3" customFormat="1" ht="12.75" customHeight="1" x14ac:dyDescent="0.3">
      <c r="A22" s="1"/>
      <c r="B22" s="55">
        <v>17</v>
      </c>
      <c r="C22" s="57" t="s">
        <v>76</v>
      </c>
      <c r="D22" s="22"/>
      <c r="E22" s="62">
        <v>34</v>
      </c>
      <c r="F22" s="38">
        <f t="shared" si="3"/>
        <v>34</v>
      </c>
      <c r="G22" s="59" t="s">
        <v>11</v>
      </c>
      <c r="H22" s="40">
        <f t="shared" si="4"/>
        <v>18277.310924369747</v>
      </c>
      <c r="I22" s="15">
        <v>21750</v>
      </c>
      <c r="J22" s="84">
        <f t="shared" si="5"/>
        <v>739500</v>
      </c>
      <c r="K22" s="40">
        <f t="shared" si="6"/>
        <v>11260.504201680673</v>
      </c>
      <c r="L22" s="15">
        <v>13400</v>
      </c>
      <c r="M22" s="42">
        <f t="shared" si="0"/>
        <v>455600</v>
      </c>
      <c r="N22" s="43">
        <f t="shared" si="7"/>
        <v>17575</v>
      </c>
      <c r="O22" s="42">
        <f t="shared" si="8"/>
        <v>597550</v>
      </c>
      <c r="Q22" s="41">
        <f t="shared" si="1"/>
        <v>0</v>
      </c>
      <c r="S22" s="41">
        <f t="shared" si="2"/>
        <v>597550</v>
      </c>
      <c r="U22" s="55">
        <v>17</v>
      </c>
      <c r="V22" s="57" t="s">
        <v>43</v>
      </c>
      <c r="W22" s="60">
        <v>160</v>
      </c>
      <c r="X22" s="49">
        <v>505</v>
      </c>
      <c r="Y22" s="38">
        <f t="shared" si="9"/>
        <v>665</v>
      </c>
      <c r="Z22" s="59" t="s">
        <v>23</v>
      </c>
      <c r="AA22" s="25">
        <f t="shared" si="10"/>
        <v>756.30252100840335</v>
      </c>
      <c r="AB22" s="15">
        <v>900</v>
      </c>
      <c r="AC22" s="16">
        <f t="shared" si="11"/>
        <v>598500</v>
      </c>
      <c r="AD22" s="17">
        <f t="shared" si="12"/>
        <v>2941.1764705882356</v>
      </c>
      <c r="AE22" s="72">
        <v>3500</v>
      </c>
      <c r="AF22" s="16">
        <f t="shared" si="13"/>
        <v>2327500</v>
      </c>
      <c r="AG22" s="73">
        <f t="shared" si="14"/>
        <v>2200</v>
      </c>
      <c r="AH22" s="16">
        <f t="shared" si="15"/>
        <v>1463000</v>
      </c>
      <c r="AJ22" s="41">
        <f t="shared" si="16"/>
        <v>352000</v>
      </c>
      <c r="AL22" s="41">
        <f t="shared" si="17"/>
        <v>1111000</v>
      </c>
      <c r="AX22" s="85"/>
      <c r="AY22" s="35"/>
    </row>
    <row r="23" spans="1:51" s="3" customFormat="1" ht="12.75" customHeight="1" x14ac:dyDescent="0.3">
      <c r="A23" s="1"/>
      <c r="B23" s="55">
        <v>18</v>
      </c>
      <c r="C23" s="57" t="s">
        <v>77</v>
      </c>
      <c r="D23" s="22"/>
      <c r="E23" s="62">
        <v>110</v>
      </c>
      <c r="F23" s="38">
        <f t="shared" si="3"/>
        <v>110</v>
      </c>
      <c r="G23" s="59" t="s">
        <v>11</v>
      </c>
      <c r="H23" s="40">
        <f t="shared" si="4"/>
        <v>20042.016806722691</v>
      </c>
      <c r="I23" s="15">
        <v>23850</v>
      </c>
      <c r="J23" s="84">
        <f t="shared" si="5"/>
        <v>2623500</v>
      </c>
      <c r="K23" s="40">
        <f t="shared" si="6"/>
        <v>11764.705882352942</v>
      </c>
      <c r="L23" s="15">
        <v>14000</v>
      </c>
      <c r="M23" s="42">
        <f t="shared" si="0"/>
        <v>1540000</v>
      </c>
      <c r="N23" s="43">
        <f t="shared" si="7"/>
        <v>18925</v>
      </c>
      <c r="O23" s="42">
        <f t="shared" si="8"/>
        <v>2081750</v>
      </c>
      <c r="Q23" s="41">
        <f t="shared" si="1"/>
        <v>0</v>
      </c>
      <c r="S23" s="41">
        <f t="shared" si="2"/>
        <v>2081750</v>
      </c>
      <c r="U23" s="55">
        <v>18</v>
      </c>
      <c r="V23" s="57" t="s">
        <v>44</v>
      </c>
      <c r="W23" s="58">
        <v>300</v>
      </c>
      <c r="X23" s="28"/>
      <c r="Y23" s="38">
        <f t="shared" si="9"/>
        <v>300</v>
      </c>
      <c r="Z23" s="59" t="s">
        <v>23</v>
      </c>
      <c r="AA23" s="25">
        <f t="shared" si="10"/>
        <v>1008.4033613445379</v>
      </c>
      <c r="AB23" s="15">
        <v>1200</v>
      </c>
      <c r="AC23" s="16">
        <f t="shared" si="11"/>
        <v>360000</v>
      </c>
      <c r="AD23" s="17">
        <f t="shared" si="12"/>
        <v>2352.9411764705883</v>
      </c>
      <c r="AE23" s="72">
        <v>2800</v>
      </c>
      <c r="AF23" s="16">
        <f t="shared" si="13"/>
        <v>840000</v>
      </c>
      <c r="AG23" s="73">
        <f t="shared" si="14"/>
        <v>2000</v>
      </c>
      <c r="AH23" s="16">
        <f t="shared" si="15"/>
        <v>600000</v>
      </c>
      <c r="AJ23" s="41">
        <f t="shared" si="16"/>
        <v>600000</v>
      </c>
      <c r="AL23" s="41">
        <f t="shared" si="17"/>
        <v>0</v>
      </c>
      <c r="AX23" s="85"/>
      <c r="AY23" s="35"/>
    </row>
    <row r="24" spans="1:51" s="3" customFormat="1" ht="12.75" customHeight="1" x14ac:dyDescent="0.3">
      <c r="A24" s="1"/>
      <c r="B24" s="55">
        <v>19</v>
      </c>
      <c r="C24" s="57" t="s">
        <v>78</v>
      </c>
      <c r="D24" s="22"/>
      <c r="E24" s="62">
        <v>110</v>
      </c>
      <c r="F24" s="38">
        <f t="shared" si="3"/>
        <v>110</v>
      </c>
      <c r="G24" s="59" t="s">
        <v>11</v>
      </c>
      <c r="H24" s="40">
        <f t="shared" si="4"/>
        <v>22689.0756302521</v>
      </c>
      <c r="I24" s="15">
        <v>27000</v>
      </c>
      <c r="J24" s="84">
        <f t="shared" si="5"/>
        <v>2970000</v>
      </c>
      <c r="K24" s="40">
        <f t="shared" si="6"/>
        <v>12605.042016806723</v>
      </c>
      <c r="L24" s="15">
        <v>15000</v>
      </c>
      <c r="M24" s="42">
        <f t="shared" si="0"/>
        <v>1650000</v>
      </c>
      <c r="N24" s="43">
        <f t="shared" si="7"/>
        <v>21000</v>
      </c>
      <c r="O24" s="42">
        <f t="shared" si="8"/>
        <v>2310000</v>
      </c>
      <c r="Q24" s="41">
        <f t="shared" si="1"/>
        <v>0</v>
      </c>
      <c r="S24" s="41">
        <f t="shared" si="2"/>
        <v>2310000</v>
      </c>
      <c r="U24" s="55">
        <v>19</v>
      </c>
      <c r="V24" s="57" t="s">
        <v>45</v>
      </c>
      <c r="W24" s="58">
        <v>900</v>
      </c>
      <c r="X24" s="28"/>
      <c r="Y24" s="38">
        <f t="shared" si="9"/>
        <v>900</v>
      </c>
      <c r="Z24" s="59" t="s">
        <v>11</v>
      </c>
      <c r="AA24" s="25">
        <f t="shared" si="10"/>
        <v>336.1344537815126</v>
      </c>
      <c r="AB24" s="15">
        <v>400</v>
      </c>
      <c r="AC24" s="16">
        <f t="shared" si="11"/>
        <v>360000</v>
      </c>
      <c r="AD24" s="17">
        <f t="shared" si="12"/>
        <v>756.30252100840335</v>
      </c>
      <c r="AE24" s="72">
        <v>900</v>
      </c>
      <c r="AF24" s="16">
        <f t="shared" si="13"/>
        <v>810000</v>
      </c>
      <c r="AG24" s="73">
        <f t="shared" si="14"/>
        <v>650</v>
      </c>
      <c r="AH24" s="16">
        <f t="shared" si="15"/>
        <v>585000</v>
      </c>
      <c r="AJ24" s="41">
        <f t="shared" si="16"/>
        <v>585000</v>
      </c>
      <c r="AL24" s="41">
        <f t="shared" si="17"/>
        <v>0</v>
      </c>
      <c r="AX24" s="85"/>
      <c r="AY24" s="35"/>
    </row>
    <row r="25" spans="1:51" s="3" customFormat="1" ht="12.75" customHeight="1" x14ac:dyDescent="0.3">
      <c r="A25" s="1"/>
      <c r="B25" s="55">
        <v>20</v>
      </c>
      <c r="C25" s="57" t="s">
        <v>79</v>
      </c>
      <c r="D25" s="22"/>
      <c r="E25" s="62">
        <v>70</v>
      </c>
      <c r="F25" s="38">
        <f t="shared" si="3"/>
        <v>70</v>
      </c>
      <c r="G25" s="59" t="s">
        <v>11</v>
      </c>
      <c r="H25" s="40">
        <f t="shared" si="4"/>
        <v>20168.067226890758</v>
      </c>
      <c r="I25" s="15">
        <v>24000</v>
      </c>
      <c r="J25" s="84">
        <f t="shared" si="5"/>
        <v>1680000</v>
      </c>
      <c r="K25" s="40">
        <f t="shared" si="6"/>
        <v>16218.487394957983</v>
      </c>
      <c r="L25" s="15">
        <v>19300</v>
      </c>
      <c r="M25" s="42">
        <f t="shared" si="0"/>
        <v>1351000</v>
      </c>
      <c r="N25" s="43">
        <f t="shared" si="7"/>
        <v>21650</v>
      </c>
      <c r="O25" s="42">
        <f t="shared" si="8"/>
        <v>1515500</v>
      </c>
      <c r="Q25" s="41">
        <f t="shared" si="1"/>
        <v>0</v>
      </c>
      <c r="S25" s="41">
        <f t="shared" si="2"/>
        <v>1515500</v>
      </c>
      <c r="U25" s="55">
        <v>20</v>
      </c>
      <c r="V25" s="57" t="s">
        <v>46</v>
      </c>
      <c r="W25" s="58">
        <v>120</v>
      </c>
      <c r="X25" s="28"/>
      <c r="Y25" s="38">
        <f t="shared" si="9"/>
        <v>120</v>
      </c>
      <c r="Z25" s="59" t="s">
        <v>11</v>
      </c>
      <c r="AA25" s="25">
        <f t="shared" si="10"/>
        <v>1260.5042016806724</v>
      </c>
      <c r="AB25" s="15">
        <v>1500</v>
      </c>
      <c r="AC25" s="16">
        <f t="shared" si="11"/>
        <v>180000</v>
      </c>
      <c r="AD25" s="17">
        <f t="shared" si="12"/>
        <v>756.30252100840335</v>
      </c>
      <c r="AE25" s="72">
        <v>900</v>
      </c>
      <c r="AF25" s="16">
        <f t="shared" si="13"/>
        <v>108000</v>
      </c>
      <c r="AG25" s="73">
        <f t="shared" si="14"/>
        <v>1200</v>
      </c>
      <c r="AH25" s="16">
        <f t="shared" si="15"/>
        <v>144000</v>
      </c>
      <c r="AJ25" s="41">
        <f t="shared" si="16"/>
        <v>144000</v>
      </c>
      <c r="AL25" s="41">
        <f t="shared" si="17"/>
        <v>0</v>
      </c>
      <c r="AX25" s="85"/>
      <c r="AY25" s="35"/>
    </row>
    <row r="26" spans="1:51" s="3" customFormat="1" ht="12.75" customHeight="1" x14ac:dyDescent="0.3">
      <c r="A26" s="1"/>
      <c r="B26" s="55">
        <v>21</v>
      </c>
      <c r="C26" s="57" t="s">
        <v>86</v>
      </c>
      <c r="D26" s="22"/>
      <c r="E26" s="62">
        <v>278</v>
      </c>
      <c r="F26" s="38">
        <f t="shared" si="3"/>
        <v>278</v>
      </c>
      <c r="G26" s="59" t="s">
        <v>11</v>
      </c>
      <c r="H26" s="40">
        <f t="shared" si="4"/>
        <v>15294.117647058823</v>
      </c>
      <c r="I26" s="15">
        <v>18200</v>
      </c>
      <c r="J26" s="84">
        <f t="shared" si="5"/>
        <v>5059600</v>
      </c>
      <c r="K26" s="40">
        <f t="shared" si="6"/>
        <v>8823.5294117647063</v>
      </c>
      <c r="L26" s="15">
        <v>10500</v>
      </c>
      <c r="M26" s="42">
        <f t="shared" si="0"/>
        <v>2919000</v>
      </c>
      <c r="N26" s="43">
        <f t="shared" si="7"/>
        <v>14350</v>
      </c>
      <c r="O26" s="42">
        <f t="shared" si="8"/>
        <v>3989300</v>
      </c>
      <c r="Q26" s="41">
        <f t="shared" si="1"/>
        <v>0</v>
      </c>
      <c r="S26" s="41">
        <f t="shared" si="2"/>
        <v>3989300</v>
      </c>
      <c r="U26" s="55">
        <v>21</v>
      </c>
      <c r="V26" s="57" t="s">
        <v>47</v>
      </c>
      <c r="W26" s="60">
        <v>30</v>
      </c>
      <c r="X26" s="28"/>
      <c r="Y26" s="38">
        <f t="shared" si="9"/>
        <v>30</v>
      </c>
      <c r="Z26" s="59" t="s">
        <v>48</v>
      </c>
      <c r="AA26" s="25">
        <f t="shared" si="10"/>
        <v>8403.361344537816</v>
      </c>
      <c r="AB26" s="15">
        <v>10000</v>
      </c>
      <c r="AC26" s="16">
        <f t="shared" si="11"/>
        <v>300000</v>
      </c>
      <c r="AD26" s="17">
        <f t="shared" si="12"/>
        <v>10084.033613445379</v>
      </c>
      <c r="AE26" s="72">
        <v>12000</v>
      </c>
      <c r="AF26" s="16">
        <f t="shared" si="13"/>
        <v>360000</v>
      </c>
      <c r="AG26" s="73">
        <f t="shared" si="14"/>
        <v>11000</v>
      </c>
      <c r="AH26" s="16">
        <f t="shared" si="15"/>
        <v>330000</v>
      </c>
      <c r="AJ26" s="41">
        <f t="shared" si="16"/>
        <v>330000</v>
      </c>
      <c r="AL26" s="41">
        <f t="shared" si="17"/>
        <v>0</v>
      </c>
      <c r="AX26" s="85"/>
      <c r="AY26" s="35"/>
    </row>
    <row r="27" spans="1:51" s="3" customFormat="1" ht="12.75" customHeight="1" x14ac:dyDescent="0.3">
      <c r="A27" s="1"/>
      <c r="B27" s="55">
        <v>22</v>
      </c>
      <c r="C27" s="57" t="s">
        <v>87</v>
      </c>
      <c r="D27" s="22"/>
      <c r="E27" s="62">
        <v>55</v>
      </c>
      <c r="F27" s="38">
        <f t="shared" si="3"/>
        <v>55</v>
      </c>
      <c r="G27" s="59" t="s">
        <v>11</v>
      </c>
      <c r="H27" s="40">
        <f t="shared" si="4"/>
        <v>14285.714285714286</v>
      </c>
      <c r="I27" s="15">
        <v>17000</v>
      </c>
      <c r="J27" s="84">
        <f t="shared" si="5"/>
        <v>935000</v>
      </c>
      <c r="K27" s="40">
        <f t="shared" si="6"/>
        <v>7394.9579831932779</v>
      </c>
      <c r="L27" s="15">
        <v>8800</v>
      </c>
      <c r="M27" s="42">
        <f t="shared" si="0"/>
        <v>484000</v>
      </c>
      <c r="N27" s="43">
        <f t="shared" si="7"/>
        <v>12900</v>
      </c>
      <c r="O27" s="42">
        <f t="shared" si="8"/>
        <v>709500</v>
      </c>
      <c r="Q27" s="41">
        <f t="shared" si="1"/>
        <v>0</v>
      </c>
      <c r="S27" s="41">
        <f t="shared" si="2"/>
        <v>709500</v>
      </c>
      <c r="U27" s="55">
        <v>22</v>
      </c>
      <c r="V27" s="57" t="s">
        <v>49</v>
      </c>
      <c r="W27" s="58">
        <v>50</v>
      </c>
      <c r="X27" s="28"/>
      <c r="Y27" s="38">
        <f t="shared" si="9"/>
        <v>50</v>
      </c>
      <c r="Z27" s="59" t="s">
        <v>23</v>
      </c>
      <c r="AA27" s="25">
        <f t="shared" si="10"/>
        <v>1680.6722689075632</v>
      </c>
      <c r="AB27" s="15">
        <v>2000</v>
      </c>
      <c r="AC27" s="16">
        <f t="shared" si="11"/>
        <v>100000</v>
      </c>
      <c r="AD27" s="17">
        <f t="shared" si="12"/>
        <v>2100.840336134454</v>
      </c>
      <c r="AE27" s="72">
        <v>2500</v>
      </c>
      <c r="AF27" s="16">
        <f t="shared" si="13"/>
        <v>125000</v>
      </c>
      <c r="AG27" s="73">
        <f t="shared" si="14"/>
        <v>2250</v>
      </c>
      <c r="AH27" s="16">
        <f t="shared" si="15"/>
        <v>112500</v>
      </c>
      <c r="AJ27" s="41">
        <f t="shared" si="16"/>
        <v>112500</v>
      </c>
      <c r="AL27" s="41">
        <f t="shared" si="17"/>
        <v>0</v>
      </c>
      <c r="AX27" s="85"/>
      <c r="AY27" s="35"/>
    </row>
    <row r="28" spans="1:51" s="3" customFormat="1" ht="12.75" customHeight="1" x14ac:dyDescent="0.3">
      <c r="A28" s="1"/>
      <c r="B28" s="55">
        <v>23</v>
      </c>
      <c r="C28" s="57" t="s">
        <v>88</v>
      </c>
      <c r="D28" s="22"/>
      <c r="E28" s="62">
        <v>45</v>
      </c>
      <c r="F28" s="38">
        <f t="shared" si="3"/>
        <v>45</v>
      </c>
      <c r="G28" s="59" t="s">
        <v>11</v>
      </c>
      <c r="H28" s="40">
        <f t="shared" si="4"/>
        <v>23529.411764705885</v>
      </c>
      <c r="I28" s="15">
        <v>28000</v>
      </c>
      <c r="J28" s="84">
        <f t="shared" si="5"/>
        <v>1260000</v>
      </c>
      <c r="K28" s="40">
        <f t="shared" si="6"/>
        <v>12184.873949579833</v>
      </c>
      <c r="L28" s="15">
        <v>14500</v>
      </c>
      <c r="M28" s="42">
        <f t="shared" si="0"/>
        <v>652500</v>
      </c>
      <c r="N28" s="43">
        <f t="shared" si="7"/>
        <v>21250</v>
      </c>
      <c r="O28" s="42">
        <f t="shared" si="8"/>
        <v>956250</v>
      </c>
      <c r="Q28" s="41">
        <f t="shared" si="1"/>
        <v>0</v>
      </c>
      <c r="S28" s="41">
        <f t="shared" si="2"/>
        <v>956250</v>
      </c>
      <c r="U28" s="55">
        <v>23</v>
      </c>
      <c r="V28" s="57" t="s">
        <v>50</v>
      </c>
      <c r="W28" s="58">
        <v>200</v>
      </c>
      <c r="X28" s="28"/>
      <c r="Y28" s="38">
        <f>SUM(W28:X28)</f>
        <v>200</v>
      </c>
      <c r="Z28" s="59" t="s">
        <v>59</v>
      </c>
      <c r="AA28" s="25">
        <f t="shared" si="10"/>
        <v>12605.042016806723</v>
      </c>
      <c r="AB28" s="15">
        <v>15000</v>
      </c>
      <c r="AC28" s="16">
        <f t="shared" si="11"/>
        <v>3000000</v>
      </c>
      <c r="AD28" s="17">
        <f t="shared" si="12"/>
        <v>6722.6890756302528</v>
      </c>
      <c r="AE28" s="72">
        <v>8000</v>
      </c>
      <c r="AF28" s="16">
        <f t="shared" si="13"/>
        <v>1600000</v>
      </c>
      <c r="AG28" s="73">
        <f t="shared" si="14"/>
        <v>11500</v>
      </c>
      <c r="AH28" s="16">
        <f t="shared" si="15"/>
        <v>2300000</v>
      </c>
      <c r="AJ28" s="41">
        <f t="shared" si="16"/>
        <v>2300000</v>
      </c>
      <c r="AL28" s="41">
        <f t="shared" si="17"/>
        <v>0</v>
      </c>
      <c r="AX28" s="85"/>
      <c r="AY28" s="35"/>
    </row>
    <row r="29" spans="1:51" s="3" customFormat="1" ht="12.75" customHeight="1" x14ac:dyDescent="0.3">
      <c r="A29" s="1"/>
      <c r="B29" s="55">
        <v>24</v>
      </c>
      <c r="C29" s="57" t="s">
        <v>89</v>
      </c>
      <c r="D29" s="22"/>
      <c r="E29" s="62">
        <v>45</v>
      </c>
      <c r="F29" s="38">
        <f t="shared" si="3"/>
        <v>45</v>
      </c>
      <c r="G29" s="59" t="s">
        <v>11</v>
      </c>
      <c r="H29" s="40">
        <f t="shared" si="4"/>
        <v>19159.663865546219</v>
      </c>
      <c r="I29" s="15">
        <v>22800</v>
      </c>
      <c r="J29" s="84">
        <f t="shared" si="5"/>
        <v>1026000</v>
      </c>
      <c r="K29" s="40">
        <f t="shared" si="6"/>
        <v>12184.873949579833</v>
      </c>
      <c r="L29" s="15">
        <v>14500</v>
      </c>
      <c r="M29" s="42">
        <f t="shared" si="0"/>
        <v>652500</v>
      </c>
      <c r="N29" s="43">
        <f t="shared" si="7"/>
        <v>18650</v>
      </c>
      <c r="O29" s="42">
        <f t="shared" si="8"/>
        <v>839250</v>
      </c>
      <c r="Q29" s="41">
        <f t="shared" si="1"/>
        <v>0</v>
      </c>
      <c r="S29" s="41">
        <f t="shared" si="2"/>
        <v>839250</v>
      </c>
      <c r="U29" s="55">
        <v>24</v>
      </c>
      <c r="V29" s="57" t="s">
        <v>51</v>
      </c>
      <c r="W29" s="60">
        <v>40</v>
      </c>
      <c r="X29" s="49">
        <v>90</v>
      </c>
      <c r="Y29" s="38">
        <f t="shared" si="9"/>
        <v>130</v>
      </c>
      <c r="Z29" s="59" t="s">
        <v>59</v>
      </c>
      <c r="AA29" s="25">
        <f t="shared" si="10"/>
        <v>12605.042016806723</v>
      </c>
      <c r="AB29" s="15">
        <v>15000</v>
      </c>
      <c r="AC29" s="16">
        <f t="shared" si="11"/>
        <v>1950000</v>
      </c>
      <c r="AD29" s="17">
        <f t="shared" si="12"/>
        <v>6722.6890756302528</v>
      </c>
      <c r="AE29" s="72">
        <v>8000</v>
      </c>
      <c r="AF29" s="16">
        <f t="shared" si="13"/>
        <v>1040000</v>
      </c>
      <c r="AG29" s="73">
        <f t="shared" si="14"/>
        <v>11500</v>
      </c>
      <c r="AH29" s="16">
        <f t="shared" si="15"/>
        <v>1495000</v>
      </c>
      <c r="AJ29" s="41">
        <f t="shared" si="16"/>
        <v>460000</v>
      </c>
      <c r="AL29" s="41">
        <f t="shared" si="17"/>
        <v>1035000</v>
      </c>
      <c r="AX29" s="85"/>
      <c r="AY29" s="35"/>
    </row>
    <row r="30" spans="1:51" s="3" customFormat="1" ht="12.75" customHeight="1" x14ac:dyDescent="0.3">
      <c r="A30" s="1"/>
      <c r="B30" s="55">
        <v>25</v>
      </c>
      <c r="C30" s="57" t="s">
        <v>90</v>
      </c>
      <c r="D30" s="22"/>
      <c r="E30" s="62">
        <v>55</v>
      </c>
      <c r="F30" s="38">
        <f t="shared" si="3"/>
        <v>55</v>
      </c>
      <c r="G30" s="59" t="s">
        <v>11</v>
      </c>
      <c r="H30" s="40">
        <f t="shared" si="4"/>
        <v>21008.403361344539</v>
      </c>
      <c r="I30" s="15">
        <v>25000</v>
      </c>
      <c r="J30" s="84">
        <f t="shared" si="5"/>
        <v>1375000</v>
      </c>
      <c r="K30" s="40">
        <f t="shared" si="6"/>
        <v>7731.09243697479</v>
      </c>
      <c r="L30" s="15">
        <v>9200</v>
      </c>
      <c r="M30" s="42">
        <f t="shared" si="0"/>
        <v>506000</v>
      </c>
      <c r="N30" s="43">
        <f t="shared" si="7"/>
        <v>17100</v>
      </c>
      <c r="O30" s="42">
        <f t="shared" si="8"/>
        <v>940500</v>
      </c>
      <c r="Q30" s="41">
        <f t="shared" si="1"/>
        <v>0</v>
      </c>
      <c r="S30" s="41">
        <f t="shared" si="2"/>
        <v>940500</v>
      </c>
      <c r="U30" s="55">
        <v>25</v>
      </c>
      <c r="V30" s="77" t="s">
        <v>53</v>
      </c>
      <c r="W30" s="78"/>
      <c r="X30" s="70">
        <v>18</v>
      </c>
      <c r="Y30" s="38">
        <f t="shared" si="9"/>
        <v>18</v>
      </c>
      <c r="Z30" s="79" t="s">
        <v>48</v>
      </c>
      <c r="AA30" s="80">
        <f t="shared" si="10"/>
        <v>126050.42016806723</v>
      </c>
      <c r="AB30" s="15">
        <v>150000</v>
      </c>
      <c r="AC30" s="16">
        <f t="shared" si="11"/>
        <v>2700000</v>
      </c>
      <c r="AD30" s="17">
        <f t="shared" si="12"/>
        <v>15126.050420168069</v>
      </c>
      <c r="AE30" s="72">
        <v>18000</v>
      </c>
      <c r="AF30" s="16">
        <f t="shared" si="13"/>
        <v>324000</v>
      </c>
      <c r="AG30" s="73">
        <f t="shared" si="14"/>
        <v>84000</v>
      </c>
      <c r="AH30" s="16">
        <f t="shared" si="15"/>
        <v>1512000</v>
      </c>
      <c r="AJ30" s="41">
        <f t="shared" si="16"/>
        <v>0</v>
      </c>
      <c r="AL30" s="41">
        <f t="shared" si="17"/>
        <v>1512000</v>
      </c>
      <c r="AX30" s="85"/>
      <c r="AY30" s="35"/>
    </row>
    <row r="31" spans="1:51" s="3" customFormat="1" ht="12.75" customHeight="1" x14ac:dyDescent="0.3">
      <c r="A31" s="1"/>
      <c r="B31" s="55">
        <v>26</v>
      </c>
      <c r="C31" s="57" t="s">
        <v>91</v>
      </c>
      <c r="D31" s="22"/>
      <c r="E31" s="62">
        <v>12</v>
      </c>
      <c r="F31" s="38">
        <f t="shared" si="3"/>
        <v>12</v>
      </c>
      <c r="G31" s="59" t="s">
        <v>11</v>
      </c>
      <c r="H31" s="40">
        <f>I31/119%</f>
        <v>8403.361344537816</v>
      </c>
      <c r="I31" s="15">
        <v>10000</v>
      </c>
      <c r="J31" s="84">
        <f>F31*I31</f>
        <v>120000</v>
      </c>
      <c r="K31" s="40">
        <f>L31/119%</f>
        <v>5042.0168067226896</v>
      </c>
      <c r="L31" s="15">
        <v>6000</v>
      </c>
      <c r="M31" s="42">
        <f t="shared" si="0"/>
        <v>72000</v>
      </c>
      <c r="N31" s="43">
        <f t="shared" si="7"/>
        <v>8000</v>
      </c>
      <c r="O31" s="42">
        <f t="shared" si="8"/>
        <v>96000</v>
      </c>
      <c r="Q31" s="41">
        <f t="shared" si="1"/>
        <v>0</v>
      </c>
      <c r="S31" s="41">
        <f t="shared" si="2"/>
        <v>96000</v>
      </c>
      <c r="U31" s="55">
        <v>26</v>
      </c>
      <c r="V31" s="77" t="s">
        <v>54</v>
      </c>
      <c r="W31" s="78"/>
      <c r="X31" s="70">
        <v>8</v>
      </c>
      <c r="Y31" s="38">
        <f t="shared" si="9"/>
        <v>8</v>
      </c>
      <c r="Z31" s="79" t="s">
        <v>48</v>
      </c>
      <c r="AA31" s="80">
        <f t="shared" si="10"/>
        <v>126050.42016806723</v>
      </c>
      <c r="AB31" s="15">
        <v>150000</v>
      </c>
      <c r="AC31" s="16">
        <f t="shared" si="11"/>
        <v>1200000</v>
      </c>
      <c r="AD31" s="17">
        <f t="shared" si="12"/>
        <v>12605.042016806723</v>
      </c>
      <c r="AE31" s="72">
        <v>15000</v>
      </c>
      <c r="AF31" s="16">
        <f t="shared" si="13"/>
        <v>120000</v>
      </c>
      <c r="AG31" s="73">
        <f t="shared" si="14"/>
        <v>82500</v>
      </c>
      <c r="AH31" s="16">
        <f t="shared" si="15"/>
        <v>660000</v>
      </c>
      <c r="AJ31" s="41">
        <f t="shared" si="16"/>
        <v>0</v>
      </c>
      <c r="AL31" s="41">
        <f t="shared" si="17"/>
        <v>660000</v>
      </c>
      <c r="AX31" s="85"/>
      <c r="AY31" s="35"/>
    </row>
    <row r="32" spans="1:51" s="3" customFormat="1" ht="12.75" customHeight="1" x14ac:dyDescent="0.3">
      <c r="A32" s="1"/>
      <c r="B32" s="55">
        <v>27</v>
      </c>
      <c r="C32" s="57" t="s">
        <v>92</v>
      </c>
      <c r="D32" s="22"/>
      <c r="E32" s="62">
        <v>25</v>
      </c>
      <c r="F32" s="38">
        <f t="shared" si="3"/>
        <v>25</v>
      </c>
      <c r="G32" s="59" t="s">
        <v>11</v>
      </c>
      <c r="H32" s="40">
        <f>I32/119%</f>
        <v>25840.336134453784</v>
      </c>
      <c r="I32" s="15">
        <v>30750</v>
      </c>
      <c r="J32" s="84">
        <f>F32*I32</f>
        <v>768750</v>
      </c>
      <c r="K32" s="40">
        <v>9000</v>
      </c>
      <c r="L32" s="15">
        <v>9000</v>
      </c>
      <c r="M32" s="42">
        <f t="shared" si="0"/>
        <v>225000</v>
      </c>
      <c r="N32" s="43">
        <f t="shared" si="7"/>
        <v>19875</v>
      </c>
      <c r="O32" s="42">
        <f t="shared" si="8"/>
        <v>496875</v>
      </c>
      <c r="Q32" s="41">
        <f t="shared" si="1"/>
        <v>0</v>
      </c>
      <c r="S32" s="41">
        <f t="shared" si="2"/>
        <v>496875</v>
      </c>
      <c r="U32" s="55">
        <v>27</v>
      </c>
      <c r="V32" s="77" t="s">
        <v>55</v>
      </c>
      <c r="W32" s="78"/>
      <c r="X32" s="70">
        <v>18</v>
      </c>
      <c r="Y32" s="38">
        <f t="shared" si="9"/>
        <v>18</v>
      </c>
      <c r="Z32" s="79" t="s">
        <v>48</v>
      </c>
      <c r="AA32" s="80">
        <f t="shared" si="10"/>
        <v>151260.50420168068</v>
      </c>
      <c r="AB32" s="15">
        <v>180000</v>
      </c>
      <c r="AC32" s="16">
        <f t="shared" si="11"/>
        <v>3240000</v>
      </c>
      <c r="AD32" s="17">
        <f t="shared" si="12"/>
        <v>11764.705882352942</v>
      </c>
      <c r="AE32" s="72">
        <v>14000</v>
      </c>
      <c r="AF32" s="16">
        <f t="shared" si="13"/>
        <v>252000</v>
      </c>
      <c r="AG32" s="73">
        <f t="shared" si="14"/>
        <v>97000</v>
      </c>
      <c r="AH32" s="16">
        <f t="shared" si="15"/>
        <v>1746000</v>
      </c>
      <c r="AJ32" s="41">
        <f t="shared" si="16"/>
        <v>0</v>
      </c>
      <c r="AL32" s="41">
        <f t="shared" si="17"/>
        <v>1746000</v>
      </c>
      <c r="AX32" s="85"/>
      <c r="AY32" s="35"/>
    </row>
    <row r="33" spans="1:51" s="3" customFormat="1" ht="12.75" customHeight="1" x14ac:dyDescent="0.3">
      <c r="A33" s="1"/>
      <c r="B33" s="55">
        <v>28</v>
      </c>
      <c r="C33" s="57" t="s">
        <v>93</v>
      </c>
      <c r="D33" s="22"/>
      <c r="E33" s="62">
        <v>25</v>
      </c>
      <c r="F33" s="38">
        <f t="shared" si="3"/>
        <v>25</v>
      </c>
      <c r="G33" s="59" t="s">
        <v>11</v>
      </c>
      <c r="H33" s="40">
        <f>I33/119%</f>
        <v>12605.042016806723</v>
      </c>
      <c r="I33" s="15">
        <v>15000</v>
      </c>
      <c r="J33" s="84">
        <f>F33*I33</f>
        <v>375000</v>
      </c>
      <c r="K33" s="40">
        <v>12000</v>
      </c>
      <c r="L33" s="15">
        <v>12000</v>
      </c>
      <c r="M33" s="42">
        <f t="shared" si="0"/>
        <v>300000</v>
      </c>
      <c r="N33" s="43">
        <f t="shared" si="7"/>
        <v>13500</v>
      </c>
      <c r="O33" s="42">
        <f t="shared" si="8"/>
        <v>337500</v>
      </c>
      <c r="Q33" s="41">
        <f t="shared" si="1"/>
        <v>0</v>
      </c>
      <c r="S33" s="41">
        <f t="shared" si="2"/>
        <v>337500</v>
      </c>
      <c r="U33" s="55">
        <v>28</v>
      </c>
      <c r="V33" s="77" t="s">
        <v>56</v>
      </c>
      <c r="W33" s="78"/>
      <c r="X33" s="70">
        <v>25</v>
      </c>
      <c r="Y33" s="38">
        <f t="shared" si="9"/>
        <v>25</v>
      </c>
      <c r="Z33" s="79" t="s">
        <v>48</v>
      </c>
      <c r="AA33" s="80">
        <f t="shared" si="10"/>
        <v>126050.42016806723</v>
      </c>
      <c r="AB33" s="15">
        <v>150000</v>
      </c>
      <c r="AC33" s="16">
        <f t="shared" si="11"/>
        <v>3750000</v>
      </c>
      <c r="AD33" s="17">
        <f t="shared" si="12"/>
        <v>10084.033613445379</v>
      </c>
      <c r="AE33" s="72">
        <v>12000</v>
      </c>
      <c r="AF33" s="16">
        <f t="shared" si="13"/>
        <v>300000</v>
      </c>
      <c r="AG33" s="73">
        <f t="shared" si="14"/>
        <v>81000</v>
      </c>
      <c r="AH33" s="16">
        <f t="shared" si="15"/>
        <v>2025000</v>
      </c>
      <c r="AJ33" s="41">
        <f t="shared" si="16"/>
        <v>0</v>
      </c>
      <c r="AL33" s="41">
        <f t="shared" si="17"/>
        <v>2025000</v>
      </c>
      <c r="AX33" s="85"/>
      <c r="AY33" s="35"/>
    </row>
    <row r="34" spans="1:51" s="3" customFormat="1" ht="12.75" customHeight="1" x14ac:dyDescent="0.3">
      <c r="A34" s="1"/>
      <c r="B34" s="55">
        <v>29</v>
      </c>
      <c r="C34" s="57" t="s">
        <v>94</v>
      </c>
      <c r="D34" s="22"/>
      <c r="E34" s="62">
        <v>45</v>
      </c>
      <c r="F34" s="38">
        <f t="shared" si="3"/>
        <v>45</v>
      </c>
      <c r="G34" s="59" t="s">
        <v>11</v>
      </c>
      <c r="H34" s="40">
        <f t="shared" si="4"/>
        <v>10084.033613445379</v>
      </c>
      <c r="I34" s="15">
        <v>12000</v>
      </c>
      <c r="J34" s="84">
        <f t="shared" si="5"/>
        <v>540000</v>
      </c>
      <c r="K34" s="40">
        <v>13200</v>
      </c>
      <c r="L34" s="15">
        <v>13200</v>
      </c>
      <c r="M34" s="42">
        <f t="shared" si="0"/>
        <v>594000</v>
      </c>
      <c r="N34" s="43">
        <f t="shared" si="7"/>
        <v>12600</v>
      </c>
      <c r="O34" s="42">
        <f t="shared" si="8"/>
        <v>567000</v>
      </c>
      <c r="Q34" s="41">
        <f t="shared" si="1"/>
        <v>0</v>
      </c>
      <c r="S34" s="41">
        <f t="shared" si="2"/>
        <v>567000</v>
      </c>
      <c r="U34" s="55">
        <v>29</v>
      </c>
      <c r="V34" s="77" t="s">
        <v>57</v>
      </c>
      <c r="W34" s="78"/>
      <c r="X34" s="70">
        <v>5</v>
      </c>
      <c r="Y34" s="38">
        <f t="shared" si="9"/>
        <v>5</v>
      </c>
      <c r="Z34" s="79" t="s">
        <v>48</v>
      </c>
      <c r="AA34" s="80">
        <f t="shared" si="10"/>
        <v>67226.890756302528</v>
      </c>
      <c r="AB34" s="15">
        <v>80000</v>
      </c>
      <c r="AC34" s="16">
        <f t="shared" si="11"/>
        <v>400000</v>
      </c>
      <c r="AD34" s="17">
        <f t="shared" si="12"/>
        <v>10084.033613445379</v>
      </c>
      <c r="AE34" s="72">
        <v>12000</v>
      </c>
      <c r="AF34" s="16">
        <f t="shared" si="13"/>
        <v>60000</v>
      </c>
      <c r="AG34" s="73">
        <f t="shared" si="14"/>
        <v>46000</v>
      </c>
      <c r="AH34" s="16">
        <f t="shared" si="15"/>
        <v>230000</v>
      </c>
      <c r="AJ34" s="41">
        <f t="shared" si="16"/>
        <v>0</v>
      </c>
      <c r="AL34" s="41">
        <f t="shared" si="17"/>
        <v>230000</v>
      </c>
      <c r="AX34" s="85"/>
      <c r="AY34" s="35"/>
    </row>
    <row r="35" spans="1:51" s="3" customFormat="1" ht="12.75" customHeight="1" x14ac:dyDescent="0.3">
      <c r="A35" s="1"/>
      <c r="B35" s="55">
        <v>30</v>
      </c>
      <c r="C35" s="57" t="s">
        <v>95</v>
      </c>
      <c r="D35" s="22"/>
      <c r="E35" s="62">
        <v>35</v>
      </c>
      <c r="F35" s="38">
        <f t="shared" si="3"/>
        <v>35</v>
      </c>
      <c r="G35" s="59" t="s">
        <v>11</v>
      </c>
      <c r="H35" s="40">
        <f t="shared" si="4"/>
        <v>21008.403361344539</v>
      </c>
      <c r="I35" s="15">
        <v>25000</v>
      </c>
      <c r="J35" s="84">
        <f t="shared" si="5"/>
        <v>875000</v>
      </c>
      <c r="K35" s="40">
        <v>18500</v>
      </c>
      <c r="L35" s="15">
        <v>18500</v>
      </c>
      <c r="M35" s="42">
        <f t="shared" si="0"/>
        <v>647500</v>
      </c>
      <c r="N35" s="43">
        <f t="shared" si="7"/>
        <v>21750</v>
      </c>
      <c r="O35" s="42">
        <f t="shared" si="8"/>
        <v>761250</v>
      </c>
      <c r="Q35" s="41">
        <f t="shared" si="1"/>
        <v>0</v>
      </c>
      <c r="S35" s="41">
        <f t="shared" si="2"/>
        <v>761250</v>
      </c>
      <c r="U35" s="55">
        <v>30</v>
      </c>
      <c r="V35" s="77" t="s">
        <v>58</v>
      </c>
      <c r="W35" s="78"/>
      <c r="X35" s="70">
        <v>5</v>
      </c>
      <c r="Y35" s="38">
        <f t="shared" si="9"/>
        <v>5</v>
      </c>
      <c r="Z35" s="79" t="s">
        <v>59</v>
      </c>
      <c r="AA35" s="80">
        <f t="shared" si="10"/>
        <v>11764.705882352942</v>
      </c>
      <c r="AB35" s="15">
        <v>14000</v>
      </c>
      <c r="AC35" s="16">
        <f t="shared" si="11"/>
        <v>70000</v>
      </c>
      <c r="AD35" s="17">
        <f t="shared" si="12"/>
        <v>11764.705882352942</v>
      </c>
      <c r="AE35" s="72">
        <v>14000</v>
      </c>
      <c r="AF35" s="16">
        <f t="shared" si="13"/>
        <v>70000</v>
      </c>
      <c r="AG35" s="73">
        <f t="shared" si="14"/>
        <v>14000</v>
      </c>
      <c r="AH35" s="16">
        <f t="shared" si="15"/>
        <v>70000</v>
      </c>
      <c r="AJ35" s="41">
        <f t="shared" si="16"/>
        <v>0</v>
      </c>
      <c r="AK35" s="1"/>
      <c r="AL35" s="41">
        <f t="shared" si="17"/>
        <v>70000</v>
      </c>
      <c r="AX35" s="85"/>
      <c r="AY35" s="35"/>
    </row>
    <row r="36" spans="1:51" s="3" customFormat="1" ht="12.75" customHeight="1" x14ac:dyDescent="0.3">
      <c r="A36" s="1"/>
      <c r="B36" s="63">
        <v>31</v>
      </c>
      <c r="C36" s="64" t="s">
        <v>101</v>
      </c>
      <c r="D36" s="65"/>
      <c r="E36" s="66">
        <v>8</v>
      </c>
      <c r="F36" s="38">
        <f t="shared" si="3"/>
        <v>8</v>
      </c>
      <c r="G36" s="67" t="s">
        <v>11</v>
      </c>
      <c r="H36" s="68">
        <f t="shared" si="4"/>
        <v>15126.050420168069</v>
      </c>
      <c r="I36" s="69">
        <v>18000</v>
      </c>
      <c r="J36" s="84">
        <f t="shared" si="5"/>
        <v>144000</v>
      </c>
      <c r="K36" s="40">
        <v>16000</v>
      </c>
      <c r="L36" s="15">
        <v>16000</v>
      </c>
      <c r="M36" s="42">
        <f t="shared" si="0"/>
        <v>128000</v>
      </c>
      <c r="N36" s="43">
        <f t="shared" si="7"/>
        <v>17000</v>
      </c>
      <c r="O36" s="42">
        <f t="shared" si="8"/>
        <v>136000</v>
      </c>
      <c r="Q36" s="75">
        <f t="shared" si="1"/>
        <v>0</v>
      </c>
      <c r="S36" s="41">
        <f t="shared" si="2"/>
        <v>136000</v>
      </c>
      <c r="U36" s="55">
        <v>31</v>
      </c>
      <c r="V36" s="57" t="s">
        <v>60</v>
      </c>
      <c r="W36" s="22"/>
      <c r="X36" s="62">
        <v>1</v>
      </c>
      <c r="Y36" s="38">
        <f t="shared" si="9"/>
        <v>1</v>
      </c>
      <c r="Z36" s="59" t="s">
        <v>59</v>
      </c>
      <c r="AA36" s="25">
        <f t="shared" si="10"/>
        <v>252100.84033613445</v>
      </c>
      <c r="AB36" s="15">
        <v>300000</v>
      </c>
      <c r="AC36" s="16">
        <f t="shared" si="11"/>
        <v>300000</v>
      </c>
      <c r="AD36" s="17">
        <f t="shared" si="12"/>
        <v>15126.050420168069</v>
      </c>
      <c r="AE36" s="72">
        <v>18000</v>
      </c>
      <c r="AF36" s="16">
        <f t="shared" si="13"/>
        <v>18000</v>
      </c>
      <c r="AG36" s="73">
        <f t="shared" si="14"/>
        <v>159000</v>
      </c>
      <c r="AH36" s="16">
        <f t="shared" si="15"/>
        <v>159000</v>
      </c>
      <c r="AJ36" s="41">
        <f t="shared" si="16"/>
        <v>0</v>
      </c>
      <c r="AK36" s="1"/>
      <c r="AL36" s="41">
        <f t="shared" si="17"/>
        <v>159000</v>
      </c>
      <c r="AX36" s="85"/>
      <c r="AY36" s="35"/>
    </row>
    <row r="37" spans="1:51" ht="12.75" customHeight="1" x14ac:dyDescent="0.3">
      <c r="B37" s="87" t="s">
        <v>103</v>
      </c>
      <c r="C37" s="87"/>
      <c r="D37" s="87"/>
      <c r="E37" s="87"/>
      <c r="F37" s="87"/>
      <c r="G37" s="88"/>
      <c r="H37" s="89">
        <f>SUM(J6:J36)</f>
        <v>63999850</v>
      </c>
      <c r="I37" s="89"/>
      <c r="J37" s="89"/>
      <c r="K37" s="90">
        <f>SUM(M6:M36)</f>
        <v>41985100</v>
      </c>
      <c r="L37" s="90"/>
      <c r="M37" s="90"/>
      <c r="N37" s="91">
        <f>SUM(O6:O36)</f>
        <v>52992475</v>
      </c>
      <c r="O37" s="92"/>
      <c r="P37" s="1"/>
      <c r="Q37" s="104">
        <f>SUM(Q6:Q36)</f>
        <v>29007500</v>
      </c>
      <c r="R37" s="1"/>
      <c r="S37" s="104">
        <f>SUM(S6:S36)</f>
        <v>23984975</v>
      </c>
      <c r="T37" s="1"/>
      <c r="U37" s="55">
        <v>32</v>
      </c>
      <c r="V37" s="57" t="s">
        <v>61</v>
      </c>
      <c r="W37" s="22">
        <v>100</v>
      </c>
      <c r="X37" s="70">
        <v>200</v>
      </c>
      <c r="Y37" s="38">
        <f t="shared" si="9"/>
        <v>300</v>
      </c>
      <c r="Z37" s="59" t="s">
        <v>48</v>
      </c>
      <c r="AA37" s="25">
        <f t="shared" si="10"/>
        <v>8403.361344537816</v>
      </c>
      <c r="AB37" s="15">
        <v>10000</v>
      </c>
      <c r="AC37" s="16">
        <f t="shared" si="11"/>
        <v>3000000</v>
      </c>
      <c r="AD37" s="17">
        <f t="shared" si="12"/>
        <v>5882.3529411764712</v>
      </c>
      <c r="AE37" s="72">
        <v>7000</v>
      </c>
      <c r="AF37" s="16">
        <f t="shared" si="13"/>
        <v>2100000</v>
      </c>
      <c r="AG37" s="73">
        <f t="shared" si="14"/>
        <v>8500</v>
      </c>
      <c r="AH37" s="16">
        <f t="shared" si="15"/>
        <v>2550000</v>
      </c>
      <c r="AJ37" s="41">
        <f t="shared" si="16"/>
        <v>850000</v>
      </c>
      <c r="AL37" s="41">
        <f t="shared" si="17"/>
        <v>1700000</v>
      </c>
      <c r="AX37" s="85"/>
      <c r="AY37" s="35"/>
    </row>
    <row r="38" spans="1:51" ht="12.75" customHeight="1" x14ac:dyDescent="0.3">
      <c r="B38" s="45"/>
      <c r="C38" s="50"/>
      <c r="D38" s="51"/>
      <c r="E38" s="29"/>
      <c r="F38" s="81"/>
      <c r="G38" s="52"/>
      <c r="H38" s="53"/>
      <c r="I38" s="30"/>
      <c r="J38" s="31"/>
      <c r="L38" s="30"/>
      <c r="M38" s="31"/>
      <c r="N38" s="16" t="s">
        <v>104</v>
      </c>
      <c r="O38" s="19">
        <f>N37/1750905</f>
        <v>30.265762562788957</v>
      </c>
      <c r="P38" s="1"/>
      <c r="Q38" s="104"/>
      <c r="R38" s="1"/>
      <c r="S38" s="104"/>
      <c r="T38" s="1"/>
      <c r="U38" s="55">
        <v>33</v>
      </c>
      <c r="V38" s="57" t="s">
        <v>62</v>
      </c>
      <c r="W38" s="22"/>
      <c r="X38" s="62">
        <v>200</v>
      </c>
      <c r="Y38" s="38">
        <f t="shared" si="9"/>
        <v>200</v>
      </c>
      <c r="Z38" s="59" t="s">
        <v>48</v>
      </c>
      <c r="AA38" s="25">
        <f t="shared" si="10"/>
        <v>10924.36974789916</v>
      </c>
      <c r="AB38" s="15">
        <v>13000</v>
      </c>
      <c r="AC38" s="16">
        <f t="shared" si="11"/>
        <v>2600000</v>
      </c>
      <c r="AD38" s="17">
        <f t="shared" si="12"/>
        <v>9243.6974789915967</v>
      </c>
      <c r="AE38" s="72">
        <v>11000</v>
      </c>
      <c r="AF38" s="16">
        <f t="shared" si="13"/>
        <v>2200000</v>
      </c>
      <c r="AG38" s="73">
        <f t="shared" si="14"/>
        <v>12000</v>
      </c>
      <c r="AH38" s="16">
        <f t="shared" si="15"/>
        <v>2400000</v>
      </c>
      <c r="AJ38" s="41">
        <f t="shared" si="16"/>
        <v>0</v>
      </c>
      <c r="AL38" s="41">
        <f t="shared" si="17"/>
        <v>2400000</v>
      </c>
      <c r="AX38" s="85"/>
      <c r="AY38" s="35"/>
    </row>
    <row r="39" spans="1:51" ht="12.75" customHeight="1" x14ac:dyDescent="0.3">
      <c r="K39" s="32"/>
      <c r="P39" s="1"/>
      <c r="Q39" s="1"/>
      <c r="R39" s="1"/>
      <c r="S39" s="1"/>
      <c r="T39" s="1"/>
      <c r="U39" s="55">
        <v>34</v>
      </c>
      <c r="V39" s="57" t="s">
        <v>63</v>
      </c>
      <c r="W39" s="22"/>
      <c r="X39" s="62">
        <v>200</v>
      </c>
      <c r="Y39" s="38">
        <f t="shared" si="9"/>
        <v>200</v>
      </c>
      <c r="Z39" s="59" t="s">
        <v>48</v>
      </c>
      <c r="AA39" s="25">
        <f t="shared" si="10"/>
        <v>16806.722689075632</v>
      </c>
      <c r="AB39" s="15">
        <v>20000</v>
      </c>
      <c r="AC39" s="16">
        <f t="shared" si="11"/>
        <v>4000000</v>
      </c>
      <c r="AD39" s="17">
        <f t="shared" si="12"/>
        <v>15126.050420168069</v>
      </c>
      <c r="AE39" s="72">
        <v>18000</v>
      </c>
      <c r="AF39" s="16">
        <f t="shared" si="13"/>
        <v>3600000</v>
      </c>
      <c r="AG39" s="73">
        <f t="shared" si="14"/>
        <v>19000</v>
      </c>
      <c r="AH39" s="16">
        <f t="shared" si="15"/>
        <v>3800000</v>
      </c>
      <c r="AJ39" s="41">
        <f t="shared" si="16"/>
        <v>0</v>
      </c>
      <c r="AL39" s="41">
        <f t="shared" si="17"/>
        <v>3800000</v>
      </c>
      <c r="AX39" s="85"/>
      <c r="AY39" s="35"/>
    </row>
    <row r="40" spans="1:51" ht="12.75" customHeight="1" x14ac:dyDescent="0.3">
      <c r="A40" s="7"/>
      <c r="P40" s="13"/>
      <c r="Q40" s="13"/>
      <c r="R40" s="13"/>
      <c r="S40" s="13"/>
      <c r="T40" s="13"/>
      <c r="U40" s="55">
        <v>35</v>
      </c>
      <c r="V40" s="57" t="s">
        <v>64</v>
      </c>
      <c r="W40" s="22"/>
      <c r="X40" s="62">
        <v>7</v>
      </c>
      <c r="Y40" s="38">
        <f t="shared" si="9"/>
        <v>7</v>
      </c>
      <c r="Z40" s="59" t="s">
        <v>11</v>
      </c>
      <c r="AA40" s="25">
        <f t="shared" si="10"/>
        <v>840.3361344537816</v>
      </c>
      <c r="AB40" s="15">
        <v>1000</v>
      </c>
      <c r="AC40" s="16">
        <f t="shared" si="11"/>
        <v>7000</v>
      </c>
      <c r="AD40" s="17">
        <f t="shared" si="12"/>
        <v>840.3361344537816</v>
      </c>
      <c r="AE40" s="72">
        <v>1000</v>
      </c>
      <c r="AF40" s="16">
        <f t="shared" si="13"/>
        <v>7000</v>
      </c>
      <c r="AG40" s="73">
        <f t="shared" si="14"/>
        <v>1000</v>
      </c>
      <c r="AH40" s="16">
        <f t="shared" si="15"/>
        <v>7000</v>
      </c>
      <c r="AJ40" s="41">
        <f t="shared" si="16"/>
        <v>0</v>
      </c>
      <c r="AL40" s="41">
        <f t="shared" si="17"/>
        <v>7000</v>
      </c>
      <c r="AX40" s="85"/>
      <c r="AY40" s="35"/>
    </row>
    <row r="41" spans="1:51" ht="12.75" customHeight="1" x14ac:dyDescent="0.3">
      <c r="A41" s="7"/>
      <c r="L41" s="20"/>
      <c r="P41" s="13"/>
      <c r="Q41" s="13"/>
      <c r="R41" s="13"/>
      <c r="S41" s="13"/>
      <c r="T41" s="13"/>
      <c r="U41" s="55">
        <v>36</v>
      </c>
      <c r="V41" s="57" t="s">
        <v>65</v>
      </c>
      <c r="W41" s="22"/>
      <c r="X41" s="62">
        <v>7</v>
      </c>
      <c r="Y41" s="38">
        <f t="shared" si="9"/>
        <v>7</v>
      </c>
      <c r="Z41" s="59" t="s">
        <v>11</v>
      </c>
      <c r="AA41" s="25">
        <f t="shared" si="10"/>
        <v>1008.4033613445379</v>
      </c>
      <c r="AB41" s="15">
        <v>1200</v>
      </c>
      <c r="AC41" s="16">
        <f t="shared" si="11"/>
        <v>8400</v>
      </c>
      <c r="AD41" s="17">
        <f t="shared" si="12"/>
        <v>1008.4033613445379</v>
      </c>
      <c r="AE41" s="72">
        <v>1200</v>
      </c>
      <c r="AF41" s="16">
        <f t="shared" si="13"/>
        <v>8400</v>
      </c>
      <c r="AG41" s="73">
        <f t="shared" si="14"/>
        <v>1200</v>
      </c>
      <c r="AH41" s="16">
        <f t="shared" si="15"/>
        <v>8400</v>
      </c>
      <c r="AJ41" s="41">
        <f t="shared" si="16"/>
        <v>0</v>
      </c>
      <c r="AL41" s="41">
        <f t="shared" si="17"/>
        <v>8400</v>
      </c>
      <c r="AX41" s="85"/>
      <c r="AY41" s="35"/>
    </row>
    <row r="42" spans="1:51" ht="12.75" customHeight="1" x14ac:dyDescent="0.3">
      <c r="A42" s="7"/>
      <c r="P42" s="18"/>
      <c r="Q42" s="18"/>
      <c r="R42" s="18"/>
      <c r="S42" s="18"/>
      <c r="T42" s="18"/>
      <c r="U42" s="55">
        <v>37</v>
      </c>
      <c r="V42" s="57" t="s">
        <v>66</v>
      </c>
      <c r="W42" s="22"/>
      <c r="X42" s="62">
        <v>2003</v>
      </c>
      <c r="Y42" s="38">
        <f t="shared" si="9"/>
        <v>2003</v>
      </c>
      <c r="Z42" s="59" t="s">
        <v>23</v>
      </c>
      <c r="AA42" s="25">
        <f t="shared" si="10"/>
        <v>336.1344537815126</v>
      </c>
      <c r="AB42" s="15">
        <v>400</v>
      </c>
      <c r="AC42" s="16">
        <f t="shared" si="11"/>
        <v>801200</v>
      </c>
      <c r="AD42" s="17">
        <f t="shared" si="12"/>
        <v>336.1344537815126</v>
      </c>
      <c r="AE42" s="72">
        <v>400</v>
      </c>
      <c r="AF42" s="16">
        <f t="shared" si="13"/>
        <v>801200</v>
      </c>
      <c r="AG42" s="73">
        <f t="shared" si="14"/>
        <v>400</v>
      </c>
      <c r="AH42" s="16">
        <f t="shared" si="15"/>
        <v>801200</v>
      </c>
      <c r="AJ42" s="41">
        <f t="shared" si="16"/>
        <v>0</v>
      </c>
      <c r="AL42" s="41">
        <f t="shared" si="17"/>
        <v>801200</v>
      </c>
      <c r="AX42" s="85"/>
      <c r="AY42" s="35"/>
    </row>
    <row r="43" spans="1:51" ht="12.75" customHeight="1" x14ac:dyDescent="0.3">
      <c r="A43" s="7"/>
      <c r="P43" s="18"/>
      <c r="Q43" s="18"/>
      <c r="R43" s="18"/>
      <c r="S43" s="18"/>
      <c r="T43" s="18"/>
      <c r="U43" s="55">
        <v>38</v>
      </c>
      <c r="V43" s="57" t="s">
        <v>67</v>
      </c>
      <c r="W43" s="22"/>
      <c r="X43" s="62">
        <v>2000</v>
      </c>
      <c r="Y43" s="38">
        <f t="shared" si="9"/>
        <v>2000</v>
      </c>
      <c r="Z43" s="59" t="s">
        <v>23</v>
      </c>
      <c r="AA43" s="25">
        <f t="shared" si="10"/>
        <v>420.1680672268908</v>
      </c>
      <c r="AB43" s="15">
        <v>500</v>
      </c>
      <c r="AC43" s="16">
        <f t="shared" si="11"/>
        <v>1000000</v>
      </c>
      <c r="AD43" s="17">
        <f t="shared" si="12"/>
        <v>420.1680672268908</v>
      </c>
      <c r="AE43" s="72">
        <v>500</v>
      </c>
      <c r="AF43" s="16">
        <f t="shared" si="13"/>
        <v>1000000</v>
      </c>
      <c r="AG43" s="73">
        <f t="shared" si="14"/>
        <v>500</v>
      </c>
      <c r="AH43" s="16">
        <f t="shared" si="15"/>
        <v>1000000</v>
      </c>
      <c r="AJ43" s="41">
        <f t="shared" si="16"/>
        <v>0</v>
      </c>
      <c r="AK43" s="3"/>
      <c r="AL43" s="41">
        <f t="shared" si="17"/>
        <v>1000000</v>
      </c>
      <c r="AX43" s="85"/>
      <c r="AY43" s="35"/>
    </row>
    <row r="44" spans="1:51" ht="12.75" customHeight="1" x14ac:dyDescent="0.3">
      <c r="A44" s="7"/>
      <c r="L44" s="20"/>
      <c r="M44" s="20"/>
      <c r="P44" s="18"/>
      <c r="Q44" s="18"/>
      <c r="R44" s="18"/>
      <c r="S44" s="18"/>
      <c r="T44" s="18"/>
      <c r="U44" s="55">
        <v>39</v>
      </c>
      <c r="V44" s="57" t="s">
        <v>68</v>
      </c>
      <c r="W44" s="22"/>
      <c r="X44" s="62">
        <v>6</v>
      </c>
      <c r="Y44" s="38">
        <f t="shared" si="9"/>
        <v>6</v>
      </c>
      <c r="Z44" s="59" t="s">
        <v>69</v>
      </c>
      <c r="AA44" s="25">
        <f t="shared" si="10"/>
        <v>29411.764705882353</v>
      </c>
      <c r="AB44" s="15">
        <v>35000</v>
      </c>
      <c r="AC44" s="16">
        <f t="shared" si="11"/>
        <v>210000</v>
      </c>
      <c r="AD44" s="17">
        <f t="shared" si="12"/>
        <v>37815.126050420171</v>
      </c>
      <c r="AE44" s="72">
        <v>45000</v>
      </c>
      <c r="AF44" s="16">
        <f t="shared" si="13"/>
        <v>270000</v>
      </c>
      <c r="AG44" s="73">
        <f t="shared" si="14"/>
        <v>40000</v>
      </c>
      <c r="AH44" s="16">
        <f t="shared" si="15"/>
        <v>240000</v>
      </c>
      <c r="AJ44" s="41">
        <f t="shared" si="16"/>
        <v>0</v>
      </c>
      <c r="AK44" s="3"/>
      <c r="AL44" s="41">
        <f t="shared" si="17"/>
        <v>240000</v>
      </c>
      <c r="AX44" s="85"/>
      <c r="AY44" s="35"/>
    </row>
    <row r="45" spans="1:51" ht="12.75" customHeight="1" x14ac:dyDescent="0.3">
      <c r="A45" s="7"/>
      <c r="L45" s="20"/>
      <c r="P45" s="18"/>
      <c r="Q45" s="18"/>
      <c r="R45" s="18"/>
      <c r="S45" s="18"/>
      <c r="T45" s="18"/>
      <c r="U45" s="55">
        <v>40</v>
      </c>
      <c r="V45" s="57" t="s">
        <v>70</v>
      </c>
      <c r="W45" s="22"/>
      <c r="X45" s="62">
        <v>45</v>
      </c>
      <c r="Y45" s="38">
        <f t="shared" si="9"/>
        <v>45</v>
      </c>
      <c r="Z45" s="59" t="s">
        <v>23</v>
      </c>
      <c r="AA45" s="25">
        <f t="shared" si="10"/>
        <v>3361.3445378151264</v>
      </c>
      <c r="AB45" s="15">
        <v>4000</v>
      </c>
      <c r="AC45" s="16">
        <f t="shared" si="11"/>
        <v>180000</v>
      </c>
      <c r="AD45" s="17">
        <f t="shared" si="12"/>
        <v>10084.033613445379</v>
      </c>
      <c r="AE45" s="72">
        <v>12000</v>
      </c>
      <c r="AF45" s="16">
        <f t="shared" si="13"/>
        <v>540000</v>
      </c>
      <c r="AG45" s="73">
        <f t="shared" si="14"/>
        <v>8000</v>
      </c>
      <c r="AH45" s="16">
        <f t="shared" si="15"/>
        <v>360000</v>
      </c>
      <c r="AJ45" s="41">
        <f t="shared" si="16"/>
        <v>0</v>
      </c>
      <c r="AL45" s="41">
        <f t="shared" si="17"/>
        <v>360000</v>
      </c>
      <c r="AX45" s="85"/>
      <c r="AY45" s="35"/>
    </row>
    <row r="46" spans="1:51" ht="12.75" customHeight="1" x14ac:dyDescent="0.3">
      <c r="A46" s="7"/>
      <c r="M46" s="20"/>
      <c r="P46" s="18"/>
      <c r="Q46" s="18"/>
      <c r="R46" s="18"/>
      <c r="S46" s="18"/>
      <c r="T46" s="18"/>
      <c r="U46" s="55">
        <v>41</v>
      </c>
      <c r="V46" s="57" t="s">
        <v>71</v>
      </c>
      <c r="W46" s="22"/>
      <c r="X46" s="62">
        <v>25</v>
      </c>
      <c r="Y46" s="38">
        <f t="shared" si="9"/>
        <v>25</v>
      </c>
      <c r="Z46" s="59" t="s">
        <v>48</v>
      </c>
      <c r="AA46" s="25">
        <f t="shared" si="10"/>
        <v>5042.0168067226896</v>
      </c>
      <c r="AB46" s="15">
        <v>6000</v>
      </c>
      <c r="AC46" s="16">
        <f t="shared" si="11"/>
        <v>150000</v>
      </c>
      <c r="AD46" s="17">
        <f t="shared" si="12"/>
        <v>2521.0084033613448</v>
      </c>
      <c r="AE46" s="72">
        <v>3000</v>
      </c>
      <c r="AF46" s="16">
        <f t="shared" si="13"/>
        <v>75000</v>
      </c>
      <c r="AG46" s="73">
        <f t="shared" si="14"/>
        <v>4500</v>
      </c>
      <c r="AH46" s="16">
        <f t="shared" si="15"/>
        <v>112500</v>
      </c>
      <c r="AJ46" s="41">
        <f t="shared" si="16"/>
        <v>0</v>
      </c>
      <c r="AL46" s="41">
        <f t="shared" si="17"/>
        <v>112500</v>
      </c>
      <c r="AX46" s="85"/>
      <c r="AY46" s="35"/>
    </row>
    <row r="47" spans="1:51" ht="12.75" customHeight="1" x14ac:dyDescent="0.3">
      <c r="A47" s="7"/>
      <c r="P47" s="18"/>
      <c r="Q47" s="18"/>
      <c r="R47" s="18"/>
      <c r="S47" s="18"/>
      <c r="T47" s="18"/>
      <c r="U47" s="55">
        <v>42</v>
      </c>
      <c r="V47" s="57" t="s">
        <v>73</v>
      </c>
      <c r="W47" s="22"/>
      <c r="X47" s="62">
        <v>25</v>
      </c>
      <c r="Y47" s="38">
        <f t="shared" si="9"/>
        <v>25</v>
      </c>
      <c r="Z47" s="59" t="s">
        <v>72</v>
      </c>
      <c r="AA47" s="25">
        <f t="shared" si="10"/>
        <v>21008.403361344539</v>
      </c>
      <c r="AB47" s="15">
        <v>25000</v>
      </c>
      <c r="AC47" s="16">
        <f t="shared" si="11"/>
        <v>625000</v>
      </c>
      <c r="AD47" s="17">
        <f t="shared" si="12"/>
        <v>15126.050420168069</v>
      </c>
      <c r="AE47" s="72">
        <v>18000</v>
      </c>
      <c r="AF47" s="16">
        <f t="shared" si="13"/>
        <v>450000</v>
      </c>
      <c r="AG47" s="73">
        <f t="shared" si="14"/>
        <v>21500</v>
      </c>
      <c r="AH47" s="16">
        <f t="shared" si="15"/>
        <v>537500</v>
      </c>
      <c r="AJ47" s="41">
        <f t="shared" si="16"/>
        <v>0</v>
      </c>
      <c r="AL47" s="41">
        <f t="shared" si="17"/>
        <v>537500</v>
      </c>
      <c r="AX47" s="85"/>
      <c r="AY47" s="35"/>
    </row>
    <row r="48" spans="1:51" ht="12.75" customHeight="1" x14ac:dyDescent="0.3">
      <c r="A48" s="7"/>
      <c r="P48" s="18"/>
      <c r="Q48" s="18"/>
      <c r="R48" s="18"/>
      <c r="S48" s="18"/>
      <c r="T48" s="18"/>
      <c r="U48" s="55">
        <v>43</v>
      </c>
      <c r="V48" s="57" t="s">
        <v>74</v>
      </c>
      <c r="W48" s="22"/>
      <c r="X48" s="62">
        <v>7</v>
      </c>
      <c r="Y48" s="38">
        <f t="shared" si="9"/>
        <v>7</v>
      </c>
      <c r="Z48" s="59" t="s">
        <v>75</v>
      </c>
      <c r="AA48" s="25">
        <f t="shared" si="10"/>
        <v>25210.084033613446</v>
      </c>
      <c r="AB48" s="15">
        <v>30000</v>
      </c>
      <c r="AC48" s="16">
        <f t="shared" si="11"/>
        <v>210000</v>
      </c>
      <c r="AD48" s="17">
        <f t="shared" si="12"/>
        <v>15126.050420168069</v>
      </c>
      <c r="AE48" s="72">
        <v>18000</v>
      </c>
      <c r="AF48" s="16">
        <f t="shared" si="13"/>
        <v>126000</v>
      </c>
      <c r="AG48" s="73">
        <f t="shared" si="14"/>
        <v>24000</v>
      </c>
      <c r="AH48" s="16">
        <f t="shared" si="15"/>
        <v>168000</v>
      </c>
      <c r="AJ48" s="41">
        <f t="shared" si="16"/>
        <v>0</v>
      </c>
      <c r="AL48" s="41">
        <f t="shared" si="17"/>
        <v>168000</v>
      </c>
      <c r="AX48" s="85"/>
      <c r="AY48" s="35"/>
    </row>
    <row r="49" spans="1:51" s="3" customFormat="1" ht="12.75" customHeight="1" x14ac:dyDescent="0.3">
      <c r="A49" s="10"/>
      <c r="F49" s="82"/>
      <c r="P49" s="18"/>
      <c r="Q49" s="18"/>
      <c r="R49" s="18"/>
      <c r="S49" s="18"/>
      <c r="T49" s="18"/>
      <c r="U49" s="55">
        <v>44</v>
      </c>
      <c r="V49" s="57" t="s">
        <v>80</v>
      </c>
      <c r="W49" s="22"/>
      <c r="X49" s="62">
        <v>4</v>
      </c>
      <c r="Y49" s="38">
        <f t="shared" si="9"/>
        <v>4</v>
      </c>
      <c r="Z49" s="59" t="s">
        <v>69</v>
      </c>
      <c r="AA49" s="25">
        <f t="shared" si="10"/>
        <v>31932.773109243699</v>
      </c>
      <c r="AB49" s="15">
        <v>38000</v>
      </c>
      <c r="AC49" s="16">
        <f t="shared" si="11"/>
        <v>152000</v>
      </c>
      <c r="AD49" s="17">
        <f t="shared" si="12"/>
        <v>25210.084033613446</v>
      </c>
      <c r="AE49" s="72">
        <v>30000</v>
      </c>
      <c r="AF49" s="16">
        <f t="shared" si="13"/>
        <v>120000</v>
      </c>
      <c r="AG49" s="73">
        <f t="shared" si="14"/>
        <v>34000</v>
      </c>
      <c r="AH49" s="16">
        <f t="shared" si="15"/>
        <v>136000</v>
      </c>
      <c r="AJ49" s="41">
        <f t="shared" si="16"/>
        <v>0</v>
      </c>
      <c r="AK49" s="1"/>
      <c r="AL49" s="41">
        <f t="shared" si="17"/>
        <v>136000</v>
      </c>
      <c r="AX49" s="85"/>
      <c r="AY49" s="35"/>
    </row>
    <row r="50" spans="1:51" s="3" customFormat="1" ht="12.75" customHeight="1" x14ac:dyDescent="0.3">
      <c r="A50" s="10"/>
      <c r="F50" s="82"/>
      <c r="P50" s="18"/>
      <c r="Q50" s="18"/>
      <c r="R50" s="18"/>
      <c r="S50" s="18"/>
      <c r="T50" s="18"/>
      <c r="U50" s="55">
        <v>45</v>
      </c>
      <c r="V50" s="57" t="s">
        <v>81</v>
      </c>
      <c r="W50" s="22"/>
      <c r="X50" s="62">
        <v>35</v>
      </c>
      <c r="Y50" s="38">
        <f t="shared" si="9"/>
        <v>35</v>
      </c>
      <c r="Z50" s="59" t="s">
        <v>23</v>
      </c>
      <c r="AA50" s="25">
        <f t="shared" si="10"/>
        <v>10924.36974789916</v>
      </c>
      <c r="AB50" s="15">
        <v>13000</v>
      </c>
      <c r="AC50" s="16">
        <f t="shared" si="11"/>
        <v>455000</v>
      </c>
      <c r="AD50" s="17">
        <f t="shared" si="12"/>
        <v>7142.8571428571431</v>
      </c>
      <c r="AE50" s="72">
        <v>8500</v>
      </c>
      <c r="AF50" s="16">
        <f t="shared" si="13"/>
        <v>297500</v>
      </c>
      <c r="AG50" s="73">
        <f t="shared" si="14"/>
        <v>10750</v>
      </c>
      <c r="AH50" s="16">
        <f t="shared" si="15"/>
        <v>376250</v>
      </c>
      <c r="AJ50" s="41">
        <f t="shared" si="16"/>
        <v>0</v>
      </c>
      <c r="AK50" s="1"/>
      <c r="AL50" s="41">
        <f t="shared" si="17"/>
        <v>376250</v>
      </c>
      <c r="AX50" s="85"/>
      <c r="AY50" s="35"/>
    </row>
    <row r="51" spans="1:51" ht="12.75" customHeight="1" x14ac:dyDescent="0.3">
      <c r="A51" s="7"/>
      <c r="P51" s="18"/>
      <c r="Q51" s="18"/>
      <c r="R51" s="18"/>
      <c r="S51" s="18"/>
      <c r="T51" s="18"/>
      <c r="U51" s="55">
        <v>46</v>
      </c>
      <c r="V51" s="57" t="s">
        <v>82</v>
      </c>
      <c r="W51" s="22"/>
      <c r="X51" s="62">
        <v>70</v>
      </c>
      <c r="Y51" s="38">
        <f t="shared" si="9"/>
        <v>70</v>
      </c>
      <c r="Z51" s="59" t="s">
        <v>23</v>
      </c>
      <c r="AA51" s="25">
        <f t="shared" si="10"/>
        <v>1260.5042016806724</v>
      </c>
      <c r="AB51" s="15">
        <v>1500</v>
      </c>
      <c r="AC51" s="16">
        <f t="shared" si="11"/>
        <v>105000</v>
      </c>
      <c r="AD51" s="17">
        <f t="shared" si="12"/>
        <v>3781.5126050420172</v>
      </c>
      <c r="AE51" s="72">
        <v>4500</v>
      </c>
      <c r="AF51" s="16">
        <f t="shared" si="13"/>
        <v>315000</v>
      </c>
      <c r="AG51" s="73">
        <f t="shared" si="14"/>
        <v>3000</v>
      </c>
      <c r="AH51" s="16">
        <f t="shared" si="15"/>
        <v>210000</v>
      </c>
      <c r="AJ51" s="41">
        <f t="shared" si="16"/>
        <v>0</v>
      </c>
      <c r="AL51" s="41">
        <f t="shared" si="17"/>
        <v>210000</v>
      </c>
      <c r="AX51" s="85"/>
      <c r="AY51" s="35"/>
    </row>
    <row r="52" spans="1:51" ht="12.75" customHeight="1" x14ac:dyDescent="0.3">
      <c r="A52" s="7"/>
      <c r="P52" s="18"/>
      <c r="Q52" s="18"/>
      <c r="R52" s="18"/>
      <c r="S52" s="18"/>
      <c r="T52" s="18"/>
      <c r="U52" s="55">
        <v>47</v>
      </c>
      <c r="V52" s="57" t="s">
        <v>83</v>
      </c>
      <c r="W52" s="22"/>
      <c r="X52" s="62">
        <v>60</v>
      </c>
      <c r="Y52" s="38">
        <f t="shared" si="9"/>
        <v>60</v>
      </c>
      <c r="Z52" s="59" t="s">
        <v>84</v>
      </c>
      <c r="AA52" s="25">
        <f t="shared" si="10"/>
        <v>6302.5210084033615</v>
      </c>
      <c r="AB52" s="15">
        <f>37500/5</f>
        <v>7500</v>
      </c>
      <c r="AC52" s="16">
        <f t="shared" si="11"/>
        <v>450000</v>
      </c>
      <c r="AD52" s="17">
        <f t="shared" si="12"/>
        <v>3529.4117647058824</v>
      </c>
      <c r="AE52" s="72">
        <f>21000/5</f>
        <v>4200</v>
      </c>
      <c r="AF52" s="16">
        <f t="shared" si="13"/>
        <v>252000</v>
      </c>
      <c r="AG52" s="73">
        <f t="shared" si="14"/>
        <v>5850</v>
      </c>
      <c r="AH52" s="16">
        <f t="shared" si="15"/>
        <v>351000</v>
      </c>
      <c r="AJ52" s="41">
        <f t="shared" si="16"/>
        <v>0</v>
      </c>
      <c r="AL52" s="41">
        <f t="shared" si="17"/>
        <v>351000</v>
      </c>
      <c r="AX52" s="85"/>
      <c r="AY52" s="35"/>
    </row>
    <row r="53" spans="1:51" ht="12.75" customHeight="1" x14ac:dyDescent="0.3">
      <c r="A53" s="7"/>
      <c r="P53" s="18"/>
      <c r="Q53" s="18"/>
      <c r="R53" s="18"/>
      <c r="S53" s="18"/>
      <c r="T53" s="18"/>
      <c r="U53" s="55">
        <v>48</v>
      </c>
      <c r="V53" s="57" t="s">
        <v>85</v>
      </c>
      <c r="W53" s="22"/>
      <c r="X53" s="62">
        <v>60</v>
      </c>
      <c r="Y53" s="38">
        <f t="shared" si="9"/>
        <v>60</v>
      </c>
      <c r="Z53" s="59" t="s">
        <v>23</v>
      </c>
      <c r="AA53" s="25">
        <f t="shared" si="10"/>
        <v>7142.8571428571431</v>
      </c>
      <c r="AB53" s="15">
        <v>8500</v>
      </c>
      <c r="AC53" s="16">
        <f t="shared" si="11"/>
        <v>510000</v>
      </c>
      <c r="AD53" s="17">
        <f t="shared" si="12"/>
        <v>10084.033613445379</v>
      </c>
      <c r="AE53" s="72">
        <v>12000</v>
      </c>
      <c r="AF53" s="16">
        <f t="shared" si="13"/>
        <v>720000</v>
      </c>
      <c r="AG53" s="73">
        <f t="shared" si="14"/>
        <v>10250</v>
      </c>
      <c r="AH53" s="16">
        <f t="shared" si="15"/>
        <v>615000</v>
      </c>
      <c r="AJ53" s="41">
        <f t="shared" si="16"/>
        <v>0</v>
      </c>
      <c r="AL53" s="41">
        <f t="shared" si="17"/>
        <v>615000</v>
      </c>
      <c r="AX53" s="85"/>
      <c r="AY53" s="35"/>
    </row>
    <row r="54" spans="1:51" s="3" customFormat="1" ht="12.75" customHeight="1" x14ac:dyDescent="0.3">
      <c r="A54" s="10"/>
      <c r="F54" s="82"/>
      <c r="P54" s="18"/>
      <c r="Q54" s="18"/>
      <c r="R54" s="18"/>
      <c r="S54" s="18"/>
      <c r="T54" s="18"/>
      <c r="U54" s="55">
        <v>49</v>
      </c>
      <c r="V54" s="57" t="s">
        <v>117</v>
      </c>
      <c r="W54" s="22"/>
      <c r="X54" s="62">
        <v>35</v>
      </c>
      <c r="Y54" s="38">
        <f t="shared" si="9"/>
        <v>35</v>
      </c>
      <c r="Z54" s="59" t="s">
        <v>23</v>
      </c>
      <c r="AA54" s="25">
        <f t="shared" si="10"/>
        <v>2352.9411764705883</v>
      </c>
      <c r="AB54" s="15">
        <v>2800</v>
      </c>
      <c r="AC54" s="16">
        <f t="shared" si="11"/>
        <v>98000</v>
      </c>
      <c r="AD54" s="17">
        <f t="shared" si="12"/>
        <v>6302.5210084033615</v>
      </c>
      <c r="AE54" s="72">
        <v>7500</v>
      </c>
      <c r="AF54" s="16">
        <f t="shared" si="13"/>
        <v>262500</v>
      </c>
      <c r="AG54" s="73">
        <f t="shared" si="14"/>
        <v>5150</v>
      </c>
      <c r="AH54" s="16">
        <f t="shared" si="15"/>
        <v>180250</v>
      </c>
      <c r="AJ54" s="41">
        <f t="shared" si="16"/>
        <v>0</v>
      </c>
      <c r="AK54" s="1"/>
      <c r="AL54" s="41">
        <f t="shared" si="17"/>
        <v>180250</v>
      </c>
      <c r="AX54" s="85"/>
      <c r="AY54" s="35"/>
    </row>
    <row r="55" spans="1:51" s="3" customFormat="1" ht="12.75" customHeight="1" x14ac:dyDescent="0.3">
      <c r="A55" s="10"/>
      <c r="F55" s="82"/>
      <c r="P55" s="18"/>
      <c r="Q55" s="18"/>
      <c r="R55" s="18"/>
      <c r="S55" s="18"/>
      <c r="T55" s="18"/>
      <c r="U55" s="55">
        <v>50</v>
      </c>
      <c r="V55" s="57" t="s">
        <v>96</v>
      </c>
      <c r="W55" s="22"/>
      <c r="X55" s="70">
        <v>900</v>
      </c>
      <c r="Y55" s="38">
        <f t="shared" si="9"/>
        <v>900</v>
      </c>
      <c r="Z55" s="59" t="s">
        <v>23</v>
      </c>
      <c r="AA55" s="25">
        <f t="shared" si="10"/>
        <v>588.23529411764707</v>
      </c>
      <c r="AB55" s="15">
        <v>700</v>
      </c>
      <c r="AC55" s="16">
        <f t="shared" si="11"/>
        <v>630000</v>
      </c>
      <c r="AD55" s="17">
        <f t="shared" si="12"/>
        <v>294.11764705882354</v>
      </c>
      <c r="AE55" s="72">
        <v>350</v>
      </c>
      <c r="AF55" s="16">
        <f t="shared" si="13"/>
        <v>315000</v>
      </c>
      <c r="AG55" s="73">
        <f t="shared" si="14"/>
        <v>525</v>
      </c>
      <c r="AH55" s="16">
        <f t="shared" si="15"/>
        <v>472500</v>
      </c>
      <c r="AJ55" s="41">
        <f t="shared" si="16"/>
        <v>0</v>
      </c>
      <c r="AK55" s="20"/>
      <c r="AL55" s="41">
        <f t="shared" si="17"/>
        <v>472500</v>
      </c>
      <c r="AX55" s="85"/>
      <c r="AY55" s="35"/>
    </row>
    <row r="56" spans="1:51" ht="12.75" customHeight="1" x14ac:dyDescent="0.3">
      <c r="P56" s="18"/>
      <c r="Q56" s="18"/>
      <c r="R56" s="18"/>
      <c r="S56" s="18"/>
      <c r="T56" s="18"/>
      <c r="U56" s="55">
        <v>51</v>
      </c>
      <c r="V56" s="57" t="s">
        <v>97</v>
      </c>
      <c r="W56" s="22"/>
      <c r="X56" s="70">
        <v>900</v>
      </c>
      <c r="Y56" s="38">
        <f t="shared" si="9"/>
        <v>900</v>
      </c>
      <c r="Z56" s="59" t="s">
        <v>23</v>
      </c>
      <c r="AA56" s="25">
        <f t="shared" si="10"/>
        <v>105.0420168067227</v>
      </c>
      <c r="AB56" s="15">
        <f>25000/200</f>
        <v>125</v>
      </c>
      <c r="AC56" s="16">
        <f t="shared" si="11"/>
        <v>112500</v>
      </c>
      <c r="AD56" s="17">
        <f t="shared" si="12"/>
        <v>756.30252100840335</v>
      </c>
      <c r="AE56" s="72">
        <f>1800/2</f>
        <v>900</v>
      </c>
      <c r="AF56" s="16">
        <f t="shared" si="13"/>
        <v>810000</v>
      </c>
      <c r="AG56" s="73">
        <f t="shared" si="14"/>
        <v>512</v>
      </c>
      <c r="AH56" s="16">
        <f t="shared" si="15"/>
        <v>460800</v>
      </c>
      <c r="AJ56" s="41">
        <f t="shared" si="16"/>
        <v>0</v>
      </c>
      <c r="AL56" s="41">
        <f t="shared" si="17"/>
        <v>460800</v>
      </c>
      <c r="AX56" s="85"/>
      <c r="AY56" s="35"/>
    </row>
    <row r="57" spans="1:51" ht="12.75" customHeight="1" x14ac:dyDescent="0.3">
      <c r="P57" s="18"/>
      <c r="Q57" s="18"/>
      <c r="R57" s="18"/>
      <c r="S57" s="18"/>
      <c r="T57" s="18"/>
      <c r="U57" s="55">
        <v>52</v>
      </c>
      <c r="V57" s="57" t="s">
        <v>98</v>
      </c>
      <c r="W57" s="22"/>
      <c r="X57" s="62">
        <v>65</v>
      </c>
      <c r="Y57" s="38">
        <f t="shared" si="9"/>
        <v>65</v>
      </c>
      <c r="Z57" s="59" t="s">
        <v>23</v>
      </c>
      <c r="AA57" s="25">
        <f t="shared" si="10"/>
        <v>8403.361344537816</v>
      </c>
      <c r="AB57" s="15">
        <v>10000</v>
      </c>
      <c r="AC57" s="16">
        <f t="shared" si="11"/>
        <v>650000</v>
      </c>
      <c r="AD57" s="17">
        <f t="shared" si="12"/>
        <v>3781.5126050420172</v>
      </c>
      <c r="AE57" s="72">
        <v>4500</v>
      </c>
      <c r="AF57" s="16">
        <f t="shared" si="13"/>
        <v>292500</v>
      </c>
      <c r="AG57" s="73">
        <f t="shared" si="14"/>
        <v>7250</v>
      </c>
      <c r="AH57" s="16">
        <f t="shared" si="15"/>
        <v>471250</v>
      </c>
      <c r="AJ57" s="41">
        <f t="shared" si="16"/>
        <v>0</v>
      </c>
      <c r="AL57" s="41">
        <f t="shared" si="17"/>
        <v>471250</v>
      </c>
      <c r="AX57" s="85"/>
      <c r="AY57" s="35"/>
    </row>
    <row r="58" spans="1:51" ht="12.75" customHeight="1" x14ac:dyDescent="0.3">
      <c r="P58" s="18"/>
      <c r="Q58" s="18"/>
      <c r="R58" s="18"/>
      <c r="S58" s="18"/>
      <c r="T58" s="18"/>
      <c r="U58" s="55">
        <v>53</v>
      </c>
      <c r="V58" s="57" t="s">
        <v>99</v>
      </c>
      <c r="W58" s="22"/>
      <c r="X58" s="62">
        <v>8</v>
      </c>
      <c r="Y58" s="38">
        <f t="shared" si="9"/>
        <v>8</v>
      </c>
      <c r="Z58" s="59" t="s">
        <v>72</v>
      </c>
      <c r="AA58" s="25">
        <f t="shared" si="10"/>
        <v>30252.100840336137</v>
      </c>
      <c r="AB58" s="15">
        <v>36000</v>
      </c>
      <c r="AC58" s="16">
        <f t="shared" si="11"/>
        <v>288000</v>
      </c>
      <c r="AD58" s="17">
        <f t="shared" si="12"/>
        <v>29411.764705882353</v>
      </c>
      <c r="AE58" s="72">
        <v>35000</v>
      </c>
      <c r="AF58" s="16">
        <f t="shared" si="13"/>
        <v>280000</v>
      </c>
      <c r="AG58" s="73">
        <f t="shared" si="14"/>
        <v>35500</v>
      </c>
      <c r="AH58" s="16">
        <f t="shared" si="15"/>
        <v>284000</v>
      </c>
      <c r="AJ58" s="41">
        <f t="shared" si="16"/>
        <v>0</v>
      </c>
      <c r="AL58" s="41">
        <f t="shared" si="17"/>
        <v>284000</v>
      </c>
      <c r="AX58" s="85"/>
      <c r="AY58" s="35"/>
    </row>
    <row r="59" spans="1:51" ht="12.75" customHeight="1" x14ac:dyDescent="0.3">
      <c r="P59" s="18"/>
      <c r="Q59" s="18"/>
      <c r="R59" s="18"/>
      <c r="S59" s="18"/>
      <c r="T59" s="18"/>
      <c r="U59" s="55">
        <v>54</v>
      </c>
      <c r="V59" s="57" t="s">
        <v>100</v>
      </c>
      <c r="W59" s="22"/>
      <c r="X59" s="62">
        <v>8</v>
      </c>
      <c r="Y59" s="38">
        <f t="shared" si="9"/>
        <v>8</v>
      </c>
      <c r="Z59" s="59" t="s">
        <v>72</v>
      </c>
      <c r="AA59" s="25">
        <f t="shared" si="10"/>
        <v>29411.764705882353</v>
      </c>
      <c r="AB59" s="15">
        <v>35000</v>
      </c>
      <c r="AC59" s="16">
        <f t="shared" si="11"/>
        <v>280000</v>
      </c>
      <c r="AD59" s="17">
        <f t="shared" si="12"/>
        <v>29411.764705882353</v>
      </c>
      <c r="AE59" s="72">
        <v>35000</v>
      </c>
      <c r="AF59" s="16">
        <f t="shared" si="13"/>
        <v>280000</v>
      </c>
      <c r="AG59" s="73">
        <f t="shared" si="14"/>
        <v>35000</v>
      </c>
      <c r="AH59" s="16">
        <f t="shared" si="15"/>
        <v>280000</v>
      </c>
      <c r="AJ59" s="41">
        <f t="shared" si="16"/>
        <v>0</v>
      </c>
      <c r="AL59" s="41">
        <f t="shared" si="17"/>
        <v>280000</v>
      </c>
      <c r="AX59" s="85"/>
      <c r="AY59" s="35"/>
    </row>
    <row r="60" spans="1:51" ht="12.75" customHeight="1" x14ac:dyDescent="0.3">
      <c r="P60" s="18"/>
      <c r="Q60" s="18"/>
      <c r="R60" s="18"/>
      <c r="S60" s="18"/>
      <c r="T60" s="18"/>
      <c r="U60" s="55">
        <v>55</v>
      </c>
      <c r="V60" s="57" t="s">
        <v>102</v>
      </c>
      <c r="W60" s="22"/>
      <c r="X60" s="62">
        <v>16</v>
      </c>
      <c r="Y60" s="38">
        <f>SUM(W60:X60)</f>
        <v>16</v>
      </c>
      <c r="Z60" s="59" t="s">
        <v>23</v>
      </c>
      <c r="AA60" s="71">
        <f t="shared" si="10"/>
        <v>2352.9411764705883</v>
      </c>
      <c r="AB60" s="69">
        <v>2800</v>
      </c>
      <c r="AC60" s="16">
        <f t="shared" si="11"/>
        <v>44800</v>
      </c>
      <c r="AD60" s="17">
        <f t="shared" si="12"/>
        <v>7563.0252100840344</v>
      </c>
      <c r="AE60" s="72">
        <v>9000</v>
      </c>
      <c r="AF60" s="16">
        <f t="shared" si="13"/>
        <v>144000</v>
      </c>
      <c r="AG60" s="73">
        <f t="shared" si="14"/>
        <v>5900</v>
      </c>
      <c r="AH60" s="16">
        <f t="shared" si="15"/>
        <v>94400</v>
      </c>
      <c r="AJ60" s="41">
        <f t="shared" si="16"/>
        <v>0</v>
      </c>
      <c r="AL60" s="41">
        <f t="shared" si="17"/>
        <v>94400</v>
      </c>
      <c r="AX60" s="85"/>
      <c r="AY60" s="35"/>
    </row>
    <row r="61" spans="1:51" ht="12.75" customHeight="1" x14ac:dyDescent="0.3">
      <c r="P61" s="18"/>
      <c r="Q61" s="18"/>
      <c r="R61" s="18"/>
      <c r="S61" s="18"/>
      <c r="T61" s="18"/>
      <c r="U61" s="21"/>
      <c r="AA61" s="101">
        <f>SUM(AC6:AC60)</f>
        <v>40848150</v>
      </c>
      <c r="AB61" s="101"/>
      <c r="AC61" s="101"/>
      <c r="AD61" s="102">
        <f>SUM(AF6:AF60)</f>
        <v>33165600</v>
      </c>
      <c r="AE61" s="102"/>
      <c r="AF61" s="102"/>
      <c r="AG61" s="91">
        <f>SUM(AH6:AH60)</f>
        <v>37006425</v>
      </c>
      <c r="AH61" s="92"/>
      <c r="AJ61" s="104">
        <f>SUM(AJ6:AJ60)</f>
        <v>10992375</v>
      </c>
      <c r="AL61" s="104">
        <f>SUM(AL6:AL60)</f>
        <v>26014050</v>
      </c>
      <c r="AX61" s="85"/>
      <c r="AY61" s="35"/>
    </row>
    <row r="62" spans="1:51" ht="12.75" customHeight="1" x14ac:dyDescent="0.3">
      <c r="P62" s="18"/>
      <c r="Q62" s="18"/>
      <c r="R62" s="18"/>
      <c r="S62" s="18"/>
      <c r="T62" s="18"/>
      <c r="U62" s="21"/>
      <c r="AG62" s="16" t="s">
        <v>104</v>
      </c>
      <c r="AH62" s="19">
        <f>AG61/1750905</f>
        <v>21.135598447659923</v>
      </c>
      <c r="AJ62" s="104"/>
      <c r="AL62" s="104"/>
      <c r="AX62" s="85"/>
      <c r="AY62" s="35"/>
    </row>
    <row r="63" spans="1:51" ht="12.75" customHeight="1" x14ac:dyDescent="0.3">
      <c r="P63" s="18"/>
      <c r="Q63" s="18"/>
      <c r="R63" s="18"/>
      <c r="S63" s="18"/>
      <c r="T63" s="18"/>
      <c r="U63" s="21"/>
      <c r="AX63" s="85"/>
      <c r="AY63" s="35"/>
    </row>
    <row r="64" spans="1:51" ht="12.75" customHeight="1" x14ac:dyDescent="0.3">
      <c r="P64" s="18"/>
      <c r="Q64" s="18"/>
      <c r="R64" s="18"/>
      <c r="S64" s="18"/>
      <c r="T64" s="18"/>
      <c r="U64" s="21"/>
      <c r="AX64" s="85"/>
      <c r="AY64" s="35"/>
    </row>
    <row r="65" spans="16:51" ht="12.75" customHeight="1" x14ac:dyDescent="0.3">
      <c r="P65" s="18"/>
      <c r="Q65" s="18"/>
      <c r="R65" s="18"/>
      <c r="S65" s="18"/>
      <c r="T65" s="18"/>
      <c r="AX65" s="85"/>
      <c r="AY65" s="35"/>
    </row>
    <row r="66" spans="16:51" ht="12.75" customHeight="1" x14ac:dyDescent="0.3">
      <c r="P66" s="18"/>
      <c r="Q66" s="18"/>
      <c r="R66" s="18"/>
      <c r="S66" s="18"/>
      <c r="T66" s="18"/>
      <c r="AX66" s="85"/>
      <c r="AY66" s="35"/>
    </row>
    <row r="67" spans="16:51" ht="12.75" customHeight="1" x14ac:dyDescent="0.3">
      <c r="P67" s="18"/>
      <c r="Q67" s="18"/>
      <c r="R67" s="18"/>
      <c r="S67" s="18"/>
      <c r="T67" s="18"/>
      <c r="AX67" s="85"/>
      <c r="AY67" s="35"/>
    </row>
    <row r="68" spans="16:51" ht="12.75" customHeight="1" x14ac:dyDescent="0.3">
      <c r="P68" s="18"/>
      <c r="Q68" s="18"/>
      <c r="R68" s="18"/>
      <c r="S68" s="18"/>
      <c r="T68" s="18"/>
      <c r="AX68" s="85"/>
      <c r="AY68" s="35"/>
    </row>
    <row r="69" spans="16:51" ht="12.75" customHeight="1" x14ac:dyDescent="0.3">
      <c r="P69" s="18"/>
      <c r="Q69" s="18"/>
      <c r="R69" s="18"/>
      <c r="S69" s="18"/>
      <c r="T69" s="18"/>
      <c r="AX69" s="85"/>
      <c r="AY69" s="35"/>
    </row>
    <row r="70" spans="16:51" ht="12.75" customHeight="1" x14ac:dyDescent="0.3">
      <c r="P70" s="18"/>
      <c r="Q70" s="18"/>
      <c r="R70" s="18"/>
      <c r="S70" s="18"/>
      <c r="T70" s="18"/>
      <c r="AX70" s="85"/>
      <c r="AY70" s="35"/>
    </row>
    <row r="71" spans="16:51" ht="13.95" customHeight="1" x14ac:dyDescent="0.3">
      <c r="P71" s="18"/>
      <c r="Q71" s="18"/>
      <c r="R71" s="18"/>
      <c r="S71" s="18"/>
      <c r="T71" s="18"/>
      <c r="AX71" s="85"/>
      <c r="AY71" s="35"/>
    </row>
    <row r="72" spans="16:51" ht="13.95" customHeight="1" x14ac:dyDescent="0.3">
      <c r="P72" s="18"/>
      <c r="Q72" s="18"/>
      <c r="R72" s="18"/>
      <c r="S72" s="18"/>
      <c r="T72" s="18"/>
      <c r="AF72" s="5"/>
      <c r="AX72" s="85"/>
      <c r="AY72" s="35"/>
    </row>
    <row r="73" spans="16:51" ht="13.95" customHeight="1" x14ac:dyDescent="0.3">
      <c r="P73" s="18"/>
      <c r="Q73" s="18"/>
      <c r="R73" s="18"/>
      <c r="S73" s="18"/>
      <c r="T73" s="18"/>
      <c r="AX73" s="85"/>
      <c r="AY73" s="35"/>
    </row>
    <row r="74" spans="16:51" ht="13.95" customHeight="1" x14ac:dyDescent="0.3">
      <c r="P74" s="18"/>
      <c r="Q74" s="18"/>
      <c r="R74" s="18"/>
      <c r="S74" s="18"/>
      <c r="T74" s="18"/>
      <c r="AX74" s="85"/>
      <c r="AY74" s="35"/>
    </row>
    <row r="75" spans="16:51" ht="15" customHeight="1" x14ac:dyDescent="0.3">
      <c r="AX75" s="85"/>
      <c r="AY75" s="35"/>
    </row>
    <row r="76" spans="16:51" ht="15" customHeight="1" x14ac:dyDescent="0.3"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J76" s="3"/>
      <c r="AK76" s="3"/>
      <c r="AL76" s="3"/>
      <c r="AX76" s="85"/>
      <c r="AY76" s="35"/>
    </row>
    <row r="77" spans="16:51" ht="15" customHeight="1" x14ac:dyDescent="0.3"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J77" s="3"/>
      <c r="AK77" s="3"/>
      <c r="AL77" s="3"/>
      <c r="AX77" s="85"/>
      <c r="AY77" s="35"/>
    </row>
    <row r="78" spans="16:51" ht="15" customHeight="1" x14ac:dyDescent="0.3"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J78" s="3"/>
      <c r="AK78" s="3"/>
      <c r="AL78" s="3"/>
      <c r="AX78" s="85"/>
      <c r="AY78" s="35"/>
    </row>
    <row r="79" spans="16:51" ht="15" customHeight="1" x14ac:dyDescent="0.3"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J79" s="3"/>
      <c r="AK79" s="3"/>
      <c r="AL79" s="3"/>
      <c r="AX79" s="85"/>
      <c r="AY79" s="35"/>
    </row>
    <row r="80" spans="16:51" ht="15" customHeight="1" x14ac:dyDescent="0.3"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J80" s="3"/>
      <c r="AK80" s="3"/>
      <c r="AL80" s="3"/>
      <c r="AX80" s="85"/>
      <c r="AY80" s="35"/>
    </row>
    <row r="81" spans="1:51" ht="15" customHeight="1" x14ac:dyDescent="0.3"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J81" s="3"/>
      <c r="AK81" s="3"/>
      <c r="AL81" s="3"/>
      <c r="AX81" s="85"/>
      <c r="AY81" s="35"/>
    </row>
    <row r="82" spans="1:51" ht="15" customHeight="1" x14ac:dyDescent="0.3"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J82" s="3"/>
      <c r="AK82" s="3"/>
      <c r="AL82" s="3"/>
      <c r="AX82" s="85"/>
      <c r="AY82" s="35"/>
    </row>
    <row r="83" spans="1:51" ht="15" customHeight="1" x14ac:dyDescent="0.3"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J83" s="3"/>
      <c r="AK83" s="3"/>
      <c r="AL83" s="3"/>
      <c r="AX83" s="85"/>
      <c r="AY83" s="35"/>
    </row>
    <row r="84" spans="1:51" ht="15" customHeight="1" x14ac:dyDescent="0.3"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J84" s="3"/>
      <c r="AK84" s="3"/>
      <c r="AL84" s="3"/>
      <c r="AX84" s="85"/>
      <c r="AY84" s="35"/>
    </row>
    <row r="85" spans="1:51" ht="15" customHeight="1" x14ac:dyDescent="0.3"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J85" s="3"/>
      <c r="AK85" s="3"/>
      <c r="AL85" s="3"/>
      <c r="AX85" s="85"/>
      <c r="AY85" s="35"/>
    </row>
    <row r="86" spans="1:51" s="3" customFormat="1" ht="15" customHeight="1" x14ac:dyDescent="0.3">
      <c r="A86" s="1"/>
      <c r="F86" s="82"/>
      <c r="AX86" s="85"/>
      <c r="AY86" s="35"/>
    </row>
    <row r="87" spans="1:51" s="3" customFormat="1" ht="15" customHeight="1" x14ac:dyDescent="0.3">
      <c r="A87" s="1"/>
      <c r="F87" s="82"/>
      <c r="AX87" s="85"/>
    </row>
    <row r="88" spans="1:51" s="3" customFormat="1" ht="15" customHeight="1" x14ac:dyDescent="0.3">
      <c r="A88" s="1"/>
      <c r="F88" s="82"/>
      <c r="AX88" s="85"/>
    </row>
    <row r="89" spans="1:51" s="3" customFormat="1" ht="15" customHeight="1" x14ac:dyDescent="0.3">
      <c r="A89" s="1"/>
      <c r="F89" s="82"/>
      <c r="AX89" s="85"/>
    </row>
    <row r="90" spans="1:51" s="3" customFormat="1" ht="15" customHeight="1" x14ac:dyDescent="0.3">
      <c r="A90" s="1"/>
      <c r="F90" s="82"/>
      <c r="AX90" s="85"/>
    </row>
    <row r="91" spans="1:51" s="3" customFormat="1" ht="15" customHeight="1" x14ac:dyDescent="0.3">
      <c r="A91" s="1"/>
      <c r="F91" s="82"/>
      <c r="AX91" s="85"/>
    </row>
    <row r="92" spans="1:51" s="3" customFormat="1" ht="15" customHeight="1" x14ac:dyDescent="0.3">
      <c r="A92" s="1"/>
      <c r="F92" s="82"/>
      <c r="AX92" s="85"/>
    </row>
    <row r="93" spans="1:51" s="3" customFormat="1" ht="15" customHeight="1" x14ac:dyDescent="0.3">
      <c r="A93" s="1"/>
      <c r="F93" s="82"/>
      <c r="AX93" s="85"/>
    </row>
    <row r="94" spans="1:51" s="3" customFormat="1" ht="15" customHeight="1" x14ac:dyDescent="0.3">
      <c r="A94" s="1"/>
      <c r="F94" s="82"/>
      <c r="AX94" s="85"/>
    </row>
    <row r="95" spans="1:51" s="3" customFormat="1" ht="15" customHeight="1" x14ac:dyDescent="0.3">
      <c r="A95" s="1"/>
      <c r="F95" s="82"/>
      <c r="AX95" s="85"/>
    </row>
    <row r="96" spans="1:51" s="3" customFormat="1" ht="15" customHeight="1" x14ac:dyDescent="0.3">
      <c r="A96" s="1"/>
      <c r="F96" s="82"/>
      <c r="AX96" s="85"/>
    </row>
    <row r="97" spans="1:50" s="3" customFormat="1" ht="15" customHeight="1" x14ac:dyDescent="0.3">
      <c r="A97" s="1"/>
      <c r="F97" s="82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J97" s="1"/>
      <c r="AK97" s="1"/>
      <c r="AL97" s="1"/>
      <c r="AX97" s="85"/>
    </row>
    <row r="98" spans="1:50" s="3" customFormat="1" ht="15" customHeight="1" x14ac:dyDescent="0.3">
      <c r="A98" s="1"/>
      <c r="F98" s="82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J98" s="1"/>
      <c r="AK98" s="1"/>
      <c r="AL98" s="1"/>
      <c r="AX98" s="85"/>
    </row>
    <row r="99" spans="1:50" s="3" customFormat="1" ht="15" customHeight="1" x14ac:dyDescent="0.3">
      <c r="A99" s="1"/>
      <c r="F99" s="82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J99" s="1"/>
      <c r="AK99" s="1"/>
      <c r="AL99" s="1"/>
      <c r="AX99" s="85"/>
    </row>
    <row r="100" spans="1:50" s="3" customFormat="1" ht="15" customHeight="1" x14ac:dyDescent="0.3">
      <c r="A100" s="1"/>
      <c r="F100" s="82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J100" s="1"/>
      <c r="AK100" s="1"/>
      <c r="AL100" s="1"/>
      <c r="AX100" s="85"/>
    </row>
    <row r="101" spans="1:50" s="3" customFormat="1" ht="15" customHeight="1" x14ac:dyDescent="0.3">
      <c r="A101" s="1"/>
      <c r="F101" s="82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J101" s="1"/>
      <c r="AK101" s="1"/>
      <c r="AL101" s="1"/>
      <c r="AX101" s="85"/>
    </row>
    <row r="102" spans="1:50" s="3" customFormat="1" ht="15" customHeight="1" x14ac:dyDescent="0.3">
      <c r="A102" s="1"/>
      <c r="F102" s="82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J102" s="1"/>
      <c r="AK102" s="1"/>
      <c r="AL102" s="1"/>
      <c r="AX102" s="85"/>
    </row>
    <row r="103" spans="1:50" s="3" customFormat="1" ht="15" customHeight="1" x14ac:dyDescent="0.3">
      <c r="A103" s="1"/>
      <c r="F103" s="82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J103" s="1"/>
      <c r="AK103" s="1"/>
      <c r="AL103" s="1"/>
      <c r="AX103" s="85"/>
    </row>
    <row r="104" spans="1:50" s="3" customFormat="1" ht="15" customHeight="1" x14ac:dyDescent="0.3">
      <c r="A104" s="1"/>
      <c r="F104" s="82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J104" s="1"/>
      <c r="AK104" s="1"/>
      <c r="AL104" s="1"/>
      <c r="AX104" s="85"/>
    </row>
    <row r="105" spans="1:50" s="3" customFormat="1" ht="15" customHeight="1" x14ac:dyDescent="0.3">
      <c r="A105" s="1"/>
      <c r="F105" s="82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J105" s="1"/>
      <c r="AK105" s="1"/>
      <c r="AL105" s="1"/>
      <c r="AX105" s="85"/>
    </row>
    <row r="106" spans="1:50" s="3" customFormat="1" ht="15" customHeight="1" x14ac:dyDescent="0.3">
      <c r="A106" s="1"/>
      <c r="F106" s="82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J106" s="1"/>
      <c r="AK106" s="1"/>
      <c r="AL106" s="1"/>
      <c r="AX106" s="85"/>
    </row>
    <row r="107" spans="1:50" ht="15" customHeight="1" x14ac:dyDescent="0.3">
      <c r="AX107" s="85"/>
    </row>
    <row r="108" spans="1:50" ht="15" customHeight="1" x14ac:dyDescent="0.3">
      <c r="AX108" s="85"/>
    </row>
    <row r="109" spans="1:50" ht="15" customHeight="1" x14ac:dyDescent="0.3">
      <c r="F109" s="83"/>
      <c r="H109" s="54"/>
      <c r="AX109" s="85"/>
    </row>
    <row r="110" spans="1:50" ht="15" customHeight="1" x14ac:dyDescent="0.3">
      <c r="AX110" s="85"/>
    </row>
    <row r="111" spans="1:50" ht="15" customHeight="1" x14ac:dyDescent="0.3">
      <c r="AX111" s="85"/>
    </row>
    <row r="112" spans="1:50" ht="15" customHeight="1" x14ac:dyDescent="0.3">
      <c r="AX112" s="85"/>
    </row>
    <row r="116" spans="1:38" ht="15" customHeight="1" x14ac:dyDescent="0.3"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J116" s="3"/>
      <c r="AK116" s="3"/>
      <c r="AL116" s="3"/>
    </row>
    <row r="117" spans="1:38" ht="15" customHeight="1" x14ac:dyDescent="0.3"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J117" s="3"/>
      <c r="AK117" s="3"/>
      <c r="AL117" s="3"/>
    </row>
    <row r="118" spans="1:38" ht="15" customHeight="1" x14ac:dyDescent="0.3"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J118" s="3"/>
      <c r="AK118" s="3"/>
      <c r="AL118" s="3"/>
    </row>
    <row r="119" spans="1:38" ht="15" customHeight="1" x14ac:dyDescent="0.3"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J119" s="3"/>
      <c r="AK119" s="3"/>
      <c r="AL119" s="3"/>
    </row>
    <row r="126" spans="1:38" s="3" customFormat="1" ht="15" customHeight="1" x14ac:dyDescent="0.3">
      <c r="A126" s="1"/>
      <c r="B126" s="1"/>
      <c r="C126" s="6"/>
      <c r="D126" s="1"/>
      <c r="E126" s="1"/>
      <c r="F126" s="2"/>
      <c r="G126" s="27"/>
      <c r="H126" s="1"/>
      <c r="I126" s="1"/>
      <c r="J126" s="1"/>
      <c r="K126" s="1"/>
      <c r="L126" s="1"/>
      <c r="M126" s="5"/>
      <c r="N126" s="1"/>
      <c r="O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J126" s="1"/>
      <c r="AK126" s="1"/>
      <c r="AL126" s="1"/>
    </row>
    <row r="127" spans="1:38" s="3" customFormat="1" ht="15" customHeight="1" x14ac:dyDescent="0.3">
      <c r="A127" s="1"/>
      <c r="B127" s="1"/>
      <c r="C127" s="6"/>
      <c r="D127" s="1"/>
      <c r="E127" s="1"/>
      <c r="F127" s="2"/>
      <c r="G127" s="27"/>
      <c r="H127" s="1"/>
      <c r="I127" s="1"/>
      <c r="J127" s="1"/>
      <c r="K127" s="1"/>
      <c r="L127" s="1"/>
      <c r="M127" s="5"/>
      <c r="N127" s="1"/>
      <c r="O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J127" s="1"/>
      <c r="AK127" s="1"/>
      <c r="AL127" s="1"/>
    </row>
    <row r="128" spans="1:38" s="3" customFormat="1" ht="15" customHeight="1" x14ac:dyDescent="0.3">
      <c r="A128" s="1"/>
      <c r="B128" s="1"/>
      <c r="C128" s="6"/>
      <c r="D128" s="1"/>
      <c r="E128" s="1"/>
      <c r="F128" s="2"/>
      <c r="G128" s="27"/>
      <c r="H128" s="1"/>
      <c r="I128" s="1"/>
      <c r="J128" s="1"/>
      <c r="K128" s="20"/>
      <c r="L128" s="1"/>
      <c r="M128" s="1"/>
      <c r="N128" s="1"/>
      <c r="O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J128" s="1"/>
      <c r="AK128" s="1"/>
      <c r="AL128" s="1"/>
    </row>
    <row r="129" spans="1:38" s="3" customFormat="1" ht="15" customHeight="1" x14ac:dyDescent="0.3">
      <c r="A129" s="1"/>
      <c r="B129" s="1"/>
      <c r="C129" s="6"/>
      <c r="D129" s="1"/>
      <c r="E129" s="1"/>
      <c r="F129" s="2"/>
      <c r="G129" s="27"/>
      <c r="H129" s="1"/>
      <c r="I129" s="1"/>
      <c r="J129" s="1"/>
      <c r="K129" s="1"/>
      <c r="L129" s="1"/>
      <c r="M129" s="1"/>
      <c r="N129" s="1"/>
      <c r="O129" s="5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J129" s="1"/>
      <c r="AK129" s="1"/>
      <c r="AL129" s="1"/>
    </row>
    <row r="131" spans="1:38" ht="15" customHeight="1" x14ac:dyDescent="0.3">
      <c r="N131" s="5"/>
    </row>
  </sheetData>
  <mergeCells count="41">
    <mergeCell ref="X4:X5"/>
    <mergeCell ref="Y4:Y5"/>
    <mergeCell ref="Z4:Z5"/>
    <mergeCell ref="AT4:AU4"/>
    <mergeCell ref="AT5:AU5"/>
    <mergeCell ref="AG4:AH4"/>
    <mergeCell ref="AA61:AC61"/>
    <mergeCell ref="AD61:AF61"/>
    <mergeCell ref="AG61:AH61"/>
    <mergeCell ref="AN4:AO4"/>
    <mergeCell ref="AN5:AO5"/>
    <mergeCell ref="AJ61:AJ62"/>
    <mergeCell ref="AL61:AL62"/>
    <mergeCell ref="AA4:AC4"/>
    <mergeCell ref="AD4:AF4"/>
    <mergeCell ref="AJ4:AJ5"/>
    <mergeCell ref="AL4:AL5"/>
    <mergeCell ref="AQ4:AR4"/>
    <mergeCell ref="AQ5:AR5"/>
    <mergeCell ref="W4:W5"/>
    <mergeCell ref="Q4:Q5"/>
    <mergeCell ref="S4:S5"/>
    <mergeCell ref="H4:J4"/>
    <mergeCell ref="K4:M4"/>
    <mergeCell ref="N4:O4"/>
    <mergeCell ref="B3:C3"/>
    <mergeCell ref="U3:V3"/>
    <mergeCell ref="B37:G37"/>
    <mergeCell ref="H37:J37"/>
    <mergeCell ref="K37:M37"/>
    <mergeCell ref="N37:O37"/>
    <mergeCell ref="G4:G5"/>
    <mergeCell ref="U4:U5"/>
    <mergeCell ref="V4:V5"/>
    <mergeCell ref="B4:B5"/>
    <mergeCell ref="C4:C5"/>
    <mergeCell ref="D4:D5"/>
    <mergeCell ref="E4:E5"/>
    <mergeCell ref="F4:F5"/>
    <mergeCell ref="Q37:Q38"/>
    <mergeCell ref="S37:S38"/>
  </mergeCells>
  <conditionalFormatting sqref="U61:U64">
    <cfRule type="cellIs" dxfId="0" priority="2" operator="greaterThan">
      <formula>0.3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789a8319-a7c2-4a41-b730-178f2ce4f4f1">
      <Terms xmlns="http://schemas.microsoft.com/office/infopath/2007/PartnerControls"/>
    </lcf76f155ced4ddcb4097134ff3c332f>
    <_ip_UnifiedCompliancePolicyProperties xmlns="http://schemas.microsoft.com/sharepoint/v3" xsi:nil="true"/>
    <_Flow_SignoffStatus xmlns="789a8319-a7c2-4a41-b730-178f2ce4f4f1" xsi:nil="true"/>
    <TaxCatchAll xmlns="1b5f0918-5e3f-41de-a1d5-23341a8f8e4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06C8B32BA9EB649A816BB8B5A65D7CC" ma:contentTypeVersion="17" ma:contentTypeDescription="Crear nuevo documento." ma:contentTypeScope="" ma:versionID="a811416273c80c7eaf0136d95af1873e">
  <xsd:schema xmlns:xsd="http://www.w3.org/2001/XMLSchema" xmlns:xs="http://www.w3.org/2001/XMLSchema" xmlns:p="http://schemas.microsoft.com/office/2006/metadata/properties" xmlns:ns1="http://schemas.microsoft.com/sharepoint/v3" xmlns:ns2="789a8319-a7c2-4a41-b730-178f2ce4f4f1" xmlns:ns3="1b5f0918-5e3f-41de-a1d5-23341a8f8e42" targetNamespace="http://schemas.microsoft.com/office/2006/metadata/properties" ma:root="true" ma:fieldsID="9bfff643c894e72ecbdcdcab497d8c66" ns1:_="" ns2:_="" ns3:_="">
    <xsd:import namespace="http://schemas.microsoft.com/sharepoint/v3"/>
    <xsd:import namespace="789a8319-a7c2-4a41-b730-178f2ce4f4f1"/>
    <xsd:import namespace="1b5f0918-5e3f-41de-a1d5-23341a8f8e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9a8319-a7c2-4a41-b730-178f2ce4f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09d035-a677-4b24-aeee-1a5c3beaf1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3" nillable="true" ma:displayName="Estado de aprobación" ma:internalName="_x0024_Resources_x003a_core_x002c_Signoff_Status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5f0918-5e3f-41de-a1d5-23341a8f8e4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69ee447-54c0-4ce7-a57b-3d531c71870c}" ma:internalName="TaxCatchAll" ma:showField="CatchAllData" ma:web="1b5f0918-5e3f-41de-a1d5-23341a8f8e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DF6F90-2F45-4647-BD5F-525A99D3AA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A63376-9379-4649-8122-B7F350A30D94}">
  <ds:schemaRefs>
    <ds:schemaRef ds:uri="http://purl.org/dc/elements/1.1/"/>
    <ds:schemaRef ds:uri="http://purl.org/dc/terms/"/>
    <ds:schemaRef ds:uri="http://schemas.microsoft.com/office/infopath/2007/PartnerControls"/>
    <ds:schemaRef ds:uri="789a8319-a7c2-4a41-b730-178f2ce4f4f1"/>
    <ds:schemaRef ds:uri="http://schemas.microsoft.com/office/2006/documentManagement/types"/>
    <ds:schemaRef ds:uri="http://schemas.openxmlformats.org/package/2006/metadata/core-properties"/>
    <ds:schemaRef ds:uri="1b5f0918-5e3f-41de-a1d5-23341a8f8e42"/>
    <ds:schemaRef ds:uri="http://www.w3.org/XML/1998/namespace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3BEEE6C-5B08-4751-B4B2-088E1437A2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89a8319-a7c2-4a41-b730-178f2ce4f4f1"/>
    <ds:schemaRef ds:uri="1b5f0918-5e3f-41de-a1d5-23341a8f8e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TOTAL LOTES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Paola Franco Molina</dc:creator>
  <cp:keywords/>
  <dc:description/>
  <cp:lastModifiedBy>Asus</cp:lastModifiedBy>
  <cp:revision/>
  <dcterms:created xsi:type="dcterms:W3CDTF">2023-09-04T15:24:36Z</dcterms:created>
  <dcterms:modified xsi:type="dcterms:W3CDTF">2026-09-21T22:49:32Z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0x010100606C8B32BA9EB649A816BB8B5A65D7CC</vt:lpwstr>
  </property>
  <property fmtid="{D5CDD505-2E9C-101B-9397-08002B2CF9AE}" pid="3" name="Order">
    <vt:r8>379500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