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wdp" ContentType="image/vnd.ms-photo"/>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defaultThemeVersion="166925"/>
  <mc:AlternateContent xmlns:mc="http://schemas.openxmlformats.org/markup-compatibility/2006">
    <mc:Choice Requires="x15">
      <x15ac:absPath xmlns:x15ac="http://schemas.microsoft.com/office/spreadsheetml/2010/11/ac" url="E:\2) PROCESOS CONTRACTUALES\CDAA 2026 SECOP II PROCESOS CONTRACTUALES\5) SELECCION MENOR CUANTIA\SAMC-002-2026\CARGUE SECOP 2\"/>
    </mc:Choice>
  </mc:AlternateContent>
  <xr:revisionPtr revIDLastSave="0" documentId="13_ncr:1_{7D32C1B2-E2EE-44A8-9876-6329CC428823}" xr6:coauthVersionLast="36" xr6:coauthVersionMax="47" xr10:uidLastSave="{00000000-0000-0000-0000-000000000000}"/>
  <bookViews>
    <workbookView xWindow="-120" yWindow="-120" windowWidth="29040" windowHeight="15720" firstSheet="2" activeTab="2" xr2:uid="{00000000-000D-0000-FFFF-FFFF00000000}"/>
  </bookViews>
  <sheets>
    <sheet name="Est. Mercado" sheetId="20" state="hidden" r:id="rId1"/>
    <sheet name="Est. Mercado_Precios 2025" sheetId="21" state="hidden" r:id="rId2"/>
    <sheet name="ANEXO 13" sheetId="23" r:id="rId3"/>
  </sheets>
  <calcPr calcId="191028"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59" i="23" l="1"/>
  <c r="B60" i="23" s="1"/>
  <c r="B44" i="23"/>
  <c r="B45" i="23" s="1"/>
  <c r="B46" i="23" s="1"/>
  <c r="B47" i="23" s="1"/>
  <c r="B48" i="23" s="1"/>
  <c r="B49" i="23" s="1"/>
  <c r="B50" i="23" s="1"/>
  <c r="B51" i="23" s="1"/>
  <c r="B52" i="23" s="1"/>
  <c r="B53" i="23" s="1"/>
  <c r="B54" i="23" s="1"/>
  <c r="B55" i="23" s="1"/>
  <c r="B56" i="23" s="1"/>
  <c r="B57" i="23" s="1"/>
  <c r="B37" i="23"/>
  <c r="B38" i="23" s="1"/>
  <c r="B39" i="23" s="1"/>
  <c r="B40" i="23" s="1"/>
  <c r="B41" i="23" s="1"/>
  <c r="B42" i="23" s="1"/>
  <c r="B33" i="23"/>
  <c r="B34" i="23" s="1"/>
  <c r="B35" i="23" s="1"/>
  <c r="B10" i="23"/>
  <c r="B11" i="23" s="1"/>
  <c r="B12" i="23" s="1"/>
  <c r="B13" i="23" s="1"/>
  <c r="B14" i="23" s="1"/>
  <c r="B15" i="23" s="1"/>
  <c r="B16" i="23" s="1"/>
  <c r="B17" i="23" s="1"/>
  <c r="B18" i="23" s="1"/>
  <c r="B19" i="23" s="1"/>
  <c r="B20" i="23" s="1"/>
  <c r="B21" i="23" s="1"/>
  <c r="B22" i="23" s="1"/>
  <c r="B23" i="23" s="1"/>
  <c r="B24" i="23" s="1"/>
  <c r="B25" i="23" s="1"/>
  <c r="B26" i="23" s="1"/>
  <c r="B27" i="23" s="1"/>
  <c r="B28" i="23" s="1"/>
  <c r="B29" i="23" s="1"/>
  <c r="B30" i="23" s="1"/>
  <c r="E56" i="23"/>
  <c r="H62" i="23" l="1"/>
  <c r="H65" i="23" s="1"/>
  <c r="H66" i="23" s="1"/>
  <c r="H25" i="21"/>
  <c r="B23" i="21"/>
  <c r="B24" i="21" s="1"/>
  <c r="B25" i="21" s="1"/>
  <c r="B26" i="21" s="1"/>
  <c r="B27" i="21" s="1"/>
  <c r="B18" i="21"/>
  <c r="H16" i="21"/>
  <c r="F12" i="21"/>
  <c r="H12" i="21" s="1"/>
  <c r="B12" i="21"/>
  <c r="F10" i="21"/>
  <c r="H10" i="21" s="1"/>
  <c r="H9" i="21"/>
  <c r="B9" i="21"/>
  <c r="B10" i="21" s="1"/>
  <c r="B5" i="21"/>
  <c r="H64" i="23" l="1"/>
  <c r="H67" i="23" s="1"/>
  <c r="B5" i="20"/>
  <c r="F12" i="20" l="1"/>
  <c r="H12" i="20" s="1"/>
  <c r="H25" i="20"/>
  <c r="B23" i="20"/>
  <c r="B24" i="20" s="1"/>
  <c r="B25" i="20" s="1"/>
  <c r="B26" i="20" s="1"/>
  <c r="B27" i="20" s="1"/>
  <c r="C21" i="20"/>
  <c r="B18" i="20"/>
  <c r="H16" i="20"/>
  <c r="B12" i="20"/>
  <c r="F10" i="20"/>
  <c r="H10" i="20" s="1"/>
  <c r="H9" i="20"/>
  <c r="B9" i="20"/>
  <c r="B10" i="20" s="1"/>
  <c r="F5" i="20" l="1"/>
  <c r="F14" i="20" s="1"/>
  <c r="F18" i="20" s="1"/>
  <c r="H18" i="20" s="1"/>
  <c r="F5" i="21"/>
  <c r="F27" i="21"/>
  <c r="F27" i="20"/>
  <c r="H14" i="20"/>
  <c r="H5" i="20"/>
  <c r="F7" i="21" l="1"/>
  <c r="H7" i="21" s="1"/>
  <c r="F7" i="20"/>
  <c r="H7" i="20" s="1"/>
  <c r="F21" i="21"/>
  <c r="H21" i="21" s="1"/>
  <c r="F21" i="20"/>
  <c r="H21" i="20" s="1"/>
  <c r="F14" i="21"/>
  <c r="H5" i="21"/>
  <c r="F23" i="21" l="1"/>
  <c r="F23" i="20"/>
  <c r="F20" i="21"/>
  <c r="H20" i="21" s="1"/>
  <c r="F20" i="20"/>
  <c r="H20" i="20" s="1"/>
  <c r="F18" i="21"/>
  <c r="H14" i="21"/>
  <c r="G27" i="21" l="1"/>
  <c r="H27" i="21" s="1"/>
  <c r="G27" i="20"/>
  <c r="H27" i="20" s="1"/>
  <c r="F24" i="21" l="1"/>
  <c r="F24" i="20"/>
  <c r="G23" i="21"/>
  <c r="H23" i="21" s="1"/>
  <c r="G23" i="20"/>
  <c r="H23" i="20" s="1"/>
  <c r="F26" i="21" l="1"/>
  <c r="H26" i="21" s="1"/>
  <c r="H24" i="21"/>
  <c r="H28" i="21" s="1"/>
  <c r="H24" i="20"/>
  <c r="F26" i="20"/>
  <c r="H26" i="20" s="1"/>
  <c r="H30" i="21" l="1"/>
  <c r="H31" i="21" s="1"/>
  <c r="H29" i="21"/>
  <c r="H28" i="20"/>
  <c r="H32" i="21" l="1"/>
  <c r="H29" i="20"/>
  <c r="H30" i="20"/>
  <c r="H31" i="20" s="1"/>
  <c r="H32" i="20" s="1"/>
  <c r="H34" i="21" s="1"/>
  <c r="H35" i="21" s="1"/>
  <c r="B33" i="2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REPUBLIC_GAMER</author>
  </authors>
  <commentList>
    <comment ref="F23" authorId="0" shapeId="0" xr:uid="{00000000-0006-0000-0000-000001000000}">
      <text>
        <r>
          <rPr>
            <b/>
            <sz val="9"/>
            <color indexed="81"/>
            <rFont val="Tahoma"/>
            <family val="2"/>
          </rPr>
          <t>REPUBLIC_GAMER:</t>
        </r>
        <r>
          <rPr>
            <sz val="9"/>
            <color indexed="81"/>
            <rFont val="Tahoma"/>
            <family val="2"/>
          </rPr>
          <t xml:space="preserve">
X 2 caras para el mantenimiento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REPUBLIC_GAMER</author>
  </authors>
  <commentList>
    <comment ref="F23" authorId="0" shapeId="0" xr:uid="{00000000-0006-0000-0800-000001000000}">
      <text>
        <r>
          <rPr>
            <b/>
            <sz val="9"/>
            <color indexed="81"/>
            <rFont val="Tahoma"/>
            <family val="2"/>
          </rPr>
          <t>REPUBLIC_GAMER:</t>
        </r>
        <r>
          <rPr>
            <sz val="9"/>
            <color indexed="81"/>
            <rFont val="Tahoma"/>
            <family val="2"/>
          </rPr>
          <t xml:space="preserve">
X 2 caras para el mantenimiento</t>
        </r>
      </text>
    </comment>
  </commentList>
</comments>
</file>

<file path=xl/sharedStrings.xml><?xml version="1.0" encoding="utf-8"?>
<sst xmlns="http://schemas.openxmlformats.org/spreadsheetml/2006/main" count="299" uniqueCount="184">
  <si>
    <t>CONTRATAR EL MANTENIMIENTO LOCATIVO DE LA SEDE UBICADA EN EL MUNICIPIO DE SOATÁ RECIBIDA MEDIANTE CONTRATO DE COMODATO AL CENTRO DE DESARROLLO AGROPECUARIO Y AGROINDUSTRIAL DEL SENA REGIONAL BOYACÁ.</t>
  </si>
  <si>
    <t>IT</t>
  </si>
  <si>
    <t>DESCRIPCIÓN TÉCNICA</t>
  </si>
  <si>
    <t>IT PRECIOS GOBERNACIÓN BOY/APU</t>
  </si>
  <si>
    <t>UND</t>
  </si>
  <si>
    <t>CANT.</t>
  </si>
  <si>
    <t xml:space="preserve">VR. UNITARIO </t>
  </si>
  <si>
    <t xml:space="preserve">VR. PARCIAL </t>
  </si>
  <si>
    <t>OBSERVACION</t>
  </si>
  <si>
    <t>PLELIMINARES</t>
  </si>
  <si>
    <t>DESMONTE MARCOS, PUERTAS Y VENTANAS</t>
  </si>
  <si>
    <t>1.01.63</t>
  </si>
  <si>
    <t>M2</t>
  </si>
  <si>
    <t>Corresponde a las ventanas y puertas  localizadas sobre la fachada principal con vista al edificio de la UPTC</t>
  </si>
  <si>
    <t>PAÑETES</t>
  </si>
  <si>
    <t>PAÑETE IMPERMEABILIZADO 1:3</t>
  </si>
  <si>
    <t>1.05.08</t>
  </si>
  <si>
    <t xml:space="preserve">Instalación de pañete impermeabilizado sobre fachada exterior contra vía acceso a urbanización </t>
  </si>
  <si>
    <t xml:space="preserve">INSTALACIONES HIDRÁULICAS Y SANITARIAS </t>
  </si>
  <si>
    <t>SUMINISTRO E INSTALACIÓN DE CANAL PAVCO RAINGO</t>
  </si>
  <si>
    <t>1.12.05</t>
  </si>
  <si>
    <t>ML</t>
  </si>
  <si>
    <t xml:space="preserve">Recolección de aguas lluvia sobre fachada principal </t>
  </si>
  <si>
    <t>SUMINISTRO E INSTALACION DE BAJANTE DE AGUA LLUVIA PVC 4"</t>
  </si>
  <si>
    <t>1.06.04</t>
  </si>
  <si>
    <t xml:space="preserve">CUBIERTAS </t>
  </si>
  <si>
    <t>SUMINISTRO E INSTALACIÓN LAMINA ALVEOLAR 6MM FIBRA DE CARBONO</t>
  </si>
  <si>
    <t>1.12.41</t>
  </si>
  <si>
    <t>Proyección de cubierta para sendero peatonal de ingreso a las aulas de clase</t>
  </si>
  <si>
    <t>CARPINTERÍA METÁLICA</t>
  </si>
  <si>
    <t>VENTANA EN ALUMINIO  PROYECTANTE</t>
  </si>
  <si>
    <t>1.15.16</t>
  </si>
  <si>
    <t xml:space="preserve">Reposición de ventanas sobre la fachada principal </t>
  </si>
  <si>
    <t>INSTALACIONES Y APARATOS  ELECTRICOS</t>
  </si>
  <si>
    <t>SUMINISTRO E INSTALACIÓN DE SALIDA COMPLETA PARA TOMACORRIENTE MONOFÁSICO, EN CALIBRE 12 AWG Y DUCTO EMT DE 3/4". (INCLUYE APARATO).</t>
  </si>
  <si>
    <t>7.01.92</t>
  </si>
  <si>
    <t xml:space="preserve">UND </t>
  </si>
  <si>
    <t xml:space="preserve">Puntos de tomacorreinte para salones </t>
  </si>
  <si>
    <t>VIDRIOS Y CERRADURAS</t>
  </si>
  <si>
    <t>VIDRIO 5 MM</t>
  </si>
  <si>
    <t>1.17.06</t>
  </si>
  <si>
    <t>Vidrios para ventanas nuevas</t>
  </si>
  <si>
    <t>PINTURA Y ACABADOS</t>
  </si>
  <si>
    <t>ESTUCO Y VINILO TRES MANOS EN MUROS</t>
  </si>
  <si>
    <t>1.09.13</t>
  </si>
  <si>
    <t xml:space="preserve">estuco y pintura para muros internos y externos </t>
  </si>
  <si>
    <t>1.09.17</t>
  </si>
  <si>
    <t>VARIOS</t>
  </si>
  <si>
    <t>MANTENIMIENTO Y PINTURA PUERTAS, INCLUYE DISPOSICIÓN FINAL DE RESIDUOS.</t>
  </si>
  <si>
    <t>APU</t>
  </si>
  <si>
    <t>Mantenieminto de puertas existentes sobre fachada principal con vista a la UPTC</t>
  </si>
  <si>
    <t>SUMINISTRO, TRANSPORTE, FABRICACIÓN, ENSAMBLAJE Y MONTAJE DE ESTRUCTURA METALICA</t>
  </si>
  <si>
    <t>3.13.22</t>
  </si>
  <si>
    <t>KG</t>
  </si>
  <si>
    <t>Construcción de barandas sobre acceso peatonal perpendicular a aulas de clase y gradas de cancha multiple</t>
  </si>
  <si>
    <t>SUMINISTRO E INSTALACIÓN PERFILERIA METALICA PARA ESTRUCTURA DE CUBIERTA. DIMENSIONES Y CALIBRES SEGÚN DISEÑO</t>
  </si>
  <si>
    <t>1,12,43</t>
  </si>
  <si>
    <t xml:space="preserve">Destinado para la estructura de cubierta </t>
  </si>
  <si>
    <t>PINTURA DE LA ESTRUCTURA METALICA</t>
  </si>
  <si>
    <t>3.13.34</t>
  </si>
  <si>
    <t xml:space="preserve">Pintura de barandas </t>
  </si>
  <si>
    <t xml:space="preserve">INSTALACIÓN DE PUERTAS </t>
  </si>
  <si>
    <t>Instalación de puertas mantenidas</t>
  </si>
  <si>
    <t>SUBTOTAL</t>
  </si>
  <si>
    <t>ADMINISTRACION (20%)</t>
  </si>
  <si>
    <t>UTILIDAD (5%)</t>
  </si>
  <si>
    <t>IVA SOBRE UTILIDAD (19%)</t>
  </si>
  <si>
    <t>VALOR TOTAL</t>
  </si>
  <si>
    <t>proyectò:</t>
  </si>
  <si>
    <t>Oscar Fabián Arias B.</t>
  </si>
  <si>
    <t>Profesional de apoyo Proyectos</t>
  </si>
  <si>
    <t>Reviso:</t>
  </si>
  <si>
    <t>Edgar Oswaldo Jimenez</t>
  </si>
  <si>
    <t>Profesional de apoyo Infraestructura</t>
  </si>
  <si>
    <t>DESMONTE DE MARCOS, PUERTAS Y VENTANAS.</t>
  </si>
  <si>
    <t>2.01.59</t>
  </si>
  <si>
    <t>Se retiran las ventanas que requieren cambio por carpinteria en aluminio, y se deja unicamente los marcos y puertas existentes que requieren mantenimeinto Corresponde a las ventanas y puertas  localizadas sobre la fachada principal con vista al edificio de la UPTC</t>
  </si>
  <si>
    <t>1.03.07</t>
  </si>
  <si>
    <t>SUMINISTRO E INSTALACIÓN DE CANAL PVC DE AGUAS LLUVIA. (REF. RAINGO O SIMILAR).</t>
  </si>
  <si>
    <t>2.08.06</t>
  </si>
  <si>
    <t>SUMINISTRO E INSTALACIÓN DE BAJANTE PVC DE AGUAS LLUVIA. (REF. RAINGO O SIMILAR)</t>
  </si>
  <si>
    <t>2.08.05</t>
  </si>
  <si>
    <t>SUMINISTRO E INSTALACIÓN CUBIERTA EN TEJA DE POLICARBONATO ALVEOLAR DE 6 MM.</t>
  </si>
  <si>
    <t>2.08.23</t>
  </si>
  <si>
    <t>SUMINSITRO E INSTALACIÓN DE VENTANA CORREDIZA EN ALUMINIO. (INCLUYE VIDRIO DE 5 MM. Y HERRAJES).</t>
  </si>
  <si>
    <t>2.15.13</t>
  </si>
  <si>
    <t>2.10.106</t>
  </si>
  <si>
    <r>
      <t xml:space="preserve">Vidrios para ventanas nuevas </t>
    </r>
    <r>
      <rPr>
        <b/>
        <sz val="10"/>
        <color rgb="FFFF0000"/>
        <rFont val="Arial"/>
        <family val="2"/>
      </rPr>
      <t>(INCLUIDO EN IT 5,01)</t>
    </r>
  </si>
  <si>
    <t>2.07.10</t>
  </si>
  <si>
    <t>SUMINISTRO E INSTALACIÓN DE PINTURA KORAZA O SIMILAR PARA FACHADAS TRES MANOS</t>
  </si>
  <si>
    <t>2.07.15</t>
  </si>
  <si>
    <t>SUMINISTRO, TRANSPORTE, FABRICACIÓN, FIGURADA Y/O ROLADO, ENSAMBLAJE Y MONTAJE MANUAL DE ESTRUCTURA METALICA</t>
  </si>
  <si>
    <t>3.13.21</t>
  </si>
  <si>
    <t>SUMINISTRO E INSTALACIÓN PERFILERIA METALICA PARA ESTRUCTURA DE CUBIERTA DE EDIFICACIONES. DIMENSIONES Y CALIBRES SEGÚN DISEÑO</t>
  </si>
  <si>
    <t>2.08.33</t>
  </si>
  <si>
    <r>
      <t xml:space="preserve">Pintura de barandas </t>
    </r>
    <r>
      <rPr>
        <b/>
        <sz val="10"/>
        <color rgb="FFFF0000"/>
        <rFont val="Arial"/>
        <family val="2"/>
      </rPr>
      <t>(PRECIO GEBERNACION 2024)</t>
    </r>
  </si>
  <si>
    <t>Vr. Ppto  precios Gober</t>
  </si>
  <si>
    <t>Diferencia</t>
  </si>
  <si>
    <t>SERVICIO NACIONAL DE APRENDIZAJE - SENA</t>
  </si>
  <si>
    <t>REGIONAL BOYACÁ</t>
  </si>
  <si>
    <t>CENTRO DE DESARROLLO AGROPECUARIO Y AGROINDUSTRIAL</t>
  </si>
  <si>
    <t>15-9110-419 Contratar la construcción del Nuevo Pozo Profundo, de acuerdo a Resolución No. 2327 del 03 de julio de 2026 emitida por la Autoridad Ambiental - Corpoboyacá, para el abastecimiento de agua potable al Centro de Desarrollo Agropecuario y Agroindustrial, Regional Boyacá.</t>
  </si>
  <si>
    <t>ITEM</t>
  </si>
  <si>
    <t>DESCRIPCIÓN</t>
  </si>
  <si>
    <t xml:space="preserve">UNIDAD </t>
  </si>
  <si>
    <t>CANT</t>
  </si>
  <si>
    <t xml:space="preserve">VALOR UNITARIO </t>
  </si>
  <si>
    <t>IVA (19%)</t>
  </si>
  <si>
    <t xml:space="preserve">VALOR TOTAL </t>
  </si>
  <si>
    <t>PERFORACION POZO PROFUNDO</t>
  </si>
  <si>
    <t xml:space="preserve">Transporte de Maquinaria perforadora y demás accesorios </t>
  </si>
  <si>
    <t>UN</t>
  </si>
  <si>
    <t>Adecuación del terreno (zanjas y piscinas de recirculación)</t>
  </si>
  <si>
    <t>GL</t>
  </si>
  <si>
    <t>Perforación en Ø 26" para antepozo, incluye suministro e instalación de tuberia de Ø 24"</t>
  </si>
  <si>
    <t>ml</t>
  </si>
  <si>
    <t xml:space="preserve">Perforación exploratoria en 8 1/2" </t>
  </si>
  <si>
    <t xml:space="preserve">Suministro e instalación registro electrico del pozo (potencial expotaneo, rayos gamma, resistividad), interpretación y diseño del pozo </t>
  </si>
  <si>
    <t xml:space="preserve">Ampliación a diametro de Ø 10 1/2" </t>
  </si>
  <si>
    <t xml:space="preserve">Ampliación a diametro de Ø 14 3/4" </t>
  </si>
  <si>
    <t xml:space="preserve">Suministro e instalación de tuberia de acero al carbon SCH 40 6" sin costura. </t>
  </si>
  <si>
    <t xml:space="preserve">Suministro e instalación de tuberia de acero al carbon SCH 40 8" sin costura. </t>
  </si>
  <si>
    <t xml:space="preserve">Reducción de 8 a 6" de acero al carbono SCH 40 </t>
  </si>
  <si>
    <t xml:space="preserve">un </t>
  </si>
  <si>
    <t>Filtros de acero inxidable ranura continua 6" tipo jhonson extra strong o similar</t>
  </si>
  <si>
    <t xml:space="preserve">ml </t>
  </si>
  <si>
    <t>Suministro e instalación puntera de acero al carbono 6"</t>
  </si>
  <si>
    <t xml:space="preserve">Suministro y colocacion de empaque de grava seleccionada, silicea, libre de calcareos, &gt; 96% silice </t>
  </si>
  <si>
    <t>m3</t>
  </si>
  <si>
    <t>Suministro y aplicación de quimicos (acido sulfamico, acido clorhidrico, tripolifosfato de sodio y demás)</t>
  </si>
  <si>
    <t>Limpieza y desarrollo del pozo por inyección de agua a presión, pistoneo y aire comprimido.</t>
  </si>
  <si>
    <t>gl</t>
  </si>
  <si>
    <t>Prueba de bombeo</t>
  </si>
  <si>
    <t>un</t>
  </si>
  <si>
    <t>Suministro e instalación tuberia PVC roscada para columna de agua, 17 Kgf/cm2 de 3", para conexión bomba sumergible.</t>
  </si>
  <si>
    <t xml:space="preserve">Construcción sello sanitario y base del pozo concreto simple 3000 PSI </t>
  </si>
  <si>
    <t>Suministro y colocación de tubo alimentador empaque de grava, diam 2"</t>
  </si>
  <si>
    <t>Suministro e instalación tapa para pozo Diametro = 8"</t>
  </si>
  <si>
    <t>Toma de video a color, para verificación de estado mecánico del pozo posterior a su terminación, cámara frontal y lateral con giro 360º</t>
  </si>
  <si>
    <t>Análisis fisicoquímico y microbiológico del agua</t>
  </si>
  <si>
    <t>SUMINISTRO E INSTALACIÓN DE EQUIPO DE BOMBEO 7,5 HP CABLEADO DE POTENCIA Y CONEXIÓN CONTROL ELÉCTRICO CON ARRANCADOR SUAVE</t>
  </si>
  <si>
    <t>Suministro e instalación de motor sumergible 7,5 HP 220V, 3F Bomba sumergible para 6,5 lps HDT 90m, impulsores en acero inoxidable (revisable después de la prueba de bombeo)</t>
  </si>
  <si>
    <t>Suministro e instalación cableado de potencia calibre 4 x 10</t>
  </si>
  <si>
    <t>Suministro e instalación de  Arrancador con submonitor para motor de 7,5 HP, (incluye cofre metálico, breaker de 100 amp, protecciones, pulsadores).</t>
  </si>
  <si>
    <t>SUMINISTRO E INSTALACIÓN DE INSTRUMENTACIÓN Y MACROMEDICIÓN</t>
  </si>
  <si>
    <t>Suministro e instalacion de Macromedidor DN 150 3" PROMAG W 400 - 5W4C1F o similar</t>
  </si>
  <si>
    <t>Suministro e instalación Adaptador brida PVC de 3" (incluye torinlleria y empaques)</t>
  </si>
  <si>
    <t>Suministro e instalación filtro roscado en Y contro agua en cobre de 3"</t>
  </si>
  <si>
    <t>Suministro e instalación válvula cortina de 3" en cobre</t>
  </si>
  <si>
    <t>Suministro e instalación codo 90° PVC presión de 3"</t>
  </si>
  <si>
    <t>Suministro e instalación adaptador macho PVC de 3"</t>
  </si>
  <si>
    <t>OBRAS CIVILES</t>
  </si>
  <si>
    <t>Desmonte estructura metálica cerramiento (incluye malla eslabonada cal 12, angulo 1 1/2", tubo A/N 2" calibre 3/16</t>
  </si>
  <si>
    <t>m2</t>
  </si>
  <si>
    <t>Demolición cerramiento muro en mamposteria de ladrillo, altura 80 cm</t>
  </si>
  <si>
    <t>Demolición viga de amarre en concreto</t>
  </si>
  <si>
    <t>Localización y replanteo de obras lineales</t>
  </si>
  <si>
    <t>m</t>
  </si>
  <si>
    <t>Excavación mecánica en material común (incluye retiro y acarreo libre hasta 5 Km)</t>
  </si>
  <si>
    <t>Relleno con material de afirmado compactado con rana y/o vibrocompactador E=0,25 m (Incluye acarreo libre hasta 5 Km)</t>
  </si>
  <si>
    <t>Solado en concreto de espesor E=0,05M 14 Mpa (2000 PSI)</t>
  </si>
  <si>
    <t>Suministro e instalación malla eslabonada cal 12</t>
  </si>
  <si>
    <t>Suministro e instalación parales metálicos en tubo A/N de 2", long 2mts</t>
  </si>
  <si>
    <t xml:space="preserve">Suministro e instalación angulo calibre1 1/2" </t>
  </si>
  <si>
    <t>Vigas de Cimentación en Concreto f´c=28 Mpa 15 x 20 cm (Incluye formaleta, no esta incluido acero de refuerzo)</t>
  </si>
  <si>
    <t>Columnas entremuro en concreto f´c_28 Mpa 20 x 20 cm (Incluye formaleta, no esta incluido acero de refuerzo)</t>
  </si>
  <si>
    <t>Mamposteria en ladrillo prensado 20 x 10 x 6 cm</t>
  </si>
  <si>
    <t>Placa maciza en concreto de 21 Mpa - 3000 PSI E=0,25 M</t>
  </si>
  <si>
    <t>ACEROS DE REFUERZO</t>
  </si>
  <si>
    <t>Acero de Refuerzo fs=420 Mpa (Incluye el suministro, figurado y armado de acero, soldado con electrodo E70) para vigas y columnas</t>
  </si>
  <si>
    <t>Kg</t>
  </si>
  <si>
    <t>Acero de Refuerzo fs=420 Mpa (Incluye el suministro, figurado y armado de acero, soldado con electrodo E70) para placa maciza</t>
  </si>
  <si>
    <t>TOTAL COSTOS DIRECTOS</t>
  </si>
  <si>
    <t>COSTOS INDIRECTOS</t>
  </si>
  <si>
    <t>ADMINISTRACION</t>
  </si>
  <si>
    <t>%</t>
  </si>
  <si>
    <t>UTILIDADES</t>
  </si>
  <si>
    <t>IVA SOBRE UTILIDAD</t>
  </si>
  <si>
    <t>TOTAL COSTO</t>
  </si>
  <si>
    <t xml:space="preserve">TOTAL: </t>
  </si>
  <si>
    <t>ANEXO  13 ANEXO VALORES UNITARIOS SAMC-RB-CDAA-002-2026</t>
  </si>
  <si>
    <t>PROPUESTA ECONOMICA</t>
  </si>
  <si>
    <t>Nota 1: El proponente deberá revisar SI los insumos se encuentran exentos de IVA y aquellos que tienen IVA el porcentaje en que puede variar.
Nota 2: Los impuestos registrados en la oferta económica deben coincidir con los establecidos para el proponente en su RUT.
Nota 3: El proponente deberá allegar el presente anexo en este formato y en el anexo de Excel.
Nota 4: Para efectos de la evaluación y para obtener el menor precio conservando las calidades solicitadas se tendrá en cuenta la sumatoria de los precios unitarios ofertados por cada ítem y sumatorio total en donde el precio unitario ofertado no podrá superar los valores unitarios establecido por la entidad en el cuadro de promedio de valores unitarios del estudio de mercado publicado por la entidad.</t>
  </si>
  <si>
    <t>Nombre del Proponente	_______________________________________
Nombre del Representante Legal	__________________________________
C. C. No.	_____________________ de _______________
Dirección de correo	_______________________________________
Correo electrónico	_______________________________________
Telefax	_______________________________________
Ciudad	_______________________________________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</si>
</sst>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164" formatCode="_(&quot;$&quot;* #,##0.00_);_(&quot;$&quot;* \(#,##0.00\);_(&quot;$&quot;* &quot;-&quot;??_);_(@_)"/>
    <numFmt numFmtId="165" formatCode="_-[$$-240A]\ * #,##0.00_-;\-[$$-240A]\ * #,##0.00_-;_-[$$-240A]\ * &quot;-&quot;??_-;_-@_-"/>
    <numFmt numFmtId="166" formatCode="[$$-240A]\ #,##0.00"/>
    <numFmt numFmtId="167" formatCode="_([$$-409]* #,##0.00_);_([$$-409]* \(#,##0.00\);_([$$-409]* &quot;-&quot;??_);_(@_)"/>
    <numFmt numFmtId="168" formatCode="0.0"/>
  </numFmts>
  <fonts count="22" x14ac:knownFonts="1">
    <font>
      <sz val="11"/>
      <color theme="1"/>
      <name val="Calibri"/>
      <family val="2"/>
      <scheme val="minor"/>
    </font>
    <font>
      <sz val="11"/>
      <color theme="1"/>
      <name val="Calibri"/>
      <family val="2"/>
      <scheme val="minor"/>
    </font>
    <font>
      <sz val="10"/>
      <color theme="1"/>
      <name val="Arial"/>
      <family val="2"/>
    </font>
    <font>
      <b/>
      <sz val="10"/>
      <color theme="1"/>
      <name val="Arial"/>
      <family val="2"/>
    </font>
    <font>
      <sz val="9"/>
      <color indexed="81"/>
      <name val="Tahoma"/>
      <family val="2"/>
    </font>
    <font>
      <b/>
      <sz val="9"/>
      <color indexed="81"/>
      <name val="Tahoma"/>
      <family val="2"/>
    </font>
    <font>
      <sz val="10"/>
      <color rgb="FFFF0000"/>
      <name val="Arial"/>
      <family val="2"/>
    </font>
    <font>
      <sz val="10"/>
      <color rgb="FF000000"/>
      <name val="Arial"/>
      <family val="2"/>
    </font>
    <font>
      <b/>
      <sz val="10"/>
      <color rgb="FFFF0000"/>
      <name val="Arial"/>
      <family val="2"/>
    </font>
    <font>
      <sz val="10"/>
      <color rgb="FF00B050"/>
      <name val="Arial"/>
      <family val="2"/>
    </font>
    <font>
      <sz val="11"/>
      <color theme="1"/>
      <name val="Arial"/>
      <family val="2"/>
    </font>
    <font>
      <sz val="11"/>
      <name val="Arial"/>
      <family val="2"/>
    </font>
    <font>
      <b/>
      <sz val="10"/>
      <name val="Arial"/>
      <family val="2"/>
    </font>
    <font>
      <sz val="10"/>
      <name val="Arial"/>
      <family val="2"/>
    </font>
    <font>
      <sz val="9"/>
      <color theme="1"/>
      <name val="Calibri"/>
      <family val="2"/>
      <scheme val="minor"/>
    </font>
    <font>
      <b/>
      <sz val="10"/>
      <color rgb="FF000000"/>
      <name val="Arial"/>
      <family val="2"/>
    </font>
    <font>
      <sz val="10"/>
      <color theme="1"/>
      <name val="Arial Narrow"/>
      <family val="2"/>
    </font>
    <font>
      <b/>
      <sz val="10"/>
      <color theme="1"/>
      <name val="Arial Narrow"/>
      <family val="2"/>
    </font>
    <font>
      <b/>
      <sz val="11"/>
      <color rgb="FF000000"/>
      <name val="Arial"/>
      <family val="2"/>
    </font>
    <font>
      <sz val="11"/>
      <name val="Century Gothic"/>
      <family val="2"/>
    </font>
    <font>
      <b/>
      <sz val="10"/>
      <name val="Arial"/>
    </font>
    <font>
      <b/>
      <sz val="11"/>
      <color rgb="FF000000"/>
      <name val="Calibri"/>
      <charset val="1"/>
    </font>
  </fonts>
  <fills count="7">
    <fill>
      <patternFill patternType="none"/>
    </fill>
    <fill>
      <patternFill patternType="gray125"/>
    </fill>
    <fill>
      <patternFill patternType="solid">
        <fgColor theme="7" tint="0.79998168889431442"/>
        <bgColor indexed="64"/>
      </patternFill>
    </fill>
    <fill>
      <patternFill patternType="solid">
        <fgColor theme="2" tint="-9.9978637043366805E-2"/>
        <bgColor indexed="64"/>
      </patternFill>
    </fill>
    <fill>
      <patternFill patternType="solid">
        <fgColor theme="0"/>
        <bgColor indexed="64"/>
      </patternFill>
    </fill>
    <fill>
      <patternFill patternType="solid">
        <fgColor theme="9" tint="0.79998168889431442"/>
        <bgColor indexed="64"/>
      </patternFill>
    </fill>
    <fill>
      <patternFill patternType="solid">
        <fgColor indexed="9"/>
        <bgColor indexed="64"/>
      </patternFill>
    </fill>
  </fills>
  <borders count="50">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top style="medium">
        <color indexed="64"/>
      </top>
      <bottom style="medium">
        <color indexed="64"/>
      </bottom>
      <diagonal/>
    </border>
  </borders>
  <cellStyleXfs count="4">
    <xf numFmtId="0" fontId="0" fillId="0" borderId="0"/>
    <xf numFmtId="44" fontId="1" fillId="0" borderId="0" applyFont="0" applyFill="0" applyBorder="0" applyAlignment="0" applyProtection="0"/>
    <xf numFmtId="9" fontId="1" fillId="0" borderId="0" applyFont="0" applyFill="0" applyBorder="0" applyAlignment="0" applyProtection="0"/>
    <xf numFmtId="0" fontId="13" fillId="0" borderId="0"/>
  </cellStyleXfs>
  <cellXfs count="206">
    <xf numFmtId="0" fontId="0" fillId="0" borderId="0" xfId="0"/>
    <xf numFmtId="0" fontId="2" fillId="0" borderId="8" xfId="0" applyFont="1" applyBorder="1" applyAlignment="1">
      <alignment horizontal="center" vertical="center" wrapText="1"/>
    </xf>
    <xf numFmtId="0" fontId="2" fillId="0" borderId="8" xfId="0" applyFont="1" applyBorder="1" applyAlignment="1">
      <alignment horizontal="center" vertical="center"/>
    </xf>
    <xf numFmtId="0" fontId="2" fillId="0" borderId="0" xfId="0" applyFont="1" applyAlignment="1">
      <alignment horizontal="center" vertical="center"/>
    </xf>
    <xf numFmtId="0" fontId="2" fillId="0" borderId="0" xfId="0" applyFont="1" applyAlignment="1">
      <alignment vertical="center" wrapText="1"/>
    </xf>
    <xf numFmtId="0" fontId="2" fillId="0" borderId="0" xfId="0" applyFont="1" applyAlignment="1">
      <alignment vertical="center"/>
    </xf>
    <xf numFmtId="0" fontId="3" fillId="0" borderId="0" xfId="0" applyFont="1" applyAlignment="1">
      <alignment horizontal="center" vertical="center" wrapText="1"/>
    </xf>
    <xf numFmtId="0" fontId="3" fillId="2" borderId="13" xfId="0" applyFont="1" applyFill="1" applyBorder="1" applyAlignment="1">
      <alignment horizontal="center" vertical="center"/>
    </xf>
    <xf numFmtId="0" fontId="3" fillId="2" borderId="14" xfId="0" applyFont="1" applyFill="1" applyBorder="1" applyAlignment="1">
      <alignment horizontal="center" vertical="center" wrapText="1"/>
    </xf>
    <xf numFmtId="0" fontId="3" fillId="2" borderId="14" xfId="0" applyFont="1" applyFill="1" applyBorder="1" applyAlignment="1">
      <alignment horizontal="center" vertical="center"/>
    </xf>
    <xf numFmtId="0" fontId="3" fillId="2" borderId="15" xfId="0" applyFont="1" applyFill="1" applyBorder="1" applyAlignment="1">
      <alignment horizontal="center" vertical="center"/>
    </xf>
    <xf numFmtId="0" fontId="3" fillId="0" borderId="0" xfId="0" applyFont="1" applyAlignment="1">
      <alignment horizontal="center" vertical="center"/>
    </xf>
    <xf numFmtId="0" fontId="3" fillId="5" borderId="8" xfId="0" applyFont="1" applyFill="1" applyBorder="1" applyAlignment="1">
      <alignment horizontal="center" vertical="center"/>
    </xf>
    <xf numFmtId="0" fontId="3" fillId="3" borderId="4" xfId="0" applyFont="1" applyFill="1" applyBorder="1" applyAlignment="1">
      <alignment horizontal="center" vertical="center"/>
    </xf>
    <xf numFmtId="0" fontId="3" fillId="3" borderId="5" xfId="0" applyFont="1" applyFill="1" applyBorder="1" applyAlignment="1">
      <alignment vertical="center" wrapText="1"/>
    </xf>
    <xf numFmtId="0" fontId="3" fillId="3" borderId="6" xfId="0" applyFont="1" applyFill="1" applyBorder="1" applyAlignment="1">
      <alignment horizontal="center" vertical="center"/>
    </xf>
    <xf numFmtId="0" fontId="2" fillId="4" borderId="24" xfId="0" applyFont="1" applyFill="1" applyBorder="1" applyAlignment="1">
      <alignment vertical="center"/>
    </xf>
    <xf numFmtId="0" fontId="2" fillId="0" borderId="7" xfId="0" applyFont="1" applyBorder="1" applyAlignment="1">
      <alignment horizontal="center" vertical="center"/>
    </xf>
    <xf numFmtId="0" fontId="2" fillId="0" borderId="8" xfId="0" applyFont="1" applyBorder="1" applyAlignment="1">
      <alignment horizontal="left" vertical="center" wrapText="1"/>
    </xf>
    <xf numFmtId="2" fontId="2" fillId="0" borderId="8" xfId="0" applyNumberFormat="1" applyFont="1" applyBorder="1" applyAlignment="1">
      <alignment horizontal="center" vertical="center" wrapText="1"/>
    </xf>
    <xf numFmtId="44" fontId="2" fillId="0" borderId="8" xfId="1" applyFont="1" applyFill="1" applyBorder="1" applyAlignment="1">
      <alignment horizontal="left" vertical="center" wrapText="1"/>
    </xf>
    <xf numFmtId="44" fontId="2" fillId="0" borderId="9" xfId="1" applyFont="1" applyFill="1" applyBorder="1" applyAlignment="1">
      <alignment horizontal="center" vertical="center"/>
    </xf>
    <xf numFmtId="44" fontId="2" fillId="0" borderId="0" xfId="1" applyFont="1" applyFill="1" applyBorder="1" applyAlignment="1">
      <alignment horizontal="center" vertical="center"/>
    </xf>
    <xf numFmtId="0" fontId="2" fillId="4" borderId="8" xfId="0" applyFont="1" applyFill="1" applyBorder="1" applyAlignment="1">
      <alignment horizontal="justify" vertical="center" wrapText="1"/>
    </xf>
    <xf numFmtId="0" fontId="3" fillId="3" borderId="5" xfId="0" applyFont="1" applyFill="1" applyBorder="1" applyAlignment="1">
      <alignment horizontal="justify" vertical="center" wrapText="1"/>
    </xf>
    <xf numFmtId="0" fontId="2" fillId="3" borderId="5" xfId="0" applyFont="1" applyFill="1" applyBorder="1" applyAlignment="1">
      <alignment horizontal="center" vertical="center"/>
    </xf>
    <xf numFmtId="2" fontId="2" fillId="3" borderId="5" xfId="0" applyNumberFormat="1" applyFont="1" applyFill="1" applyBorder="1" applyAlignment="1">
      <alignment horizontal="center" vertical="center"/>
    </xf>
    <xf numFmtId="44" fontId="2" fillId="3" borderId="5" xfId="1" applyFont="1" applyFill="1" applyBorder="1" applyAlignment="1">
      <alignment horizontal="center" vertical="center"/>
    </xf>
    <xf numFmtId="44" fontId="2" fillId="3" borderId="6" xfId="0" applyNumberFormat="1" applyFont="1" applyFill="1" applyBorder="1" applyAlignment="1">
      <alignment horizontal="center" vertical="center"/>
    </xf>
    <xf numFmtId="0" fontId="2" fillId="4" borderId="0" xfId="0" applyFont="1" applyFill="1" applyAlignment="1">
      <alignment horizontal="justify" vertical="center" wrapText="1"/>
    </xf>
    <xf numFmtId="0" fontId="2" fillId="0" borderId="16" xfId="0" applyFont="1" applyBorder="1" applyAlignment="1">
      <alignment horizontal="center" vertical="center"/>
    </xf>
    <xf numFmtId="0" fontId="2" fillId="0" borderId="21" xfId="0" applyFont="1" applyBorder="1" applyAlignment="1">
      <alignment horizontal="left" vertical="center" wrapText="1"/>
    </xf>
    <xf numFmtId="0" fontId="2" fillId="0" borderId="21" xfId="0" applyFont="1" applyBorder="1" applyAlignment="1">
      <alignment horizontal="center" vertical="center" wrapText="1"/>
    </xf>
    <xf numFmtId="2" fontId="2" fillId="0" borderId="21" xfId="0" applyNumberFormat="1" applyFont="1" applyBorder="1" applyAlignment="1">
      <alignment horizontal="center" vertical="center" wrapText="1"/>
    </xf>
    <xf numFmtId="44" fontId="2" fillId="0" borderId="21" xfId="1" applyFont="1" applyFill="1" applyBorder="1" applyAlignment="1">
      <alignment horizontal="left" vertical="center" wrapText="1"/>
    </xf>
    <xf numFmtId="44" fontId="2" fillId="0" borderId="19" xfId="1" applyFont="1" applyFill="1" applyBorder="1" applyAlignment="1">
      <alignment horizontal="center" vertical="center"/>
    </xf>
    <xf numFmtId="44" fontId="2" fillId="0" borderId="0" xfId="0" applyNumberFormat="1" applyFont="1" applyAlignment="1">
      <alignment horizontal="center" vertical="center"/>
    </xf>
    <xf numFmtId="0" fontId="2" fillId="4" borderId="0" xfId="0" applyFont="1" applyFill="1" applyAlignment="1">
      <alignment horizontal="justify" vertical="center"/>
    </xf>
    <xf numFmtId="0" fontId="2" fillId="0" borderId="8" xfId="0" applyFont="1" applyBorder="1" applyAlignment="1">
      <alignment horizontal="justify" vertical="center" wrapText="1"/>
    </xf>
    <xf numFmtId="44" fontId="2" fillId="0" borderId="8" xfId="1" applyFont="1" applyBorder="1" applyAlignment="1">
      <alignment horizontal="center" vertical="center"/>
    </xf>
    <xf numFmtId="44" fontId="2" fillId="0" borderId="9" xfId="0" applyNumberFormat="1"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justify" vertical="center" wrapText="1"/>
    </xf>
    <xf numFmtId="0" fontId="2" fillId="0" borderId="11" xfId="0" applyFont="1" applyBorder="1" applyAlignment="1">
      <alignment horizontal="center" vertical="center"/>
    </xf>
    <xf numFmtId="44" fontId="2" fillId="0" borderId="11" xfId="1" applyFont="1" applyBorder="1" applyAlignment="1">
      <alignment horizontal="center" vertical="center"/>
    </xf>
    <xf numFmtId="44" fontId="2" fillId="0" borderId="12" xfId="0" applyNumberFormat="1" applyFont="1" applyBorder="1" applyAlignment="1">
      <alignment horizontal="center" vertical="center"/>
    </xf>
    <xf numFmtId="0" fontId="3" fillId="3" borderId="16" xfId="0" applyFont="1" applyFill="1" applyBorder="1" applyAlignment="1">
      <alignment horizontal="center" vertical="center"/>
    </xf>
    <xf numFmtId="0" fontId="3" fillId="3" borderId="21" xfId="0" applyFont="1" applyFill="1" applyBorder="1" applyAlignment="1">
      <alignment horizontal="justify" vertical="center" wrapText="1"/>
    </xf>
    <xf numFmtId="0" fontId="2" fillId="3" borderId="21" xfId="0" applyFont="1" applyFill="1" applyBorder="1" applyAlignment="1">
      <alignment horizontal="center" vertical="center"/>
    </xf>
    <xf numFmtId="2" fontId="2" fillId="3" borderId="21" xfId="0" applyNumberFormat="1" applyFont="1" applyFill="1" applyBorder="1" applyAlignment="1">
      <alignment horizontal="center" vertical="center"/>
    </xf>
    <xf numFmtId="44" fontId="2" fillId="3" borderId="21" xfId="1" applyFont="1" applyFill="1" applyBorder="1" applyAlignment="1">
      <alignment horizontal="center" vertical="center"/>
    </xf>
    <xf numFmtId="44" fontId="2" fillId="3" borderId="19" xfId="0" applyNumberFormat="1" applyFont="1" applyFill="1" applyBorder="1" applyAlignment="1">
      <alignment horizontal="center" vertical="center"/>
    </xf>
    <xf numFmtId="0" fontId="2" fillId="4" borderId="8" xfId="0" applyFont="1" applyFill="1" applyBorder="1" applyAlignment="1">
      <alignment horizontal="justify" vertical="center"/>
    </xf>
    <xf numFmtId="0" fontId="2" fillId="0" borderId="25" xfId="0" applyFont="1" applyBorder="1" applyAlignment="1">
      <alignment horizontal="center" vertical="center"/>
    </xf>
    <xf numFmtId="0" fontId="2" fillId="0" borderId="26" xfId="0" applyFont="1" applyBorder="1" applyAlignment="1">
      <alignment horizontal="justify" vertical="center" wrapText="1"/>
    </xf>
    <xf numFmtId="0" fontId="2" fillId="0" borderId="26" xfId="0" applyFont="1" applyBorder="1" applyAlignment="1">
      <alignment horizontal="center" vertical="center"/>
    </xf>
    <xf numFmtId="2" fontId="2" fillId="0" borderId="26" xfId="0" applyNumberFormat="1" applyFont="1" applyBorder="1" applyAlignment="1">
      <alignment horizontal="center" vertical="center"/>
    </xf>
    <xf numFmtId="44" fontId="2" fillId="0" borderId="26" xfId="1" applyFont="1" applyBorder="1" applyAlignment="1">
      <alignment horizontal="center" vertical="center"/>
    </xf>
    <xf numFmtId="44" fontId="2" fillId="0" borderId="27" xfId="0" applyNumberFormat="1" applyFont="1" applyBorder="1" applyAlignment="1">
      <alignment horizontal="center" vertical="center"/>
    </xf>
    <xf numFmtId="0" fontId="3" fillId="3" borderId="5" xfId="0" applyFont="1" applyFill="1" applyBorder="1" applyAlignment="1">
      <alignment vertical="center"/>
    </xf>
    <xf numFmtId="0" fontId="3" fillId="3" borderId="6" xfId="0" applyFont="1" applyFill="1" applyBorder="1" applyAlignment="1">
      <alignment vertical="center"/>
    </xf>
    <xf numFmtId="0" fontId="2" fillId="0" borderId="34" xfId="0" applyFont="1" applyBorder="1" applyAlignment="1">
      <alignment horizontal="center" vertical="center"/>
    </xf>
    <xf numFmtId="0" fontId="2" fillId="0" borderId="35" xfId="0" applyFont="1" applyBorder="1" applyAlignment="1">
      <alignment horizontal="justify" vertical="center" wrapText="1"/>
    </xf>
    <xf numFmtId="0" fontId="2" fillId="0" borderId="35" xfId="0" applyFont="1" applyBorder="1" applyAlignment="1">
      <alignment horizontal="center" vertical="center"/>
    </xf>
    <xf numFmtId="2" fontId="2" fillId="0" borderId="35" xfId="0" applyNumberFormat="1" applyFont="1" applyBorder="1" applyAlignment="1">
      <alignment horizontal="center" vertical="center"/>
    </xf>
    <xf numFmtId="44" fontId="2" fillId="0" borderId="35" xfId="1" applyFont="1" applyBorder="1" applyAlignment="1">
      <alignment horizontal="center" vertical="center"/>
    </xf>
    <xf numFmtId="44" fontId="2" fillId="0" borderId="36" xfId="0" applyNumberFormat="1" applyFont="1" applyBorder="1" applyAlignment="1">
      <alignment horizontal="center" vertical="center"/>
    </xf>
    <xf numFmtId="0" fontId="2" fillId="3" borderId="6" xfId="0" applyFont="1" applyFill="1" applyBorder="1" applyAlignment="1">
      <alignment vertical="center"/>
    </xf>
    <xf numFmtId="44" fontId="2" fillId="0" borderId="26" xfId="1" applyFont="1" applyFill="1" applyBorder="1" applyAlignment="1">
      <alignment horizontal="center" vertical="center"/>
    </xf>
    <xf numFmtId="2" fontId="2" fillId="0" borderId="11" xfId="0" applyNumberFormat="1" applyFont="1" applyBorder="1" applyAlignment="1">
      <alignment horizontal="center" vertical="center"/>
    </xf>
    <xf numFmtId="0" fontId="2" fillId="0" borderId="20" xfId="0" applyFont="1" applyBorder="1" applyAlignment="1">
      <alignment horizontal="justify" vertical="center" wrapText="1"/>
    </xf>
    <xf numFmtId="0" fontId="2" fillId="0" borderId="20" xfId="0" applyFont="1" applyBorder="1" applyAlignment="1">
      <alignment horizontal="center" vertical="center"/>
    </xf>
    <xf numFmtId="2" fontId="2" fillId="0" borderId="20" xfId="0" applyNumberFormat="1" applyFont="1" applyBorder="1" applyAlignment="1">
      <alignment horizontal="center" vertical="center"/>
    </xf>
    <xf numFmtId="44" fontId="2" fillId="0" borderId="20" xfId="1" applyFont="1" applyBorder="1" applyAlignment="1">
      <alignment horizontal="center" vertical="center"/>
    </xf>
    <xf numFmtId="0" fontId="3" fillId="3" borderId="33" xfId="0" applyFont="1" applyFill="1" applyBorder="1" applyAlignment="1">
      <alignment horizontal="justify" vertical="center" wrapText="1"/>
    </xf>
    <xf numFmtId="0" fontId="2" fillId="3" borderId="17" xfId="0" applyFont="1" applyFill="1" applyBorder="1" applyAlignment="1">
      <alignment horizontal="center" vertical="center"/>
    </xf>
    <xf numFmtId="44" fontId="2" fillId="3" borderId="18" xfId="1" applyFont="1" applyFill="1" applyBorder="1" applyAlignment="1">
      <alignment horizontal="center" vertical="center"/>
    </xf>
    <xf numFmtId="0" fontId="2" fillId="0" borderId="22" xfId="0" applyFont="1" applyBorder="1" applyAlignment="1">
      <alignment horizontal="justify" vertical="center" wrapText="1"/>
    </xf>
    <xf numFmtId="0" fontId="6" fillId="0" borderId="8" xfId="0" applyFont="1" applyBorder="1" applyAlignment="1">
      <alignment horizontal="center" vertical="center"/>
    </xf>
    <xf numFmtId="2" fontId="2" fillId="0" borderId="8" xfId="0" applyNumberFormat="1" applyFont="1" applyBorder="1" applyAlignment="1">
      <alignment horizontal="center" vertical="center"/>
    </xf>
    <xf numFmtId="44" fontId="2" fillId="0" borderId="24" xfId="1" applyFont="1" applyBorder="1" applyAlignment="1">
      <alignment horizontal="center" vertical="center"/>
    </xf>
    <xf numFmtId="0" fontId="6" fillId="0" borderId="11" xfId="0" applyFont="1" applyBorder="1" applyAlignment="1">
      <alignment horizontal="center" vertical="center"/>
    </xf>
    <xf numFmtId="44" fontId="2" fillId="0" borderId="11" xfId="1" applyFont="1" applyFill="1" applyBorder="1" applyAlignment="1">
      <alignment horizontal="center" vertical="center"/>
    </xf>
    <xf numFmtId="0" fontId="2" fillId="4" borderId="8" xfId="0" applyFont="1" applyFill="1" applyBorder="1" applyAlignment="1">
      <alignment horizontal="left" vertical="center" wrapText="1"/>
    </xf>
    <xf numFmtId="44" fontId="3" fillId="0" borderId="6" xfId="0" applyNumberFormat="1" applyFont="1" applyBorder="1" applyAlignment="1">
      <alignment vertical="center"/>
    </xf>
    <xf numFmtId="44" fontId="3" fillId="0" borderId="0" xfId="0" applyNumberFormat="1" applyFont="1" applyAlignment="1">
      <alignment vertical="center"/>
    </xf>
    <xf numFmtId="44" fontId="2" fillId="0" borderId="9" xfId="0" applyNumberFormat="1" applyFont="1" applyBorder="1" applyAlignment="1">
      <alignment vertical="center"/>
    </xf>
    <xf numFmtId="44" fontId="2" fillId="0" borderId="0" xfId="0" applyNumberFormat="1" applyFont="1" applyAlignment="1">
      <alignment vertical="center"/>
    </xf>
    <xf numFmtId="44" fontId="3" fillId="0" borderId="12" xfId="0" applyNumberFormat="1" applyFont="1" applyBorder="1" applyAlignment="1">
      <alignment vertical="center"/>
    </xf>
    <xf numFmtId="44" fontId="2" fillId="0" borderId="0" xfId="1" applyFont="1" applyAlignment="1">
      <alignment vertical="center"/>
    </xf>
    <xf numFmtId="0" fontId="3" fillId="0" borderId="0" xfId="0" applyFont="1" applyAlignment="1">
      <alignment horizontal="right" vertical="center"/>
    </xf>
    <xf numFmtId="0" fontId="2" fillId="0" borderId="0" xfId="0" applyFont="1" applyAlignment="1">
      <alignment horizontal="right" vertical="center"/>
    </xf>
    <xf numFmtId="165" fontId="2" fillId="0" borderId="0" xfId="0" applyNumberFormat="1" applyFont="1" applyAlignment="1">
      <alignment vertical="center"/>
    </xf>
    <xf numFmtId="0" fontId="6" fillId="0" borderId="11" xfId="0" applyFont="1" applyBorder="1" applyAlignment="1">
      <alignment horizontal="justify" vertical="center" wrapText="1"/>
    </xf>
    <xf numFmtId="10" fontId="2" fillId="0" borderId="0" xfId="2" applyNumberFormat="1" applyFont="1" applyAlignment="1">
      <alignment horizontal="right" vertical="center"/>
    </xf>
    <xf numFmtId="10" fontId="8" fillId="0" borderId="0" xfId="2" applyNumberFormat="1" applyFont="1" applyAlignment="1">
      <alignment horizontal="right" vertical="center"/>
    </xf>
    <xf numFmtId="44" fontId="8" fillId="0" borderId="0" xfId="2" applyNumberFormat="1" applyFont="1" applyAlignment="1">
      <alignment horizontal="right" vertical="center"/>
    </xf>
    <xf numFmtId="10" fontId="9" fillId="0" borderId="0" xfId="2" applyNumberFormat="1" applyFont="1" applyAlignment="1">
      <alignment horizontal="right" vertical="center"/>
    </xf>
    <xf numFmtId="44" fontId="9" fillId="0" borderId="0" xfId="2" applyNumberFormat="1" applyFont="1" applyAlignment="1">
      <alignment horizontal="right" vertical="center"/>
    </xf>
    <xf numFmtId="0" fontId="10" fillId="0" borderId="0" xfId="0" applyFont="1"/>
    <xf numFmtId="0" fontId="11" fillId="0" borderId="0" xfId="0" applyFont="1"/>
    <xf numFmtId="44" fontId="10" fillId="0" borderId="0" xfId="1" applyFont="1"/>
    <xf numFmtId="0" fontId="3" fillId="0" borderId="13" xfId="0" applyFont="1" applyBorder="1" applyAlignment="1">
      <alignment horizontal="center" vertical="center" wrapText="1"/>
    </xf>
    <xf numFmtId="0" fontId="3" fillId="0" borderId="44" xfId="0" applyFont="1" applyBorder="1" applyAlignment="1">
      <alignment horizontal="center" vertical="center" wrapText="1"/>
    </xf>
    <xf numFmtId="0" fontId="12" fillId="0" borderId="13" xfId="3" applyFont="1" applyBorder="1" applyAlignment="1">
      <alignment horizontal="center" vertical="center" wrapText="1"/>
    </xf>
    <xf numFmtId="0" fontId="12" fillId="0" borderId="14" xfId="3" applyFont="1" applyBorder="1" applyAlignment="1">
      <alignment horizontal="center" vertical="center" wrapText="1"/>
    </xf>
    <xf numFmtId="0" fontId="12" fillId="0" borderId="15" xfId="3" applyFont="1" applyBorder="1" applyAlignment="1">
      <alignment horizontal="center" vertical="center" wrapText="1"/>
    </xf>
    <xf numFmtId="0" fontId="3" fillId="0" borderId="15" xfId="0" applyFont="1" applyBorder="1" applyAlignment="1">
      <alignment horizontal="center" vertical="center" wrapText="1"/>
    </xf>
    <xf numFmtId="166" fontId="13" fillId="0" borderId="34" xfId="1" applyNumberFormat="1" applyFont="1" applyFill="1" applyBorder="1" applyAlignment="1">
      <alignment horizontal="center" vertical="center" wrapText="1"/>
    </xf>
    <xf numFmtId="166" fontId="13" fillId="0" borderId="35" xfId="1" applyNumberFormat="1" applyFont="1" applyFill="1" applyBorder="1" applyAlignment="1">
      <alignment horizontal="center" vertical="center" wrapText="1"/>
    </xf>
    <xf numFmtId="0" fontId="3" fillId="0" borderId="4" xfId="0" applyFont="1" applyBorder="1" applyAlignment="1">
      <alignment horizontal="center" vertical="center" wrapText="1"/>
    </xf>
    <xf numFmtId="0" fontId="12" fillId="0" borderId="4" xfId="3" applyFont="1" applyBorder="1" applyAlignment="1">
      <alignment horizontal="center" vertical="center" wrapText="1"/>
    </xf>
    <xf numFmtId="0" fontId="12" fillId="0" borderId="5" xfId="3" applyFont="1" applyBorder="1" applyAlignment="1">
      <alignment horizontal="center" vertical="center" wrapText="1"/>
    </xf>
    <xf numFmtId="0" fontId="12" fillId="0" borderId="6" xfId="3" applyFont="1" applyBorder="1" applyAlignment="1">
      <alignment horizontal="center" vertical="center" wrapText="1"/>
    </xf>
    <xf numFmtId="0" fontId="3" fillId="0" borderId="7" xfId="0" applyFont="1" applyBorder="1" applyAlignment="1">
      <alignment horizontal="center" vertical="center" wrapText="1"/>
    </xf>
    <xf numFmtId="0" fontId="12" fillId="0" borderId="16" xfId="3" applyFont="1" applyBorder="1" applyAlignment="1">
      <alignment horizontal="center" vertical="center" wrapText="1"/>
    </xf>
    <xf numFmtId="0" fontId="12" fillId="0" borderId="21" xfId="3" applyFont="1" applyBorder="1" applyAlignment="1">
      <alignment horizontal="center" vertical="center" wrapText="1"/>
    </xf>
    <xf numFmtId="0" fontId="12" fillId="0" borderId="19" xfId="3" applyFont="1" applyBorder="1" applyAlignment="1">
      <alignment horizontal="center" vertical="center" wrapText="1"/>
    </xf>
    <xf numFmtId="0" fontId="2" fillId="0" borderId="0" xfId="0" applyFont="1" applyAlignment="1">
      <alignment horizontal="center" vertical="center" wrapText="1"/>
    </xf>
    <xf numFmtId="0" fontId="3" fillId="0" borderId="46" xfId="0" applyFont="1" applyBorder="1" applyAlignment="1">
      <alignment horizontal="center" vertical="center" wrapText="1"/>
    </xf>
    <xf numFmtId="0" fontId="2" fillId="0" borderId="10" xfId="0" applyFont="1" applyBorder="1" applyAlignment="1">
      <alignment horizontal="center" vertical="center" wrapText="1"/>
    </xf>
    <xf numFmtId="0" fontId="14" fillId="0" borderId="11" xfId="0" applyFont="1" applyBorder="1" applyAlignment="1">
      <alignment horizontal="center" vertical="center" wrapText="1"/>
    </xf>
    <xf numFmtId="0" fontId="7" fillId="0" borderId="8" xfId="0" applyFont="1" applyBorder="1" applyAlignment="1">
      <alignment horizontal="justify" vertical="center" wrapText="1"/>
    </xf>
    <xf numFmtId="0" fontId="14" fillId="0" borderId="8" xfId="0" applyFont="1" applyBorder="1" applyAlignment="1">
      <alignment horizontal="center" vertical="center" wrapText="1"/>
    </xf>
    <xf numFmtId="0" fontId="7" fillId="0" borderId="11" xfId="0" applyFont="1" applyBorder="1" applyAlignment="1">
      <alignment horizontal="justify" vertical="center" wrapText="1"/>
    </xf>
    <xf numFmtId="0" fontId="15" fillId="0" borderId="8" xfId="0" applyFont="1" applyBorder="1" applyAlignment="1">
      <alignment horizontal="justify" vertical="center" wrapText="1"/>
    </xf>
    <xf numFmtId="0" fontId="7" fillId="0" borderId="0" xfId="0" applyFont="1" applyAlignment="1">
      <alignment horizontal="justify" vertical="center" wrapText="1"/>
    </xf>
    <xf numFmtId="0" fontId="14" fillId="0" borderId="0" xfId="0" applyFont="1" applyAlignment="1">
      <alignment horizontal="center" vertical="center" wrapText="1"/>
    </xf>
    <xf numFmtId="0" fontId="12" fillId="0" borderId="0" xfId="3" applyFont="1" applyAlignment="1">
      <alignment horizontal="center" vertical="center" wrapText="1"/>
    </xf>
    <xf numFmtId="0" fontId="2" fillId="0" borderId="7" xfId="0" applyFont="1" applyBorder="1" applyAlignment="1">
      <alignment horizontal="center" vertical="center" wrapText="1"/>
    </xf>
    <xf numFmtId="0" fontId="17" fillId="0" borderId="8" xfId="0" applyFont="1" applyBorder="1" applyAlignment="1">
      <alignment horizontal="center"/>
    </xf>
    <xf numFmtId="0" fontId="17" fillId="0" borderId="8" xfId="0" applyFont="1" applyBorder="1"/>
    <xf numFmtId="9" fontId="17" fillId="0" borderId="8" xfId="0" applyNumberFormat="1" applyFont="1" applyBorder="1"/>
    <xf numFmtId="0" fontId="16" fillId="0" borderId="5" xfId="0" applyFont="1" applyBorder="1"/>
    <xf numFmtId="44" fontId="17" fillId="0" borderId="6" xfId="1" applyFont="1" applyBorder="1"/>
    <xf numFmtId="44" fontId="17" fillId="0" borderId="9" xfId="1" applyFont="1" applyBorder="1"/>
    <xf numFmtId="44" fontId="17" fillId="0" borderId="12" xfId="1" applyFont="1" applyBorder="1"/>
    <xf numFmtId="166" fontId="13" fillId="0" borderId="16" xfId="3" applyNumberFormat="1" applyBorder="1" applyAlignment="1">
      <alignment horizontal="center" vertical="center" wrapText="1"/>
    </xf>
    <xf numFmtId="166" fontId="13" fillId="0" borderId="21" xfId="3" applyNumberFormat="1" applyBorder="1" applyAlignment="1">
      <alignment horizontal="center" vertical="center" wrapText="1"/>
    </xf>
    <xf numFmtId="166" fontId="13" fillId="0" borderId="19" xfId="3" applyNumberFormat="1" applyBorder="1" applyAlignment="1">
      <alignment horizontal="center" vertical="center" wrapText="1"/>
    </xf>
    <xf numFmtId="166" fontId="13" fillId="0" borderId="34" xfId="3" applyNumberFormat="1" applyBorder="1" applyAlignment="1">
      <alignment horizontal="center" vertical="center" wrapText="1"/>
    </xf>
    <xf numFmtId="166" fontId="13" fillId="0" borderId="35" xfId="3" applyNumberFormat="1" applyBorder="1" applyAlignment="1">
      <alignment horizontal="center" vertical="center" wrapText="1"/>
    </xf>
    <xf numFmtId="166" fontId="13" fillId="0" borderId="36" xfId="3" applyNumberFormat="1" applyBorder="1" applyAlignment="1">
      <alignment horizontal="center" vertical="center" wrapText="1"/>
    </xf>
    <xf numFmtId="0" fontId="17" fillId="0" borderId="0" xfId="0" applyFont="1" applyAlignment="1">
      <alignment horizontal="center"/>
    </xf>
    <xf numFmtId="166" fontId="13" fillId="0" borderId="0" xfId="1" applyNumberFormat="1" applyFont="1" applyFill="1" applyBorder="1" applyAlignment="1">
      <alignment horizontal="center" vertical="center" wrapText="1"/>
    </xf>
    <xf numFmtId="44" fontId="17" fillId="0" borderId="0" xfId="1" applyFont="1" applyBorder="1"/>
    <xf numFmtId="164" fontId="10" fillId="0" borderId="0" xfId="0" applyNumberFormat="1" applyFont="1"/>
    <xf numFmtId="2" fontId="10" fillId="0" borderId="0" xfId="0" applyNumberFormat="1" applyFont="1"/>
    <xf numFmtId="164" fontId="18" fillId="0" borderId="0" xfId="0" applyNumberFormat="1" applyFont="1"/>
    <xf numFmtId="4" fontId="19" fillId="0" borderId="0" xfId="0" applyNumberFormat="1" applyFont="1"/>
    <xf numFmtId="167" fontId="10" fillId="0" borderId="0" xfId="0" applyNumberFormat="1" applyFont="1"/>
    <xf numFmtId="0" fontId="14" fillId="0" borderId="24" xfId="0" applyFont="1" applyBorder="1" applyAlignment="1">
      <alignment horizontal="center" vertical="center" wrapText="1"/>
    </xf>
    <xf numFmtId="168" fontId="14" fillId="0" borderId="9" xfId="0" applyNumberFormat="1" applyFont="1" applyBorder="1" applyAlignment="1">
      <alignment horizontal="center" vertical="center" wrapText="1"/>
    </xf>
    <xf numFmtId="1" fontId="14" fillId="0" borderId="9" xfId="0" applyNumberFormat="1" applyFont="1" applyBorder="1" applyAlignment="1">
      <alignment horizontal="center" vertical="center" wrapText="1"/>
    </xf>
    <xf numFmtId="1" fontId="14" fillId="0" borderId="48" xfId="0" applyNumberFormat="1" applyFont="1" applyBorder="1" applyAlignment="1">
      <alignment horizontal="center" vertical="center" wrapText="1"/>
    </xf>
    <xf numFmtId="2" fontId="14" fillId="0" borderId="9" xfId="0" applyNumberFormat="1" applyFont="1" applyBorder="1" applyAlignment="1">
      <alignment horizontal="center" vertical="center" wrapText="1"/>
    </xf>
    <xf numFmtId="168" fontId="14" fillId="0" borderId="12" xfId="0" applyNumberFormat="1" applyFont="1" applyBorder="1" applyAlignment="1">
      <alignment horizontal="center" vertical="center" wrapText="1"/>
    </xf>
    <xf numFmtId="0" fontId="0" fillId="0" borderId="0" xfId="0" applyAlignment="1">
      <alignment horizontal="center" vertical="center"/>
    </xf>
    <xf numFmtId="44" fontId="0" fillId="0" borderId="0" xfId="0" applyNumberFormat="1"/>
    <xf numFmtId="0" fontId="2" fillId="4" borderId="26" xfId="0" applyFont="1" applyFill="1" applyBorder="1" applyAlignment="1">
      <alignment horizontal="left" vertical="center" wrapText="1"/>
    </xf>
    <xf numFmtId="0" fontId="2" fillId="4" borderId="21" xfId="0" applyFont="1" applyFill="1" applyBorder="1" applyAlignment="1">
      <alignment horizontal="left" vertical="center" wrapText="1"/>
    </xf>
    <xf numFmtId="0" fontId="2" fillId="4" borderId="8" xfId="0" applyFont="1" applyFill="1" applyBorder="1" applyAlignment="1">
      <alignment horizontal="left" vertical="center"/>
    </xf>
    <xf numFmtId="0" fontId="3" fillId="0" borderId="29" xfId="0" applyFont="1" applyBorder="1" applyAlignment="1">
      <alignment horizontal="right" vertical="center"/>
    </xf>
    <xf numFmtId="0" fontId="3" fillId="0" borderId="23" xfId="0" applyFont="1" applyBorder="1" applyAlignment="1">
      <alignment horizontal="right" vertical="center"/>
    </xf>
    <xf numFmtId="0" fontId="3" fillId="0" borderId="24" xfId="0" applyFont="1" applyBorder="1" applyAlignment="1">
      <alignment horizontal="right" vertical="center"/>
    </xf>
    <xf numFmtId="0" fontId="3" fillId="0" borderId="30" xfId="0" applyFont="1" applyBorder="1" applyAlignment="1">
      <alignment horizontal="right" vertical="center"/>
    </xf>
    <xf numFmtId="0" fontId="3" fillId="0" borderId="31" xfId="0" applyFont="1" applyBorder="1" applyAlignment="1">
      <alignment horizontal="right" vertical="center"/>
    </xf>
    <xf numFmtId="0" fontId="3" fillId="0" borderId="32" xfId="0" applyFont="1" applyBorder="1" applyAlignment="1">
      <alignment horizontal="right" vertical="center"/>
    </xf>
    <xf numFmtId="0" fontId="2" fillId="0" borderId="0" xfId="0" applyFont="1" applyAlignment="1">
      <alignment horizontal="center" vertical="center"/>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0" borderId="28" xfId="0" applyFont="1" applyBorder="1" applyAlignment="1">
      <alignment horizontal="right" vertical="center"/>
    </xf>
    <xf numFmtId="0" fontId="3" fillId="0" borderId="17" xfId="0" applyFont="1" applyBorder="1" applyAlignment="1">
      <alignment horizontal="right" vertical="center"/>
    </xf>
    <xf numFmtId="0" fontId="3" fillId="0" borderId="18" xfId="0" applyFont="1" applyBorder="1" applyAlignment="1">
      <alignment horizontal="right" vertical="center"/>
    </xf>
    <xf numFmtId="10" fontId="8" fillId="0" borderId="0" xfId="2" applyNumberFormat="1" applyFont="1" applyAlignment="1">
      <alignment horizontal="right" vertical="center"/>
    </xf>
    <xf numFmtId="0" fontId="0" fillId="0" borderId="0" xfId="0" applyFill="1" applyBorder="1" applyAlignment="1">
      <alignment horizontal="left" vertical="center" wrapText="1"/>
    </xf>
    <xf numFmtId="0" fontId="0" fillId="0" borderId="0" xfId="0" applyFill="1" applyBorder="1" applyAlignment="1">
      <alignment horizontal="left" vertical="center"/>
    </xf>
    <xf numFmtId="0" fontId="3" fillId="0" borderId="0" xfId="0" applyFont="1" applyAlignment="1">
      <alignment horizontal="center" vertical="center" wrapText="1"/>
    </xf>
    <xf numFmtId="0" fontId="17" fillId="0" borderId="5" xfId="0" applyFont="1" applyBorder="1" applyAlignment="1">
      <alignment horizontal="right"/>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33" xfId="0" applyFont="1" applyBorder="1" applyAlignment="1">
      <alignment horizontal="left" vertical="center" wrapText="1"/>
    </xf>
    <xf numFmtId="0" fontId="3" fillId="0" borderId="17" xfId="0" applyFont="1" applyBorder="1" applyAlignment="1">
      <alignment horizontal="left" vertical="center" wrapText="1"/>
    </xf>
    <xf numFmtId="0" fontId="3" fillId="0" borderId="47" xfId="0" applyFont="1" applyBorder="1" applyAlignment="1">
      <alignment horizontal="left" vertical="center" wrapText="1"/>
    </xf>
    <xf numFmtId="0" fontId="15" fillId="0" borderId="22" xfId="0" applyFont="1" applyBorder="1" applyAlignment="1">
      <alignment horizontal="left" vertical="center" wrapText="1"/>
    </xf>
    <xf numFmtId="0" fontId="15" fillId="0" borderId="23" xfId="0" applyFont="1" applyBorder="1" applyAlignment="1">
      <alignment horizontal="left" vertical="center" wrapText="1"/>
    </xf>
    <xf numFmtId="0" fontId="15" fillId="0" borderId="48" xfId="0" applyFont="1" applyBorder="1" applyAlignment="1">
      <alignment horizontal="left" vertical="center" wrapText="1"/>
    </xf>
    <xf numFmtId="0" fontId="10" fillId="0" borderId="45" xfId="0" applyFont="1" applyBorder="1" applyAlignment="1">
      <alignment horizontal="center"/>
    </xf>
    <xf numFmtId="0" fontId="10" fillId="0" borderId="49" xfId="0" applyFont="1" applyBorder="1" applyAlignment="1">
      <alignment horizontal="center"/>
    </xf>
    <xf numFmtId="0" fontId="21" fillId="0" borderId="1" xfId="0" applyFont="1" applyBorder="1" applyAlignment="1">
      <alignment horizontal="justify" vertical="justify"/>
    </xf>
    <xf numFmtId="0" fontId="3" fillId="0" borderId="2" xfId="0" applyFont="1" applyBorder="1" applyAlignment="1">
      <alignment horizontal="justify" vertical="justify"/>
    </xf>
    <xf numFmtId="0" fontId="3" fillId="0" borderId="43" xfId="0" applyFont="1" applyBorder="1" applyAlignment="1">
      <alignment horizontal="justify" vertical="justify"/>
    </xf>
    <xf numFmtId="0" fontId="17" fillId="0" borderId="42" xfId="0" applyFont="1" applyBorder="1" applyAlignment="1">
      <alignment horizontal="center"/>
    </xf>
    <xf numFmtId="0" fontId="17" fillId="0" borderId="31" xfId="0" applyFont="1" applyBorder="1" applyAlignment="1">
      <alignment horizontal="center"/>
    </xf>
    <xf numFmtId="0" fontId="20" fillId="6" borderId="37" xfId="0" applyFont="1" applyFill="1" applyBorder="1" applyAlignment="1">
      <alignment horizontal="center" vertical="center"/>
    </xf>
    <xf numFmtId="0" fontId="20" fillId="6" borderId="38" xfId="0" applyFont="1" applyFill="1" applyBorder="1" applyAlignment="1">
      <alignment horizontal="center" vertical="center"/>
    </xf>
    <xf numFmtId="0" fontId="20" fillId="6" borderId="39" xfId="0" applyFont="1" applyFill="1" applyBorder="1" applyAlignment="1">
      <alignment horizontal="center"/>
    </xf>
    <xf numFmtId="0" fontId="20" fillId="6" borderId="0" xfId="0" applyFont="1" applyFill="1" applyAlignment="1">
      <alignment horizontal="center"/>
    </xf>
    <xf numFmtId="0" fontId="20" fillId="6" borderId="40" xfId="0" applyFont="1" applyFill="1" applyBorder="1" applyAlignment="1">
      <alignment horizontal="center"/>
    </xf>
    <xf numFmtId="0" fontId="20" fillId="6" borderId="41" xfId="0" applyFont="1" applyFill="1" applyBorder="1" applyAlignment="1">
      <alignment horizontal="center"/>
    </xf>
    <xf numFmtId="0" fontId="17" fillId="0" borderId="22" xfId="0" applyFont="1" applyBorder="1" applyAlignment="1">
      <alignment horizontal="right"/>
    </xf>
    <xf numFmtId="0" fontId="17" fillId="0" borderId="24" xfId="0" applyFont="1" applyBorder="1" applyAlignment="1">
      <alignment horizontal="right"/>
    </xf>
    <xf numFmtId="0" fontId="17" fillId="0" borderId="22" xfId="0" applyFont="1" applyBorder="1" applyAlignment="1">
      <alignment horizontal="center"/>
    </xf>
    <xf numFmtId="0" fontId="17" fillId="0" borderId="23" xfId="0" applyFont="1" applyBorder="1" applyAlignment="1">
      <alignment horizontal="center"/>
    </xf>
  </cellXfs>
  <cellStyles count="4">
    <cellStyle name="Moneda" xfId="1" builtinId="4"/>
    <cellStyle name="Normal" xfId="0" builtinId="0"/>
    <cellStyle name="Normal 2" xfId="3" xr:uid="{00000000-0005-0000-0000-00000300000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microsoft.com/office/2007/relationships/hdphoto" Target="../media/hdphoto2.wdp"/><Relationship Id="rId2" Type="http://schemas.openxmlformats.org/officeDocument/2006/relationships/image" Target="../media/image4.png"/><Relationship Id="rId1" Type="http://schemas.openxmlformats.org/officeDocument/2006/relationships/image" Target="../media/image3.png"/><Relationship Id="rId5" Type="http://schemas.openxmlformats.org/officeDocument/2006/relationships/image" Target="../media/image6.pn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6</xdr:col>
      <xdr:colOff>519952</xdr:colOff>
      <xdr:row>34</xdr:row>
      <xdr:rowOff>123265</xdr:rowOff>
    </xdr:from>
    <xdr:to>
      <xdr:col>7</xdr:col>
      <xdr:colOff>435596</xdr:colOff>
      <xdr:row>37</xdr:row>
      <xdr:rowOff>28015</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6263527" y="9124390"/>
          <a:ext cx="849094" cy="390525"/>
        </a:xfrm>
        <a:prstGeom prst="rect">
          <a:avLst/>
        </a:prstGeom>
      </xdr:spPr>
    </xdr:pic>
    <xdr:clientData/>
  </xdr:twoCellAnchor>
  <xdr:twoCellAnchor editAs="oneCell">
    <xdr:from>
      <xdr:col>7</xdr:col>
      <xdr:colOff>235323</xdr:colOff>
      <xdr:row>37</xdr:row>
      <xdr:rowOff>1</xdr:rowOff>
    </xdr:from>
    <xdr:to>
      <xdr:col>7</xdr:col>
      <xdr:colOff>938928</xdr:colOff>
      <xdr:row>40</xdr:row>
      <xdr:rowOff>45862</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cstate="print">
          <a:extLst>
            <a:ext uri="{BEBA8EAE-BF5A-486C-A8C5-ECC9F3942E4B}">
              <a14:imgProps xmlns:a14="http://schemas.microsoft.com/office/drawing/2010/main">
                <a14:imgLayer r:embed="rId3">
                  <a14:imgEffect>
                    <a14:sharpenSoften amount="100000"/>
                  </a14:imgEffect>
                  <a14:imgEffect>
                    <a14:colorTemperature colorTemp="6635"/>
                  </a14:imgEffect>
                  <a14:imgEffect>
                    <a14:saturation sat="124000"/>
                  </a14:imgEffect>
                  <a14:imgEffect>
                    <a14:brightnessContrast bright="4000" contrast="-5000"/>
                  </a14:imgEffect>
                </a14:imgLayer>
              </a14:imgProps>
            </a:ext>
            <a:ext uri="{28A0092B-C50C-407E-A947-70E740481C1C}">
              <a14:useLocalDpi xmlns:a14="http://schemas.microsoft.com/office/drawing/2010/main" val="0"/>
            </a:ext>
          </a:extLst>
        </a:blip>
        <a:stretch>
          <a:fillRect/>
        </a:stretch>
      </xdr:blipFill>
      <xdr:spPr>
        <a:xfrm rot="4963928">
          <a:off x="6998333" y="9400916"/>
          <a:ext cx="531636" cy="70360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519952</xdr:colOff>
      <xdr:row>36</xdr:row>
      <xdr:rowOff>123265</xdr:rowOff>
    </xdr:from>
    <xdr:to>
      <xdr:col>7</xdr:col>
      <xdr:colOff>435596</xdr:colOff>
      <xdr:row>39</xdr:row>
      <xdr:rowOff>28015</xdr:rowOff>
    </xdr:to>
    <xdr:pic>
      <xdr:nvPicPr>
        <xdr:cNvPr id="2" name="Imagen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a:stretch>
          <a:fillRect/>
        </a:stretch>
      </xdr:blipFill>
      <xdr:spPr>
        <a:xfrm>
          <a:off x="6158752" y="9181540"/>
          <a:ext cx="849094" cy="390525"/>
        </a:xfrm>
        <a:prstGeom prst="rect">
          <a:avLst/>
        </a:prstGeom>
      </xdr:spPr>
    </xdr:pic>
    <xdr:clientData/>
  </xdr:twoCellAnchor>
  <xdr:twoCellAnchor editAs="oneCell">
    <xdr:from>
      <xdr:col>7</xdr:col>
      <xdr:colOff>235323</xdr:colOff>
      <xdr:row>39</xdr:row>
      <xdr:rowOff>1</xdr:rowOff>
    </xdr:from>
    <xdr:to>
      <xdr:col>7</xdr:col>
      <xdr:colOff>938928</xdr:colOff>
      <xdr:row>42</xdr:row>
      <xdr:rowOff>45862</xdr:rowOff>
    </xdr:to>
    <xdr:pic>
      <xdr:nvPicPr>
        <xdr:cNvPr id="3" name="Imagen 2">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2" cstate="print">
          <a:extLst>
            <a:ext uri="{BEBA8EAE-BF5A-486C-A8C5-ECC9F3942E4B}">
              <a14:imgProps xmlns:a14="http://schemas.microsoft.com/office/drawing/2010/main">
                <a14:imgLayer r:embed="rId3">
                  <a14:imgEffect>
                    <a14:sharpenSoften amount="100000"/>
                  </a14:imgEffect>
                  <a14:imgEffect>
                    <a14:colorTemperature colorTemp="6635"/>
                  </a14:imgEffect>
                  <a14:imgEffect>
                    <a14:saturation sat="124000"/>
                  </a14:imgEffect>
                  <a14:imgEffect>
                    <a14:brightnessContrast bright="4000" contrast="-5000"/>
                  </a14:imgEffect>
                </a14:imgLayer>
              </a14:imgProps>
            </a:ext>
            <a:ext uri="{28A0092B-C50C-407E-A947-70E740481C1C}">
              <a14:useLocalDpi xmlns:a14="http://schemas.microsoft.com/office/drawing/2010/main" val="0"/>
            </a:ext>
          </a:extLst>
        </a:blip>
        <a:stretch>
          <a:fillRect/>
        </a:stretch>
      </xdr:blipFill>
      <xdr:spPr>
        <a:xfrm rot="4963928">
          <a:off x="6893558" y="9458066"/>
          <a:ext cx="531636" cy="70360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717176</xdr:colOff>
      <xdr:row>1</xdr:row>
      <xdr:rowOff>100853</xdr:rowOff>
    </xdr:from>
    <xdr:to>
      <xdr:col>2</xdr:col>
      <xdr:colOff>1306606</xdr:colOff>
      <xdr:row>3</xdr:row>
      <xdr:rowOff>149039</xdr:rowOff>
    </xdr:to>
    <xdr:pic>
      <xdr:nvPicPr>
        <xdr:cNvPr id="28" name="Imagen 27">
          <a:extLst>
            <a:ext uri="{FF2B5EF4-FFF2-40B4-BE49-F238E27FC236}">
              <a16:creationId xmlns:a16="http://schemas.microsoft.com/office/drawing/2014/main" id="{00000000-0008-0000-0A00-00001C000000}"/>
            </a:ext>
            <a:ext uri="{147F2762-F138-4A5C-976F-8EAC2B608ADB}">
              <a16:predDERef xmlns:a16="http://schemas.microsoft.com/office/drawing/2014/main" pred="{00000000-0008-0000-0A00-00001B00000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1367117" y="291353"/>
          <a:ext cx="589430" cy="406774"/>
        </a:xfrm>
        <a:prstGeom prst="rect">
          <a:avLst/>
        </a:prstGeom>
      </xdr:spPr>
    </xdr:pic>
    <xdr:clientData/>
  </xdr:twoCellAnchor>
  <xdr:twoCellAnchor editAs="oneCell">
    <xdr:from>
      <xdr:col>0</xdr:col>
      <xdr:colOff>-47625</xdr:colOff>
      <xdr:row>0</xdr:row>
      <xdr:rowOff>0</xdr:rowOff>
    </xdr:from>
    <xdr:to>
      <xdr:col>0</xdr:col>
      <xdr:colOff>-47625</xdr:colOff>
      <xdr:row>0</xdr:row>
      <xdr:rowOff>0</xdr:rowOff>
    </xdr:to>
    <xdr:pic>
      <xdr:nvPicPr>
        <xdr:cNvPr id="23" name="Imagen 22">
          <a:extLst>
            <a:ext uri="{FF2B5EF4-FFF2-40B4-BE49-F238E27FC236}">
              <a16:creationId xmlns:a16="http://schemas.microsoft.com/office/drawing/2014/main" id="{A432B492-83BC-62D7-6FCC-131D2D9ED1A2}"/>
            </a:ext>
            <a:ext uri="{147F2762-F138-4A5C-976F-8EAC2B608ADB}">
              <a16:predDERef xmlns:a16="http://schemas.microsoft.com/office/drawing/2014/main" pred="{A8EB5EBC-0398-4A1E-B206-E69CCA948E81}"/>
            </a:ext>
          </a:extLst>
        </xdr:cNvPr>
        <xdr:cNvPicPr>
          <a:picLocks noChangeAspect="1"/>
        </xdr:cNvPicPr>
      </xdr:nvPicPr>
      <xdr:blipFill>
        <a:blip xmlns:r="http://schemas.openxmlformats.org/officeDocument/2006/relationships" r:embed="rId2" cstate="print">
          <a:extLst>
            <a:ext uri="{BEBA8EAE-BF5A-486C-A8C5-ECC9F3942E4B}">
              <a14:imgProps xmlns:a14="http://schemas.microsoft.com/office/drawing/2010/main">
                <a14:imgLayer r:embed="rId3">
                  <a14:imgEffect>
                    <a14:sharpenSoften amount="100000"/>
                  </a14:imgEffect>
                  <a14:imgEffect>
                    <a14:colorTemperature colorTemp="6635"/>
                  </a14:imgEffect>
                  <a14:imgEffect>
                    <a14:saturation sat="124000"/>
                  </a14:imgEffect>
                  <a14:imgEffect>
                    <a14:brightnessContrast bright="4000" contrast="-5000"/>
                  </a14:imgEffect>
                </a14:imgLayer>
              </a14:imgProps>
            </a:ext>
            <a:ext uri="{28A0092B-C50C-407E-A947-70E740481C1C}">
              <a14:useLocalDpi xmlns:a14="http://schemas.microsoft.com/office/drawing/2010/main" val="0"/>
            </a:ext>
          </a:extLst>
        </a:blip>
        <a:stretch>
          <a:fillRect/>
        </a:stretch>
      </xdr:blipFill>
      <xdr:spPr>
        <a:xfrm rot="4963928">
          <a:off x="-47625" y="409575"/>
          <a:ext cx="0" cy="0"/>
        </a:xfrm>
        <a:prstGeom prst="rect">
          <a:avLst/>
        </a:prstGeom>
      </xdr:spPr>
    </xdr:pic>
    <xdr:clientData/>
  </xdr:twoCellAnchor>
  <xdr:twoCellAnchor editAs="oneCell">
    <xdr:from>
      <xdr:col>0</xdr:col>
      <xdr:colOff>-38100</xdr:colOff>
      <xdr:row>0</xdr:row>
      <xdr:rowOff>0</xdr:rowOff>
    </xdr:from>
    <xdr:to>
      <xdr:col>0</xdr:col>
      <xdr:colOff>-38100</xdr:colOff>
      <xdr:row>0</xdr:row>
      <xdr:rowOff>0</xdr:rowOff>
    </xdr:to>
    <xdr:pic>
      <xdr:nvPicPr>
        <xdr:cNvPr id="24" name="Imagen 23">
          <a:extLst>
            <a:ext uri="{FF2B5EF4-FFF2-40B4-BE49-F238E27FC236}">
              <a16:creationId xmlns:a16="http://schemas.microsoft.com/office/drawing/2014/main" id="{BB7E5FFE-CDCB-A7EC-0E18-F802B33E5CC9}"/>
            </a:ext>
            <a:ext uri="{147F2762-F138-4A5C-976F-8EAC2B608ADB}">
              <a16:predDERef xmlns:a16="http://schemas.microsoft.com/office/drawing/2014/main" pred="{D385590D-ABD2-3A00-4518-5582C7EE7164}"/>
            </a:ext>
          </a:extLst>
        </xdr:cNvPr>
        <xdr:cNvPicPr>
          <a:picLocks noChangeAspect="1"/>
        </xdr:cNvPicPr>
      </xdr:nvPicPr>
      <xdr:blipFill>
        <a:blip xmlns:r="http://schemas.openxmlformats.org/officeDocument/2006/relationships" r:embed="rId4"/>
        <a:stretch>
          <a:fillRect/>
        </a:stretch>
      </xdr:blipFill>
      <xdr:spPr>
        <a:xfrm>
          <a:off x="-38100" y="142875"/>
          <a:ext cx="0" cy="0"/>
        </a:xfrm>
        <a:prstGeom prst="rect">
          <a:avLst/>
        </a:prstGeom>
      </xdr:spPr>
    </xdr:pic>
    <xdr:clientData/>
  </xdr:twoCellAnchor>
  <xdr:twoCellAnchor editAs="oneCell">
    <xdr:from>
      <xdr:col>1</xdr:col>
      <xdr:colOff>76200</xdr:colOff>
      <xdr:row>0</xdr:row>
      <xdr:rowOff>0</xdr:rowOff>
    </xdr:from>
    <xdr:to>
      <xdr:col>1</xdr:col>
      <xdr:colOff>76200</xdr:colOff>
      <xdr:row>0</xdr:row>
      <xdr:rowOff>0</xdr:rowOff>
    </xdr:to>
    <xdr:pic>
      <xdr:nvPicPr>
        <xdr:cNvPr id="31" name="Imagen 30">
          <a:extLst>
            <a:ext uri="{FF2B5EF4-FFF2-40B4-BE49-F238E27FC236}">
              <a16:creationId xmlns:a16="http://schemas.microsoft.com/office/drawing/2014/main" id="{80B57325-2F25-BD92-4B61-13E5991FE9EA}"/>
            </a:ext>
            <a:ext uri="{147F2762-F138-4A5C-976F-8EAC2B608ADB}">
              <a16:predDERef xmlns:a16="http://schemas.microsoft.com/office/drawing/2014/main" pred="{BB7E5FFE-CDCB-A7EC-0E18-F802B33E5CC9}"/>
            </a:ext>
          </a:extLst>
        </xdr:cNvPr>
        <xdr:cNvPicPr>
          <a:picLocks noChangeAspect="1"/>
        </xdr:cNvPicPr>
      </xdr:nvPicPr>
      <xdr:blipFill>
        <a:blip xmlns:r="http://schemas.openxmlformats.org/officeDocument/2006/relationships" r:embed="rId5"/>
        <a:stretch>
          <a:fillRect/>
        </a:stretch>
      </xdr:blipFill>
      <xdr:spPr>
        <a:xfrm>
          <a:off x="342900" y="-390525"/>
          <a:ext cx="0" cy="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B1:J52"/>
  <sheetViews>
    <sheetView zoomScale="85" zoomScaleNormal="85" workbookViewId="0">
      <selection activeCell="C51" sqref="C51"/>
    </sheetView>
  </sheetViews>
  <sheetFormatPr baseColWidth="10" defaultColWidth="11.42578125" defaultRowHeight="12.75" x14ac:dyDescent="0.25"/>
  <cols>
    <col min="1" max="1" width="3" style="5" customWidth="1"/>
    <col min="2" max="2" width="6.140625" style="3" customWidth="1"/>
    <col min="3" max="3" width="41.5703125" style="4" customWidth="1"/>
    <col min="4" max="4" width="17.7109375" style="5" customWidth="1"/>
    <col min="5" max="5" width="7.28515625" style="5" customWidth="1"/>
    <col min="6" max="6" width="8.85546875" style="5" customWidth="1"/>
    <col min="7" max="7" width="14" style="5" customWidth="1"/>
    <col min="8" max="8" width="20" style="5" customWidth="1"/>
    <col min="9" max="9" width="6.140625" style="5" customWidth="1"/>
    <col min="10" max="10" width="49.28515625" style="5" customWidth="1"/>
    <col min="11" max="16384" width="11.42578125" style="5"/>
  </cols>
  <sheetData>
    <row r="1" spans="2:10" ht="13.5" thickBot="1" x14ac:dyDescent="0.3"/>
    <row r="2" spans="2:10" ht="36.75" customHeight="1" thickBot="1" x14ac:dyDescent="0.3">
      <c r="B2" s="169" t="s">
        <v>0</v>
      </c>
      <c r="C2" s="170"/>
      <c r="D2" s="170"/>
      <c r="E2" s="170"/>
      <c r="F2" s="170"/>
      <c r="G2" s="170"/>
      <c r="H2" s="171"/>
      <c r="I2" s="6"/>
    </row>
    <row r="3" spans="2:10" ht="40.5" customHeight="1" thickBot="1" x14ac:dyDescent="0.3">
      <c r="B3" s="7" t="s">
        <v>1</v>
      </c>
      <c r="C3" s="8" t="s">
        <v>2</v>
      </c>
      <c r="D3" s="8" t="s">
        <v>3</v>
      </c>
      <c r="E3" s="9" t="s">
        <v>4</v>
      </c>
      <c r="F3" s="9" t="s">
        <v>5</v>
      </c>
      <c r="G3" s="8" t="s">
        <v>6</v>
      </c>
      <c r="H3" s="10" t="s">
        <v>7</v>
      </c>
      <c r="I3" s="11"/>
      <c r="J3" s="12" t="s">
        <v>8</v>
      </c>
    </row>
    <row r="4" spans="2:10" x14ac:dyDescent="0.25">
      <c r="B4" s="13">
        <v>1</v>
      </c>
      <c r="C4" s="14" t="s">
        <v>9</v>
      </c>
      <c r="D4" s="14"/>
      <c r="E4" s="14"/>
      <c r="F4" s="14"/>
      <c r="G4" s="14"/>
      <c r="H4" s="15"/>
      <c r="I4" s="11"/>
      <c r="J4" s="16"/>
    </row>
    <row r="5" spans="2:10" ht="30" customHeight="1" thickBot="1" x14ac:dyDescent="0.3">
      <c r="B5" s="17">
        <f>B4+0.01</f>
        <v>1.01</v>
      </c>
      <c r="C5" s="18" t="s">
        <v>10</v>
      </c>
      <c r="D5" s="1" t="s">
        <v>11</v>
      </c>
      <c r="E5" s="1" t="s">
        <v>12</v>
      </c>
      <c r="F5" s="19" t="e">
        <f>#REF!</f>
        <v>#REF!</v>
      </c>
      <c r="G5" s="20">
        <v>13629</v>
      </c>
      <c r="H5" s="21" t="e">
        <f>G5*F5</f>
        <v>#REF!</v>
      </c>
      <c r="I5" s="22"/>
      <c r="J5" s="23" t="s">
        <v>13</v>
      </c>
    </row>
    <row r="6" spans="2:10" ht="15" customHeight="1" x14ac:dyDescent="0.25">
      <c r="B6" s="13">
        <v>2</v>
      </c>
      <c r="C6" s="24" t="s">
        <v>14</v>
      </c>
      <c r="D6" s="25"/>
      <c r="E6" s="25"/>
      <c r="F6" s="26"/>
      <c r="G6" s="27"/>
      <c r="H6" s="28"/>
      <c r="I6" s="22"/>
      <c r="J6" s="29"/>
    </row>
    <row r="7" spans="2:10" ht="30.75" customHeight="1" thickBot="1" x14ac:dyDescent="0.3">
      <c r="B7" s="30">
        <v>2.0099999999999998</v>
      </c>
      <c r="C7" s="31" t="s">
        <v>15</v>
      </c>
      <c r="D7" s="32" t="s">
        <v>16</v>
      </c>
      <c r="E7" s="32" t="s">
        <v>12</v>
      </c>
      <c r="F7" s="33" t="e">
        <f>#REF!</f>
        <v>#REF!</v>
      </c>
      <c r="G7" s="34">
        <v>30780.52</v>
      </c>
      <c r="H7" s="35" t="e">
        <f>G7*F7</f>
        <v>#REF!</v>
      </c>
      <c r="I7" s="22"/>
      <c r="J7" s="23" t="s">
        <v>17</v>
      </c>
    </row>
    <row r="8" spans="2:10" ht="25.5" x14ac:dyDescent="0.25">
      <c r="B8" s="13">
        <v>3</v>
      </c>
      <c r="C8" s="24" t="s">
        <v>18</v>
      </c>
      <c r="D8" s="25"/>
      <c r="E8" s="25"/>
      <c r="F8" s="25"/>
      <c r="G8" s="27"/>
      <c r="H8" s="28"/>
      <c r="I8" s="36"/>
      <c r="J8" s="37"/>
    </row>
    <row r="9" spans="2:10" ht="25.5" x14ac:dyDescent="0.25">
      <c r="B9" s="17">
        <f>B8+0.01</f>
        <v>3.01</v>
      </c>
      <c r="C9" s="38" t="s">
        <v>19</v>
      </c>
      <c r="D9" s="2" t="s">
        <v>20</v>
      </c>
      <c r="E9" s="2" t="s">
        <v>21</v>
      </c>
      <c r="F9" s="2">
        <v>21</v>
      </c>
      <c r="G9" s="39">
        <v>74262.48</v>
      </c>
      <c r="H9" s="40">
        <f>G9*F9</f>
        <v>1559512.08</v>
      </c>
      <c r="I9" s="36"/>
      <c r="J9" s="159" t="s">
        <v>22</v>
      </c>
    </row>
    <row r="10" spans="2:10" ht="26.25" thickBot="1" x14ac:dyDescent="0.3">
      <c r="B10" s="41">
        <f>B9+0.01</f>
        <v>3.02</v>
      </c>
      <c r="C10" s="42" t="s">
        <v>23</v>
      </c>
      <c r="D10" s="43" t="s">
        <v>24</v>
      </c>
      <c r="E10" s="43" t="s">
        <v>21</v>
      </c>
      <c r="F10" s="43">
        <f>3.1*2</f>
        <v>6.2</v>
      </c>
      <c r="G10" s="44">
        <v>61512.04</v>
      </c>
      <c r="H10" s="45">
        <f>G10*F10</f>
        <v>381374.65</v>
      </c>
      <c r="I10" s="36"/>
      <c r="J10" s="160"/>
    </row>
    <row r="11" spans="2:10" x14ac:dyDescent="0.25">
      <c r="B11" s="46">
        <v>4</v>
      </c>
      <c r="C11" s="47" t="s">
        <v>25</v>
      </c>
      <c r="D11" s="48"/>
      <c r="E11" s="48"/>
      <c r="F11" s="49"/>
      <c r="G11" s="50"/>
      <c r="H11" s="51"/>
      <c r="I11" s="36"/>
      <c r="J11" s="37"/>
    </row>
    <row r="12" spans="2:10" ht="26.25" thickBot="1" x14ac:dyDescent="0.3">
      <c r="B12" s="53">
        <f>B11+0.01</f>
        <v>4.01</v>
      </c>
      <c r="C12" s="54" t="s">
        <v>26</v>
      </c>
      <c r="D12" s="55" t="s">
        <v>27</v>
      </c>
      <c r="E12" s="55" t="s">
        <v>12</v>
      </c>
      <c r="F12" s="56">
        <f>33.5*3.6</f>
        <v>120.6</v>
      </c>
      <c r="G12" s="57">
        <v>70526.17</v>
      </c>
      <c r="H12" s="58">
        <f>G12*F12</f>
        <v>8505456.0999999996</v>
      </c>
      <c r="I12" s="36"/>
      <c r="J12" s="52" t="s">
        <v>28</v>
      </c>
    </row>
    <row r="13" spans="2:10" x14ac:dyDescent="0.25">
      <c r="B13" s="13">
        <v>5</v>
      </c>
      <c r="C13" s="59" t="s">
        <v>29</v>
      </c>
      <c r="D13" s="59"/>
      <c r="E13" s="59"/>
      <c r="F13" s="59"/>
      <c r="G13" s="59"/>
      <c r="H13" s="60"/>
      <c r="I13" s="36"/>
      <c r="J13" s="37"/>
    </row>
    <row r="14" spans="2:10" ht="13.5" thickBot="1" x14ac:dyDescent="0.3">
      <c r="B14" s="61">
        <v>5.01</v>
      </c>
      <c r="C14" s="62" t="s">
        <v>30</v>
      </c>
      <c r="D14" s="63" t="s">
        <v>31</v>
      </c>
      <c r="E14" s="63" t="s">
        <v>12</v>
      </c>
      <c r="F14" s="64" t="e">
        <f>F5</f>
        <v>#REF!</v>
      </c>
      <c r="G14" s="65">
        <v>218878.35</v>
      </c>
      <c r="H14" s="66" t="e">
        <f>G14*F14</f>
        <v>#REF!</v>
      </c>
      <c r="I14" s="36"/>
      <c r="J14" s="37" t="s">
        <v>32</v>
      </c>
    </row>
    <row r="15" spans="2:10" x14ac:dyDescent="0.25">
      <c r="B15" s="13">
        <v>6</v>
      </c>
      <c r="C15" s="59" t="s">
        <v>33</v>
      </c>
      <c r="D15" s="59"/>
      <c r="E15" s="59"/>
      <c r="F15" s="59"/>
      <c r="G15" s="59"/>
      <c r="H15" s="67"/>
      <c r="J15" s="37"/>
    </row>
    <row r="16" spans="2:10" ht="51.75" thickBot="1" x14ac:dyDescent="0.3">
      <c r="B16" s="53">
        <v>6.01</v>
      </c>
      <c r="C16" s="54" t="s">
        <v>34</v>
      </c>
      <c r="D16" s="55" t="s">
        <v>35</v>
      </c>
      <c r="E16" s="55" t="s">
        <v>36</v>
      </c>
      <c r="F16" s="55">
        <v>8</v>
      </c>
      <c r="G16" s="68">
        <v>219173.9</v>
      </c>
      <c r="H16" s="58">
        <f t="shared" ref="H16" si="0">G16*F16</f>
        <v>1753391.2</v>
      </c>
      <c r="I16" s="36"/>
      <c r="J16" s="52" t="s">
        <v>37</v>
      </c>
    </row>
    <row r="17" spans="2:10" x14ac:dyDescent="0.25">
      <c r="B17" s="13">
        <v>7</v>
      </c>
      <c r="C17" s="24" t="s">
        <v>38</v>
      </c>
      <c r="D17" s="25"/>
      <c r="E17" s="25"/>
      <c r="F17" s="26"/>
      <c r="G17" s="27"/>
      <c r="H17" s="28"/>
      <c r="I17" s="36"/>
      <c r="J17" s="37"/>
    </row>
    <row r="18" spans="2:10" ht="15" customHeight="1" thickBot="1" x14ac:dyDescent="0.3">
      <c r="B18" s="41">
        <f>B17+0.01</f>
        <v>7.01</v>
      </c>
      <c r="C18" s="42" t="s">
        <v>39</v>
      </c>
      <c r="D18" s="43" t="s">
        <v>40</v>
      </c>
      <c r="E18" s="43" t="s">
        <v>12</v>
      </c>
      <c r="F18" s="69" t="e">
        <f>F14</f>
        <v>#REF!</v>
      </c>
      <c r="G18" s="44">
        <v>63964.73</v>
      </c>
      <c r="H18" s="45" t="e">
        <f>G18*F18</f>
        <v>#REF!</v>
      </c>
      <c r="I18" s="36"/>
      <c r="J18" s="23" t="s">
        <v>41</v>
      </c>
    </row>
    <row r="19" spans="2:10" x14ac:dyDescent="0.25">
      <c r="B19" s="13">
        <v>8</v>
      </c>
      <c r="C19" s="14" t="s">
        <v>42</v>
      </c>
      <c r="D19" s="14"/>
      <c r="E19" s="14"/>
      <c r="F19" s="14"/>
      <c r="G19" s="14"/>
      <c r="H19" s="67"/>
      <c r="J19" s="37"/>
    </row>
    <row r="20" spans="2:10" ht="15" customHeight="1" x14ac:dyDescent="0.25">
      <c r="B20" s="53">
        <v>8.01</v>
      </c>
      <c r="C20" s="38" t="s">
        <v>43</v>
      </c>
      <c r="D20" s="55" t="s">
        <v>44</v>
      </c>
      <c r="E20" s="55" t="s">
        <v>12</v>
      </c>
      <c r="F20" s="56" t="e">
        <f>#REF!</f>
        <v>#REF!</v>
      </c>
      <c r="G20" s="57">
        <v>16360.26</v>
      </c>
      <c r="H20" s="58" t="e">
        <f>G20*F20</f>
        <v>#REF!</v>
      </c>
      <c r="I20" s="36"/>
      <c r="J20" s="161" t="s">
        <v>45</v>
      </c>
    </row>
    <row r="21" spans="2:10" ht="13.5" thickBot="1" x14ac:dyDescent="0.3">
      <c r="B21" s="53">
        <v>8.02</v>
      </c>
      <c r="C21" s="70" t="e">
        <f>#REF!</f>
        <v>#REF!</v>
      </c>
      <c r="D21" s="71" t="s">
        <v>46</v>
      </c>
      <c r="E21" s="71" t="s">
        <v>12</v>
      </c>
      <c r="F21" s="72" t="e">
        <f>#REF!</f>
        <v>#REF!</v>
      </c>
      <c r="G21" s="73">
        <v>17576.11</v>
      </c>
      <c r="H21" s="58" t="e">
        <f>G21*F21</f>
        <v>#REF!</v>
      </c>
      <c r="I21" s="36"/>
      <c r="J21" s="161"/>
    </row>
    <row r="22" spans="2:10" x14ac:dyDescent="0.25">
      <c r="B22" s="13">
        <v>9</v>
      </c>
      <c r="C22" s="74" t="s">
        <v>47</v>
      </c>
      <c r="D22" s="75"/>
      <c r="E22" s="75"/>
      <c r="F22" s="75"/>
      <c r="G22" s="76"/>
      <c r="H22" s="28"/>
      <c r="I22" s="36"/>
      <c r="J22" s="37"/>
    </row>
    <row r="23" spans="2:10" ht="25.5" x14ac:dyDescent="0.25">
      <c r="B23" s="17">
        <f>B22+0.01</f>
        <v>9.01</v>
      </c>
      <c r="C23" s="77" t="s">
        <v>48</v>
      </c>
      <c r="D23" s="78" t="s">
        <v>49</v>
      </c>
      <c r="E23" s="2" t="s">
        <v>12</v>
      </c>
      <c r="F23" s="79" t="e">
        <f>#REF!</f>
        <v>#REF!</v>
      </c>
      <c r="G23" s="80" t="e">
        <f>#REF!</f>
        <v>#REF!</v>
      </c>
      <c r="H23" s="40" t="e">
        <f t="shared" ref="H23:H27" si="1">G23*F23</f>
        <v>#REF!</v>
      </c>
      <c r="I23" s="36"/>
      <c r="J23" s="23" t="s">
        <v>50</v>
      </c>
    </row>
    <row r="24" spans="2:10" ht="40.5" customHeight="1" x14ac:dyDescent="0.25">
      <c r="B24" s="17">
        <f t="shared" ref="B24:B27" si="2">B23+0.01</f>
        <v>9.02</v>
      </c>
      <c r="C24" s="77" t="s">
        <v>51</v>
      </c>
      <c r="D24" s="2" t="s">
        <v>52</v>
      </c>
      <c r="E24" s="2" t="s">
        <v>53</v>
      </c>
      <c r="F24" s="79" t="e">
        <f>#REF!</f>
        <v>#REF!</v>
      </c>
      <c r="G24" s="80">
        <v>23898.76</v>
      </c>
      <c r="H24" s="40" t="e">
        <f t="shared" si="1"/>
        <v>#REF!</v>
      </c>
      <c r="I24" s="36"/>
      <c r="J24" s="23" t="s">
        <v>54</v>
      </c>
    </row>
    <row r="25" spans="2:10" ht="51" x14ac:dyDescent="0.25">
      <c r="B25" s="17">
        <f t="shared" si="2"/>
        <v>9.0299999999999994</v>
      </c>
      <c r="C25" s="77" t="s">
        <v>55</v>
      </c>
      <c r="D25" s="2" t="s">
        <v>56</v>
      </c>
      <c r="E25" s="2" t="s">
        <v>53</v>
      </c>
      <c r="F25" s="79">
        <v>466.88</v>
      </c>
      <c r="G25" s="80">
        <v>17135.36</v>
      </c>
      <c r="H25" s="40">
        <f>G25*F25</f>
        <v>8000156.8799999999</v>
      </c>
      <c r="I25" s="36"/>
      <c r="J25" s="23" t="s">
        <v>57</v>
      </c>
    </row>
    <row r="26" spans="2:10" x14ac:dyDescent="0.25">
      <c r="B26" s="17">
        <f t="shared" si="2"/>
        <v>9.0399999999999991</v>
      </c>
      <c r="C26" s="38" t="s">
        <v>58</v>
      </c>
      <c r="D26" s="2" t="s">
        <v>59</v>
      </c>
      <c r="E26" s="2" t="s">
        <v>53</v>
      </c>
      <c r="F26" s="79" t="e">
        <f>F24+F25</f>
        <v>#REF!</v>
      </c>
      <c r="G26" s="39">
        <v>3338.02</v>
      </c>
      <c r="H26" s="40" t="e">
        <f t="shared" si="1"/>
        <v>#REF!</v>
      </c>
      <c r="I26" s="36"/>
      <c r="J26" s="52" t="s">
        <v>60</v>
      </c>
    </row>
    <row r="27" spans="2:10" ht="12.75" customHeight="1" thickBot="1" x14ac:dyDescent="0.3">
      <c r="B27" s="41">
        <f t="shared" si="2"/>
        <v>9.0500000000000007</v>
      </c>
      <c r="C27" s="42" t="s">
        <v>61</v>
      </c>
      <c r="D27" s="81" t="s">
        <v>49</v>
      </c>
      <c r="E27" s="43" t="s">
        <v>12</v>
      </c>
      <c r="F27" s="69" t="e">
        <f>#REF!</f>
        <v>#REF!</v>
      </c>
      <c r="G27" s="82" t="e">
        <f>#REF!</f>
        <v>#REF!</v>
      </c>
      <c r="H27" s="45" t="e">
        <f t="shared" si="1"/>
        <v>#REF!</v>
      </c>
      <c r="I27" s="36"/>
      <c r="J27" s="83" t="s">
        <v>62</v>
      </c>
    </row>
    <row r="28" spans="2:10" x14ac:dyDescent="0.25">
      <c r="B28" s="172" t="s">
        <v>63</v>
      </c>
      <c r="C28" s="173"/>
      <c r="D28" s="173"/>
      <c r="E28" s="173"/>
      <c r="F28" s="173"/>
      <c r="G28" s="174"/>
      <c r="H28" s="84" t="e">
        <f>ROUND(SUM(H5:H27),0)</f>
        <v>#REF!</v>
      </c>
      <c r="I28" s="85"/>
    </row>
    <row r="29" spans="2:10" x14ac:dyDescent="0.25">
      <c r="B29" s="162" t="s">
        <v>64</v>
      </c>
      <c r="C29" s="163"/>
      <c r="D29" s="163"/>
      <c r="E29" s="163"/>
      <c r="F29" s="163"/>
      <c r="G29" s="164"/>
      <c r="H29" s="86" t="e">
        <f>ROUND(H28*0.2,0)</f>
        <v>#REF!</v>
      </c>
      <c r="I29" s="87"/>
    </row>
    <row r="30" spans="2:10" x14ac:dyDescent="0.25">
      <c r="B30" s="162" t="s">
        <v>65</v>
      </c>
      <c r="C30" s="163"/>
      <c r="D30" s="163"/>
      <c r="E30" s="163"/>
      <c r="F30" s="163"/>
      <c r="G30" s="164"/>
      <c r="H30" s="86" t="e">
        <f>ROUND(H28*0.05,0)</f>
        <v>#REF!</v>
      </c>
      <c r="I30" s="87"/>
    </row>
    <row r="31" spans="2:10" x14ac:dyDescent="0.25">
      <c r="B31" s="162" t="s">
        <v>66</v>
      </c>
      <c r="C31" s="163"/>
      <c r="D31" s="163"/>
      <c r="E31" s="163"/>
      <c r="F31" s="163"/>
      <c r="G31" s="164"/>
      <c r="H31" s="86" t="e">
        <f>ROUND(H30*0.19,0)</f>
        <v>#REF!</v>
      </c>
      <c r="I31" s="87"/>
    </row>
    <row r="32" spans="2:10" ht="13.5" thickBot="1" x14ac:dyDescent="0.3">
      <c r="B32" s="165" t="s">
        <v>67</v>
      </c>
      <c r="C32" s="166"/>
      <c r="D32" s="166"/>
      <c r="E32" s="166"/>
      <c r="F32" s="166"/>
      <c r="G32" s="167"/>
      <c r="H32" s="88" t="e">
        <f>H28+H29+H30+H31</f>
        <v>#REF!</v>
      </c>
      <c r="I32" s="85"/>
      <c r="J32" s="87"/>
    </row>
    <row r="33" spans="2:9" x14ac:dyDescent="0.25">
      <c r="B33" s="168"/>
      <c r="C33" s="168"/>
      <c r="D33" s="168"/>
      <c r="E33" s="168"/>
      <c r="F33" s="168"/>
      <c r="G33" s="168"/>
      <c r="H33" s="168"/>
      <c r="I33" s="3"/>
    </row>
    <row r="34" spans="2:9" x14ac:dyDescent="0.25">
      <c r="G34" s="89"/>
    </row>
    <row r="35" spans="2:9" x14ac:dyDescent="0.25">
      <c r="C35" s="90"/>
      <c r="D35" s="90"/>
      <c r="E35" s="90"/>
      <c r="F35" s="90"/>
      <c r="G35" s="90"/>
    </row>
    <row r="36" spans="2:9" x14ac:dyDescent="0.25">
      <c r="D36" s="91" t="s">
        <v>68</v>
      </c>
      <c r="E36" s="5" t="s">
        <v>69</v>
      </c>
    </row>
    <row r="37" spans="2:9" x14ac:dyDescent="0.25">
      <c r="D37" s="91"/>
      <c r="E37" s="5" t="s">
        <v>70</v>
      </c>
    </row>
    <row r="38" spans="2:9" x14ac:dyDescent="0.25">
      <c r="D38" s="91"/>
    </row>
    <row r="39" spans="2:9" x14ac:dyDescent="0.25">
      <c r="D39" s="91" t="s">
        <v>71</v>
      </c>
      <c r="E39" s="5" t="s">
        <v>72</v>
      </c>
    </row>
    <row r="40" spans="2:9" x14ac:dyDescent="0.25">
      <c r="C40" s="91"/>
      <c r="D40" s="91"/>
      <c r="E40" s="5" t="s">
        <v>73</v>
      </c>
    </row>
    <row r="41" spans="2:9" x14ac:dyDescent="0.25">
      <c r="C41" s="5"/>
    </row>
    <row r="42" spans="2:9" x14ac:dyDescent="0.25">
      <c r="C42" s="5"/>
    </row>
    <row r="44" spans="2:9" x14ac:dyDescent="0.25">
      <c r="H44" s="92"/>
    </row>
    <row r="45" spans="2:9" x14ac:dyDescent="0.25">
      <c r="H45" s="92"/>
    </row>
    <row r="46" spans="2:9" x14ac:dyDescent="0.25">
      <c r="H46" s="92"/>
    </row>
    <row r="47" spans="2:9" x14ac:dyDescent="0.25">
      <c r="H47" s="92"/>
    </row>
    <row r="50" spans="8:8" x14ac:dyDescent="0.25">
      <c r="H50" s="89"/>
    </row>
    <row r="51" spans="8:8" x14ac:dyDescent="0.25">
      <c r="H51" s="92"/>
    </row>
    <row r="52" spans="8:8" x14ac:dyDescent="0.25">
      <c r="H52" s="92"/>
    </row>
  </sheetData>
  <mergeCells count="9">
    <mergeCell ref="B2:H2"/>
    <mergeCell ref="B28:G28"/>
    <mergeCell ref="B29:G29"/>
    <mergeCell ref="B30:G30"/>
    <mergeCell ref="J9:J10"/>
    <mergeCell ref="J20:J21"/>
    <mergeCell ref="B31:G31"/>
    <mergeCell ref="B32:G32"/>
    <mergeCell ref="B33:H33"/>
  </mergeCells>
  <pageMargins left="0.7" right="0.7" top="0.75" bottom="0.75" header="0.3" footer="0.3"/>
  <pageSetup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00B050"/>
  </sheetPr>
  <dimension ref="B1:J54"/>
  <sheetViews>
    <sheetView zoomScale="85" zoomScaleNormal="85" workbookViewId="0">
      <selection activeCell="G25" sqref="G25"/>
    </sheetView>
  </sheetViews>
  <sheetFormatPr baseColWidth="10" defaultColWidth="11.42578125" defaultRowHeight="12.75" x14ac:dyDescent="0.25"/>
  <cols>
    <col min="1" max="1" width="3" style="5" customWidth="1"/>
    <col min="2" max="2" width="6.140625" style="3" customWidth="1"/>
    <col min="3" max="3" width="41.5703125" style="4" customWidth="1"/>
    <col min="4" max="4" width="17.7109375" style="5" customWidth="1"/>
    <col min="5" max="5" width="7.28515625" style="5" customWidth="1"/>
    <col min="6" max="6" width="8.85546875" style="5" customWidth="1"/>
    <col min="7" max="7" width="14" style="5" customWidth="1"/>
    <col min="8" max="8" width="20" style="5" customWidth="1"/>
    <col min="9" max="9" width="6.140625" style="5" customWidth="1"/>
    <col min="10" max="10" width="49.28515625" style="5" customWidth="1"/>
    <col min="11" max="16384" width="11.42578125" style="5"/>
  </cols>
  <sheetData>
    <row r="1" spans="2:10" ht="13.5" thickBot="1" x14ac:dyDescent="0.3"/>
    <row r="2" spans="2:10" ht="36.75" customHeight="1" thickBot="1" x14ac:dyDescent="0.3">
      <c r="B2" s="169" t="s">
        <v>0</v>
      </c>
      <c r="C2" s="170"/>
      <c r="D2" s="170"/>
      <c r="E2" s="170"/>
      <c r="F2" s="170"/>
      <c r="G2" s="170"/>
      <c r="H2" s="171"/>
      <c r="I2" s="6"/>
    </row>
    <row r="3" spans="2:10" ht="40.5" customHeight="1" thickBot="1" x14ac:dyDescent="0.3">
      <c r="B3" s="7" t="s">
        <v>1</v>
      </c>
      <c r="C3" s="8" t="s">
        <v>2</v>
      </c>
      <c r="D3" s="8" t="s">
        <v>3</v>
      </c>
      <c r="E3" s="9" t="s">
        <v>4</v>
      </c>
      <c r="F3" s="9" t="s">
        <v>5</v>
      </c>
      <c r="G3" s="8" t="s">
        <v>6</v>
      </c>
      <c r="H3" s="10" t="s">
        <v>7</v>
      </c>
      <c r="I3" s="11"/>
      <c r="J3" s="12" t="s">
        <v>8</v>
      </c>
    </row>
    <row r="4" spans="2:10" x14ac:dyDescent="0.25">
      <c r="B4" s="13">
        <v>1</v>
      </c>
      <c r="C4" s="14" t="s">
        <v>9</v>
      </c>
      <c r="D4" s="14"/>
      <c r="E4" s="14"/>
      <c r="F4" s="14"/>
      <c r="G4" s="14"/>
      <c r="H4" s="15"/>
      <c r="I4" s="11"/>
      <c r="J4" s="16"/>
    </row>
    <row r="5" spans="2:10" ht="30" customHeight="1" thickBot="1" x14ac:dyDescent="0.3">
      <c r="B5" s="17">
        <f>B4+0.01</f>
        <v>1.01</v>
      </c>
      <c r="C5" s="18" t="s">
        <v>74</v>
      </c>
      <c r="D5" s="1" t="s">
        <v>75</v>
      </c>
      <c r="E5" s="1" t="s">
        <v>12</v>
      </c>
      <c r="F5" s="19" t="e">
        <f>#REF!</f>
        <v>#REF!</v>
      </c>
      <c r="G5" s="20">
        <v>31209.119999999999</v>
      </c>
      <c r="H5" s="21" t="e">
        <f>G5*F5</f>
        <v>#REF!</v>
      </c>
      <c r="I5" s="22"/>
      <c r="J5" s="23" t="s">
        <v>76</v>
      </c>
    </row>
    <row r="6" spans="2:10" ht="15" customHeight="1" x14ac:dyDescent="0.25">
      <c r="B6" s="13">
        <v>2</v>
      </c>
      <c r="C6" s="24" t="s">
        <v>14</v>
      </c>
      <c r="D6" s="25"/>
      <c r="E6" s="25"/>
      <c r="F6" s="26"/>
      <c r="G6" s="27"/>
      <c r="H6" s="28"/>
      <c r="I6" s="22"/>
      <c r="J6" s="29"/>
    </row>
    <row r="7" spans="2:10" ht="30.75" customHeight="1" thickBot="1" x14ac:dyDescent="0.3">
      <c r="B7" s="30">
        <v>2.0099999999999998</v>
      </c>
      <c r="C7" s="31" t="s">
        <v>15</v>
      </c>
      <c r="D7" s="32" t="s">
        <v>77</v>
      </c>
      <c r="E7" s="32" t="s">
        <v>12</v>
      </c>
      <c r="F7" s="33" t="e">
        <f>#REF!</f>
        <v>#REF!</v>
      </c>
      <c r="G7" s="34">
        <v>38524.31</v>
      </c>
      <c r="H7" s="35" t="e">
        <f>G7*F7</f>
        <v>#REF!</v>
      </c>
      <c r="I7" s="22"/>
      <c r="J7" s="23" t="s">
        <v>17</v>
      </c>
    </row>
    <row r="8" spans="2:10" ht="25.5" x14ac:dyDescent="0.25">
      <c r="B8" s="13">
        <v>3</v>
      </c>
      <c r="C8" s="24" t="s">
        <v>18</v>
      </c>
      <c r="D8" s="25"/>
      <c r="E8" s="25"/>
      <c r="F8" s="25"/>
      <c r="G8" s="27"/>
      <c r="H8" s="28"/>
      <c r="I8" s="36"/>
      <c r="J8" s="37"/>
    </row>
    <row r="9" spans="2:10" ht="38.25" x14ac:dyDescent="0.25">
      <c r="B9" s="17">
        <f>B8+0.01</f>
        <v>3.01</v>
      </c>
      <c r="C9" s="38" t="s">
        <v>78</v>
      </c>
      <c r="D9" s="2" t="s">
        <v>79</v>
      </c>
      <c r="E9" s="2" t="s">
        <v>21</v>
      </c>
      <c r="F9" s="2">
        <v>21</v>
      </c>
      <c r="G9" s="39">
        <v>77552.27</v>
      </c>
      <c r="H9" s="40">
        <f>G9*F9</f>
        <v>1628597.67</v>
      </c>
      <c r="I9" s="36"/>
      <c r="J9" s="159" t="s">
        <v>22</v>
      </c>
    </row>
    <row r="10" spans="2:10" ht="39" thickBot="1" x14ac:dyDescent="0.3">
      <c r="B10" s="41">
        <f>B9+0.01</f>
        <v>3.02</v>
      </c>
      <c r="C10" s="42" t="s">
        <v>80</v>
      </c>
      <c r="D10" s="2" t="s">
        <v>81</v>
      </c>
      <c r="E10" s="43" t="s">
        <v>21</v>
      </c>
      <c r="F10" s="43">
        <f>3.1*2</f>
        <v>6.2</v>
      </c>
      <c r="G10" s="44">
        <v>60215.68</v>
      </c>
      <c r="H10" s="45">
        <f>G10*F10</f>
        <v>373337.22</v>
      </c>
      <c r="I10" s="36"/>
      <c r="J10" s="160"/>
    </row>
    <row r="11" spans="2:10" x14ac:dyDescent="0.25">
      <c r="B11" s="46">
        <v>4</v>
      </c>
      <c r="C11" s="47" t="s">
        <v>25</v>
      </c>
      <c r="D11" s="48"/>
      <c r="E11" s="48"/>
      <c r="F11" s="49"/>
      <c r="G11" s="50"/>
      <c r="H11" s="51"/>
      <c r="I11" s="36"/>
      <c r="J11" s="37"/>
    </row>
    <row r="12" spans="2:10" ht="39" thickBot="1" x14ac:dyDescent="0.3">
      <c r="B12" s="53">
        <f>B11+0.01</f>
        <v>4.01</v>
      </c>
      <c r="C12" s="54" t="s">
        <v>82</v>
      </c>
      <c r="D12" s="55" t="s">
        <v>83</v>
      </c>
      <c r="E12" s="55" t="s">
        <v>12</v>
      </c>
      <c r="F12" s="56">
        <f>33.5*3.6</f>
        <v>120.6</v>
      </c>
      <c r="G12" s="57">
        <v>105642.05</v>
      </c>
      <c r="H12" s="58">
        <f>G12*F12</f>
        <v>12740431.23</v>
      </c>
      <c r="I12" s="36"/>
      <c r="J12" s="52" t="s">
        <v>28</v>
      </c>
    </row>
    <row r="13" spans="2:10" x14ac:dyDescent="0.25">
      <c r="B13" s="13">
        <v>5</v>
      </c>
      <c r="C13" s="59" t="s">
        <v>29</v>
      </c>
      <c r="D13" s="59"/>
      <c r="E13" s="59"/>
      <c r="F13" s="59"/>
      <c r="G13" s="59"/>
      <c r="H13" s="60"/>
      <c r="I13" s="36"/>
      <c r="J13" s="37"/>
    </row>
    <row r="14" spans="2:10" ht="39" thickBot="1" x14ac:dyDescent="0.3">
      <c r="B14" s="61">
        <v>5.01</v>
      </c>
      <c r="C14" s="62" t="s">
        <v>84</v>
      </c>
      <c r="D14" s="63" t="s">
        <v>85</v>
      </c>
      <c r="E14" s="63" t="s">
        <v>12</v>
      </c>
      <c r="F14" s="64" t="e">
        <f>F5</f>
        <v>#REF!</v>
      </c>
      <c r="G14" s="65">
        <v>389100.82</v>
      </c>
      <c r="H14" s="66" t="e">
        <f>G14*F14</f>
        <v>#REF!</v>
      </c>
      <c r="I14" s="36"/>
      <c r="J14" s="37" t="s">
        <v>32</v>
      </c>
    </row>
    <row r="15" spans="2:10" x14ac:dyDescent="0.25">
      <c r="B15" s="13">
        <v>6</v>
      </c>
      <c r="C15" s="59" t="s">
        <v>33</v>
      </c>
      <c r="D15" s="59"/>
      <c r="E15" s="59"/>
      <c r="F15" s="59"/>
      <c r="G15" s="59"/>
      <c r="H15" s="67"/>
      <c r="J15" s="37"/>
    </row>
    <row r="16" spans="2:10" ht="51.75" thickBot="1" x14ac:dyDescent="0.3">
      <c r="B16" s="53">
        <v>6.01</v>
      </c>
      <c r="C16" s="54" t="s">
        <v>34</v>
      </c>
      <c r="D16" s="55" t="s">
        <v>86</v>
      </c>
      <c r="E16" s="55" t="s">
        <v>36</v>
      </c>
      <c r="F16" s="55">
        <v>8</v>
      </c>
      <c r="G16" s="68">
        <v>168348.09</v>
      </c>
      <c r="H16" s="58">
        <f t="shared" ref="H16" si="0">G16*F16</f>
        <v>1346784.72</v>
      </c>
      <c r="I16" s="36"/>
      <c r="J16" s="52" t="s">
        <v>37</v>
      </c>
    </row>
    <row r="17" spans="2:10" x14ac:dyDescent="0.25">
      <c r="B17" s="13">
        <v>7</v>
      </c>
      <c r="C17" s="24" t="s">
        <v>38</v>
      </c>
      <c r="D17" s="25"/>
      <c r="E17" s="25"/>
      <c r="F17" s="26"/>
      <c r="G17" s="27"/>
      <c r="H17" s="28"/>
      <c r="I17" s="36"/>
      <c r="J17" s="37"/>
    </row>
    <row r="18" spans="2:10" ht="15" customHeight="1" thickBot="1" x14ac:dyDescent="0.3">
      <c r="B18" s="41">
        <f>B17+0.01</f>
        <v>7.01</v>
      </c>
      <c r="C18" s="93" t="s">
        <v>39</v>
      </c>
      <c r="D18" s="43" t="s">
        <v>40</v>
      </c>
      <c r="E18" s="43" t="s">
        <v>12</v>
      </c>
      <c r="F18" s="69" t="e">
        <f>F14</f>
        <v>#REF!</v>
      </c>
      <c r="G18" s="44">
        <v>63964.73</v>
      </c>
      <c r="H18" s="45"/>
      <c r="I18" s="36"/>
      <c r="J18" s="23" t="s">
        <v>87</v>
      </c>
    </row>
    <row r="19" spans="2:10" x14ac:dyDescent="0.25">
      <c r="B19" s="13">
        <v>8</v>
      </c>
      <c r="C19" s="14" t="s">
        <v>42</v>
      </c>
      <c r="D19" s="14"/>
      <c r="E19" s="14"/>
      <c r="F19" s="14"/>
      <c r="G19" s="14"/>
      <c r="H19" s="67"/>
      <c r="J19" s="37"/>
    </row>
    <row r="20" spans="2:10" ht="15" customHeight="1" x14ac:dyDescent="0.25">
      <c r="B20" s="53">
        <v>8.01</v>
      </c>
      <c r="C20" s="38" t="s">
        <v>43</v>
      </c>
      <c r="D20" s="55" t="s">
        <v>88</v>
      </c>
      <c r="E20" s="55" t="s">
        <v>12</v>
      </c>
      <c r="F20" s="56" t="e">
        <f>#REF!</f>
        <v>#REF!</v>
      </c>
      <c r="G20" s="57">
        <v>21641.87</v>
      </c>
      <c r="H20" s="58" t="e">
        <f>G20*F20</f>
        <v>#REF!</v>
      </c>
      <c r="I20" s="36"/>
      <c r="J20" s="161" t="s">
        <v>45</v>
      </c>
    </row>
    <row r="21" spans="2:10" ht="39" thickBot="1" x14ac:dyDescent="0.3">
      <c r="B21" s="53">
        <v>8.02</v>
      </c>
      <c r="C21" s="70" t="s">
        <v>89</v>
      </c>
      <c r="D21" s="55" t="s">
        <v>90</v>
      </c>
      <c r="E21" s="71" t="s">
        <v>12</v>
      </c>
      <c r="F21" s="72" t="e">
        <f>#REF!</f>
        <v>#REF!</v>
      </c>
      <c r="G21" s="73">
        <v>19824.16</v>
      </c>
      <c r="H21" s="58" t="e">
        <f>G21*F21</f>
        <v>#REF!</v>
      </c>
      <c r="I21" s="36"/>
      <c r="J21" s="161"/>
    </row>
    <row r="22" spans="2:10" x14ac:dyDescent="0.25">
      <c r="B22" s="13">
        <v>9</v>
      </c>
      <c r="C22" s="74" t="s">
        <v>47</v>
      </c>
      <c r="D22" s="75"/>
      <c r="E22" s="75"/>
      <c r="F22" s="75"/>
      <c r="G22" s="76"/>
      <c r="H22" s="28"/>
      <c r="I22" s="36"/>
      <c r="J22" s="37"/>
    </row>
    <row r="23" spans="2:10" ht="25.5" x14ac:dyDescent="0.25">
      <c r="B23" s="17">
        <f>B22+0.01</f>
        <v>9.01</v>
      </c>
      <c r="C23" s="77" t="s">
        <v>48</v>
      </c>
      <c r="D23" s="78" t="s">
        <v>49</v>
      </c>
      <c r="E23" s="2" t="s">
        <v>12</v>
      </c>
      <c r="F23" s="79" t="e">
        <f>#REF!</f>
        <v>#REF!</v>
      </c>
      <c r="G23" s="80" t="e">
        <f>#REF!</f>
        <v>#REF!</v>
      </c>
      <c r="H23" s="40" t="e">
        <f t="shared" ref="H23:H27" si="1">G23*F23</f>
        <v>#REF!</v>
      </c>
      <c r="I23" s="36"/>
      <c r="J23" s="23" t="s">
        <v>50</v>
      </c>
    </row>
    <row r="24" spans="2:10" ht="40.5" customHeight="1" x14ac:dyDescent="0.25">
      <c r="B24" s="17">
        <f t="shared" ref="B24:B27" si="2">B23+0.01</f>
        <v>9.02</v>
      </c>
      <c r="C24" s="77" t="s">
        <v>91</v>
      </c>
      <c r="D24" s="2" t="s">
        <v>92</v>
      </c>
      <c r="E24" s="2" t="s">
        <v>53</v>
      </c>
      <c r="F24" s="79" t="e">
        <f>#REF!</f>
        <v>#REF!</v>
      </c>
      <c r="G24" s="80">
        <v>24067.1</v>
      </c>
      <c r="H24" s="40" t="e">
        <f t="shared" si="1"/>
        <v>#REF!</v>
      </c>
      <c r="I24" s="36"/>
      <c r="J24" s="23" t="s">
        <v>54</v>
      </c>
    </row>
    <row r="25" spans="2:10" ht="51" x14ac:dyDescent="0.25">
      <c r="B25" s="17">
        <f t="shared" si="2"/>
        <v>9.0299999999999994</v>
      </c>
      <c r="C25" s="77" t="s">
        <v>93</v>
      </c>
      <c r="D25" s="2" t="s">
        <v>94</v>
      </c>
      <c r="E25" s="2" t="s">
        <v>53</v>
      </c>
      <c r="F25" s="79">
        <v>466.88</v>
      </c>
      <c r="G25" s="80">
        <v>22031.72</v>
      </c>
      <c r="H25" s="40">
        <f>G25*F25</f>
        <v>10286169.43</v>
      </c>
      <c r="I25" s="36"/>
      <c r="J25" s="23" t="s">
        <v>57</v>
      </c>
    </row>
    <row r="26" spans="2:10" x14ac:dyDescent="0.25">
      <c r="B26" s="17">
        <f t="shared" si="2"/>
        <v>9.0399999999999991</v>
      </c>
      <c r="C26" s="38" t="s">
        <v>58</v>
      </c>
      <c r="D26" s="2" t="s">
        <v>59</v>
      </c>
      <c r="E26" s="2" t="s">
        <v>53</v>
      </c>
      <c r="F26" s="79" t="e">
        <f>F24+F25</f>
        <v>#REF!</v>
      </c>
      <c r="G26" s="39">
        <v>3338.02</v>
      </c>
      <c r="H26" s="40" t="e">
        <f t="shared" si="1"/>
        <v>#REF!</v>
      </c>
      <c r="I26" s="36"/>
      <c r="J26" s="52" t="s">
        <v>95</v>
      </c>
    </row>
    <row r="27" spans="2:10" ht="12.75" customHeight="1" thickBot="1" x14ac:dyDescent="0.3">
      <c r="B27" s="41">
        <f t="shared" si="2"/>
        <v>9.0500000000000007</v>
      </c>
      <c r="C27" s="42" t="s">
        <v>61</v>
      </c>
      <c r="D27" s="81" t="s">
        <v>49</v>
      </c>
      <c r="E27" s="43" t="s">
        <v>12</v>
      </c>
      <c r="F27" s="69" t="e">
        <f>#REF!</f>
        <v>#REF!</v>
      </c>
      <c r="G27" s="82" t="e">
        <f>#REF!</f>
        <v>#REF!</v>
      </c>
      <c r="H27" s="45" t="e">
        <f t="shared" si="1"/>
        <v>#REF!</v>
      </c>
      <c r="I27" s="36"/>
      <c r="J27" s="83" t="s">
        <v>62</v>
      </c>
    </row>
    <row r="28" spans="2:10" x14ac:dyDescent="0.25">
      <c r="B28" s="172" t="s">
        <v>63</v>
      </c>
      <c r="C28" s="173"/>
      <c r="D28" s="173"/>
      <c r="E28" s="173"/>
      <c r="F28" s="173"/>
      <c r="G28" s="174"/>
      <c r="H28" s="84" t="e">
        <f>ROUND(SUM(H5:H27),0)</f>
        <v>#REF!</v>
      </c>
      <c r="I28" s="85"/>
    </row>
    <row r="29" spans="2:10" x14ac:dyDescent="0.25">
      <c r="B29" s="162" t="s">
        <v>64</v>
      </c>
      <c r="C29" s="163"/>
      <c r="D29" s="163"/>
      <c r="E29" s="163"/>
      <c r="F29" s="163"/>
      <c r="G29" s="164"/>
      <c r="H29" s="86" t="e">
        <f>ROUND(H28*0.2,0)</f>
        <v>#REF!</v>
      </c>
      <c r="I29" s="87"/>
    </row>
    <row r="30" spans="2:10" x14ac:dyDescent="0.25">
      <c r="B30" s="162" t="s">
        <v>65</v>
      </c>
      <c r="C30" s="163"/>
      <c r="D30" s="163"/>
      <c r="E30" s="163"/>
      <c r="F30" s="163"/>
      <c r="G30" s="164"/>
      <c r="H30" s="86" t="e">
        <f>ROUND(H28*0.05,0)</f>
        <v>#REF!</v>
      </c>
      <c r="I30" s="87"/>
    </row>
    <row r="31" spans="2:10" x14ac:dyDescent="0.25">
      <c r="B31" s="162" t="s">
        <v>66</v>
      </c>
      <c r="C31" s="163"/>
      <c r="D31" s="163"/>
      <c r="E31" s="163"/>
      <c r="F31" s="163"/>
      <c r="G31" s="164"/>
      <c r="H31" s="86" t="e">
        <f>ROUND(H30*0.19,0)</f>
        <v>#REF!</v>
      </c>
      <c r="I31" s="87"/>
    </row>
    <row r="32" spans="2:10" ht="13.5" thickBot="1" x14ac:dyDescent="0.3">
      <c r="B32" s="165" t="s">
        <v>67</v>
      </c>
      <c r="C32" s="166"/>
      <c r="D32" s="166"/>
      <c r="E32" s="166"/>
      <c r="F32" s="166"/>
      <c r="G32" s="167"/>
      <c r="H32" s="88" t="e">
        <f>H28+H29+H30+H31</f>
        <v>#REF!</v>
      </c>
      <c r="I32" s="85"/>
      <c r="J32" s="87"/>
    </row>
    <row r="33" spans="2:9" x14ac:dyDescent="0.25">
      <c r="B33" s="175" t="e">
        <f>H32/'Est. Mercado'!H32</f>
        <v>#REF!</v>
      </c>
      <c r="C33" s="175"/>
      <c r="D33" s="175"/>
      <c r="E33" s="175"/>
      <c r="F33" s="175"/>
      <c r="G33" s="175"/>
      <c r="H33" s="175"/>
      <c r="I33" s="3"/>
    </row>
    <row r="34" spans="2:9" x14ac:dyDescent="0.25">
      <c r="B34" s="94"/>
      <c r="C34" s="94"/>
      <c r="D34" s="94"/>
      <c r="E34" s="94"/>
      <c r="F34" s="94"/>
      <c r="G34" s="97" t="s">
        <v>96</v>
      </c>
      <c r="H34" s="98" t="e">
        <f>'Est. Mercado'!H32</f>
        <v>#REF!</v>
      </c>
      <c r="I34" s="3"/>
    </row>
    <row r="35" spans="2:9" x14ac:dyDescent="0.25">
      <c r="B35" s="94"/>
      <c r="C35" s="94"/>
      <c r="D35" s="94"/>
      <c r="E35" s="94"/>
      <c r="F35" s="94"/>
      <c r="G35" s="95" t="s">
        <v>97</v>
      </c>
      <c r="H35" s="96" t="e">
        <f>H32-H34</f>
        <v>#REF!</v>
      </c>
      <c r="I35" s="3"/>
    </row>
    <row r="36" spans="2:9" x14ac:dyDescent="0.25">
      <c r="G36" s="89"/>
    </row>
    <row r="37" spans="2:9" x14ac:dyDescent="0.25">
      <c r="C37" s="90"/>
      <c r="D37" s="90"/>
      <c r="E37" s="90"/>
      <c r="F37" s="90"/>
      <c r="G37" s="90"/>
    </row>
    <row r="38" spans="2:9" x14ac:dyDescent="0.25">
      <c r="D38" s="91" t="s">
        <v>68</v>
      </c>
      <c r="E38" s="5" t="s">
        <v>69</v>
      </c>
    </row>
    <row r="39" spans="2:9" x14ac:dyDescent="0.25">
      <c r="D39" s="91"/>
      <c r="E39" s="5" t="s">
        <v>70</v>
      </c>
    </row>
    <row r="40" spans="2:9" x14ac:dyDescent="0.25">
      <c r="D40" s="91"/>
    </row>
    <row r="41" spans="2:9" x14ac:dyDescent="0.25">
      <c r="D41" s="91" t="s">
        <v>71</v>
      </c>
      <c r="E41" s="5" t="s">
        <v>72</v>
      </c>
    </row>
    <row r="42" spans="2:9" x14ac:dyDescent="0.25">
      <c r="C42" s="91"/>
      <c r="D42" s="91"/>
      <c r="E42" s="5" t="s">
        <v>73</v>
      </c>
    </row>
    <row r="43" spans="2:9" x14ac:dyDescent="0.25">
      <c r="C43" s="5"/>
    </row>
    <row r="44" spans="2:9" x14ac:dyDescent="0.25">
      <c r="C44" s="5"/>
    </row>
    <row r="46" spans="2:9" x14ac:dyDescent="0.25">
      <c r="H46" s="92"/>
    </row>
    <row r="47" spans="2:9" x14ac:dyDescent="0.25">
      <c r="H47" s="92"/>
    </row>
    <row r="48" spans="2:9" x14ac:dyDescent="0.25">
      <c r="H48" s="92"/>
    </row>
    <row r="49" spans="8:8" x14ac:dyDescent="0.25">
      <c r="H49" s="92"/>
    </row>
    <row r="52" spans="8:8" x14ac:dyDescent="0.25">
      <c r="H52" s="89"/>
    </row>
    <row r="53" spans="8:8" x14ac:dyDescent="0.25">
      <c r="H53" s="92"/>
    </row>
    <row r="54" spans="8:8" x14ac:dyDescent="0.25">
      <c r="H54" s="92"/>
    </row>
  </sheetData>
  <mergeCells count="9">
    <mergeCell ref="B31:G31"/>
    <mergeCell ref="B32:G32"/>
    <mergeCell ref="B33:H33"/>
    <mergeCell ref="B2:H2"/>
    <mergeCell ref="J9:J10"/>
    <mergeCell ref="J20:J21"/>
    <mergeCell ref="B28:G28"/>
    <mergeCell ref="B29:G29"/>
    <mergeCell ref="B30:G30"/>
  </mergeCells>
  <pageMargins left="0.7" right="0.7" top="0.75" bottom="0.75" header="0.3" footer="0.3"/>
  <pageSetup orientation="portrait"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K81"/>
  <sheetViews>
    <sheetView tabSelected="1" topLeftCell="A49" zoomScale="85" zoomScaleNormal="85" workbookViewId="0">
      <selection activeCell="G64" sqref="G64:G66"/>
    </sheetView>
  </sheetViews>
  <sheetFormatPr baseColWidth="10" defaultColWidth="11.42578125" defaultRowHeight="14.25" x14ac:dyDescent="0.2"/>
  <cols>
    <col min="1" max="1" width="4" style="99" customWidth="1"/>
    <col min="2" max="2" width="5.7109375" style="99" customWidth="1"/>
    <col min="3" max="3" width="63.140625" style="100" customWidth="1"/>
    <col min="4" max="4" width="10" style="100" customWidth="1"/>
    <col min="5" max="5" width="7.85546875" style="99" customWidth="1"/>
    <col min="6" max="6" width="20.85546875" style="99" customWidth="1"/>
    <col min="7" max="7" width="11.85546875" style="99" customWidth="1"/>
    <col min="8" max="8" width="20.85546875" style="99" customWidth="1"/>
    <col min="9" max="9" width="25.7109375" style="99" customWidth="1"/>
    <col min="10" max="10" width="18.5703125" style="99" bestFit="1" customWidth="1"/>
    <col min="11" max="247" width="11.42578125" style="99"/>
    <col min="248" max="248" width="5.7109375" style="99" customWidth="1"/>
    <col min="249" max="249" width="25.5703125" style="99" customWidth="1"/>
    <col min="250" max="250" width="63.140625" style="99" customWidth="1"/>
    <col min="251" max="251" width="10" style="99" customWidth="1"/>
    <col min="252" max="252" width="7.85546875" style="99" customWidth="1"/>
    <col min="253" max="253" width="12.42578125" style="99" bestFit="1" customWidth="1"/>
    <col min="254" max="254" width="11.42578125" style="99"/>
    <col min="255" max="255" width="17.28515625" style="99" bestFit="1" customWidth="1"/>
    <col min="256" max="258" width="17.28515625" style="99" customWidth="1"/>
    <col min="259" max="261" width="0" style="99" hidden="1" customWidth="1"/>
    <col min="262" max="262" width="14.42578125" style="99" customWidth="1"/>
    <col min="263" max="263" width="11.42578125" style="99"/>
    <col min="264" max="264" width="17.28515625" style="99" bestFit="1" customWidth="1"/>
    <col min="265" max="265" width="16.7109375" style="99" bestFit="1" customWidth="1"/>
    <col min="266" max="266" width="15.5703125" style="99" bestFit="1" customWidth="1"/>
    <col min="267" max="503" width="11.42578125" style="99"/>
    <col min="504" max="504" width="5.7109375" style="99" customWidth="1"/>
    <col min="505" max="505" width="25.5703125" style="99" customWidth="1"/>
    <col min="506" max="506" width="63.140625" style="99" customWidth="1"/>
    <col min="507" max="507" width="10" style="99" customWidth="1"/>
    <col min="508" max="508" width="7.85546875" style="99" customWidth="1"/>
    <col min="509" max="509" width="12.42578125" style="99" bestFit="1" customWidth="1"/>
    <col min="510" max="510" width="11.42578125" style="99"/>
    <col min="511" max="511" width="17.28515625" style="99" bestFit="1" customWidth="1"/>
    <col min="512" max="514" width="17.28515625" style="99" customWidth="1"/>
    <col min="515" max="517" width="0" style="99" hidden="1" customWidth="1"/>
    <col min="518" max="518" width="14.42578125" style="99" customWidth="1"/>
    <col min="519" max="519" width="11.42578125" style="99"/>
    <col min="520" max="520" width="17.28515625" style="99" bestFit="1" customWidth="1"/>
    <col min="521" max="521" width="16.7109375" style="99" bestFit="1" customWidth="1"/>
    <col min="522" max="522" width="15.5703125" style="99" bestFit="1" customWidth="1"/>
    <col min="523" max="759" width="11.42578125" style="99"/>
    <col min="760" max="760" width="5.7109375" style="99" customWidth="1"/>
    <col min="761" max="761" width="25.5703125" style="99" customWidth="1"/>
    <col min="762" max="762" width="63.140625" style="99" customWidth="1"/>
    <col min="763" max="763" width="10" style="99" customWidth="1"/>
    <col min="764" max="764" width="7.85546875" style="99" customWidth="1"/>
    <col min="765" max="765" width="12.42578125" style="99" bestFit="1" customWidth="1"/>
    <col min="766" max="766" width="11.42578125" style="99"/>
    <col min="767" max="767" width="17.28515625" style="99" bestFit="1" customWidth="1"/>
    <col min="768" max="770" width="17.28515625" style="99" customWidth="1"/>
    <col min="771" max="773" width="0" style="99" hidden="1" customWidth="1"/>
    <col min="774" max="774" width="14.42578125" style="99" customWidth="1"/>
    <col min="775" max="775" width="11.42578125" style="99"/>
    <col min="776" max="776" width="17.28515625" style="99" bestFit="1" customWidth="1"/>
    <col min="777" max="777" width="16.7109375" style="99" bestFit="1" customWidth="1"/>
    <col min="778" max="778" width="15.5703125" style="99" bestFit="1" customWidth="1"/>
    <col min="779" max="1015" width="11.42578125" style="99"/>
    <col min="1016" max="1016" width="5.7109375" style="99" customWidth="1"/>
    <col min="1017" max="1017" width="25.5703125" style="99" customWidth="1"/>
    <col min="1018" max="1018" width="63.140625" style="99" customWidth="1"/>
    <col min="1019" max="1019" width="10" style="99" customWidth="1"/>
    <col min="1020" max="1020" width="7.85546875" style="99" customWidth="1"/>
    <col min="1021" max="1021" width="12.42578125" style="99" bestFit="1" customWidth="1"/>
    <col min="1022" max="1022" width="11.42578125" style="99"/>
    <col min="1023" max="1023" width="17.28515625" style="99" bestFit="1" customWidth="1"/>
    <col min="1024" max="1026" width="17.28515625" style="99" customWidth="1"/>
    <col min="1027" max="1029" width="0" style="99" hidden="1" customWidth="1"/>
    <col min="1030" max="1030" width="14.42578125" style="99" customWidth="1"/>
    <col min="1031" max="1031" width="11.42578125" style="99"/>
    <col min="1032" max="1032" width="17.28515625" style="99" bestFit="1" customWidth="1"/>
    <col min="1033" max="1033" width="16.7109375" style="99" bestFit="1" customWidth="1"/>
    <col min="1034" max="1034" width="15.5703125" style="99" bestFit="1" customWidth="1"/>
    <col min="1035" max="1271" width="11.42578125" style="99"/>
    <col min="1272" max="1272" width="5.7109375" style="99" customWidth="1"/>
    <col min="1273" max="1273" width="25.5703125" style="99" customWidth="1"/>
    <col min="1274" max="1274" width="63.140625" style="99" customWidth="1"/>
    <col min="1275" max="1275" width="10" style="99" customWidth="1"/>
    <col min="1276" max="1276" width="7.85546875" style="99" customWidth="1"/>
    <col min="1277" max="1277" width="12.42578125" style="99" bestFit="1" customWidth="1"/>
    <col min="1278" max="1278" width="11.42578125" style="99"/>
    <col min="1279" max="1279" width="17.28515625" style="99" bestFit="1" customWidth="1"/>
    <col min="1280" max="1282" width="17.28515625" style="99" customWidth="1"/>
    <col min="1283" max="1285" width="0" style="99" hidden="1" customWidth="1"/>
    <col min="1286" max="1286" width="14.42578125" style="99" customWidth="1"/>
    <col min="1287" max="1287" width="11.42578125" style="99"/>
    <col min="1288" max="1288" width="17.28515625" style="99" bestFit="1" customWidth="1"/>
    <col min="1289" max="1289" width="16.7109375" style="99" bestFit="1" customWidth="1"/>
    <col min="1290" max="1290" width="15.5703125" style="99" bestFit="1" customWidth="1"/>
    <col min="1291" max="1527" width="11.42578125" style="99"/>
    <col min="1528" max="1528" width="5.7109375" style="99" customWidth="1"/>
    <col min="1529" max="1529" width="25.5703125" style="99" customWidth="1"/>
    <col min="1530" max="1530" width="63.140625" style="99" customWidth="1"/>
    <col min="1531" max="1531" width="10" style="99" customWidth="1"/>
    <col min="1532" max="1532" width="7.85546875" style="99" customWidth="1"/>
    <col min="1533" max="1533" width="12.42578125" style="99" bestFit="1" customWidth="1"/>
    <col min="1534" max="1534" width="11.42578125" style="99"/>
    <col min="1535" max="1535" width="17.28515625" style="99" bestFit="1" customWidth="1"/>
    <col min="1536" max="1538" width="17.28515625" style="99" customWidth="1"/>
    <col min="1539" max="1541" width="0" style="99" hidden="1" customWidth="1"/>
    <col min="1542" max="1542" width="14.42578125" style="99" customWidth="1"/>
    <col min="1543" max="1543" width="11.42578125" style="99"/>
    <col min="1544" max="1544" width="17.28515625" style="99" bestFit="1" customWidth="1"/>
    <col min="1545" max="1545" width="16.7109375" style="99" bestFit="1" customWidth="1"/>
    <col min="1546" max="1546" width="15.5703125" style="99" bestFit="1" customWidth="1"/>
    <col min="1547" max="1783" width="11.42578125" style="99"/>
    <col min="1784" max="1784" width="5.7109375" style="99" customWidth="1"/>
    <col min="1785" max="1785" width="25.5703125" style="99" customWidth="1"/>
    <col min="1786" max="1786" width="63.140625" style="99" customWidth="1"/>
    <col min="1787" max="1787" width="10" style="99" customWidth="1"/>
    <col min="1788" max="1788" width="7.85546875" style="99" customWidth="1"/>
    <col min="1789" max="1789" width="12.42578125" style="99" bestFit="1" customWidth="1"/>
    <col min="1790" max="1790" width="11.42578125" style="99"/>
    <col min="1791" max="1791" width="17.28515625" style="99" bestFit="1" customWidth="1"/>
    <col min="1792" max="1794" width="17.28515625" style="99" customWidth="1"/>
    <col min="1795" max="1797" width="0" style="99" hidden="1" customWidth="1"/>
    <col min="1798" max="1798" width="14.42578125" style="99" customWidth="1"/>
    <col min="1799" max="1799" width="11.42578125" style="99"/>
    <col min="1800" max="1800" width="17.28515625" style="99" bestFit="1" customWidth="1"/>
    <col min="1801" max="1801" width="16.7109375" style="99" bestFit="1" customWidth="1"/>
    <col min="1802" max="1802" width="15.5703125" style="99" bestFit="1" customWidth="1"/>
    <col min="1803" max="2039" width="11.42578125" style="99"/>
    <col min="2040" max="2040" width="5.7109375" style="99" customWidth="1"/>
    <col min="2041" max="2041" width="25.5703125" style="99" customWidth="1"/>
    <col min="2042" max="2042" width="63.140625" style="99" customWidth="1"/>
    <col min="2043" max="2043" width="10" style="99" customWidth="1"/>
    <col min="2044" max="2044" width="7.85546875" style="99" customWidth="1"/>
    <col min="2045" max="2045" width="12.42578125" style="99" bestFit="1" customWidth="1"/>
    <col min="2046" max="2046" width="11.42578125" style="99"/>
    <col min="2047" max="2047" width="17.28515625" style="99" bestFit="1" customWidth="1"/>
    <col min="2048" max="2050" width="17.28515625" style="99" customWidth="1"/>
    <col min="2051" max="2053" width="0" style="99" hidden="1" customWidth="1"/>
    <col min="2054" max="2054" width="14.42578125" style="99" customWidth="1"/>
    <col min="2055" max="2055" width="11.42578125" style="99"/>
    <col min="2056" max="2056" width="17.28515625" style="99" bestFit="1" customWidth="1"/>
    <col min="2057" max="2057" width="16.7109375" style="99" bestFit="1" customWidth="1"/>
    <col min="2058" max="2058" width="15.5703125" style="99" bestFit="1" customWidth="1"/>
    <col min="2059" max="2295" width="11.42578125" style="99"/>
    <col min="2296" max="2296" width="5.7109375" style="99" customWidth="1"/>
    <col min="2297" max="2297" width="25.5703125" style="99" customWidth="1"/>
    <col min="2298" max="2298" width="63.140625" style="99" customWidth="1"/>
    <col min="2299" max="2299" width="10" style="99" customWidth="1"/>
    <col min="2300" max="2300" width="7.85546875" style="99" customWidth="1"/>
    <col min="2301" max="2301" width="12.42578125" style="99" bestFit="1" customWidth="1"/>
    <col min="2302" max="2302" width="11.42578125" style="99"/>
    <col min="2303" max="2303" width="17.28515625" style="99" bestFit="1" customWidth="1"/>
    <col min="2304" max="2306" width="17.28515625" style="99" customWidth="1"/>
    <col min="2307" max="2309" width="0" style="99" hidden="1" customWidth="1"/>
    <col min="2310" max="2310" width="14.42578125" style="99" customWidth="1"/>
    <col min="2311" max="2311" width="11.42578125" style="99"/>
    <col min="2312" max="2312" width="17.28515625" style="99" bestFit="1" customWidth="1"/>
    <col min="2313" max="2313" width="16.7109375" style="99" bestFit="1" customWidth="1"/>
    <col min="2314" max="2314" width="15.5703125" style="99" bestFit="1" customWidth="1"/>
    <col min="2315" max="2551" width="11.42578125" style="99"/>
    <col min="2552" max="2552" width="5.7109375" style="99" customWidth="1"/>
    <col min="2553" max="2553" width="25.5703125" style="99" customWidth="1"/>
    <col min="2554" max="2554" width="63.140625" style="99" customWidth="1"/>
    <col min="2555" max="2555" width="10" style="99" customWidth="1"/>
    <col min="2556" max="2556" width="7.85546875" style="99" customWidth="1"/>
    <col min="2557" max="2557" width="12.42578125" style="99" bestFit="1" customWidth="1"/>
    <col min="2558" max="2558" width="11.42578125" style="99"/>
    <col min="2559" max="2559" width="17.28515625" style="99" bestFit="1" customWidth="1"/>
    <col min="2560" max="2562" width="17.28515625" style="99" customWidth="1"/>
    <col min="2563" max="2565" width="0" style="99" hidden="1" customWidth="1"/>
    <col min="2566" max="2566" width="14.42578125" style="99" customWidth="1"/>
    <col min="2567" max="2567" width="11.42578125" style="99"/>
    <col min="2568" max="2568" width="17.28515625" style="99" bestFit="1" customWidth="1"/>
    <col min="2569" max="2569" width="16.7109375" style="99" bestFit="1" customWidth="1"/>
    <col min="2570" max="2570" width="15.5703125" style="99" bestFit="1" customWidth="1"/>
    <col min="2571" max="2807" width="11.42578125" style="99"/>
    <col min="2808" max="2808" width="5.7109375" style="99" customWidth="1"/>
    <col min="2809" max="2809" width="25.5703125" style="99" customWidth="1"/>
    <col min="2810" max="2810" width="63.140625" style="99" customWidth="1"/>
    <col min="2811" max="2811" width="10" style="99" customWidth="1"/>
    <col min="2812" max="2812" width="7.85546875" style="99" customWidth="1"/>
    <col min="2813" max="2813" width="12.42578125" style="99" bestFit="1" customWidth="1"/>
    <col min="2814" max="2814" width="11.42578125" style="99"/>
    <col min="2815" max="2815" width="17.28515625" style="99" bestFit="1" customWidth="1"/>
    <col min="2816" max="2818" width="17.28515625" style="99" customWidth="1"/>
    <col min="2819" max="2821" width="0" style="99" hidden="1" customWidth="1"/>
    <col min="2822" max="2822" width="14.42578125" style="99" customWidth="1"/>
    <col min="2823" max="2823" width="11.42578125" style="99"/>
    <col min="2824" max="2824" width="17.28515625" style="99" bestFit="1" customWidth="1"/>
    <col min="2825" max="2825" width="16.7109375" style="99" bestFit="1" customWidth="1"/>
    <col min="2826" max="2826" width="15.5703125" style="99" bestFit="1" customWidth="1"/>
    <col min="2827" max="3063" width="11.42578125" style="99"/>
    <col min="3064" max="3064" width="5.7109375" style="99" customWidth="1"/>
    <col min="3065" max="3065" width="25.5703125" style="99" customWidth="1"/>
    <col min="3066" max="3066" width="63.140625" style="99" customWidth="1"/>
    <col min="3067" max="3067" width="10" style="99" customWidth="1"/>
    <col min="3068" max="3068" width="7.85546875" style="99" customWidth="1"/>
    <col min="3069" max="3069" width="12.42578125" style="99" bestFit="1" customWidth="1"/>
    <col min="3070" max="3070" width="11.42578125" style="99"/>
    <col min="3071" max="3071" width="17.28515625" style="99" bestFit="1" customWidth="1"/>
    <col min="3072" max="3074" width="17.28515625" style="99" customWidth="1"/>
    <col min="3075" max="3077" width="0" style="99" hidden="1" customWidth="1"/>
    <col min="3078" max="3078" width="14.42578125" style="99" customWidth="1"/>
    <col min="3079" max="3079" width="11.42578125" style="99"/>
    <col min="3080" max="3080" width="17.28515625" style="99" bestFit="1" customWidth="1"/>
    <col min="3081" max="3081" width="16.7109375" style="99" bestFit="1" customWidth="1"/>
    <col min="3082" max="3082" width="15.5703125" style="99" bestFit="1" customWidth="1"/>
    <col min="3083" max="3319" width="11.42578125" style="99"/>
    <col min="3320" max="3320" width="5.7109375" style="99" customWidth="1"/>
    <col min="3321" max="3321" width="25.5703125" style="99" customWidth="1"/>
    <col min="3322" max="3322" width="63.140625" style="99" customWidth="1"/>
    <col min="3323" max="3323" width="10" style="99" customWidth="1"/>
    <col min="3324" max="3324" width="7.85546875" style="99" customWidth="1"/>
    <col min="3325" max="3325" width="12.42578125" style="99" bestFit="1" customWidth="1"/>
    <col min="3326" max="3326" width="11.42578125" style="99"/>
    <col min="3327" max="3327" width="17.28515625" style="99" bestFit="1" customWidth="1"/>
    <col min="3328" max="3330" width="17.28515625" style="99" customWidth="1"/>
    <col min="3331" max="3333" width="0" style="99" hidden="1" customWidth="1"/>
    <col min="3334" max="3334" width="14.42578125" style="99" customWidth="1"/>
    <col min="3335" max="3335" width="11.42578125" style="99"/>
    <col min="3336" max="3336" width="17.28515625" style="99" bestFit="1" customWidth="1"/>
    <col min="3337" max="3337" width="16.7109375" style="99" bestFit="1" customWidth="1"/>
    <col min="3338" max="3338" width="15.5703125" style="99" bestFit="1" customWidth="1"/>
    <col min="3339" max="3575" width="11.42578125" style="99"/>
    <col min="3576" max="3576" width="5.7109375" style="99" customWidth="1"/>
    <col min="3577" max="3577" width="25.5703125" style="99" customWidth="1"/>
    <col min="3578" max="3578" width="63.140625" style="99" customWidth="1"/>
    <col min="3579" max="3579" width="10" style="99" customWidth="1"/>
    <col min="3580" max="3580" width="7.85546875" style="99" customWidth="1"/>
    <col min="3581" max="3581" width="12.42578125" style="99" bestFit="1" customWidth="1"/>
    <col min="3582" max="3582" width="11.42578125" style="99"/>
    <col min="3583" max="3583" width="17.28515625" style="99" bestFit="1" customWidth="1"/>
    <col min="3584" max="3586" width="17.28515625" style="99" customWidth="1"/>
    <col min="3587" max="3589" width="0" style="99" hidden="1" customWidth="1"/>
    <col min="3590" max="3590" width="14.42578125" style="99" customWidth="1"/>
    <col min="3591" max="3591" width="11.42578125" style="99"/>
    <col min="3592" max="3592" width="17.28515625" style="99" bestFit="1" customWidth="1"/>
    <col min="3593" max="3593" width="16.7109375" style="99" bestFit="1" customWidth="1"/>
    <col min="3594" max="3594" width="15.5703125" style="99" bestFit="1" customWidth="1"/>
    <col min="3595" max="3831" width="11.42578125" style="99"/>
    <col min="3832" max="3832" width="5.7109375" style="99" customWidth="1"/>
    <col min="3833" max="3833" width="25.5703125" style="99" customWidth="1"/>
    <col min="3834" max="3834" width="63.140625" style="99" customWidth="1"/>
    <col min="3835" max="3835" width="10" style="99" customWidth="1"/>
    <col min="3836" max="3836" width="7.85546875" style="99" customWidth="1"/>
    <col min="3837" max="3837" width="12.42578125" style="99" bestFit="1" customWidth="1"/>
    <col min="3838" max="3838" width="11.42578125" style="99"/>
    <col min="3839" max="3839" width="17.28515625" style="99" bestFit="1" customWidth="1"/>
    <col min="3840" max="3842" width="17.28515625" style="99" customWidth="1"/>
    <col min="3843" max="3845" width="0" style="99" hidden="1" customWidth="1"/>
    <col min="3846" max="3846" width="14.42578125" style="99" customWidth="1"/>
    <col min="3847" max="3847" width="11.42578125" style="99"/>
    <col min="3848" max="3848" width="17.28515625" style="99" bestFit="1" customWidth="1"/>
    <col min="3849" max="3849" width="16.7109375" style="99" bestFit="1" customWidth="1"/>
    <col min="3850" max="3850" width="15.5703125" style="99" bestFit="1" customWidth="1"/>
    <col min="3851" max="4087" width="11.42578125" style="99"/>
    <col min="4088" max="4088" width="5.7109375" style="99" customWidth="1"/>
    <col min="4089" max="4089" width="25.5703125" style="99" customWidth="1"/>
    <col min="4090" max="4090" width="63.140625" style="99" customWidth="1"/>
    <col min="4091" max="4091" width="10" style="99" customWidth="1"/>
    <col min="4092" max="4092" width="7.85546875" style="99" customWidth="1"/>
    <col min="4093" max="4093" width="12.42578125" style="99" bestFit="1" customWidth="1"/>
    <col min="4094" max="4094" width="11.42578125" style="99"/>
    <col min="4095" max="4095" width="17.28515625" style="99" bestFit="1" customWidth="1"/>
    <col min="4096" max="4098" width="17.28515625" style="99" customWidth="1"/>
    <col min="4099" max="4101" width="0" style="99" hidden="1" customWidth="1"/>
    <col min="4102" max="4102" width="14.42578125" style="99" customWidth="1"/>
    <col min="4103" max="4103" width="11.42578125" style="99"/>
    <col min="4104" max="4104" width="17.28515625" style="99" bestFit="1" customWidth="1"/>
    <col min="4105" max="4105" width="16.7109375" style="99" bestFit="1" customWidth="1"/>
    <col min="4106" max="4106" width="15.5703125" style="99" bestFit="1" customWidth="1"/>
    <col min="4107" max="4343" width="11.42578125" style="99"/>
    <col min="4344" max="4344" width="5.7109375" style="99" customWidth="1"/>
    <col min="4345" max="4345" width="25.5703125" style="99" customWidth="1"/>
    <col min="4346" max="4346" width="63.140625" style="99" customWidth="1"/>
    <col min="4347" max="4347" width="10" style="99" customWidth="1"/>
    <col min="4348" max="4348" width="7.85546875" style="99" customWidth="1"/>
    <col min="4349" max="4349" width="12.42578125" style="99" bestFit="1" customWidth="1"/>
    <col min="4350" max="4350" width="11.42578125" style="99"/>
    <col min="4351" max="4351" width="17.28515625" style="99" bestFit="1" customWidth="1"/>
    <col min="4352" max="4354" width="17.28515625" style="99" customWidth="1"/>
    <col min="4355" max="4357" width="0" style="99" hidden="1" customWidth="1"/>
    <col min="4358" max="4358" width="14.42578125" style="99" customWidth="1"/>
    <col min="4359" max="4359" width="11.42578125" style="99"/>
    <col min="4360" max="4360" width="17.28515625" style="99" bestFit="1" customWidth="1"/>
    <col min="4361" max="4361" width="16.7109375" style="99" bestFit="1" customWidth="1"/>
    <col min="4362" max="4362" width="15.5703125" style="99" bestFit="1" customWidth="1"/>
    <col min="4363" max="4599" width="11.42578125" style="99"/>
    <col min="4600" max="4600" width="5.7109375" style="99" customWidth="1"/>
    <col min="4601" max="4601" width="25.5703125" style="99" customWidth="1"/>
    <col min="4602" max="4602" width="63.140625" style="99" customWidth="1"/>
    <col min="4603" max="4603" width="10" style="99" customWidth="1"/>
    <col min="4604" max="4604" width="7.85546875" style="99" customWidth="1"/>
    <col min="4605" max="4605" width="12.42578125" style="99" bestFit="1" customWidth="1"/>
    <col min="4606" max="4606" width="11.42578125" style="99"/>
    <col min="4607" max="4607" width="17.28515625" style="99" bestFit="1" customWidth="1"/>
    <col min="4608" max="4610" width="17.28515625" style="99" customWidth="1"/>
    <col min="4611" max="4613" width="0" style="99" hidden="1" customWidth="1"/>
    <col min="4614" max="4614" width="14.42578125" style="99" customWidth="1"/>
    <col min="4615" max="4615" width="11.42578125" style="99"/>
    <col min="4616" max="4616" width="17.28515625" style="99" bestFit="1" customWidth="1"/>
    <col min="4617" max="4617" width="16.7109375" style="99" bestFit="1" customWidth="1"/>
    <col min="4618" max="4618" width="15.5703125" style="99" bestFit="1" customWidth="1"/>
    <col min="4619" max="4855" width="11.42578125" style="99"/>
    <col min="4856" max="4856" width="5.7109375" style="99" customWidth="1"/>
    <col min="4857" max="4857" width="25.5703125" style="99" customWidth="1"/>
    <col min="4858" max="4858" width="63.140625" style="99" customWidth="1"/>
    <col min="4859" max="4859" width="10" style="99" customWidth="1"/>
    <col min="4860" max="4860" width="7.85546875" style="99" customWidth="1"/>
    <col min="4861" max="4861" width="12.42578125" style="99" bestFit="1" customWidth="1"/>
    <col min="4862" max="4862" width="11.42578125" style="99"/>
    <col min="4863" max="4863" width="17.28515625" style="99" bestFit="1" customWidth="1"/>
    <col min="4864" max="4866" width="17.28515625" style="99" customWidth="1"/>
    <col min="4867" max="4869" width="0" style="99" hidden="1" customWidth="1"/>
    <col min="4870" max="4870" width="14.42578125" style="99" customWidth="1"/>
    <col min="4871" max="4871" width="11.42578125" style="99"/>
    <col min="4872" max="4872" width="17.28515625" style="99" bestFit="1" customWidth="1"/>
    <col min="4873" max="4873" width="16.7109375" style="99" bestFit="1" customWidth="1"/>
    <col min="4874" max="4874" width="15.5703125" style="99" bestFit="1" customWidth="1"/>
    <col min="4875" max="5111" width="11.42578125" style="99"/>
    <col min="5112" max="5112" width="5.7109375" style="99" customWidth="1"/>
    <col min="5113" max="5113" width="25.5703125" style="99" customWidth="1"/>
    <col min="5114" max="5114" width="63.140625" style="99" customWidth="1"/>
    <col min="5115" max="5115" width="10" style="99" customWidth="1"/>
    <col min="5116" max="5116" width="7.85546875" style="99" customWidth="1"/>
    <col min="5117" max="5117" width="12.42578125" style="99" bestFit="1" customWidth="1"/>
    <col min="5118" max="5118" width="11.42578125" style="99"/>
    <col min="5119" max="5119" width="17.28515625" style="99" bestFit="1" customWidth="1"/>
    <col min="5120" max="5122" width="17.28515625" style="99" customWidth="1"/>
    <col min="5123" max="5125" width="0" style="99" hidden="1" customWidth="1"/>
    <col min="5126" max="5126" width="14.42578125" style="99" customWidth="1"/>
    <col min="5127" max="5127" width="11.42578125" style="99"/>
    <col min="5128" max="5128" width="17.28515625" style="99" bestFit="1" customWidth="1"/>
    <col min="5129" max="5129" width="16.7109375" style="99" bestFit="1" customWidth="1"/>
    <col min="5130" max="5130" width="15.5703125" style="99" bestFit="1" customWidth="1"/>
    <col min="5131" max="5367" width="11.42578125" style="99"/>
    <col min="5368" max="5368" width="5.7109375" style="99" customWidth="1"/>
    <col min="5369" max="5369" width="25.5703125" style="99" customWidth="1"/>
    <col min="5370" max="5370" width="63.140625" style="99" customWidth="1"/>
    <col min="5371" max="5371" width="10" style="99" customWidth="1"/>
    <col min="5372" max="5372" width="7.85546875" style="99" customWidth="1"/>
    <col min="5373" max="5373" width="12.42578125" style="99" bestFit="1" customWidth="1"/>
    <col min="5374" max="5374" width="11.42578125" style="99"/>
    <col min="5375" max="5375" width="17.28515625" style="99" bestFit="1" customWidth="1"/>
    <col min="5376" max="5378" width="17.28515625" style="99" customWidth="1"/>
    <col min="5379" max="5381" width="0" style="99" hidden="1" customWidth="1"/>
    <col min="5382" max="5382" width="14.42578125" style="99" customWidth="1"/>
    <col min="5383" max="5383" width="11.42578125" style="99"/>
    <col min="5384" max="5384" width="17.28515625" style="99" bestFit="1" customWidth="1"/>
    <col min="5385" max="5385" width="16.7109375" style="99" bestFit="1" customWidth="1"/>
    <col min="5386" max="5386" width="15.5703125" style="99" bestFit="1" customWidth="1"/>
    <col min="5387" max="5623" width="11.42578125" style="99"/>
    <col min="5624" max="5624" width="5.7109375" style="99" customWidth="1"/>
    <col min="5625" max="5625" width="25.5703125" style="99" customWidth="1"/>
    <col min="5626" max="5626" width="63.140625" style="99" customWidth="1"/>
    <col min="5627" max="5627" width="10" style="99" customWidth="1"/>
    <col min="5628" max="5628" width="7.85546875" style="99" customWidth="1"/>
    <col min="5629" max="5629" width="12.42578125" style="99" bestFit="1" customWidth="1"/>
    <col min="5630" max="5630" width="11.42578125" style="99"/>
    <col min="5631" max="5631" width="17.28515625" style="99" bestFit="1" customWidth="1"/>
    <col min="5632" max="5634" width="17.28515625" style="99" customWidth="1"/>
    <col min="5635" max="5637" width="0" style="99" hidden="1" customWidth="1"/>
    <col min="5638" max="5638" width="14.42578125" style="99" customWidth="1"/>
    <col min="5639" max="5639" width="11.42578125" style="99"/>
    <col min="5640" max="5640" width="17.28515625" style="99" bestFit="1" customWidth="1"/>
    <col min="5641" max="5641" width="16.7109375" style="99" bestFit="1" customWidth="1"/>
    <col min="5642" max="5642" width="15.5703125" style="99" bestFit="1" customWidth="1"/>
    <col min="5643" max="5879" width="11.42578125" style="99"/>
    <col min="5880" max="5880" width="5.7109375" style="99" customWidth="1"/>
    <col min="5881" max="5881" width="25.5703125" style="99" customWidth="1"/>
    <col min="5882" max="5882" width="63.140625" style="99" customWidth="1"/>
    <col min="5883" max="5883" width="10" style="99" customWidth="1"/>
    <col min="5884" max="5884" width="7.85546875" style="99" customWidth="1"/>
    <col min="5885" max="5885" width="12.42578125" style="99" bestFit="1" customWidth="1"/>
    <col min="5886" max="5886" width="11.42578125" style="99"/>
    <col min="5887" max="5887" width="17.28515625" style="99" bestFit="1" customWidth="1"/>
    <col min="5888" max="5890" width="17.28515625" style="99" customWidth="1"/>
    <col min="5891" max="5893" width="0" style="99" hidden="1" customWidth="1"/>
    <col min="5894" max="5894" width="14.42578125" style="99" customWidth="1"/>
    <col min="5895" max="5895" width="11.42578125" style="99"/>
    <col min="5896" max="5896" width="17.28515625" style="99" bestFit="1" customWidth="1"/>
    <col min="5897" max="5897" width="16.7109375" style="99" bestFit="1" customWidth="1"/>
    <col min="5898" max="5898" width="15.5703125" style="99" bestFit="1" customWidth="1"/>
    <col min="5899" max="6135" width="11.42578125" style="99"/>
    <col min="6136" max="6136" width="5.7109375" style="99" customWidth="1"/>
    <col min="6137" max="6137" width="25.5703125" style="99" customWidth="1"/>
    <col min="6138" max="6138" width="63.140625" style="99" customWidth="1"/>
    <col min="6139" max="6139" width="10" style="99" customWidth="1"/>
    <col min="6140" max="6140" width="7.85546875" style="99" customWidth="1"/>
    <col min="6141" max="6141" width="12.42578125" style="99" bestFit="1" customWidth="1"/>
    <col min="6142" max="6142" width="11.42578125" style="99"/>
    <col min="6143" max="6143" width="17.28515625" style="99" bestFit="1" customWidth="1"/>
    <col min="6144" max="6146" width="17.28515625" style="99" customWidth="1"/>
    <col min="6147" max="6149" width="0" style="99" hidden="1" customWidth="1"/>
    <col min="6150" max="6150" width="14.42578125" style="99" customWidth="1"/>
    <col min="6151" max="6151" width="11.42578125" style="99"/>
    <col min="6152" max="6152" width="17.28515625" style="99" bestFit="1" customWidth="1"/>
    <col min="6153" max="6153" width="16.7109375" style="99" bestFit="1" customWidth="1"/>
    <col min="6154" max="6154" width="15.5703125" style="99" bestFit="1" customWidth="1"/>
    <col min="6155" max="6391" width="11.42578125" style="99"/>
    <col min="6392" max="6392" width="5.7109375" style="99" customWidth="1"/>
    <col min="6393" max="6393" width="25.5703125" style="99" customWidth="1"/>
    <col min="6394" max="6394" width="63.140625" style="99" customWidth="1"/>
    <col min="6395" max="6395" width="10" style="99" customWidth="1"/>
    <col min="6396" max="6396" width="7.85546875" style="99" customWidth="1"/>
    <col min="6397" max="6397" width="12.42578125" style="99" bestFit="1" customWidth="1"/>
    <col min="6398" max="6398" width="11.42578125" style="99"/>
    <col min="6399" max="6399" width="17.28515625" style="99" bestFit="1" customWidth="1"/>
    <col min="6400" max="6402" width="17.28515625" style="99" customWidth="1"/>
    <col min="6403" max="6405" width="0" style="99" hidden="1" customWidth="1"/>
    <col min="6406" max="6406" width="14.42578125" style="99" customWidth="1"/>
    <col min="6407" max="6407" width="11.42578125" style="99"/>
    <col min="6408" max="6408" width="17.28515625" style="99" bestFit="1" customWidth="1"/>
    <col min="6409" max="6409" width="16.7109375" style="99" bestFit="1" customWidth="1"/>
    <col min="6410" max="6410" width="15.5703125" style="99" bestFit="1" customWidth="1"/>
    <col min="6411" max="6647" width="11.42578125" style="99"/>
    <col min="6648" max="6648" width="5.7109375" style="99" customWidth="1"/>
    <col min="6649" max="6649" width="25.5703125" style="99" customWidth="1"/>
    <col min="6650" max="6650" width="63.140625" style="99" customWidth="1"/>
    <col min="6651" max="6651" width="10" style="99" customWidth="1"/>
    <col min="6652" max="6652" width="7.85546875" style="99" customWidth="1"/>
    <col min="6653" max="6653" width="12.42578125" style="99" bestFit="1" customWidth="1"/>
    <col min="6654" max="6654" width="11.42578125" style="99"/>
    <col min="6655" max="6655" width="17.28515625" style="99" bestFit="1" customWidth="1"/>
    <col min="6656" max="6658" width="17.28515625" style="99" customWidth="1"/>
    <col min="6659" max="6661" width="0" style="99" hidden="1" customWidth="1"/>
    <col min="6662" max="6662" width="14.42578125" style="99" customWidth="1"/>
    <col min="6663" max="6663" width="11.42578125" style="99"/>
    <col min="6664" max="6664" width="17.28515625" style="99" bestFit="1" customWidth="1"/>
    <col min="6665" max="6665" width="16.7109375" style="99" bestFit="1" customWidth="1"/>
    <col min="6666" max="6666" width="15.5703125" style="99" bestFit="1" customWidth="1"/>
    <col min="6667" max="6903" width="11.42578125" style="99"/>
    <col min="6904" max="6904" width="5.7109375" style="99" customWidth="1"/>
    <col min="6905" max="6905" width="25.5703125" style="99" customWidth="1"/>
    <col min="6906" max="6906" width="63.140625" style="99" customWidth="1"/>
    <col min="6907" max="6907" width="10" style="99" customWidth="1"/>
    <col min="6908" max="6908" width="7.85546875" style="99" customWidth="1"/>
    <col min="6909" max="6909" width="12.42578125" style="99" bestFit="1" customWidth="1"/>
    <col min="6910" max="6910" width="11.42578125" style="99"/>
    <col min="6911" max="6911" width="17.28515625" style="99" bestFit="1" customWidth="1"/>
    <col min="6912" max="6914" width="17.28515625" style="99" customWidth="1"/>
    <col min="6915" max="6917" width="0" style="99" hidden="1" customWidth="1"/>
    <col min="6918" max="6918" width="14.42578125" style="99" customWidth="1"/>
    <col min="6919" max="6919" width="11.42578125" style="99"/>
    <col min="6920" max="6920" width="17.28515625" style="99" bestFit="1" customWidth="1"/>
    <col min="6921" max="6921" width="16.7109375" style="99" bestFit="1" customWidth="1"/>
    <col min="6922" max="6922" width="15.5703125" style="99" bestFit="1" customWidth="1"/>
    <col min="6923" max="7159" width="11.42578125" style="99"/>
    <col min="7160" max="7160" width="5.7109375" style="99" customWidth="1"/>
    <col min="7161" max="7161" width="25.5703125" style="99" customWidth="1"/>
    <col min="7162" max="7162" width="63.140625" style="99" customWidth="1"/>
    <col min="7163" max="7163" width="10" style="99" customWidth="1"/>
    <col min="7164" max="7164" width="7.85546875" style="99" customWidth="1"/>
    <col min="7165" max="7165" width="12.42578125" style="99" bestFit="1" customWidth="1"/>
    <col min="7166" max="7166" width="11.42578125" style="99"/>
    <col min="7167" max="7167" width="17.28515625" style="99" bestFit="1" customWidth="1"/>
    <col min="7168" max="7170" width="17.28515625" style="99" customWidth="1"/>
    <col min="7171" max="7173" width="0" style="99" hidden="1" customWidth="1"/>
    <col min="7174" max="7174" width="14.42578125" style="99" customWidth="1"/>
    <col min="7175" max="7175" width="11.42578125" style="99"/>
    <col min="7176" max="7176" width="17.28515625" style="99" bestFit="1" customWidth="1"/>
    <col min="7177" max="7177" width="16.7109375" style="99" bestFit="1" customWidth="1"/>
    <col min="7178" max="7178" width="15.5703125" style="99" bestFit="1" customWidth="1"/>
    <col min="7179" max="7415" width="11.42578125" style="99"/>
    <col min="7416" max="7416" width="5.7109375" style="99" customWidth="1"/>
    <col min="7417" max="7417" width="25.5703125" style="99" customWidth="1"/>
    <col min="7418" max="7418" width="63.140625" style="99" customWidth="1"/>
    <col min="7419" max="7419" width="10" style="99" customWidth="1"/>
    <col min="7420" max="7420" width="7.85546875" style="99" customWidth="1"/>
    <col min="7421" max="7421" width="12.42578125" style="99" bestFit="1" customWidth="1"/>
    <col min="7422" max="7422" width="11.42578125" style="99"/>
    <col min="7423" max="7423" width="17.28515625" style="99" bestFit="1" customWidth="1"/>
    <col min="7424" max="7426" width="17.28515625" style="99" customWidth="1"/>
    <col min="7427" max="7429" width="0" style="99" hidden="1" customWidth="1"/>
    <col min="7430" max="7430" width="14.42578125" style="99" customWidth="1"/>
    <col min="7431" max="7431" width="11.42578125" style="99"/>
    <col min="7432" max="7432" width="17.28515625" style="99" bestFit="1" customWidth="1"/>
    <col min="7433" max="7433" width="16.7109375" style="99" bestFit="1" customWidth="1"/>
    <col min="7434" max="7434" width="15.5703125" style="99" bestFit="1" customWidth="1"/>
    <col min="7435" max="7671" width="11.42578125" style="99"/>
    <col min="7672" max="7672" width="5.7109375" style="99" customWidth="1"/>
    <col min="7673" max="7673" width="25.5703125" style="99" customWidth="1"/>
    <col min="7674" max="7674" width="63.140625" style="99" customWidth="1"/>
    <col min="7675" max="7675" width="10" style="99" customWidth="1"/>
    <col min="7676" max="7676" width="7.85546875" style="99" customWidth="1"/>
    <col min="7677" max="7677" width="12.42578125" style="99" bestFit="1" customWidth="1"/>
    <col min="7678" max="7678" width="11.42578125" style="99"/>
    <col min="7679" max="7679" width="17.28515625" style="99" bestFit="1" customWidth="1"/>
    <col min="7680" max="7682" width="17.28515625" style="99" customWidth="1"/>
    <col min="7683" max="7685" width="0" style="99" hidden="1" customWidth="1"/>
    <col min="7686" max="7686" width="14.42578125" style="99" customWidth="1"/>
    <col min="7687" max="7687" width="11.42578125" style="99"/>
    <col min="7688" max="7688" width="17.28515625" style="99" bestFit="1" customWidth="1"/>
    <col min="7689" max="7689" width="16.7109375" style="99" bestFit="1" customWidth="1"/>
    <col min="7690" max="7690" width="15.5703125" style="99" bestFit="1" customWidth="1"/>
    <col min="7691" max="7927" width="11.42578125" style="99"/>
    <col min="7928" max="7928" width="5.7109375" style="99" customWidth="1"/>
    <col min="7929" max="7929" width="25.5703125" style="99" customWidth="1"/>
    <col min="7930" max="7930" width="63.140625" style="99" customWidth="1"/>
    <col min="7931" max="7931" width="10" style="99" customWidth="1"/>
    <col min="7932" max="7932" width="7.85546875" style="99" customWidth="1"/>
    <col min="7933" max="7933" width="12.42578125" style="99" bestFit="1" customWidth="1"/>
    <col min="7934" max="7934" width="11.42578125" style="99"/>
    <col min="7935" max="7935" width="17.28515625" style="99" bestFit="1" customWidth="1"/>
    <col min="7936" max="7938" width="17.28515625" style="99" customWidth="1"/>
    <col min="7939" max="7941" width="0" style="99" hidden="1" customWidth="1"/>
    <col min="7942" max="7942" width="14.42578125" style="99" customWidth="1"/>
    <col min="7943" max="7943" width="11.42578125" style="99"/>
    <col min="7944" max="7944" width="17.28515625" style="99" bestFit="1" customWidth="1"/>
    <col min="7945" max="7945" width="16.7109375" style="99" bestFit="1" customWidth="1"/>
    <col min="7946" max="7946" width="15.5703125" style="99" bestFit="1" customWidth="1"/>
    <col min="7947" max="8183" width="11.42578125" style="99"/>
    <col min="8184" max="8184" width="5.7109375" style="99" customWidth="1"/>
    <col min="8185" max="8185" width="25.5703125" style="99" customWidth="1"/>
    <col min="8186" max="8186" width="63.140625" style="99" customWidth="1"/>
    <col min="8187" max="8187" width="10" style="99" customWidth="1"/>
    <col min="8188" max="8188" width="7.85546875" style="99" customWidth="1"/>
    <col min="8189" max="8189" width="12.42578125" style="99" bestFit="1" customWidth="1"/>
    <col min="8190" max="8190" width="11.42578125" style="99"/>
    <col min="8191" max="8191" width="17.28515625" style="99" bestFit="1" customWidth="1"/>
    <col min="8192" max="8194" width="17.28515625" style="99" customWidth="1"/>
    <col min="8195" max="8197" width="0" style="99" hidden="1" customWidth="1"/>
    <col min="8198" max="8198" width="14.42578125" style="99" customWidth="1"/>
    <col min="8199" max="8199" width="11.42578125" style="99"/>
    <col min="8200" max="8200" width="17.28515625" style="99" bestFit="1" customWidth="1"/>
    <col min="8201" max="8201" width="16.7109375" style="99" bestFit="1" customWidth="1"/>
    <col min="8202" max="8202" width="15.5703125" style="99" bestFit="1" customWidth="1"/>
    <col min="8203" max="8439" width="11.42578125" style="99"/>
    <col min="8440" max="8440" width="5.7109375" style="99" customWidth="1"/>
    <col min="8441" max="8441" width="25.5703125" style="99" customWidth="1"/>
    <col min="8442" max="8442" width="63.140625" style="99" customWidth="1"/>
    <col min="8443" max="8443" width="10" style="99" customWidth="1"/>
    <col min="8444" max="8444" width="7.85546875" style="99" customWidth="1"/>
    <col min="8445" max="8445" width="12.42578125" style="99" bestFit="1" customWidth="1"/>
    <col min="8446" max="8446" width="11.42578125" style="99"/>
    <col min="8447" max="8447" width="17.28515625" style="99" bestFit="1" customWidth="1"/>
    <col min="8448" max="8450" width="17.28515625" style="99" customWidth="1"/>
    <col min="8451" max="8453" width="0" style="99" hidden="1" customWidth="1"/>
    <col min="8454" max="8454" width="14.42578125" style="99" customWidth="1"/>
    <col min="8455" max="8455" width="11.42578125" style="99"/>
    <col min="8456" max="8456" width="17.28515625" style="99" bestFit="1" customWidth="1"/>
    <col min="8457" max="8457" width="16.7109375" style="99" bestFit="1" customWidth="1"/>
    <col min="8458" max="8458" width="15.5703125" style="99" bestFit="1" customWidth="1"/>
    <col min="8459" max="8695" width="11.42578125" style="99"/>
    <col min="8696" max="8696" width="5.7109375" style="99" customWidth="1"/>
    <col min="8697" max="8697" width="25.5703125" style="99" customWidth="1"/>
    <col min="8698" max="8698" width="63.140625" style="99" customWidth="1"/>
    <col min="8699" max="8699" width="10" style="99" customWidth="1"/>
    <col min="8700" max="8700" width="7.85546875" style="99" customWidth="1"/>
    <col min="8701" max="8701" width="12.42578125" style="99" bestFit="1" customWidth="1"/>
    <col min="8702" max="8702" width="11.42578125" style="99"/>
    <col min="8703" max="8703" width="17.28515625" style="99" bestFit="1" customWidth="1"/>
    <col min="8704" max="8706" width="17.28515625" style="99" customWidth="1"/>
    <col min="8707" max="8709" width="0" style="99" hidden="1" customWidth="1"/>
    <col min="8710" max="8710" width="14.42578125" style="99" customWidth="1"/>
    <col min="8711" max="8711" width="11.42578125" style="99"/>
    <col min="8712" max="8712" width="17.28515625" style="99" bestFit="1" customWidth="1"/>
    <col min="8713" max="8713" width="16.7109375" style="99" bestFit="1" customWidth="1"/>
    <col min="8714" max="8714" width="15.5703125" style="99" bestFit="1" customWidth="1"/>
    <col min="8715" max="8951" width="11.42578125" style="99"/>
    <col min="8952" max="8952" width="5.7109375" style="99" customWidth="1"/>
    <col min="8953" max="8953" width="25.5703125" style="99" customWidth="1"/>
    <col min="8954" max="8954" width="63.140625" style="99" customWidth="1"/>
    <col min="8955" max="8955" width="10" style="99" customWidth="1"/>
    <col min="8956" max="8956" width="7.85546875" style="99" customWidth="1"/>
    <col min="8957" max="8957" width="12.42578125" style="99" bestFit="1" customWidth="1"/>
    <col min="8958" max="8958" width="11.42578125" style="99"/>
    <col min="8959" max="8959" width="17.28515625" style="99" bestFit="1" customWidth="1"/>
    <col min="8960" max="8962" width="17.28515625" style="99" customWidth="1"/>
    <col min="8963" max="8965" width="0" style="99" hidden="1" customWidth="1"/>
    <col min="8966" max="8966" width="14.42578125" style="99" customWidth="1"/>
    <col min="8967" max="8967" width="11.42578125" style="99"/>
    <col min="8968" max="8968" width="17.28515625" style="99" bestFit="1" customWidth="1"/>
    <col min="8969" max="8969" width="16.7109375" style="99" bestFit="1" customWidth="1"/>
    <col min="8970" max="8970" width="15.5703125" style="99" bestFit="1" customWidth="1"/>
    <col min="8971" max="9207" width="11.42578125" style="99"/>
    <col min="9208" max="9208" width="5.7109375" style="99" customWidth="1"/>
    <col min="9209" max="9209" width="25.5703125" style="99" customWidth="1"/>
    <col min="9210" max="9210" width="63.140625" style="99" customWidth="1"/>
    <col min="9211" max="9211" width="10" style="99" customWidth="1"/>
    <col min="9212" max="9212" width="7.85546875" style="99" customWidth="1"/>
    <col min="9213" max="9213" width="12.42578125" style="99" bestFit="1" customWidth="1"/>
    <col min="9214" max="9214" width="11.42578125" style="99"/>
    <col min="9215" max="9215" width="17.28515625" style="99" bestFit="1" customWidth="1"/>
    <col min="9216" max="9218" width="17.28515625" style="99" customWidth="1"/>
    <col min="9219" max="9221" width="0" style="99" hidden="1" customWidth="1"/>
    <col min="9222" max="9222" width="14.42578125" style="99" customWidth="1"/>
    <col min="9223" max="9223" width="11.42578125" style="99"/>
    <col min="9224" max="9224" width="17.28515625" style="99" bestFit="1" customWidth="1"/>
    <col min="9225" max="9225" width="16.7109375" style="99" bestFit="1" customWidth="1"/>
    <col min="9226" max="9226" width="15.5703125" style="99" bestFit="1" customWidth="1"/>
    <col min="9227" max="9463" width="11.42578125" style="99"/>
    <col min="9464" max="9464" width="5.7109375" style="99" customWidth="1"/>
    <col min="9465" max="9465" width="25.5703125" style="99" customWidth="1"/>
    <col min="9466" max="9466" width="63.140625" style="99" customWidth="1"/>
    <col min="9467" max="9467" width="10" style="99" customWidth="1"/>
    <col min="9468" max="9468" width="7.85546875" style="99" customWidth="1"/>
    <col min="9469" max="9469" width="12.42578125" style="99" bestFit="1" customWidth="1"/>
    <col min="9470" max="9470" width="11.42578125" style="99"/>
    <col min="9471" max="9471" width="17.28515625" style="99" bestFit="1" customWidth="1"/>
    <col min="9472" max="9474" width="17.28515625" style="99" customWidth="1"/>
    <col min="9475" max="9477" width="0" style="99" hidden="1" customWidth="1"/>
    <col min="9478" max="9478" width="14.42578125" style="99" customWidth="1"/>
    <col min="9479" max="9479" width="11.42578125" style="99"/>
    <col min="9480" max="9480" width="17.28515625" style="99" bestFit="1" customWidth="1"/>
    <col min="9481" max="9481" width="16.7109375" style="99" bestFit="1" customWidth="1"/>
    <col min="9482" max="9482" width="15.5703125" style="99" bestFit="1" customWidth="1"/>
    <col min="9483" max="9719" width="11.42578125" style="99"/>
    <col min="9720" max="9720" width="5.7109375" style="99" customWidth="1"/>
    <col min="9721" max="9721" width="25.5703125" style="99" customWidth="1"/>
    <col min="9722" max="9722" width="63.140625" style="99" customWidth="1"/>
    <col min="9723" max="9723" width="10" style="99" customWidth="1"/>
    <col min="9724" max="9724" width="7.85546875" style="99" customWidth="1"/>
    <col min="9725" max="9725" width="12.42578125" style="99" bestFit="1" customWidth="1"/>
    <col min="9726" max="9726" width="11.42578125" style="99"/>
    <col min="9727" max="9727" width="17.28515625" style="99" bestFit="1" customWidth="1"/>
    <col min="9728" max="9730" width="17.28515625" style="99" customWidth="1"/>
    <col min="9731" max="9733" width="0" style="99" hidden="1" customWidth="1"/>
    <col min="9734" max="9734" width="14.42578125" style="99" customWidth="1"/>
    <col min="9735" max="9735" width="11.42578125" style="99"/>
    <col min="9736" max="9736" width="17.28515625" style="99" bestFit="1" customWidth="1"/>
    <col min="9737" max="9737" width="16.7109375" style="99" bestFit="1" customWidth="1"/>
    <col min="9738" max="9738" width="15.5703125" style="99" bestFit="1" customWidth="1"/>
    <col min="9739" max="9975" width="11.42578125" style="99"/>
    <col min="9976" max="9976" width="5.7109375" style="99" customWidth="1"/>
    <col min="9977" max="9977" width="25.5703125" style="99" customWidth="1"/>
    <col min="9978" max="9978" width="63.140625" style="99" customWidth="1"/>
    <col min="9979" max="9979" width="10" style="99" customWidth="1"/>
    <col min="9980" max="9980" width="7.85546875" style="99" customWidth="1"/>
    <col min="9981" max="9981" width="12.42578125" style="99" bestFit="1" customWidth="1"/>
    <col min="9982" max="9982" width="11.42578125" style="99"/>
    <col min="9983" max="9983" width="17.28515625" style="99" bestFit="1" customWidth="1"/>
    <col min="9984" max="9986" width="17.28515625" style="99" customWidth="1"/>
    <col min="9987" max="9989" width="0" style="99" hidden="1" customWidth="1"/>
    <col min="9990" max="9990" width="14.42578125" style="99" customWidth="1"/>
    <col min="9991" max="9991" width="11.42578125" style="99"/>
    <col min="9992" max="9992" width="17.28515625" style="99" bestFit="1" customWidth="1"/>
    <col min="9993" max="9993" width="16.7109375" style="99" bestFit="1" customWidth="1"/>
    <col min="9994" max="9994" width="15.5703125" style="99" bestFit="1" customWidth="1"/>
    <col min="9995" max="10231" width="11.42578125" style="99"/>
    <col min="10232" max="10232" width="5.7109375" style="99" customWidth="1"/>
    <col min="10233" max="10233" width="25.5703125" style="99" customWidth="1"/>
    <col min="10234" max="10234" width="63.140625" style="99" customWidth="1"/>
    <col min="10235" max="10235" width="10" style="99" customWidth="1"/>
    <col min="10236" max="10236" width="7.85546875" style="99" customWidth="1"/>
    <col min="10237" max="10237" width="12.42578125" style="99" bestFit="1" customWidth="1"/>
    <col min="10238" max="10238" width="11.42578125" style="99"/>
    <col min="10239" max="10239" width="17.28515625" style="99" bestFit="1" customWidth="1"/>
    <col min="10240" max="10242" width="17.28515625" style="99" customWidth="1"/>
    <col min="10243" max="10245" width="0" style="99" hidden="1" customWidth="1"/>
    <col min="10246" max="10246" width="14.42578125" style="99" customWidth="1"/>
    <col min="10247" max="10247" width="11.42578125" style="99"/>
    <col min="10248" max="10248" width="17.28515625" style="99" bestFit="1" customWidth="1"/>
    <col min="10249" max="10249" width="16.7109375" style="99" bestFit="1" customWidth="1"/>
    <col min="10250" max="10250" width="15.5703125" style="99" bestFit="1" customWidth="1"/>
    <col min="10251" max="10487" width="11.42578125" style="99"/>
    <col min="10488" max="10488" width="5.7109375" style="99" customWidth="1"/>
    <col min="10489" max="10489" width="25.5703125" style="99" customWidth="1"/>
    <col min="10490" max="10490" width="63.140625" style="99" customWidth="1"/>
    <col min="10491" max="10491" width="10" style="99" customWidth="1"/>
    <col min="10492" max="10492" width="7.85546875" style="99" customWidth="1"/>
    <col min="10493" max="10493" width="12.42578125" style="99" bestFit="1" customWidth="1"/>
    <col min="10494" max="10494" width="11.42578125" style="99"/>
    <col min="10495" max="10495" width="17.28515625" style="99" bestFit="1" customWidth="1"/>
    <col min="10496" max="10498" width="17.28515625" style="99" customWidth="1"/>
    <col min="10499" max="10501" width="0" style="99" hidden="1" customWidth="1"/>
    <col min="10502" max="10502" width="14.42578125" style="99" customWidth="1"/>
    <col min="10503" max="10503" width="11.42578125" style="99"/>
    <col min="10504" max="10504" width="17.28515625" style="99" bestFit="1" customWidth="1"/>
    <col min="10505" max="10505" width="16.7109375" style="99" bestFit="1" customWidth="1"/>
    <col min="10506" max="10506" width="15.5703125" style="99" bestFit="1" customWidth="1"/>
    <col min="10507" max="10743" width="11.42578125" style="99"/>
    <col min="10744" max="10744" width="5.7109375" style="99" customWidth="1"/>
    <col min="10745" max="10745" width="25.5703125" style="99" customWidth="1"/>
    <col min="10746" max="10746" width="63.140625" style="99" customWidth="1"/>
    <col min="10747" max="10747" width="10" style="99" customWidth="1"/>
    <col min="10748" max="10748" width="7.85546875" style="99" customWidth="1"/>
    <col min="10749" max="10749" width="12.42578125" style="99" bestFit="1" customWidth="1"/>
    <col min="10750" max="10750" width="11.42578125" style="99"/>
    <col min="10751" max="10751" width="17.28515625" style="99" bestFit="1" customWidth="1"/>
    <col min="10752" max="10754" width="17.28515625" style="99" customWidth="1"/>
    <col min="10755" max="10757" width="0" style="99" hidden="1" customWidth="1"/>
    <col min="10758" max="10758" width="14.42578125" style="99" customWidth="1"/>
    <col min="10759" max="10759" width="11.42578125" style="99"/>
    <col min="10760" max="10760" width="17.28515625" style="99" bestFit="1" customWidth="1"/>
    <col min="10761" max="10761" width="16.7109375" style="99" bestFit="1" customWidth="1"/>
    <col min="10762" max="10762" width="15.5703125" style="99" bestFit="1" customWidth="1"/>
    <col min="10763" max="10999" width="11.42578125" style="99"/>
    <col min="11000" max="11000" width="5.7109375" style="99" customWidth="1"/>
    <col min="11001" max="11001" width="25.5703125" style="99" customWidth="1"/>
    <col min="11002" max="11002" width="63.140625" style="99" customWidth="1"/>
    <col min="11003" max="11003" width="10" style="99" customWidth="1"/>
    <col min="11004" max="11004" width="7.85546875" style="99" customWidth="1"/>
    <col min="11005" max="11005" width="12.42578125" style="99" bestFit="1" customWidth="1"/>
    <col min="11006" max="11006" width="11.42578125" style="99"/>
    <col min="11007" max="11007" width="17.28515625" style="99" bestFit="1" customWidth="1"/>
    <col min="11008" max="11010" width="17.28515625" style="99" customWidth="1"/>
    <col min="11011" max="11013" width="0" style="99" hidden="1" customWidth="1"/>
    <col min="11014" max="11014" width="14.42578125" style="99" customWidth="1"/>
    <col min="11015" max="11015" width="11.42578125" style="99"/>
    <col min="11016" max="11016" width="17.28515625" style="99" bestFit="1" customWidth="1"/>
    <col min="11017" max="11017" width="16.7109375" style="99" bestFit="1" customWidth="1"/>
    <col min="11018" max="11018" width="15.5703125" style="99" bestFit="1" customWidth="1"/>
    <col min="11019" max="11255" width="11.42578125" style="99"/>
    <col min="11256" max="11256" width="5.7109375" style="99" customWidth="1"/>
    <col min="11257" max="11257" width="25.5703125" style="99" customWidth="1"/>
    <col min="11258" max="11258" width="63.140625" style="99" customWidth="1"/>
    <col min="11259" max="11259" width="10" style="99" customWidth="1"/>
    <col min="11260" max="11260" width="7.85546875" style="99" customWidth="1"/>
    <col min="11261" max="11261" width="12.42578125" style="99" bestFit="1" customWidth="1"/>
    <col min="11262" max="11262" width="11.42578125" style="99"/>
    <col min="11263" max="11263" width="17.28515625" style="99" bestFit="1" customWidth="1"/>
    <col min="11264" max="11266" width="17.28515625" style="99" customWidth="1"/>
    <col min="11267" max="11269" width="0" style="99" hidden="1" customWidth="1"/>
    <col min="11270" max="11270" width="14.42578125" style="99" customWidth="1"/>
    <col min="11271" max="11271" width="11.42578125" style="99"/>
    <col min="11272" max="11272" width="17.28515625" style="99" bestFit="1" customWidth="1"/>
    <col min="11273" max="11273" width="16.7109375" style="99" bestFit="1" customWidth="1"/>
    <col min="11274" max="11274" width="15.5703125" style="99" bestFit="1" customWidth="1"/>
    <col min="11275" max="11511" width="11.42578125" style="99"/>
    <col min="11512" max="11512" width="5.7109375" style="99" customWidth="1"/>
    <col min="11513" max="11513" width="25.5703125" style="99" customWidth="1"/>
    <col min="11514" max="11514" width="63.140625" style="99" customWidth="1"/>
    <col min="11515" max="11515" width="10" style="99" customWidth="1"/>
    <col min="11516" max="11516" width="7.85546875" style="99" customWidth="1"/>
    <col min="11517" max="11517" width="12.42578125" style="99" bestFit="1" customWidth="1"/>
    <col min="11518" max="11518" width="11.42578125" style="99"/>
    <col min="11519" max="11519" width="17.28515625" style="99" bestFit="1" customWidth="1"/>
    <col min="11520" max="11522" width="17.28515625" style="99" customWidth="1"/>
    <col min="11523" max="11525" width="0" style="99" hidden="1" customWidth="1"/>
    <col min="11526" max="11526" width="14.42578125" style="99" customWidth="1"/>
    <col min="11527" max="11527" width="11.42578125" style="99"/>
    <col min="11528" max="11528" width="17.28515625" style="99" bestFit="1" customWidth="1"/>
    <col min="11529" max="11529" width="16.7109375" style="99" bestFit="1" customWidth="1"/>
    <col min="11530" max="11530" width="15.5703125" style="99" bestFit="1" customWidth="1"/>
    <col min="11531" max="11767" width="11.42578125" style="99"/>
    <col min="11768" max="11768" width="5.7109375" style="99" customWidth="1"/>
    <col min="11769" max="11769" width="25.5703125" style="99" customWidth="1"/>
    <col min="11770" max="11770" width="63.140625" style="99" customWidth="1"/>
    <col min="11771" max="11771" width="10" style="99" customWidth="1"/>
    <col min="11772" max="11772" width="7.85546875" style="99" customWidth="1"/>
    <col min="11773" max="11773" width="12.42578125" style="99" bestFit="1" customWidth="1"/>
    <col min="11774" max="11774" width="11.42578125" style="99"/>
    <col min="11775" max="11775" width="17.28515625" style="99" bestFit="1" customWidth="1"/>
    <col min="11776" max="11778" width="17.28515625" style="99" customWidth="1"/>
    <col min="11779" max="11781" width="0" style="99" hidden="1" customWidth="1"/>
    <col min="11782" max="11782" width="14.42578125" style="99" customWidth="1"/>
    <col min="11783" max="11783" width="11.42578125" style="99"/>
    <col min="11784" max="11784" width="17.28515625" style="99" bestFit="1" customWidth="1"/>
    <col min="11785" max="11785" width="16.7109375" style="99" bestFit="1" customWidth="1"/>
    <col min="11786" max="11786" width="15.5703125" style="99" bestFit="1" customWidth="1"/>
    <col min="11787" max="12023" width="11.42578125" style="99"/>
    <col min="12024" max="12024" width="5.7109375" style="99" customWidth="1"/>
    <col min="12025" max="12025" width="25.5703125" style="99" customWidth="1"/>
    <col min="12026" max="12026" width="63.140625" style="99" customWidth="1"/>
    <col min="12027" max="12027" width="10" style="99" customWidth="1"/>
    <col min="12028" max="12028" width="7.85546875" style="99" customWidth="1"/>
    <col min="12029" max="12029" width="12.42578125" style="99" bestFit="1" customWidth="1"/>
    <col min="12030" max="12030" width="11.42578125" style="99"/>
    <col min="12031" max="12031" width="17.28515625" style="99" bestFit="1" customWidth="1"/>
    <col min="12032" max="12034" width="17.28515625" style="99" customWidth="1"/>
    <col min="12035" max="12037" width="0" style="99" hidden="1" customWidth="1"/>
    <col min="12038" max="12038" width="14.42578125" style="99" customWidth="1"/>
    <col min="12039" max="12039" width="11.42578125" style="99"/>
    <col min="12040" max="12040" width="17.28515625" style="99" bestFit="1" customWidth="1"/>
    <col min="12041" max="12041" width="16.7109375" style="99" bestFit="1" customWidth="1"/>
    <col min="12042" max="12042" width="15.5703125" style="99" bestFit="1" customWidth="1"/>
    <col min="12043" max="12279" width="11.42578125" style="99"/>
    <col min="12280" max="12280" width="5.7109375" style="99" customWidth="1"/>
    <col min="12281" max="12281" width="25.5703125" style="99" customWidth="1"/>
    <col min="12282" max="12282" width="63.140625" style="99" customWidth="1"/>
    <col min="12283" max="12283" width="10" style="99" customWidth="1"/>
    <col min="12284" max="12284" width="7.85546875" style="99" customWidth="1"/>
    <col min="12285" max="12285" width="12.42578125" style="99" bestFit="1" customWidth="1"/>
    <col min="12286" max="12286" width="11.42578125" style="99"/>
    <col min="12287" max="12287" width="17.28515625" style="99" bestFit="1" customWidth="1"/>
    <col min="12288" max="12290" width="17.28515625" style="99" customWidth="1"/>
    <col min="12291" max="12293" width="0" style="99" hidden="1" customWidth="1"/>
    <col min="12294" max="12294" width="14.42578125" style="99" customWidth="1"/>
    <col min="12295" max="12295" width="11.42578125" style="99"/>
    <col min="12296" max="12296" width="17.28515625" style="99" bestFit="1" customWidth="1"/>
    <col min="12297" max="12297" width="16.7109375" style="99" bestFit="1" customWidth="1"/>
    <col min="12298" max="12298" width="15.5703125" style="99" bestFit="1" customWidth="1"/>
    <col min="12299" max="12535" width="11.42578125" style="99"/>
    <col min="12536" max="12536" width="5.7109375" style="99" customWidth="1"/>
    <col min="12537" max="12537" width="25.5703125" style="99" customWidth="1"/>
    <col min="12538" max="12538" width="63.140625" style="99" customWidth="1"/>
    <col min="12539" max="12539" width="10" style="99" customWidth="1"/>
    <col min="12540" max="12540" width="7.85546875" style="99" customWidth="1"/>
    <col min="12541" max="12541" width="12.42578125" style="99" bestFit="1" customWidth="1"/>
    <col min="12542" max="12542" width="11.42578125" style="99"/>
    <col min="12543" max="12543" width="17.28515625" style="99" bestFit="1" customWidth="1"/>
    <col min="12544" max="12546" width="17.28515625" style="99" customWidth="1"/>
    <col min="12547" max="12549" width="0" style="99" hidden="1" customWidth="1"/>
    <col min="12550" max="12550" width="14.42578125" style="99" customWidth="1"/>
    <col min="12551" max="12551" width="11.42578125" style="99"/>
    <col min="12552" max="12552" width="17.28515625" style="99" bestFit="1" customWidth="1"/>
    <col min="12553" max="12553" width="16.7109375" style="99" bestFit="1" customWidth="1"/>
    <col min="12554" max="12554" width="15.5703125" style="99" bestFit="1" customWidth="1"/>
    <col min="12555" max="12791" width="11.42578125" style="99"/>
    <col min="12792" max="12792" width="5.7109375" style="99" customWidth="1"/>
    <col min="12793" max="12793" width="25.5703125" style="99" customWidth="1"/>
    <col min="12794" max="12794" width="63.140625" style="99" customWidth="1"/>
    <col min="12795" max="12795" width="10" style="99" customWidth="1"/>
    <col min="12796" max="12796" width="7.85546875" style="99" customWidth="1"/>
    <col min="12797" max="12797" width="12.42578125" style="99" bestFit="1" customWidth="1"/>
    <col min="12798" max="12798" width="11.42578125" style="99"/>
    <col min="12799" max="12799" width="17.28515625" style="99" bestFit="1" customWidth="1"/>
    <col min="12800" max="12802" width="17.28515625" style="99" customWidth="1"/>
    <col min="12803" max="12805" width="0" style="99" hidden="1" customWidth="1"/>
    <col min="12806" max="12806" width="14.42578125" style="99" customWidth="1"/>
    <col min="12807" max="12807" width="11.42578125" style="99"/>
    <col min="12808" max="12808" width="17.28515625" style="99" bestFit="1" customWidth="1"/>
    <col min="12809" max="12809" width="16.7109375" style="99" bestFit="1" customWidth="1"/>
    <col min="12810" max="12810" width="15.5703125" style="99" bestFit="1" customWidth="1"/>
    <col min="12811" max="13047" width="11.42578125" style="99"/>
    <col min="13048" max="13048" width="5.7109375" style="99" customWidth="1"/>
    <col min="13049" max="13049" width="25.5703125" style="99" customWidth="1"/>
    <col min="13050" max="13050" width="63.140625" style="99" customWidth="1"/>
    <col min="13051" max="13051" width="10" style="99" customWidth="1"/>
    <col min="13052" max="13052" width="7.85546875" style="99" customWidth="1"/>
    <col min="13053" max="13053" width="12.42578125" style="99" bestFit="1" customWidth="1"/>
    <col min="13054" max="13054" width="11.42578125" style="99"/>
    <col min="13055" max="13055" width="17.28515625" style="99" bestFit="1" customWidth="1"/>
    <col min="13056" max="13058" width="17.28515625" style="99" customWidth="1"/>
    <col min="13059" max="13061" width="0" style="99" hidden="1" customWidth="1"/>
    <col min="13062" max="13062" width="14.42578125" style="99" customWidth="1"/>
    <col min="13063" max="13063" width="11.42578125" style="99"/>
    <col min="13064" max="13064" width="17.28515625" style="99" bestFit="1" customWidth="1"/>
    <col min="13065" max="13065" width="16.7109375" style="99" bestFit="1" customWidth="1"/>
    <col min="13066" max="13066" width="15.5703125" style="99" bestFit="1" customWidth="1"/>
    <col min="13067" max="13303" width="11.42578125" style="99"/>
    <col min="13304" max="13304" width="5.7109375" style="99" customWidth="1"/>
    <col min="13305" max="13305" width="25.5703125" style="99" customWidth="1"/>
    <col min="13306" max="13306" width="63.140625" style="99" customWidth="1"/>
    <col min="13307" max="13307" width="10" style="99" customWidth="1"/>
    <col min="13308" max="13308" width="7.85546875" style="99" customWidth="1"/>
    <col min="13309" max="13309" width="12.42578125" style="99" bestFit="1" customWidth="1"/>
    <col min="13310" max="13310" width="11.42578125" style="99"/>
    <col min="13311" max="13311" width="17.28515625" style="99" bestFit="1" customWidth="1"/>
    <col min="13312" max="13314" width="17.28515625" style="99" customWidth="1"/>
    <col min="13315" max="13317" width="0" style="99" hidden="1" customWidth="1"/>
    <col min="13318" max="13318" width="14.42578125" style="99" customWidth="1"/>
    <col min="13319" max="13319" width="11.42578125" style="99"/>
    <col min="13320" max="13320" width="17.28515625" style="99" bestFit="1" customWidth="1"/>
    <col min="13321" max="13321" width="16.7109375" style="99" bestFit="1" customWidth="1"/>
    <col min="13322" max="13322" width="15.5703125" style="99" bestFit="1" customWidth="1"/>
    <col min="13323" max="13559" width="11.42578125" style="99"/>
    <col min="13560" max="13560" width="5.7109375" style="99" customWidth="1"/>
    <col min="13561" max="13561" width="25.5703125" style="99" customWidth="1"/>
    <col min="13562" max="13562" width="63.140625" style="99" customWidth="1"/>
    <col min="13563" max="13563" width="10" style="99" customWidth="1"/>
    <col min="13564" max="13564" width="7.85546875" style="99" customWidth="1"/>
    <col min="13565" max="13565" width="12.42578125" style="99" bestFit="1" customWidth="1"/>
    <col min="13566" max="13566" width="11.42578125" style="99"/>
    <col min="13567" max="13567" width="17.28515625" style="99" bestFit="1" customWidth="1"/>
    <col min="13568" max="13570" width="17.28515625" style="99" customWidth="1"/>
    <col min="13571" max="13573" width="0" style="99" hidden="1" customWidth="1"/>
    <col min="13574" max="13574" width="14.42578125" style="99" customWidth="1"/>
    <col min="13575" max="13575" width="11.42578125" style="99"/>
    <col min="13576" max="13576" width="17.28515625" style="99" bestFit="1" customWidth="1"/>
    <col min="13577" max="13577" width="16.7109375" style="99" bestFit="1" customWidth="1"/>
    <col min="13578" max="13578" width="15.5703125" style="99" bestFit="1" customWidth="1"/>
    <col min="13579" max="13815" width="11.42578125" style="99"/>
    <col min="13816" max="13816" width="5.7109375" style="99" customWidth="1"/>
    <col min="13817" max="13817" width="25.5703125" style="99" customWidth="1"/>
    <col min="13818" max="13818" width="63.140625" style="99" customWidth="1"/>
    <col min="13819" max="13819" width="10" style="99" customWidth="1"/>
    <col min="13820" max="13820" width="7.85546875" style="99" customWidth="1"/>
    <col min="13821" max="13821" width="12.42578125" style="99" bestFit="1" customWidth="1"/>
    <col min="13822" max="13822" width="11.42578125" style="99"/>
    <col min="13823" max="13823" width="17.28515625" style="99" bestFit="1" customWidth="1"/>
    <col min="13824" max="13826" width="17.28515625" style="99" customWidth="1"/>
    <col min="13827" max="13829" width="0" style="99" hidden="1" customWidth="1"/>
    <col min="13830" max="13830" width="14.42578125" style="99" customWidth="1"/>
    <col min="13831" max="13831" width="11.42578125" style="99"/>
    <col min="13832" max="13832" width="17.28515625" style="99" bestFit="1" customWidth="1"/>
    <col min="13833" max="13833" width="16.7109375" style="99" bestFit="1" customWidth="1"/>
    <col min="13834" max="13834" width="15.5703125" style="99" bestFit="1" customWidth="1"/>
    <col min="13835" max="14071" width="11.42578125" style="99"/>
    <col min="14072" max="14072" width="5.7109375" style="99" customWidth="1"/>
    <col min="14073" max="14073" width="25.5703125" style="99" customWidth="1"/>
    <col min="14074" max="14074" width="63.140625" style="99" customWidth="1"/>
    <col min="14075" max="14075" width="10" style="99" customWidth="1"/>
    <col min="14076" max="14076" width="7.85546875" style="99" customWidth="1"/>
    <col min="14077" max="14077" width="12.42578125" style="99" bestFit="1" customWidth="1"/>
    <col min="14078" max="14078" width="11.42578125" style="99"/>
    <col min="14079" max="14079" width="17.28515625" style="99" bestFit="1" customWidth="1"/>
    <col min="14080" max="14082" width="17.28515625" style="99" customWidth="1"/>
    <col min="14083" max="14085" width="0" style="99" hidden="1" customWidth="1"/>
    <col min="14086" max="14086" width="14.42578125" style="99" customWidth="1"/>
    <col min="14087" max="14087" width="11.42578125" style="99"/>
    <col min="14088" max="14088" width="17.28515625" style="99" bestFit="1" customWidth="1"/>
    <col min="14089" max="14089" width="16.7109375" style="99" bestFit="1" customWidth="1"/>
    <col min="14090" max="14090" width="15.5703125" style="99" bestFit="1" customWidth="1"/>
    <col min="14091" max="14327" width="11.42578125" style="99"/>
    <col min="14328" max="14328" width="5.7109375" style="99" customWidth="1"/>
    <col min="14329" max="14329" width="25.5703125" style="99" customWidth="1"/>
    <col min="14330" max="14330" width="63.140625" style="99" customWidth="1"/>
    <col min="14331" max="14331" width="10" style="99" customWidth="1"/>
    <col min="14332" max="14332" width="7.85546875" style="99" customWidth="1"/>
    <col min="14333" max="14333" width="12.42578125" style="99" bestFit="1" customWidth="1"/>
    <col min="14334" max="14334" width="11.42578125" style="99"/>
    <col min="14335" max="14335" width="17.28515625" style="99" bestFit="1" customWidth="1"/>
    <col min="14336" max="14338" width="17.28515625" style="99" customWidth="1"/>
    <col min="14339" max="14341" width="0" style="99" hidden="1" customWidth="1"/>
    <col min="14342" max="14342" width="14.42578125" style="99" customWidth="1"/>
    <col min="14343" max="14343" width="11.42578125" style="99"/>
    <col min="14344" max="14344" width="17.28515625" style="99" bestFit="1" customWidth="1"/>
    <col min="14345" max="14345" width="16.7109375" style="99" bestFit="1" customWidth="1"/>
    <col min="14346" max="14346" width="15.5703125" style="99" bestFit="1" customWidth="1"/>
    <col min="14347" max="14583" width="11.42578125" style="99"/>
    <col min="14584" max="14584" width="5.7109375" style="99" customWidth="1"/>
    <col min="14585" max="14585" width="25.5703125" style="99" customWidth="1"/>
    <col min="14586" max="14586" width="63.140625" style="99" customWidth="1"/>
    <col min="14587" max="14587" width="10" style="99" customWidth="1"/>
    <col min="14588" max="14588" width="7.85546875" style="99" customWidth="1"/>
    <col min="14589" max="14589" width="12.42578125" style="99" bestFit="1" customWidth="1"/>
    <col min="14590" max="14590" width="11.42578125" style="99"/>
    <col min="14591" max="14591" width="17.28515625" style="99" bestFit="1" customWidth="1"/>
    <col min="14592" max="14594" width="17.28515625" style="99" customWidth="1"/>
    <col min="14595" max="14597" width="0" style="99" hidden="1" customWidth="1"/>
    <col min="14598" max="14598" width="14.42578125" style="99" customWidth="1"/>
    <col min="14599" max="14599" width="11.42578125" style="99"/>
    <col min="14600" max="14600" width="17.28515625" style="99" bestFit="1" customWidth="1"/>
    <col min="14601" max="14601" width="16.7109375" style="99" bestFit="1" customWidth="1"/>
    <col min="14602" max="14602" width="15.5703125" style="99" bestFit="1" customWidth="1"/>
    <col min="14603" max="14839" width="11.42578125" style="99"/>
    <col min="14840" max="14840" width="5.7109375" style="99" customWidth="1"/>
    <col min="14841" max="14841" width="25.5703125" style="99" customWidth="1"/>
    <col min="14842" max="14842" width="63.140625" style="99" customWidth="1"/>
    <col min="14843" max="14843" width="10" style="99" customWidth="1"/>
    <col min="14844" max="14844" width="7.85546875" style="99" customWidth="1"/>
    <col min="14845" max="14845" width="12.42578125" style="99" bestFit="1" customWidth="1"/>
    <col min="14846" max="14846" width="11.42578125" style="99"/>
    <col min="14847" max="14847" width="17.28515625" style="99" bestFit="1" customWidth="1"/>
    <col min="14848" max="14850" width="17.28515625" style="99" customWidth="1"/>
    <col min="14851" max="14853" width="0" style="99" hidden="1" customWidth="1"/>
    <col min="14854" max="14854" width="14.42578125" style="99" customWidth="1"/>
    <col min="14855" max="14855" width="11.42578125" style="99"/>
    <col min="14856" max="14856" width="17.28515625" style="99" bestFit="1" customWidth="1"/>
    <col min="14857" max="14857" width="16.7109375" style="99" bestFit="1" customWidth="1"/>
    <col min="14858" max="14858" width="15.5703125" style="99" bestFit="1" customWidth="1"/>
    <col min="14859" max="15095" width="11.42578125" style="99"/>
    <col min="15096" max="15096" width="5.7109375" style="99" customWidth="1"/>
    <col min="15097" max="15097" width="25.5703125" style="99" customWidth="1"/>
    <col min="15098" max="15098" width="63.140625" style="99" customWidth="1"/>
    <col min="15099" max="15099" width="10" style="99" customWidth="1"/>
    <col min="15100" max="15100" width="7.85546875" style="99" customWidth="1"/>
    <col min="15101" max="15101" width="12.42578125" style="99" bestFit="1" customWidth="1"/>
    <col min="15102" max="15102" width="11.42578125" style="99"/>
    <col min="15103" max="15103" width="17.28515625" style="99" bestFit="1" customWidth="1"/>
    <col min="15104" max="15106" width="17.28515625" style="99" customWidth="1"/>
    <col min="15107" max="15109" width="0" style="99" hidden="1" customWidth="1"/>
    <col min="15110" max="15110" width="14.42578125" style="99" customWidth="1"/>
    <col min="15111" max="15111" width="11.42578125" style="99"/>
    <col min="15112" max="15112" width="17.28515625" style="99" bestFit="1" customWidth="1"/>
    <col min="15113" max="15113" width="16.7109375" style="99" bestFit="1" customWidth="1"/>
    <col min="15114" max="15114" width="15.5703125" style="99" bestFit="1" customWidth="1"/>
    <col min="15115" max="15351" width="11.42578125" style="99"/>
    <col min="15352" max="15352" width="5.7109375" style="99" customWidth="1"/>
    <col min="15353" max="15353" width="25.5703125" style="99" customWidth="1"/>
    <col min="15354" max="15354" width="63.140625" style="99" customWidth="1"/>
    <col min="15355" max="15355" width="10" style="99" customWidth="1"/>
    <col min="15356" max="15356" width="7.85546875" style="99" customWidth="1"/>
    <col min="15357" max="15357" width="12.42578125" style="99" bestFit="1" customWidth="1"/>
    <col min="15358" max="15358" width="11.42578125" style="99"/>
    <col min="15359" max="15359" width="17.28515625" style="99" bestFit="1" customWidth="1"/>
    <col min="15360" max="15362" width="17.28515625" style="99" customWidth="1"/>
    <col min="15363" max="15365" width="0" style="99" hidden="1" customWidth="1"/>
    <col min="15366" max="15366" width="14.42578125" style="99" customWidth="1"/>
    <col min="15367" max="15367" width="11.42578125" style="99"/>
    <col min="15368" max="15368" width="17.28515625" style="99" bestFit="1" customWidth="1"/>
    <col min="15369" max="15369" width="16.7109375" style="99" bestFit="1" customWidth="1"/>
    <col min="15370" max="15370" width="15.5703125" style="99" bestFit="1" customWidth="1"/>
    <col min="15371" max="15607" width="11.42578125" style="99"/>
    <col min="15608" max="15608" width="5.7109375" style="99" customWidth="1"/>
    <col min="15609" max="15609" width="25.5703125" style="99" customWidth="1"/>
    <col min="15610" max="15610" width="63.140625" style="99" customWidth="1"/>
    <col min="15611" max="15611" width="10" style="99" customWidth="1"/>
    <col min="15612" max="15612" width="7.85546875" style="99" customWidth="1"/>
    <col min="15613" max="15613" width="12.42578125" style="99" bestFit="1" customWidth="1"/>
    <col min="15614" max="15614" width="11.42578125" style="99"/>
    <col min="15615" max="15615" width="17.28515625" style="99" bestFit="1" customWidth="1"/>
    <col min="15616" max="15618" width="17.28515625" style="99" customWidth="1"/>
    <col min="15619" max="15621" width="0" style="99" hidden="1" customWidth="1"/>
    <col min="15622" max="15622" width="14.42578125" style="99" customWidth="1"/>
    <col min="15623" max="15623" width="11.42578125" style="99"/>
    <col min="15624" max="15624" width="17.28515625" style="99" bestFit="1" customWidth="1"/>
    <col min="15625" max="15625" width="16.7109375" style="99" bestFit="1" customWidth="1"/>
    <col min="15626" max="15626" width="15.5703125" style="99" bestFit="1" customWidth="1"/>
    <col min="15627" max="15863" width="11.42578125" style="99"/>
    <col min="15864" max="15864" width="5.7109375" style="99" customWidth="1"/>
    <col min="15865" max="15865" width="25.5703125" style="99" customWidth="1"/>
    <col min="15866" max="15866" width="63.140625" style="99" customWidth="1"/>
    <col min="15867" max="15867" width="10" style="99" customWidth="1"/>
    <col min="15868" max="15868" width="7.85546875" style="99" customWidth="1"/>
    <col min="15869" max="15869" width="12.42578125" style="99" bestFit="1" customWidth="1"/>
    <col min="15870" max="15870" width="11.42578125" style="99"/>
    <col min="15871" max="15871" width="17.28515625" style="99" bestFit="1" customWidth="1"/>
    <col min="15872" max="15874" width="17.28515625" style="99" customWidth="1"/>
    <col min="15875" max="15877" width="0" style="99" hidden="1" customWidth="1"/>
    <col min="15878" max="15878" width="14.42578125" style="99" customWidth="1"/>
    <col min="15879" max="15879" width="11.42578125" style="99"/>
    <col min="15880" max="15880" width="17.28515625" style="99" bestFit="1" customWidth="1"/>
    <col min="15881" max="15881" width="16.7109375" style="99" bestFit="1" customWidth="1"/>
    <col min="15882" max="15882" width="15.5703125" style="99" bestFit="1" customWidth="1"/>
    <col min="15883" max="16119" width="11.42578125" style="99"/>
    <col min="16120" max="16120" width="5.7109375" style="99" customWidth="1"/>
    <col min="16121" max="16121" width="25.5703125" style="99" customWidth="1"/>
    <col min="16122" max="16122" width="63.140625" style="99" customWidth="1"/>
    <col min="16123" max="16123" width="10" style="99" customWidth="1"/>
    <col min="16124" max="16124" width="7.85546875" style="99" customWidth="1"/>
    <col min="16125" max="16125" width="12.42578125" style="99" bestFit="1" customWidth="1"/>
    <col min="16126" max="16126" width="11.42578125" style="99"/>
    <col min="16127" max="16127" width="17.28515625" style="99" bestFit="1" customWidth="1"/>
    <col min="16128" max="16130" width="17.28515625" style="99" customWidth="1"/>
    <col min="16131" max="16133" width="0" style="99" hidden="1" customWidth="1"/>
    <col min="16134" max="16134" width="14.42578125" style="99" customWidth="1"/>
    <col min="16135" max="16135" width="11.42578125" style="99"/>
    <col min="16136" max="16136" width="17.28515625" style="99" bestFit="1" customWidth="1"/>
    <col min="16137" max="16137" width="16.7109375" style="99" bestFit="1" customWidth="1"/>
    <col min="16138" max="16138" width="15.5703125" style="99" bestFit="1" customWidth="1"/>
    <col min="16139" max="16384" width="11.42578125" style="99"/>
  </cols>
  <sheetData>
    <row r="1" spans="2:9" ht="15" thickBot="1" x14ac:dyDescent="0.25"/>
    <row r="2" spans="2:9" x14ac:dyDescent="0.2">
      <c r="B2" s="196" t="s">
        <v>98</v>
      </c>
      <c r="C2" s="197"/>
      <c r="D2" s="197"/>
      <c r="E2" s="197"/>
      <c r="F2" s="197"/>
      <c r="G2" s="197"/>
      <c r="H2" s="197"/>
    </row>
    <row r="3" spans="2:9" x14ac:dyDescent="0.2">
      <c r="B3" s="198" t="s">
        <v>99</v>
      </c>
      <c r="C3" s="199"/>
      <c r="D3" s="199"/>
      <c r="E3" s="199"/>
      <c r="F3" s="199"/>
      <c r="G3" s="199"/>
      <c r="H3" s="199"/>
    </row>
    <row r="4" spans="2:9" x14ac:dyDescent="0.2">
      <c r="B4" s="198" t="s">
        <v>180</v>
      </c>
      <c r="C4" s="199"/>
      <c r="D4" s="199"/>
      <c r="E4" s="199"/>
      <c r="F4" s="199"/>
      <c r="G4" s="199"/>
      <c r="H4" s="199"/>
    </row>
    <row r="5" spans="2:9" ht="15" thickBot="1" x14ac:dyDescent="0.25">
      <c r="B5" s="200" t="s">
        <v>100</v>
      </c>
      <c r="C5" s="201"/>
      <c r="D5" s="201"/>
      <c r="E5" s="201"/>
      <c r="F5" s="201"/>
      <c r="G5" s="201"/>
      <c r="H5" s="201"/>
    </row>
    <row r="6" spans="2:9" ht="15" thickBot="1" x14ac:dyDescent="0.25">
      <c r="B6" s="189"/>
      <c r="C6" s="190"/>
      <c r="D6" s="190"/>
      <c r="E6" s="190"/>
      <c r="F6" s="190"/>
      <c r="G6" s="190"/>
      <c r="H6" s="190"/>
    </row>
    <row r="7" spans="2:9" ht="66" customHeight="1" thickBot="1" x14ac:dyDescent="0.25">
      <c r="B7" s="191" t="s">
        <v>101</v>
      </c>
      <c r="C7" s="192"/>
      <c r="D7" s="192"/>
      <c r="E7" s="193"/>
      <c r="F7" s="180" t="s">
        <v>181</v>
      </c>
      <c r="G7" s="181"/>
      <c r="H7" s="182"/>
      <c r="I7" s="101"/>
    </row>
    <row r="8" spans="2:9" ht="15" thickBot="1" x14ac:dyDescent="0.25">
      <c r="B8" s="119" t="s">
        <v>102</v>
      </c>
      <c r="C8" s="107" t="s">
        <v>103</v>
      </c>
      <c r="D8" s="102" t="s">
        <v>104</v>
      </c>
      <c r="E8" s="103" t="s">
        <v>105</v>
      </c>
      <c r="F8" s="104" t="s">
        <v>106</v>
      </c>
      <c r="G8" s="105" t="s">
        <v>107</v>
      </c>
      <c r="H8" s="106" t="s">
        <v>108</v>
      </c>
    </row>
    <row r="9" spans="2:9" ht="15" customHeight="1" x14ac:dyDescent="0.2">
      <c r="B9" s="110">
        <v>1</v>
      </c>
      <c r="C9" s="183" t="s">
        <v>109</v>
      </c>
      <c r="D9" s="184"/>
      <c r="E9" s="185"/>
      <c r="F9" s="111"/>
      <c r="G9" s="112"/>
      <c r="H9" s="113"/>
    </row>
    <row r="10" spans="2:9" x14ac:dyDescent="0.2">
      <c r="B10" s="129">
        <f>+B9+0.01</f>
        <v>1.01</v>
      </c>
      <c r="C10" s="122" t="s">
        <v>110</v>
      </c>
      <c r="D10" s="123" t="s">
        <v>111</v>
      </c>
      <c r="E10" s="153">
        <v>1</v>
      </c>
      <c r="F10" s="137"/>
      <c r="G10" s="138"/>
      <c r="H10" s="139"/>
    </row>
    <row r="11" spans="2:9" x14ac:dyDescent="0.2">
      <c r="B11" s="129">
        <f t="shared" ref="B11:B29" si="0">+B10+0.01</f>
        <v>1.02</v>
      </c>
      <c r="C11" s="122" t="s">
        <v>112</v>
      </c>
      <c r="D11" s="123" t="s">
        <v>113</v>
      </c>
      <c r="E11" s="153">
        <v>1</v>
      </c>
      <c r="F11" s="137"/>
      <c r="G11" s="138"/>
      <c r="H11" s="139"/>
    </row>
    <row r="12" spans="2:9" ht="25.5" x14ac:dyDescent="0.2">
      <c r="B12" s="129">
        <f t="shared" si="0"/>
        <v>1.03</v>
      </c>
      <c r="C12" s="122" t="s">
        <v>114</v>
      </c>
      <c r="D12" s="123" t="s">
        <v>115</v>
      </c>
      <c r="E12" s="153">
        <v>20</v>
      </c>
      <c r="F12" s="137"/>
      <c r="G12" s="138"/>
      <c r="H12" s="139"/>
    </row>
    <row r="13" spans="2:9" x14ac:dyDescent="0.2">
      <c r="B13" s="129">
        <f t="shared" si="0"/>
        <v>1.04</v>
      </c>
      <c r="C13" s="122" t="s">
        <v>116</v>
      </c>
      <c r="D13" s="123" t="s">
        <v>115</v>
      </c>
      <c r="E13" s="153">
        <v>90</v>
      </c>
      <c r="F13" s="137"/>
      <c r="G13" s="138"/>
      <c r="H13" s="139"/>
    </row>
    <row r="14" spans="2:9" ht="25.5" x14ac:dyDescent="0.2">
      <c r="B14" s="129">
        <f t="shared" si="0"/>
        <v>1.05</v>
      </c>
      <c r="C14" s="122" t="s">
        <v>117</v>
      </c>
      <c r="D14" s="123" t="s">
        <v>115</v>
      </c>
      <c r="E14" s="153">
        <v>90</v>
      </c>
      <c r="F14" s="137"/>
      <c r="G14" s="138"/>
      <c r="H14" s="139"/>
    </row>
    <row r="15" spans="2:9" x14ac:dyDescent="0.2">
      <c r="B15" s="129">
        <f t="shared" si="0"/>
        <v>1.06</v>
      </c>
      <c r="C15" s="122" t="s">
        <v>118</v>
      </c>
      <c r="D15" s="123" t="s">
        <v>115</v>
      </c>
      <c r="E15" s="153">
        <v>90</v>
      </c>
      <c r="F15" s="137"/>
      <c r="G15" s="138"/>
      <c r="H15" s="139"/>
    </row>
    <row r="16" spans="2:9" x14ac:dyDescent="0.2">
      <c r="B16" s="129">
        <f t="shared" si="0"/>
        <v>1.07</v>
      </c>
      <c r="C16" s="122" t="s">
        <v>119</v>
      </c>
      <c r="D16" s="123" t="s">
        <v>115</v>
      </c>
      <c r="E16" s="153">
        <v>42</v>
      </c>
      <c r="F16" s="137"/>
      <c r="G16" s="138"/>
      <c r="H16" s="139"/>
    </row>
    <row r="17" spans="2:8" ht="25.5" x14ac:dyDescent="0.2">
      <c r="B17" s="129">
        <f t="shared" si="0"/>
        <v>1.08</v>
      </c>
      <c r="C17" s="122" t="s">
        <v>120</v>
      </c>
      <c r="D17" s="123" t="s">
        <v>115</v>
      </c>
      <c r="E17" s="153">
        <v>18</v>
      </c>
      <c r="F17" s="137"/>
      <c r="G17" s="138"/>
      <c r="H17" s="139"/>
    </row>
    <row r="18" spans="2:8" ht="25.5" x14ac:dyDescent="0.2">
      <c r="B18" s="129">
        <f t="shared" si="0"/>
        <v>1.0900000000000001</v>
      </c>
      <c r="C18" s="122" t="s">
        <v>121</v>
      </c>
      <c r="D18" s="123" t="s">
        <v>115</v>
      </c>
      <c r="E18" s="153">
        <v>42</v>
      </c>
      <c r="F18" s="137"/>
      <c r="G18" s="138"/>
      <c r="H18" s="139"/>
    </row>
    <row r="19" spans="2:8" x14ac:dyDescent="0.2">
      <c r="B19" s="129">
        <f t="shared" si="0"/>
        <v>1.1000000000000001</v>
      </c>
      <c r="C19" s="122" t="s">
        <v>122</v>
      </c>
      <c r="D19" s="123" t="s">
        <v>123</v>
      </c>
      <c r="E19" s="153">
        <v>1</v>
      </c>
      <c r="F19" s="137"/>
      <c r="G19" s="138"/>
      <c r="H19" s="139"/>
    </row>
    <row r="20" spans="2:8" ht="25.5" x14ac:dyDescent="0.2">
      <c r="B20" s="129">
        <f t="shared" si="0"/>
        <v>1.1100000000000001</v>
      </c>
      <c r="C20" s="122" t="s">
        <v>124</v>
      </c>
      <c r="D20" s="123" t="s">
        <v>125</v>
      </c>
      <c r="E20" s="153">
        <v>30</v>
      </c>
      <c r="F20" s="137"/>
      <c r="G20" s="138"/>
      <c r="H20" s="139"/>
    </row>
    <row r="21" spans="2:8" x14ac:dyDescent="0.2">
      <c r="B21" s="129">
        <f t="shared" si="0"/>
        <v>1.1200000000000001</v>
      </c>
      <c r="C21" s="122" t="s">
        <v>126</v>
      </c>
      <c r="D21" s="123" t="s">
        <v>123</v>
      </c>
      <c r="E21" s="153">
        <v>1</v>
      </c>
      <c r="F21" s="137"/>
      <c r="G21" s="138"/>
      <c r="H21" s="139"/>
    </row>
    <row r="22" spans="2:8" ht="25.5" x14ac:dyDescent="0.2">
      <c r="B22" s="129">
        <f t="shared" si="0"/>
        <v>1.1299999999999999</v>
      </c>
      <c r="C22" s="122" t="s">
        <v>127</v>
      </c>
      <c r="D22" s="123" t="s">
        <v>128</v>
      </c>
      <c r="E22" s="152">
        <v>1.5</v>
      </c>
      <c r="F22" s="137"/>
      <c r="G22" s="138"/>
      <c r="H22" s="139"/>
    </row>
    <row r="23" spans="2:8" ht="25.5" x14ac:dyDescent="0.2">
      <c r="B23" s="129">
        <f t="shared" si="0"/>
        <v>1.1399999999999999</v>
      </c>
      <c r="C23" s="122" t="s">
        <v>129</v>
      </c>
      <c r="D23" s="123" t="s">
        <v>113</v>
      </c>
      <c r="E23" s="153">
        <v>1</v>
      </c>
      <c r="F23" s="137"/>
      <c r="G23" s="138"/>
      <c r="H23" s="139"/>
    </row>
    <row r="24" spans="2:8" ht="25.5" x14ac:dyDescent="0.2">
      <c r="B24" s="129">
        <f t="shared" si="0"/>
        <v>1.1499999999999999</v>
      </c>
      <c r="C24" s="122" t="s">
        <v>130</v>
      </c>
      <c r="D24" s="123" t="s">
        <v>131</v>
      </c>
      <c r="E24" s="153">
        <v>1</v>
      </c>
      <c r="F24" s="137"/>
      <c r="G24" s="138"/>
      <c r="H24" s="139"/>
    </row>
    <row r="25" spans="2:8" x14ac:dyDescent="0.2">
      <c r="B25" s="129">
        <f t="shared" si="0"/>
        <v>1.1599999999999999</v>
      </c>
      <c r="C25" s="122" t="s">
        <v>132</v>
      </c>
      <c r="D25" s="123" t="s">
        <v>133</v>
      </c>
      <c r="E25" s="153">
        <v>1</v>
      </c>
      <c r="F25" s="137"/>
      <c r="G25" s="138"/>
      <c r="H25" s="139"/>
    </row>
    <row r="26" spans="2:8" ht="25.5" x14ac:dyDescent="0.2">
      <c r="B26" s="129">
        <f t="shared" si="0"/>
        <v>1.17</v>
      </c>
      <c r="C26" s="122" t="s">
        <v>134</v>
      </c>
      <c r="D26" s="123" t="s">
        <v>21</v>
      </c>
      <c r="E26" s="153">
        <v>81</v>
      </c>
      <c r="F26" s="137"/>
      <c r="G26" s="138"/>
      <c r="H26" s="139"/>
    </row>
    <row r="27" spans="2:8" x14ac:dyDescent="0.2">
      <c r="B27" s="129">
        <f t="shared" si="0"/>
        <v>1.18</v>
      </c>
      <c r="C27" s="122" t="s">
        <v>135</v>
      </c>
      <c r="D27" s="123" t="s">
        <v>128</v>
      </c>
      <c r="E27" s="153">
        <v>13</v>
      </c>
      <c r="F27" s="137"/>
      <c r="G27" s="138"/>
      <c r="H27" s="139"/>
    </row>
    <row r="28" spans="2:8" x14ac:dyDescent="0.2">
      <c r="B28" s="129">
        <f t="shared" si="0"/>
        <v>1.19</v>
      </c>
      <c r="C28" s="122" t="s">
        <v>136</v>
      </c>
      <c r="D28" s="123" t="s">
        <v>133</v>
      </c>
      <c r="E28" s="153">
        <v>2</v>
      </c>
      <c r="F28" s="137"/>
      <c r="G28" s="138"/>
      <c r="H28" s="139"/>
    </row>
    <row r="29" spans="2:8" x14ac:dyDescent="0.2">
      <c r="B29" s="129">
        <f t="shared" si="0"/>
        <v>1.2</v>
      </c>
      <c r="C29" s="122" t="s">
        <v>137</v>
      </c>
      <c r="D29" s="123" t="s">
        <v>133</v>
      </c>
      <c r="E29" s="153">
        <v>1</v>
      </c>
      <c r="F29" s="137"/>
      <c r="G29" s="138"/>
      <c r="H29" s="139"/>
    </row>
    <row r="30" spans="2:8" ht="25.5" x14ac:dyDescent="0.2">
      <c r="B30" s="129">
        <f>+B29+0.01</f>
        <v>1.21</v>
      </c>
      <c r="C30" s="122" t="s">
        <v>138</v>
      </c>
      <c r="D30" s="123" t="s">
        <v>21</v>
      </c>
      <c r="E30" s="153">
        <v>90</v>
      </c>
      <c r="F30" s="137"/>
      <c r="G30" s="138"/>
      <c r="H30" s="139"/>
    </row>
    <row r="31" spans="2:8" x14ac:dyDescent="0.2">
      <c r="B31" s="129">
        <v>1.22</v>
      </c>
      <c r="C31" s="122" t="s">
        <v>139</v>
      </c>
      <c r="D31" s="151" t="s">
        <v>133</v>
      </c>
      <c r="E31" s="154">
        <v>1</v>
      </c>
      <c r="F31" s="137"/>
      <c r="G31" s="138"/>
      <c r="H31" s="139"/>
    </row>
    <row r="32" spans="2:8" ht="29.25" customHeight="1" x14ac:dyDescent="0.2">
      <c r="B32" s="114">
        <v>2</v>
      </c>
      <c r="C32" s="186" t="s">
        <v>140</v>
      </c>
      <c r="D32" s="187"/>
      <c r="E32" s="188"/>
      <c r="F32" s="137"/>
      <c r="G32" s="138"/>
      <c r="H32" s="139"/>
    </row>
    <row r="33" spans="2:8" ht="38.25" x14ac:dyDescent="0.2">
      <c r="B33" s="129">
        <f>+B32+0.01</f>
        <v>2.0099999999999998</v>
      </c>
      <c r="C33" s="122" t="s">
        <v>141</v>
      </c>
      <c r="D33" s="123" t="s">
        <v>133</v>
      </c>
      <c r="E33" s="153">
        <v>1</v>
      </c>
      <c r="F33" s="137"/>
      <c r="G33" s="138"/>
      <c r="H33" s="139"/>
    </row>
    <row r="34" spans="2:8" x14ac:dyDescent="0.2">
      <c r="B34" s="129">
        <f t="shared" ref="B34:B35" si="1">+B33+0.01</f>
        <v>2.02</v>
      </c>
      <c r="C34" s="122" t="s">
        <v>142</v>
      </c>
      <c r="D34" s="123" t="s">
        <v>21</v>
      </c>
      <c r="E34" s="153">
        <v>120</v>
      </c>
      <c r="F34" s="137"/>
      <c r="G34" s="138"/>
      <c r="H34" s="139"/>
    </row>
    <row r="35" spans="2:8" ht="38.25" x14ac:dyDescent="0.2">
      <c r="B35" s="129">
        <f t="shared" si="1"/>
        <v>2.0299999999999998</v>
      </c>
      <c r="C35" s="122" t="s">
        <v>143</v>
      </c>
      <c r="D35" s="123" t="s">
        <v>133</v>
      </c>
      <c r="E35" s="153">
        <v>1</v>
      </c>
      <c r="F35" s="137"/>
      <c r="G35" s="138"/>
      <c r="H35" s="139"/>
    </row>
    <row r="36" spans="2:8" x14ac:dyDescent="0.2">
      <c r="B36" s="114">
        <v>3</v>
      </c>
      <c r="C36" s="186" t="s">
        <v>144</v>
      </c>
      <c r="D36" s="187"/>
      <c r="E36" s="188"/>
      <c r="F36" s="137"/>
      <c r="G36" s="138"/>
      <c r="H36" s="139"/>
    </row>
    <row r="37" spans="2:8" ht="25.5" x14ac:dyDescent="0.2">
      <c r="B37" s="129">
        <f>+B36+0.01</f>
        <v>3.01</v>
      </c>
      <c r="C37" s="122" t="s">
        <v>145</v>
      </c>
      <c r="D37" s="123" t="s">
        <v>133</v>
      </c>
      <c r="E37" s="152">
        <v>1</v>
      </c>
      <c r="F37" s="137"/>
      <c r="G37" s="138"/>
      <c r="H37" s="139"/>
    </row>
    <row r="38" spans="2:8" ht="25.5" x14ac:dyDescent="0.2">
      <c r="B38" s="129">
        <f t="shared" ref="B38:B42" si="2">+B37+0.01</f>
        <v>3.02</v>
      </c>
      <c r="C38" s="122" t="s">
        <v>146</v>
      </c>
      <c r="D38" s="123" t="s">
        <v>133</v>
      </c>
      <c r="E38" s="152">
        <v>2</v>
      </c>
      <c r="F38" s="137"/>
      <c r="G38" s="138"/>
      <c r="H38" s="139"/>
    </row>
    <row r="39" spans="2:8" x14ac:dyDescent="0.2">
      <c r="B39" s="129">
        <f t="shared" si="2"/>
        <v>3.03</v>
      </c>
      <c r="C39" s="122" t="s">
        <v>147</v>
      </c>
      <c r="D39" s="123" t="s">
        <v>133</v>
      </c>
      <c r="E39" s="152">
        <v>1</v>
      </c>
      <c r="F39" s="137"/>
      <c r="G39" s="138"/>
      <c r="H39" s="139"/>
    </row>
    <row r="40" spans="2:8" x14ac:dyDescent="0.2">
      <c r="B40" s="129">
        <f t="shared" si="2"/>
        <v>3.04</v>
      </c>
      <c r="C40" s="122" t="s">
        <v>148</v>
      </c>
      <c r="D40" s="123" t="s">
        <v>133</v>
      </c>
      <c r="E40" s="152">
        <v>1</v>
      </c>
      <c r="F40" s="137"/>
      <c r="G40" s="138"/>
      <c r="H40" s="139"/>
    </row>
    <row r="41" spans="2:8" x14ac:dyDescent="0.2">
      <c r="B41" s="129">
        <f t="shared" si="2"/>
        <v>3.05</v>
      </c>
      <c r="C41" s="122" t="s">
        <v>149</v>
      </c>
      <c r="D41" s="123" t="s">
        <v>133</v>
      </c>
      <c r="E41" s="152">
        <v>5</v>
      </c>
      <c r="F41" s="137"/>
      <c r="G41" s="138"/>
      <c r="H41" s="139"/>
    </row>
    <row r="42" spans="2:8" x14ac:dyDescent="0.2">
      <c r="B42" s="129">
        <f t="shared" si="2"/>
        <v>3.06</v>
      </c>
      <c r="C42" s="122" t="s">
        <v>150</v>
      </c>
      <c r="D42" s="123" t="s">
        <v>133</v>
      </c>
      <c r="E42" s="152">
        <v>3</v>
      </c>
      <c r="F42" s="137"/>
      <c r="G42" s="138"/>
      <c r="H42" s="139"/>
    </row>
    <row r="43" spans="2:8" x14ac:dyDescent="0.2">
      <c r="B43" s="114">
        <v>4</v>
      </c>
      <c r="C43" s="125" t="s">
        <v>151</v>
      </c>
      <c r="D43" s="123"/>
      <c r="E43" s="152"/>
      <c r="F43" s="137"/>
      <c r="G43" s="138"/>
      <c r="H43" s="139"/>
    </row>
    <row r="44" spans="2:8" ht="25.5" x14ac:dyDescent="0.2">
      <c r="B44" s="129">
        <f>+B43+0.01</f>
        <v>4.01</v>
      </c>
      <c r="C44" s="122" t="s">
        <v>152</v>
      </c>
      <c r="D44" s="123" t="s">
        <v>153</v>
      </c>
      <c r="E44" s="152">
        <v>12</v>
      </c>
      <c r="F44" s="137"/>
      <c r="G44" s="138"/>
      <c r="H44" s="139"/>
    </row>
    <row r="45" spans="2:8" x14ac:dyDescent="0.2">
      <c r="B45" s="129">
        <f t="shared" ref="B45:B57" si="3">+B44+0.01</f>
        <v>4.0199999999999996</v>
      </c>
      <c r="C45" s="122" t="s">
        <v>154</v>
      </c>
      <c r="D45" s="123" t="s">
        <v>153</v>
      </c>
      <c r="E45" s="152">
        <v>9.6</v>
      </c>
      <c r="F45" s="137"/>
      <c r="G45" s="138"/>
      <c r="H45" s="139"/>
    </row>
    <row r="46" spans="2:8" x14ac:dyDescent="0.2">
      <c r="B46" s="129">
        <f t="shared" si="3"/>
        <v>4.03</v>
      </c>
      <c r="C46" s="122" t="s">
        <v>155</v>
      </c>
      <c r="D46" s="123" t="s">
        <v>21</v>
      </c>
      <c r="E46" s="152">
        <v>12</v>
      </c>
      <c r="F46" s="137"/>
      <c r="G46" s="138"/>
      <c r="H46" s="139"/>
    </row>
    <row r="47" spans="2:8" x14ac:dyDescent="0.2">
      <c r="B47" s="129">
        <f t="shared" si="3"/>
        <v>4.04</v>
      </c>
      <c r="C47" s="122" t="s">
        <v>156</v>
      </c>
      <c r="D47" s="123" t="s">
        <v>157</v>
      </c>
      <c r="E47" s="152">
        <v>12</v>
      </c>
      <c r="F47" s="137"/>
      <c r="G47" s="138"/>
      <c r="H47" s="139"/>
    </row>
    <row r="48" spans="2:8" ht="25.5" x14ac:dyDescent="0.2">
      <c r="B48" s="129">
        <f t="shared" si="3"/>
        <v>4.05</v>
      </c>
      <c r="C48" s="122" t="s">
        <v>158</v>
      </c>
      <c r="D48" s="123" t="s">
        <v>128</v>
      </c>
      <c r="E48" s="152">
        <v>17.5</v>
      </c>
      <c r="F48" s="137"/>
      <c r="G48" s="138"/>
      <c r="H48" s="139"/>
    </row>
    <row r="49" spans="2:9" ht="25.5" x14ac:dyDescent="0.2">
      <c r="B49" s="129">
        <f t="shared" si="3"/>
        <v>4.0599999999999996</v>
      </c>
      <c r="C49" s="122" t="s">
        <v>159</v>
      </c>
      <c r="D49" s="123" t="s">
        <v>128</v>
      </c>
      <c r="E49" s="155">
        <v>8.75</v>
      </c>
      <c r="F49" s="137"/>
      <c r="G49" s="138"/>
      <c r="H49" s="139"/>
    </row>
    <row r="50" spans="2:9" x14ac:dyDescent="0.2">
      <c r="B50" s="129">
        <f t="shared" si="3"/>
        <v>4.07</v>
      </c>
      <c r="C50" s="122" t="s">
        <v>160</v>
      </c>
      <c r="D50" s="123" t="s">
        <v>153</v>
      </c>
      <c r="E50" s="152">
        <v>35</v>
      </c>
      <c r="F50" s="137"/>
      <c r="G50" s="138"/>
      <c r="H50" s="139"/>
    </row>
    <row r="51" spans="2:9" x14ac:dyDescent="0.2">
      <c r="B51" s="129">
        <f t="shared" si="3"/>
        <v>4.08</v>
      </c>
      <c r="C51" s="122" t="s">
        <v>161</v>
      </c>
      <c r="D51" s="123" t="s">
        <v>153</v>
      </c>
      <c r="E51" s="152">
        <v>10</v>
      </c>
      <c r="F51" s="137"/>
      <c r="G51" s="138"/>
      <c r="H51" s="139"/>
    </row>
    <row r="52" spans="2:9" x14ac:dyDescent="0.2">
      <c r="B52" s="129">
        <f t="shared" si="3"/>
        <v>4.09</v>
      </c>
      <c r="C52" s="122" t="s">
        <v>162</v>
      </c>
      <c r="D52" s="123" t="s">
        <v>133</v>
      </c>
      <c r="E52" s="152">
        <v>5</v>
      </c>
      <c r="F52" s="137"/>
      <c r="G52" s="138"/>
      <c r="H52" s="139"/>
    </row>
    <row r="53" spans="2:9" x14ac:dyDescent="0.2">
      <c r="B53" s="129">
        <f t="shared" si="3"/>
        <v>4.0999999999999996</v>
      </c>
      <c r="C53" s="122" t="s">
        <v>163</v>
      </c>
      <c r="D53" s="123" t="s">
        <v>21</v>
      </c>
      <c r="E53" s="152">
        <v>35</v>
      </c>
      <c r="F53" s="137"/>
      <c r="G53" s="138"/>
      <c r="H53" s="139"/>
    </row>
    <row r="54" spans="2:9" ht="25.5" x14ac:dyDescent="0.2">
      <c r="B54" s="129">
        <f t="shared" si="3"/>
        <v>4.1100000000000003</v>
      </c>
      <c r="C54" s="122" t="s">
        <v>164</v>
      </c>
      <c r="D54" s="123" t="s">
        <v>128</v>
      </c>
      <c r="E54" s="155">
        <v>3.36</v>
      </c>
      <c r="F54" s="137"/>
      <c r="G54" s="138"/>
      <c r="H54" s="139"/>
    </row>
    <row r="55" spans="2:9" ht="25.5" x14ac:dyDescent="0.2">
      <c r="B55" s="129">
        <f t="shared" si="3"/>
        <v>4.12</v>
      </c>
      <c r="C55" s="122" t="s">
        <v>165</v>
      </c>
      <c r="D55" s="123" t="s">
        <v>128</v>
      </c>
      <c r="E55" s="155">
        <v>0.16</v>
      </c>
      <c r="F55" s="137"/>
      <c r="G55" s="138"/>
      <c r="H55" s="139"/>
    </row>
    <row r="56" spans="2:9" x14ac:dyDescent="0.2">
      <c r="B56" s="129">
        <f t="shared" si="3"/>
        <v>4.13</v>
      </c>
      <c r="C56" s="122" t="s">
        <v>166</v>
      </c>
      <c r="D56" s="123" t="s">
        <v>153</v>
      </c>
      <c r="E56" s="152">
        <f>12*0.8</f>
        <v>9.6</v>
      </c>
      <c r="F56" s="137"/>
      <c r="G56" s="138"/>
      <c r="H56" s="139"/>
    </row>
    <row r="57" spans="2:9" x14ac:dyDescent="0.2">
      <c r="B57" s="129">
        <f t="shared" si="3"/>
        <v>4.1399999999999997</v>
      </c>
      <c r="C57" s="122" t="s">
        <v>167</v>
      </c>
      <c r="D57" s="123" t="s">
        <v>128</v>
      </c>
      <c r="E57" s="155">
        <v>8.75</v>
      </c>
      <c r="F57" s="137"/>
      <c r="G57" s="138"/>
      <c r="H57" s="139"/>
    </row>
    <row r="58" spans="2:9" x14ac:dyDescent="0.2">
      <c r="B58" s="114">
        <v>5</v>
      </c>
      <c r="C58" s="125" t="s">
        <v>168</v>
      </c>
      <c r="D58" s="123"/>
      <c r="E58" s="152"/>
      <c r="F58" s="137"/>
      <c r="G58" s="138"/>
      <c r="H58" s="139"/>
    </row>
    <row r="59" spans="2:9" ht="25.5" x14ac:dyDescent="0.2">
      <c r="B59" s="129">
        <f>+B58+0.01</f>
        <v>5.01</v>
      </c>
      <c r="C59" s="122" t="s">
        <v>169</v>
      </c>
      <c r="D59" s="123" t="s">
        <v>170</v>
      </c>
      <c r="E59" s="155">
        <v>131.66</v>
      </c>
      <c r="F59" s="137"/>
      <c r="G59" s="138"/>
      <c r="H59" s="139"/>
    </row>
    <row r="60" spans="2:9" ht="26.25" thickBot="1" x14ac:dyDescent="0.25">
      <c r="B60" s="120">
        <f>+B59+0.01</f>
        <v>5.0199999999999996</v>
      </c>
      <c r="C60" s="124" t="s">
        <v>171</v>
      </c>
      <c r="D60" s="121" t="s">
        <v>170</v>
      </c>
      <c r="E60" s="156">
        <v>773</v>
      </c>
      <c r="F60" s="140"/>
      <c r="G60" s="141"/>
      <c r="H60" s="142"/>
    </row>
    <row r="61" spans="2:9" ht="15" thickBot="1" x14ac:dyDescent="0.25">
      <c r="B61" s="6"/>
      <c r="C61" s="126"/>
      <c r="D61" s="127"/>
      <c r="E61" s="127"/>
      <c r="F61" s="128"/>
      <c r="G61" s="128"/>
      <c r="H61" s="128"/>
      <c r="I61" s="147"/>
    </row>
    <row r="62" spans="2:9" x14ac:dyDescent="0.2">
      <c r="B62" s="110"/>
      <c r="C62" s="133"/>
      <c r="D62" s="179" t="s">
        <v>172</v>
      </c>
      <c r="E62" s="179"/>
      <c r="F62" s="111"/>
      <c r="G62" s="112"/>
      <c r="H62" s="134">
        <f>SUM(H9:H60)</f>
        <v>0</v>
      </c>
      <c r="I62" s="147"/>
    </row>
    <row r="63" spans="2:9" ht="15" customHeight="1" x14ac:dyDescent="0.2">
      <c r="B63" s="114"/>
      <c r="C63" s="204" t="s">
        <v>173</v>
      </c>
      <c r="D63" s="205"/>
      <c r="E63" s="205"/>
      <c r="F63" s="115"/>
      <c r="G63" s="116"/>
      <c r="H63" s="117"/>
      <c r="I63" s="147"/>
    </row>
    <row r="64" spans="2:9" ht="15" customHeight="1" x14ac:dyDescent="0.2">
      <c r="B64" s="114"/>
      <c r="C64" s="202" t="s">
        <v>174</v>
      </c>
      <c r="D64" s="203"/>
      <c r="E64" s="130" t="s">
        <v>175</v>
      </c>
      <c r="F64" s="132"/>
      <c r="G64" s="132"/>
      <c r="H64" s="135">
        <f>ROUND(($H$62*F64),2)</f>
        <v>0</v>
      </c>
      <c r="I64" s="146"/>
    </row>
    <row r="65" spans="2:11" ht="15" customHeight="1" x14ac:dyDescent="0.2">
      <c r="B65" s="114"/>
      <c r="C65" s="202" t="s">
        <v>176</v>
      </c>
      <c r="D65" s="203"/>
      <c r="E65" s="130" t="s">
        <v>175</v>
      </c>
      <c r="F65" s="132"/>
      <c r="G65" s="131"/>
      <c r="H65" s="135">
        <f>ROUND(($H$62*F65),2)</f>
        <v>0</v>
      </c>
      <c r="I65" s="146"/>
    </row>
    <row r="66" spans="2:11" ht="15" customHeight="1" x14ac:dyDescent="0.2">
      <c r="B66" s="114"/>
      <c r="C66" s="202" t="s">
        <v>177</v>
      </c>
      <c r="D66" s="203"/>
      <c r="E66" s="130" t="s">
        <v>175</v>
      </c>
      <c r="F66" s="132"/>
      <c r="G66" s="132"/>
      <c r="H66" s="135">
        <f>ROUND((H65*F66),2)</f>
        <v>0</v>
      </c>
      <c r="I66" s="146"/>
    </row>
    <row r="67" spans="2:11" ht="15.75" customHeight="1" thickBot="1" x14ac:dyDescent="0.3">
      <c r="B67" s="120"/>
      <c r="C67" s="194" t="s">
        <v>178</v>
      </c>
      <c r="D67" s="195"/>
      <c r="E67" s="195"/>
      <c r="F67" s="108"/>
      <c r="G67" s="109"/>
      <c r="H67" s="136">
        <f>+ROUND((H62+H64+H65+H66),2)</f>
        <v>0</v>
      </c>
      <c r="I67" s="148"/>
    </row>
    <row r="68" spans="2:11" ht="15.75" customHeight="1" x14ac:dyDescent="0.2">
      <c r="B68" s="118"/>
      <c r="C68" s="143"/>
      <c r="D68" s="143"/>
      <c r="E68" s="143"/>
      <c r="F68" s="144"/>
      <c r="G68" s="144"/>
      <c r="H68" s="145"/>
      <c r="I68" s="147"/>
    </row>
    <row r="69" spans="2:11" ht="15.75" customHeight="1" x14ac:dyDescent="0.3">
      <c r="B69" s="178" t="s">
        <v>179</v>
      </c>
      <c r="C69" s="178"/>
      <c r="D69" s="178"/>
      <c r="E69" s="178"/>
      <c r="F69" s="178"/>
      <c r="G69" s="178"/>
      <c r="H69" s="178"/>
      <c r="I69" s="149"/>
    </row>
    <row r="70" spans="2:11" ht="15.75" customHeight="1" x14ac:dyDescent="0.2">
      <c r="B70" s="118"/>
      <c r="C70" s="143"/>
      <c r="D70" s="143"/>
      <c r="E70" s="143"/>
      <c r="F70" s="144"/>
      <c r="G70" s="144"/>
      <c r="H70" s="145"/>
      <c r="I70" s="150"/>
    </row>
    <row r="72" spans="2:11" x14ac:dyDescent="0.2">
      <c r="B72" s="176" t="s">
        <v>182</v>
      </c>
      <c r="C72" s="177"/>
      <c r="D72" s="177"/>
      <c r="E72" s="177"/>
      <c r="F72" s="177"/>
      <c r="G72" s="177"/>
      <c r="H72" s="177"/>
      <c r="I72" s="177"/>
      <c r="J72" s="177"/>
      <c r="K72" s="177"/>
    </row>
    <row r="73" spans="2:11" x14ac:dyDescent="0.2">
      <c r="B73" s="177"/>
      <c r="C73" s="177"/>
      <c r="D73" s="177"/>
      <c r="E73" s="177"/>
      <c r="F73" s="177"/>
      <c r="G73" s="177"/>
      <c r="H73" s="177"/>
      <c r="I73" s="177"/>
      <c r="J73" s="177"/>
      <c r="K73" s="177"/>
    </row>
    <row r="74" spans="2:11" x14ac:dyDescent="0.2">
      <c r="B74" s="177"/>
      <c r="C74" s="177"/>
      <c r="D74" s="177"/>
      <c r="E74" s="177"/>
      <c r="F74" s="177"/>
      <c r="G74" s="177"/>
      <c r="H74" s="177"/>
      <c r="I74" s="177"/>
      <c r="J74" s="177"/>
      <c r="K74" s="177"/>
    </row>
    <row r="75" spans="2:11" ht="51" customHeight="1" x14ac:dyDescent="0.2">
      <c r="B75" s="177"/>
      <c r="C75" s="177"/>
      <c r="D75" s="177"/>
      <c r="E75" s="177"/>
      <c r="F75" s="177"/>
      <c r="G75" s="177"/>
      <c r="H75" s="177"/>
      <c r="I75" s="177"/>
      <c r="J75" s="177"/>
      <c r="K75" s="177"/>
    </row>
    <row r="76" spans="2:11" ht="15" x14ac:dyDescent="0.25">
      <c r="B76" s="157"/>
      <c r="C76" s="157"/>
      <c r="D76"/>
      <c r="E76"/>
      <c r="F76"/>
      <c r="G76" s="158"/>
      <c r="H76" s="158"/>
      <c r="I76" s="158"/>
      <c r="J76"/>
      <c r="K76"/>
    </row>
    <row r="77" spans="2:11" ht="15" x14ac:dyDescent="0.25">
      <c r="B77" s="157"/>
      <c r="C77" s="157"/>
      <c r="D77"/>
      <c r="E77"/>
      <c r="F77"/>
      <c r="G77" s="158"/>
      <c r="H77" s="158"/>
      <c r="I77" s="158"/>
      <c r="J77"/>
      <c r="K77"/>
    </row>
    <row r="78" spans="2:11" x14ac:dyDescent="0.2">
      <c r="B78" s="176" t="s">
        <v>183</v>
      </c>
      <c r="C78" s="177"/>
      <c r="D78" s="177"/>
      <c r="E78" s="177"/>
      <c r="F78" s="177"/>
      <c r="G78" s="177"/>
      <c r="H78" s="177"/>
      <c r="I78" s="177"/>
      <c r="J78" s="177"/>
      <c r="K78" s="177"/>
    </row>
    <row r="79" spans="2:11" x14ac:dyDescent="0.2">
      <c r="B79" s="177"/>
      <c r="C79" s="177"/>
      <c r="D79" s="177"/>
      <c r="E79" s="177"/>
      <c r="F79" s="177"/>
      <c r="G79" s="177"/>
      <c r="H79" s="177"/>
      <c r="I79" s="177"/>
      <c r="J79" s="177"/>
      <c r="K79" s="177"/>
    </row>
    <row r="80" spans="2:11" x14ac:dyDescent="0.2">
      <c r="B80" s="177"/>
      <c r="C80" s="177"/>
      <c r="D80" s="177"/>
      <c r="E80" s="177"/>
      <c r="F80" s="177"/>
      <c r="G80" s="177"/>
      <c r="H80" s="177"/>
      <c r="I80" s="177"/>
      <c r="J80" s="177"/>
      <c r="K80" s="177"/>
    </row>
    <row r="81" spans="2:11" x14ac:dyDescent="0.2">
      <c r="B81" s="177"/>
      <c r="C81" s="177"/>
      <c r="D81" s="177"/>
      <c r="E81" s="177"/>
      <c r="F81" s="177"/>
      <c r="G81" s="177"/>
      <c r="H81" s="177"/>
      <c r="I81" s="177"/>
      <c r="J81" s="177"/>
      <c r="K81" s="177"/>
    </row>
  </sheetData>
  <mergeCells count="19">
    <mergeCell ref="B6:H6"/>
    <mergeCell ref="B7:E7"/>
    <mergeCell ref="C67:E67"/>
    <mergeCell ref="B2:H2"/>
    <mergeCell ref="B3:H3"/>
    <mergeCell ref="B4:H4"/>
    <mergeCell ref="B5:H5"/>
    <mergeCell ref="C64:D64"/>
    <mergeCell ref="C65:D65"/>
    <mergeCell ref="C66:D66"/>
    <mergeCell ref="C63:E63"/>
    <mergeCell ref="B72:K75"/>
    <mergeCell ref="B78:K81"/>
    <mergeCell ref="B69:H69"/>
    <mergeCell ref="D62:E62"/>
    <mergeCell ref="F7:H7"/>
    <mergeCell ref="C9:E9"/>
    <mergeCell ref="C32:E32"/>
    <mergeCell ref="C36:E36"/>
  </mergeCell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Est. Mercado</vt:lpstr>
      <vt:lpstr>Est. Mercado_Precios 2025</vt:lpstr>
      <vt:lpstr>ANEXO 13</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REPUBLIC_GAMER</dc:creator>
  <cp:keywords/>
  <dc:description/>
  <cp:lastModifiedBy>Diana Katherine Jimenez</cp:lastModifiedBy>
  <cp:revision/>
  <dcterms:created xsi:type="dcterms:W3CDTF">2025-02-19T15:21:24Z</dcterms:created>
  <dcterms:modified xsi:type="dcterms:W3CDTF">2026-10-22T16:56:33Z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2025-09-04T15:44:55Z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53036569-32aa-49e0-b1f2-7ba926ef1cfc</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