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fiscaliagovco-my.sharepoint.com/personal/leticia_diaz_fiscalia_gov_co/Documents/2026/SUBASTAS/MOTORES Y MOTOBOMBAS/PROYECTO/"/>
    </mc:Choice>
  </mc:AlternateContent>
  <xr:revisionPtr revIDLastSave="1" documentId="8_{DB3294B2-5185-4A6D-B85D-0E8DBFA903E6}" xr6:coauthVersionLast="47" xr6:coauthVersionMax="47" xr10:uidLastSave="{C1A9D459-E310-41D9-83F1-3D30A12DDE98}"/>
  <bookViews>
    <workbookView xWindow="-28920" yWindow="-120" windowWidth="29040" windowHeight="15720" tabRatio="731" firstSheet="6" activeTab="13" xr2:uid="{00000000-000D-0000-FFFF-FFFF00000000}"/>
  </bookViews>
  <sheets>
    <sheet name="Solicitud cotizaciones" sheetId="1" state="hidden" r:id="rId1"/>
    <sheet name="GENERAL" sheetId="10" state="hidden" r:id="rId2"/>
    <sheet name="Anexo 1" sheetId="2" state="hidden" r:id="rId3"/>
    <sheet name="Anexo1 cotizaciones2026" sheetId="5" state="hidden" r:id="rId4"/>
    <sheet name="historico " sheetId="16" state="hidden" r:id="rId5"/>
    <sheet name="historico 2022" sheetId="11" state="hidden" r:id="rId6"/>
    <sheet name="Anexo 1 HISTORICOS" sheetId="22" r:id="rId7"/>
    <sheet name="ANEX 2 PROYEC 2026-2027-2028" sheetId="23" r:id="rId8"/>
    <sheet name="ANEXO 2  historicovs cotizacio " sheetId="7" state="hidden" r:id="rId9"/>
    <sheet name="  ANEXO 3 vig 2027(12 meses)  " sheetId="13" state="hidden" r:id="rId10"/>
    <sheet name="no incluir" sheetId="12" state="hidden" r:id="rId11"/>
    <sheet name="  ANEXO 3 vigenc 2028(2 meses) " sheetId="19" state="hidden" r:id="rId12"/>
    <sheet name="ANEXO 3 RESUMEN VIG(2026-2028)" sheetId="14" r:id="rId13"/>
    <sheet name="Anexo 4 CONSOLIDADO 2026-2028" sheetId="21" r:id="rId14"/>
    <sheet name="cuadros resumen vigencia" sheetId="18" state="hidden" r:id="rId15"/>
    <sheet name="LISTA DE REPUESTOS" sheetId="17" state="hidden" r:id="rId16"/>
    <sheet name="anexo economico" sheetId="15" state="hidden" r:id="rId17"/>
    <sheet name="Anexo 4" sheetId="6" state="hidden" r:id="rId18"/>
    <sheet name="COTIZACIÓN" sheetId="9" state="hidden" r:id="rId19"/>
  </sheets>
  <externalReferences>
    <externalReference r:id="rId20"/>
    <externalReference r:id="rId21"/>
    <externalReference r:id="rId22"/>
  </externalReferences>
  <definedNames>
    <definedName name="_xlnm._FilterDatabase" localSheetId="9" hidden="1">'  ANEXO 3 vig 2027(12 meses)  '!$A$11:$AW$15</definedName>
    <definedName name="_xlnm._FilterDatabase" localSheetId="11" hidden="1">'  ANEXO 3 vigenc 2028(2 meses) '!$A$11:$AW$15</definedName>
    <definedName name="_xlnm._FilterDatabase" localSheetId="8" hidden="1">'ANEXO 2  historicovs cotizacio '!$A$9:$AY$26</definedName>
    <definedName name="_xlnm._FilterDatabase" localSheetId="3" hidden="1">'Anexo1 cotizaciones2026'!$B$8:$CA$8</definedName>
    <definedName name="_xlnm._FilterDatabase" localSheetId="10" hidden="1">'no incluir'!$A$11:$AX$34</definedName>
    <definedName name="_xlnm.Print_Area" localSheetId="9">'  ANEXO 3 vig 2027(12 meses)  '!$A$1:$O$65</definedName>
    <definedName name="_xlnm.Print_Area" localSheetId="11">'  ANEXO 3 vigenc 2028(2 meses) '!$A$1:$O$73</definedName>
    <definedName name="_xlnm.Print_Area" localSheetId="7">'ANEX 2 PROYEC 2026-2027-2028'!$A$1:$Z$77</definedName>
    <definedName name="_xlnm.Print_Area" localSheetId="6">'Anexo 1 HISTORICOS'!$B$1:$Q$42</definedName>
    <definedName name="_xlnm.Print_Area" localSheetId="8">'ANEXO 2  historicovs cotizacio '!$A$1:$Q$64</definedName>
    <definedName name="_xlnm.Print_Area" localSheetId="12">'ANEXO 3 RESUMEN VIG(2026-2028)'!$A$1:$Z$73</definedName>
    <definedName name="_xlnm.Print_Area" localSheetId="17">'Anexo 4'!$B$1:$R$37</definedName>
    <definedName name="_xlnm.Print_Area" localSheetId="13">'Anexo 4 CONSOLIDADO 2026-2028'!$B$1:$P$72</definedName>
    <definedName name="_xlnm.Print_Area" localSheetId="16">'anexo economico'!$A$1:$M$42</definedName>
    <definedName name="_xlnm.Print_Area" localSheetId="3">'Anexo1 cotizaciones2026'!$A$2:$AK$37</definedName>
    <definedName name="_xlnm.Print_Area" localSheetId="18">COTIZACIÓN!$A$1:$I$14</definedName>
    <definedName name="_xlnm.Print_Area" localSheetId="10">'no incluir'!$A$1:$O$58</definedName>
    <definedName name="OLE_LINK1" localSheetId="3">'Anexo1 cotizaciones2026'!#REF!</definedName>
    <definedName name="_xlnm.Print_Titles" localSheetId="9">'  ANEXO 3 vig 2027(12 meses)  '!$1:$9</definedName>
    <definedName name="_xlnm.Print_Titles" localSheetId="11">'  ANEXO 3 vigenc 2028(2 meses) '!$1:$9</definedName>
    <definedName name="_xlnm.Print_Titles" localSheetId="7">'ANEX 2 PROYEC 2026-2027-2028'!$1:$11</definedName>
    <definedName name="_xlnm.Print_Titles" localSheetId="6">'Anexo 1 HISTORICOS'!$1:$8</definedName>
    <definedName name="_xlnm.Print_Titles" localSheetId="8">'ANEXO 2  historicovs cotizacio '!$1:$7</definedName>
    <definedName name="_xlnm.Print_Titles" localSheetId="12">'ANEXO 3 RESUMEN VIG(2026-2028)'!$1:$10</definedName>
    <definedName name="_xlnm.Print_Titles" localSheetId="17">'Anexo 4'!$1:$8</definedName>
    <definedName name="_xlnm.Print_Titles" localSheetId="13">'Anexo 4 CONSOLIDADO 2026-2028'!$1:$6</definedName>
    <definedName name="_xlnm.Print_Titles" localSheetId="16">'anexo economico'!$1:$9</definedName>
    <definedName name="_xlnm.Print_Titles" localSheetId="3">'Anexo1 cotizaciones2026'!$2:$8</definedName>
    <definedName name="_xlnm.Print_Titles" localSheetId="18">COTIZACIÓN!$1:$4</definedName>
    <definedName name="_xlnm.Print_Titles" localSheetId="10">'no incluir'!$1:$9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1" i="22" l="1"/>
  <c r="R12" i="22"/>
  <c r="R13" i="22"/>
  <c r="R14" i="22"/>
  <c r="R15" i="22"/>
  <c r="R16" i="22"/>
  <c r="R17" i="22"/>
  <c r="R18" i="22"/>
  <c r="R19" i="22"/>
  <c r="R20" i="22"/>
  <c r="R21" i="22"/>
  <c r="R22" i="22"/>
  <c r="R23" i="22"/>
  <c r="R24" i="22"/>
  <c r="R25" i="22"/>
  <c r="R26" i="22"/>
  <c r="R10" i="22"/>
  <c r="K13" i="22"/>
  <c r="K12" i="22"/>
  <c r="K11" i="22"/>
  <c r="K10" i="22"/>
  <c r="K36" i="22"/>
  <c r="A37" i="14"/>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37" i="23"/>
  <c r="A38" i="23" s="1"/>
  <c r="A39" i="23" s="1"/>
  <c r="A40" i="23" s="1"/>
  <c r="A41" i="23" s="1"/>
  <c r="A42" i="23" s="1"/>
  <c r="A43" i="23" s="1"/>
  <c r="A44" i="23" s="1"/>
  <c r="A45" i="23" s="1"/>
  <c r="A46" i="23" s="1"/>
  <c r="A47" i="23" s="1"/>
  <c r="A48" i="23" s="1"/>
  <c r="A49" i="23" s="1"/>
  <c r="A50" i="23" s="1"/>
  <c r="A51" i="23" s="1"/>
  <c r="A52" i="23" s="1"/>
  <c r="A53" i="23" s="1"/>
  <c r="A54" i="23" s="1"/>
  <c r="A55" i="23" s="1"/>
  <c r="A56" i="23" s="1"/>
  <c r="A57" i="23" s="1"/>
  <c r="A58" i="23" s="1"/>
  <c r="A59" i="23" s="1"/>
  <c r="A60" i="23" s="1"/>
  <c r="J10" i="7" l="1"/>
  <c r="J9" i="7"/>
  <c r="K35" i="13" l="1"/>
  <c r="K38" i="19"/>
  <c r="H8" i="21"/>
  <c r="H9" i="21"/>
  <c r="H10" i="21"/>
  <c r="H11" i="21"/>
  <c r="H12" i="21"/>
  <c r="H13" i="21"/>
  <c r="H14" i="21"/>
  <c r="H15" i="21"/>
  <c r="H16" i="21"/>
  <c r="H17" i="21"/>
  <c r="H18" i="21"/>
  <c r="H19" i="21"/>
  <c r="H20" i="21"/>
  <c r="H21" i="21"/>
  <c r="H22" i="21"/>
  <c r="H23" i="21"/>
  <c r="H7" i="21"/>
  <c r="AJ14" i="5"/>
  <c r="AJ10" i="5"/>
  <c r="O11" i="5"/>
  <c r="O12" i="5"/>
  <c r="O13" i="5"/>
  <c r="O14" i="5"/>
  <c r="O15" i="5"/>
  <c r="O16" i="5"/>
  <c r="O17" i="5"/>
  <c r="O18" i="5"/>
  <c r="O19" i="5"/>
  <c r="O20" i="5"/>
  <c r="O21" i="5"/>
  <c r="O22" i="5"/>
  <c r="O23" i="5"/>
  <c r="O24" i="5"/>
  <c r="O25" i="5"/>
  <c r="O26" i="5"/>
  <c r="O10" i="5"/>
  <c r="J11" i="5"/>
  <c r="J12" i="5"/>
  <c r="J13" i="5"/>
  <c r="J14" i="5"/>
  <c r="J15" i="5"/>
  <c r="J16" i="5"/>
  <c r="J17" i="5"/>
  <c r="J18" i="5"/>
  <c r="J19" i="5"/>
  <c r="J20" i="5"/>
  <c r="J21" i="5"/>
  <c r="J22" i="5"/>
  <c r="J23" i="5"/>
  <c r="J24" i="5"/>
  <c r="J25" i="5"/>
  <c r="J26" i="5"/>
  <c r="J10" i="5"/>
  <c r="AJ11" i="5"/>
  <c r="N36" i="22" l="1"/>
  <c r="V36" i="22" s="1"/>
  <c r="N10" i="22"/>
  <c r="F9" i="7" s="1"/>
  <c r="O9" i="7" s="1"/>
  <c r="C11" i="22"/>
  <c r="C12" i="22"/>
  <c r="C13" i="22"/>
  <c r="C14" i="22"/>
  <c r="C15" i="22"/>
  <c r="C16" i="22"/>
  <c r="C17" i="22"/>
  <c r="C18" i="22"/>
  <c r="C19" i="22"/>
  <c r="C20" i="22"/>
  <c r="C21" i="22"/>
  <c r="C22" i="22"/>
  <c r="C23" i="22"/>
  <c r="C24" i="22"/>
  <c r="C25" i="22"/>
  <c r="C26" i="22"/>
  <c r="C10" i="22"/>
  <c r="K60" i="22"/>
  <c r="N60" i="22" s="1"/>
  <c r="V60" i="22" s="1"/>
  <c r="H60" i="22"/>
  <c r="I60" i="22" s="1"/>
  <c r="K59" i="22"/>
  <c r="M59" i="22" s="1"/>
  <c r="H59" i="22"/>
  <c r="I59" i="22" s="1"/>
  <c r="K58" i="22"/>
  <c r="N58" i="22" s="1"/>
  <c r="V58" i="22" s="1"/>
  <c r="H58" i="22"/>
  <c r="I58" i="22" s="1"/>
  <c r="K57" i="22"/>
  <c r="N57" i="22" s="1"/>
  <c r="V57" i="22" s="1"/>
  <c r="H57" i="22"/>
  <c r="I57" i="22" s="1"/>
  <c r="K56" i="22"/>
  <c r="H56" i="22"/>
  <c r="I56" i="22" s="1"/>
  <c r="K55" i="22"/>
  <c r="O55" i="22" s="1"/>
  <c r="P55" i="22" s="1"/>
  <c r="Q55" i="22" s="1"/>
  <c r="H55" i="22"/>
  <c r="I55" i="22" s="1"/>
  <c r="K54" i="22"/>
  <c r="N54" i="22" s="1"/>
  <c r="V54" i="22" s="1"/>
  <c r="I54" i="22"/>
  <c r="H54" i="22"/>
  <c r="K53" i="22"/>
  <c r="N53" i="22" s="1"/>
  <c r="V53" i="22" s="1"/>
  <c r="H53" i="22"/>
  <c r="T53" i="22" s="1"/>
  <c r="K52" i="22"/>
  <c r="H52" i="22"/>
  <c r="I52" i="22" s="1"/>
  <c r="K51" i="22"/>
  <c r="H51" i="22"/>
  <c r="I51" i="22" s="1"/>
  <c r="K50" i="22"/>
  <c r="N50" i="22" s="1"/>
  <c r="V50" i="22" s="1"/>
  <c r="H50" i="22"/>
  <c r="I50" i="22" s="1"/>
  <c r="K49" i="22"/>
  <c r="N49" i="22" s="1"/>
  <c r="V49" i="22" s="1"/>
  <c r="H49" i="22"/>
  <c r="I49" i="22" s="1"/>
  <c r="K48" i="22"/>
  <c r="N48" i="22" s="1"/>
  <c r="V48" i="22" s="1"/>
  <c r="H48" i="22"/>
  <c r="I48" i="22" s="1"/>
  <c r="K47" i="22"/>
  <c r="M47" i="22" s="1"/>
  <c r="I47" i="22"/>
  <c r="H47" i="22"/>
  <c r="K46" i="22"/>
  <c r="N46" i="22" s="1"/>
  <c r="V46" i="22" s="1"/>
  <c r="I46" i="22"/>
  <c r="K45" i="22"/>
  <c r="O45" i="22" s="1"/>
  <c r="I45" i="22"/>
  <c r="K44" i="22"/>
  <c r="T44" i="22" s="1"/>
  <c r="I44" i="22"/>
  <c r="K43" i="22"/>
  <c r="M43" i="22" s="1"/>
  <c r="I43" i="22"/>
  <c r="K42" i="22"/>
  <c r="N42" i="22" s="1"/>
  <c r="V42" i="22" s="1"/>
  <c r="I42" i="22"/>
  <c r="K41" i="22"/>
  <c r="M41" i="22" s="1"/>
  <c r="I41" i="22"/>
  <c r="K40" i="22"/>
  <c r="N40" i="22" s="1"/>
  <c r="V40" i="22" s="1"/>
  <c r="I40" i="22"/>
  <c r="K39" i="22"/>
  <c r="O39" i="22" s="1"/>
  <c r="I39" i="22"/>
  <c r="K38" i="22"/>
  <c r="N38" i="22" s="1"/>
  <c r="V38" i="22" s="1"/>
  <c r="I38" i="22"/>
  <c r="K37" i="22"/>
  <c r="O37" i="22" s="1"/>
  <c r="I37" i="22"/>
  <c r="T36" i="22"/>
  <c r="I36" i="22"/>
  <c r="B27" i="22"/>
  <c r="M26" i="22"/>
  <c r="K26" i="22"/>
  <c r="N26" i="22" s="1"/>
  <c r="F25" i="7" s="1"/>
  <c r="O25" i="7" s="1"/>
  <c r="G26" i="22"/>
  <c r="H26" i="22" s="1"/>
  <c r="I26" i="22" s="1"/>
  <c r="B26" i="22"/>
  <c r="M25" i="22"/>
  <c r="K25" i="22"/>
  <c r="N25" i="22" s="1"/>
  <c r="F24" i="7" s="1"/>
  <c r="O24" i="7" s="1"/>
  <c r="G25" i="22"/>
  <c r="H25" i="22" s="1"/>
  <c r="I25" i="22" s="1"/>
  <c r="B25" i="22"/>
  <c r="M24" i="22"/>
  <c r="K24" i="22"/>
  <c r="N24" i="22" s="1"/>
  <c r="F23" i="7" s="1"/>
  <c r="O23" i="7" s="1"/>
  <c r="G24" i="22"/>
  <c r="H24" i="22" s="1"/>
  <c r="I24" i="22" s="1"/>
  <c r="B24" i="22"/>
  <c r="M23" i="22"/>
  <c r="K23" i="22"/>
  <c r="N23" i="22" s="1"/>
  <c r="F22" i="7" s="1"/>
  <c r="O22" i="7" s="1"/>
  <c r="G23" i="22"/>
  <c r="H23" i="22" s="1"/>
  <c r="I23" i="22" s="1"/>
  <c r="B23" i="22"/>
  <c r="M22" i="22"/>
  <c r="K22" i="22"/>
  <c r="N22" i="22" s="1"/>
  <c r="G22" i="22"/>
  <c r="H22" i="22" s="1"/>
  <c r="I22" i="22" s="1"/>
  <c r="B22" i="22"/>
  <c r="M21" i="22"/>
  <c r="K21" i="22"/>
  <c r="N21" i="22" s="1"/>
  <c r="F20" i="7" s="1"/>
  <c r="O20" i="7" s="1"/>
  <c r="G21" i="22"/>
  <c r="H21" i="22" s="1"/>
  <c r="I21" i="22" s="1"/>
  <c r="B21" i="22"/>
  <c r="M20" i="22"/>
  <c r="K20" i="22"/>
  <c r="N20" i="22" s="1"/>
  <c r="F19" i="7" s="1"/>
  <c r="O19" i="7" s="1"/>
  <c r="G20" i="22"/>
  <c r="H20" i="22" s="1"/>
  <c r="I20" i="22" s="1"/>
  <c r="B20" i="22"/>
  <c r="M19" i="22"/>
  <c r="K19" i="22"/>
  <c r="N19" i="22" s="1"/>
  <c r="F18" i="7" s="1"/>
  <c r="O18" i="7" s="1"/>
  <c r="H19" i="22"/>
  <c r="I19" i="22" s="1"/>
  <c r="G19" i="22"/>
  <c r="B19" i="22"/>
  <c r="M18" i="22"/>
  <c r="K18" i="22"/>
  <c r="N18" i="22" s="1"/>
  <c r="F17" i="7" s="1"/>
  <c r="O17" i="7" s="1"/>
  <c r="G18" i="22"/>
  <c r="H18" i="22" s="1"/>
  <c r="I18" i="22" s="1"/>
  <c r="B18" i="22"/>
  <c r="M17" i="22"/>
  <c r="K17" i="22"/>
  <c r="N17" i="22" s="1"/>
  <c r="F16" i="7" s="1"/>
  <c r="O16" i="7" s="1"/>
  <c r="G17" i="22"/>
  <c r="H17" i="22" s="1"/>
  <c r="I17" i="22" s="1"/>
  <c r="B17" i="22"/>
  <c r="M16" i="22"/>
  <c r="K16" i="22"/>
  <c r="N16" i="22" s="1"/>
  <c r="F15" i="7" s="1"/>
  <c r="O15" i="7" s="1"/>
  <c r="G16" i="22"/>
  <c r="H16" i="22" s="1"/>
  <c r="I16" i="22" s="1"/>
  <c r="B16" i="22"/>
  <c r="M15" i="22"/>
  <c r="K15" i="22"/>
  <c r="N15" i="22" s="1"/>
  <c r="F14" i="7" s="1"/>
  <c r="O14" i="7" s="1"/>
  <c r="G15" i="22"/>
  <c r="H15" i="22" s="1"/>
  <c r="I15" i="22" s="1"/>
  <c r="B15" i="22"/>
  <c r="M14" i="22"/>
  <c r="K14" i="22"/>
  <c r="N14" i="22" s="1"/>
  <c r="G14" i="22"/>
  <c r="H14" i="22" s="1"/>
  <c r="I14" i="22" s="1"/>
  <c r="B14" i="22"/>
  <c r="M13" i="22"/>
  <c r="N13" i="22"/>
  <c r="F12" i="7" s="1"/>
  <c r="O12" i="7" s="1"/>
  <c r="G13" i="22"/>
  <c r="H13" i="22" s="1"/>
  <c r="I13" i="22" s="1"/>
  <c r="B13" i="22"/>
  <c r="M12" i="22"/>
  <c r="N12" i="22"/>
  <c r="F11" i="7" s="1"/>
  <c r="O11" i="7" s="1"/>
  <c r="G12" i="22"/>
  <c r="H12" i="22" s="1"/>
  <c r="I12" i="22" s="1"/>
  <c r="B12" i="22"/>
  <c r="M11" i="22"/>
  <c r="N11" i="22"/>
  <c r="F10" i="7" s="1"/>
  <c r="O10" i="7" s="1"/>
  <c r="G11" i="22"/>
  <c r="H11" i="22" s="1"/>
  <c r="I11" i="22" s="1"/>
  <c r="B11" i="22"/>
  <c r="M10" i="22"/>
  <c r="G10" i="22"/>
  <c r="H10" i="22" s="1"/>
  <c r="I10" i="22" s="1"/>
  <c r="B10" i="22"/>
  <c r="C7" i="22"/>
  <c r="B4" i="22"/>
  <c r="A31" i="2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G39" i="19"/>
  <c r="H39" i="19"/>
  <c r="K39" i="19"/>
  <c r="L39" i="19" s="1"/>
  <c r="G40" i="19"/>
  <c r="H40" i="19"/>
  <c r="K40" i="19"/>
  <c r="L40" i="19" s="1"/>
  <c r="G41" i="19"/>
  <c r="H41" i="19" s="1"/>
  <c r="K41" i="19"/>
  <c r="L41" i="19" s="1"/>
  <c r="M41" i="19" s="1"/>
  <c r="G42" i="19"/>
  <c r="H42" i="19" s="1"/>
  <c r="K42" i="19"/>
  <c r="L42" i="19" s="1"/>
  <c r="G43" i="19"/>
  <c r="H43" i="19" s="1"/>
  <c r="K43" i="19"/>
  <c r="M43" i="19" s="1"/>
  <c r="L43" i="19"/>
  <c r="G44" i="19"/>
  <c r="H44" i="19" s="1"/>
  <c r="K44" i="19"/>
  <c r="L44" i="19" s="1"/>
  <c r="G45" i="19"/>
  <c r="H45" i="19"/>
  <c r="K45" i="19"/>
  <c r="L45" i="19"/>
  <c r="M45" i="19" s="1"/>
  <c r="G46" i="19"/>
  <c r="H46" i="19" s="1"/>
  <c r="K46" i="19"/>
  <c r="L46" i="19"/>
  <c r="M46" i="19"/>
  <c r="G47" i="19"/>
  <c r="H47" i="19"/>
  <c r="K47" i="19"/>
  <c r="L47" i="19" s="1"/>
  <c r="G48" i="19"/>
  <c r="H48" i="19"/>
  <c r="K48" i="19"/>
  <c r="L48" i="19" s="1"/>
  <c r="G49" i="19"/>
  <c r="H49" i="19" s="1"/>
  <c r="K49" i="19"/>
  <c r="L49" i="19" s="1"/>
  <c r="M49" i="19" s="1"/>
  <c r="G50" i="19"/>
  <c r="H50" i="19" s="1"/>
  <c r="K50" i="19"/>
  <c r="L50" i="19" s="1"/>
  <c r="G51" i="19"/>
  <c r="H51" i="19" s="1"/>
  <c r="K51" i="19"/>
  <c r="M51" i="19" s="1"/>
  <c r="L51" i="19"/>
  <c r="G52" i="19"/>
  <c r="H52" i="19" s="1"/>
  <c r="K52" i="19"/>
  <c r="L52" i="19" s="1"/>
  <c r="G53" i="19"/>
  <c r="H53" i="19"/>
  <c r="K53" i="19"/>
  <c r="L53" i="19"/>
  <c r="M53" i="19" s="1"/>
  <c r="G54" i="19"/>
  <c r="H54" i="19" s="1"/>
  <c r="K54" i="19"/>
  <c r="L54" i="19"/>
  <c r="M54" i="19"/>
  <c r="G55" i="19"/>
  <c r="H55" i="19"/>
  <c r="K55" i="19"/>
  <c r="L55" i="19" s="1"/>
  <c r="G56" i="19"/>
  <c r="H56" i="19"/>
  <c r="K56" i="19"/>
  <c r="L56" i="19" s="1"/>
  <c r="G57" i="19"/>
  <c r="H57" i="19" s="1"/>
  <c r="K57" i="19"/>
  <c r="L57" i="19"/>
  <c r="M57" i="19"/>
  <c r="G58" i="19"/>
  <c r="H58" i="19" s="1"/>
  <c r="K58" i="19"/>
  <c r="L58" i="19" s="1"/>
  <c r="G59" i="19"/>
  <c r="H59" i="19"/>
  <c r="K59" i="19"/>
  <c r="M59" i="19" s="1"/>
  <c r="L59" i="19"/>
  <c r="G60" i="19"/>
  <c r="H60" i="19" s="1"/>
  <c r="K60" i="19"/>
  <c r="L60" i="19" s="1"/>
  <c r="G61" i="19"/>
  <c r="H61" i="19"/>
  <c r="K61" i="19"/>
  <c r="L61" i="19"/>
  <c r="M61" i="19" s="1"/>
  <c r="G62" i="19"/>
  <c r="H62" i="19" s="1"/>
  <c r="K62" i="19"/>
  <c r="L62" i="19"/>
  <c r="M62" i="19"/>
  <c r="L38" i="19"/>
  <c r="M38" i="19" s="1"/>
  <c r="M63" i="19" s="1"/>
  <c r="H38" i="19"/>
  <c r="G38" i="19"/>
  <c r="H60" i="13"/>
  <c r="G36" i="13"/>
  <c r="H36" i="13" s="1"/>
  <c r="K36" i="13"/>
  <c r="L36" i="13" s="1"/>
  <c r="G37" i="13"/>
  <c r="H37" i="13" s="1"/>
  <c r="K37" i="13"/>
  <c r="L37" i="13" s="1"/>
  <c r="G38" i="13"/>
  <c r="H38" i="13" s="1"/>
  <c r="K38" i="13"/>
  <c r="L38" i="13" s="1"/>
  <c r="G39" i="13"/>
  <c r="H39" i="13" s="1"/>
  <c r="K39" i="13"/>
  <c r="L39" i="13" s="1"/>
  <c r="G40" i="13"/>
  <c r="H40" i="13"/>
  <c r="K40" i="13"/>
  <c r="L40" i="13" s="1"/>
  <c r="M40" i="13" s="1"/>
  <c r="G41" i="13"/>
  <c r="H41" i="13"/>
  <c r="K41" i="13"/>
  <c r="L41" i="13" s="1"/>
  <c r="G42" i="13"/>
  <c r="H42" i="13"/>
  <c r="K42" i="13"/>
  <c r="L42" i="13" s="1"/>
  <c r="M42" i="13" s="1"/>
  <c r="G43" i="13"/>
  <c r="H43" i="13"/>
  <c r="K43" i="13"/>
  <c r="L43" i="13" s="1"/>
  <c r="M43" i="13" s="1"/>
  <c r="G44" i="13"/>
  <c r="H44" i="13" s="1"/>
  <c r="K44" i="13"/>
  <c r="L44" i="13" s="1"/>
  <c r="G45" i="13"/>
  <c r="H45" i="13" s="1"/>
  <c r="K45" i="13"/>
  <c r="L45" i="13" s="1"/>
  <c r="G46" i="13"/>
  <c r="H46" i="13" s="1"/>
  <c r="K46" i="13"/>
  <c r="L46" i="13"/>
  <c r="G47" i="13"/>
  <c r="H47" i="13" s="1"/>
  <c r="K47" i="13"/>
  <c r="L47" i="13" s="1"/>
  <c r="G48" i="13"/>
  <c r="H48" i="13"/>
  <c r="K48" i="13"/>
  <c r="L48" i="13" s="1"/>
  <c r="M48" i="13" s="1"/>
  <c r="G49" i="13"/>
  <c r="H49" i="13"/>
  <c r="K49" i="13"/>
  <c r="L49" i="13" s="1"/>
  <c r="M49" i="13" s="1"/>
  <c r="G50" i="13"/>
  <c r="H50" i="13"/>
  <c r="K50" i="13"/>
  <c r="L50" i="13" s="1"/>
  <c r="M50" i="13" s="1"/>
  <c r="G51" i="13"/>
  <c r="H51" i="13" s="1"/>
  <c r="K51" i="13"/>
  <c r="L51" i="13" s="1"/>
  <c r="M51" i="13" s="1"/>
  <c r="G52" i="13"/>
  <c r="H52" i="13" s="1"/>
  <c r="K52" i="13"/>
  <c r="L52" i="13" s="1"/>
  <c r="G53" i="13"/>
  <c r="H53" i="13" s="1"/>
  <c r="K53" i="13"/>
  <c r="L53" i="13" s="1"/>
  <c r="G54" i="13"/>
  <c r="H54" i="13" s="1"/>
  <c r="K54" i="13"/>
  <c r="L54" i="13" s="1"/>
  <c r="G55" i="13"/>
  <c r="H55" i="13" s="1"/>
  <c r="K55" i="13"/>
  <c r="G56" i="13"/>
  <c r="H56" i="13"/>
  <c r="K56" i="13"/>
  <c r="L56" i="13" s="1"/>
  <c r="M56" i="13" s="1"/>
  <c r="G57" i="13"/>
  <c r="H57" i="13"/>
  <c r="K57" i="13"/>
  <c r="L57" i="13" s="1"/>
  <c r="M57" i="13" s="1"/>
  <c r="G58" i="13"/>
  <c r="H58" i="13"/>
  <c r="K58" i="13"/>
  <c r="L58" i="13" s="1"/>
  <c r="M58" i="13" s="1"/>
  <c r="G59" i="13"/>
  <c r="H59" i="13" s="1"/>
  <c r="K59" i="13"/>
  <c r="L59" i="13" s="1"/>
  <c r="M59" i="13" s="1"/>
  <c r="H35" i="13"/>
  <c r="G35" i="13"/>
  <c r="AH31" i="5"/>
  <c r="AH32" i="5"/>
  <c r="AH33" i="5"/>
  <c r="AH34" i="5"/>
  <c r="AH35" i="5"/>
  <c r="AH36" i="5"/>
  <c r="AH37" i="5"/>
  <c r="AH38" i="5"/>
  <c r="AH39" i="5"/>
  <c r="AH40" i="5"/>
  <c r="AH41" i="5"/>
  <c r="AH42" i="5"/>
  <c r="AH43" i="5"/>
  <c r="AH44" i="5"/>
  <c r="AH45" i="5"/>
  <c r="AH46" i="5"/>
  <c r="AH47" i="5"/>
  <c r="AH48" i="5"/>
  <c r="AH49" i="5"/>
  <c r="AH50" i="5"/>
  <c r="AH51" i="5"/>
  <c r="AH52" i="5"/>
  <c r="AH53" i="5"/>
  <c r="AH54" i="5"/>
  <c r="AH30" i="5"/>
  <c r="N55" i="5"/>
  <c r="M31" i="5"/>
  <c r="M32" i="5"/>
  <c r="M33" i="5"/>
  <c r="M34" i="5"/>
  <c r="M35" i="5"/>
  <c r="M36" i="5"/>
  <c r="M37" i="5"/>
  <c r="M38" i="5"/>
  <c r="M39" i="5"/>
  <c r="M40" i="5"/>
  <c r="M41" i="5"/>
  <c r="M42" i="5"/>
  <c r="M43" i="5"/>
  <c r="M44" i="5"/>
  <c r="M45" i="5"/>
  <c r="M46" i="5"/>
  <c r="M47" i="5"/>
  <c r="M48" i="5"/>
  <c r="M49" i="5"/>
  <c r="M50" i="5"/>
  <c r="M51" i="5"/>
  <c r="M52" i="5"/>
  <c r="M53" i="5"/>
  <c r="M54" i="5"/>
  <c r="M30" i="5"/>
  <c r="I55" i="5"/>
  <c r="H54" i="5"/>
  <c r="H31" i="5"/>
  <c r="H32" i="5"/>
  <c r="H33" i="5"/>
  <c r="H34" i="5"/>
  <c r="H35" i="5"/>
  <c r="H36" i="5"/>
  <c r="H37" i="5"/>
  <c r="H38" i="5"/>
  <c r="I38" i="5" s="1"/>
  <c r="H39" i="5"/>
  <c r="H40" i="5"/>
  <c r="H41" i="5"/>
  <c r="H42" i="5"/>
  <c r="H43" i="5"/>
  <c r="H44" i="5"/>
  <c r="H45" i="5"/>
  <c r="H46" i="5"/>
  <c r="I46" i="5" s="1"/>
  <c r="H47" i="5"/>
  <c r="H48" i="5"/>
  <c r="H49" i="5"/>
  <c r="H50" i="5"/>
  <c r="H51" i="5"/>
  <c r="H52" i="5"/>
  <c r="H53" i="5"/>
  <c r="H30" i="5"/>
  <c r="I30" i="5" s="1"/>
  <c r="AH11" i="5"/>
  <c r="AH12" i="5"/>
  <c r="AH13" i="5"/>
  <c r="AH14" i="5"/>
  <c r="AH15" i="5"/>
  <c r="AH16" i="5"/>
  <c r="AH17" i="5"/>
  <c r="AH18" i="5"/>
  <c r="AH19" i="5"/>
  <c r="AH20" i="5"/>
  <c r="AH21" i="5"/>
  <c r="AH22" i="5"/>
  <c r="AH23" i="5"/>
  <c r="AH24" i="5"/>
  <c r="AH25" i="5"/>
  <c r="AH26" i="5"/>
  <c r="AH10" i="5"/>
  <c r="H11" i="5"/>
  <c r="I11" i="5" s="1"/>
  <c r="J27" i="5" s="1"/>
  <c r="M11" i="5"/>
  <c r="N11" i="5" s="1"/>
  <c r="H12" i="5"/>
  <c r="I12" i="5"/>
  <c r="M12" i="5"/>
  <c r="N12" i="5"/>
  <c r="H13" i="5"/>
  <c r="I13" i="5"/>
  <c r="M13" i="5"/>
  <c r="N13" i="5" s="1"/>
  <c r="H14" i="5"/>
  <c r="I14" i="5" s="1"/>
  <c r="M14" i="5"/>
  <c r="N14" i="5"/>
  <c r="H15" i="5"/>
  <c r="I15" i="5" s="1"/>
  <c r="M15" i="5"/>
  <c r="N15" i="5"/>
  <c r="H16" i="5"/>
  <c r="I16" i="5"/>
  <c r="M16" i="5"/>
  <c r="N16" i="5"/>
  <c r="H17" i="5"/>
  <c r="I17" i="5"/>
  <c r="M17" i="5"/>
  <c r="N17" i="5" s="1"/>
  <c r="H18" i="5"/>
  <c r="I18" i="5" s="1"/>
  <c r="M18" i="5"/>
  <c r="N18" i="5"/>
  <c r="H19" i="5"/>
  <c r="I19" i="5" s="1"/>
  <c r="M19" i="5"/>
  <c r="N19" i="5"/>
  <c r="H20" i="5"/>
  <c r="I20" i="5"/>
  <c r="M20" i="5"/>
  <c r="N20" i="5"/>
  <c r="H21" i="5"/>
  <c r="I21" i="5"/>
  <c r="M21" i="5"/>
  <c r="N21" i="5" s="1"/>
  <c r="H22" i="5"/>
  <c r="I22" i="5" s="1"/>
  <c r="M22" i="5"/>
  <c r="N22" i="5"/>
  <c r="H23" i="5"/>
  <c r="I23" i="5"/>
  <c r="M23" i="5"/>
  <c r="N23" i="5"/>
  <c r="H24" i="5"/>
  <c r="I24" i="5"/>
  <c r="M24" i="5"/>
  <c r="N24" i="5"/>
  <c r="H25" i="5"/>
  <c r="I25" i="5"/>
  <c r="M25" i="5"/>
  <c r="N25" i="5" s="1"/>
  <c r="H26" i="5"/>
  <c r="I26" i="5" s="1"/>
  <c r="M26" i="5"/>
  <c r="N26" i="5"/>
  <c r="M10" i="5"/>
  <c r="H10" i="5"/>
  <c r="K9" i="7"/>
  <c r="L9" i="7" s="1"/>
  <c r="G10" i="7"/>
  <c r="H10" i="7" s="1"/>
  <c r="G11" i="7"/>
  <c r="H11" i="7" s="1"/>
  <c r="G12" i="7"/>
  <c r="H12" i="7" s="1"/>
  <c r="G14" i="7"/>
  <c r="H14" i="7" s="1"/>
  <c r="G15" i="7"/>
  <c r="H15" i="7" s="1"/>
  <c r="G16" i="7"/>
  <c r="H16" i="7" s="1"/>
  <c r="G19" i="7"/>
  <c r="H19" i="7" s="1"/>
  <c r="G20" i="7"/>
  <c r="H20" i="7" s="1"/>
  <c r="G23" i="7"/>
  <c r="H23" i="7" s="1"/>
  <c r="G24" i="7"/>
  <c r="H24" i="7" s="1"/>
  <c r="G25" i="7"/>
  <c r="H25" i="7" s="1"/>
  <c r="G9" i="7"/>
  <c r="H9" i="7" s="1"/>
  <c r="K31" i="7"/>
  <c r="L31" i="7" s="1"/>
  <c r="K32" i="7"/>
  <c r="L32" i="7" s="1"/>
  <c r="K33" i="7"/>
  <c r="L33" i="7"/>
  <c r="K34" i="7"/>
  <c r="L34" i="7"/>
  <c r="K35" i="7"/>
  <c r="L35" i="7" s="1"/>
  <c r="K36" i="7"/>
  <c r="L36" i="7" s="1"/>
  <c r="K37" i="7"/>
  <c r="L37" i="7"/>
  <c r="K38" i="7"/>
  <c r="L38" i="7"/>
  <c r="K39" i="7"/>
  <c r="L39" i="7" s="1"/>
  <c r="K40" i="7"/>
  <c r="L40" i="7" s="1"/>
  <c r="K41" i="7"/>
  <c r="L41" i="7"/>
  <c r="K42" i="7"/>
  <c r="L42" i="7"/>
  <c r="K43" i="7"/>
  <c r="L43" i="7" s="1"/>
  <c r="K44" i="7"/>
  <c r="L44" i="7" s="1"/>
  <c r="K45" i="7"/>
  <c r="L45" i="7"/>
  <c r="K46" i="7"/>
  <c r="L46" i="7"/>
  <c r="K47" i="7"/>
  <c r="L47" i="7" s="1"/>
  <c r="K48" i="7"/>
  <c r="L48" i="7" s="1"/>
  <c r="K49" i="7"/>
  <c r="L49" i="7"/>
  <c r="K50" i="7"/>
  <c r="L50" i="7"/>
  <c r="K51" i="7"/>
  <c r="L51" i="7" s="1"/>
  <c r="K52" i="7"/>
  <c r="L52" i="7" s="1"/>
  <c r="K53" i="7"/>
  <c r="L53" i="7"/>
  <c r="K54" i="7"/>
  <c r="L54" i="7"/>
  <c r="L30" i="7"/>
  <c r="K30" i="7"/>
  <c r="J31" i="7"/>
  <c r="J32" i="7"/>
  <c r="J33" i="7"/>
  <c r="J34" i="7"/>
  <c r="J35" i="7"/>
  <c r="J36" i="7"/>
  <c r="J37" i="7"/>
  <c r="J38" i="7"/>
  <c r="J39" i="7"/>
  <c r="J40" i="7"/>
  <c r="J41" i="7"/>
  <c r="J42" i="7"/>
  <c r="J43" i="7"/>
  <c r="J44" i="7"/>
  <c r="J45" i="7"/>
  <c r="J46" i="7"/>
  <c r="J47" i="7"/>
  <c r="J48" i="7"/>
  <c r="J49" i="7"/>
  <c r="J50" i="7"/>
  <c r="J51" i="7"/>
  <c r="J52" i="7"/>
  <c r="J53" i="7"/>
  <c r="J54" i="7"/>
  <c r="I31" i="5"/>
  <c r="I32" i="5"/>
  <c r="I33" i="5"/>
  <c r="I34" i="5"/>
  <c r="I35" i="5"/>
  <c r="I36" i="5"/>
  <c r="I37" i="5"/>
  <c r="I39" i="5"/>
  <c r="I40" i="5"/>
  <c r="I41" i="5"/>
  <c r="I42" i="5"/>
  <c r="I43" i="5"/>
  <c r="I44" i="5"/>
  <c r="I45" i="5"/>
  <c r="I47" i="5"/>
  <c r="I48" i="5"/>
  <c r="I49" i="5"/>
  <c r="I50" i="5"/>
  <c r="I51" i="5"/>
  <c r="I52" i="5"/>
  <c r="I53" i="5"/>
  <c r="I54" i="5"/>
  <c r="N31" i="5"/>
  <c r="N32" i="5"/>
  <c r="N33" i="5"/>
  <c r="N34" i="5"/>
  <c r="N35" i="5"/>
  <c r="N36" i="5"/>
  <c r="N37" i="5"/>
  <c r="N38" i="5"/>
  <c r="N39" i="5"/>
  <c r="N40" i="5"/>
  <c r="N41" i="5"/>
  <c r="N42" i="5"/>
  <c r="N43" i="5"/>
  <c r="N44" i="5"/>
  <c r="N45" i="5"/>
  <c r="N46" i="5"/>
  <c r="N47" i="5"/>
  <c r="N48" i="5"/>
  <c r="N49" i="5"/>
  <c r="N50" i="5"/>
  <c r="N51" i="5"/>
  <c r="N52" i="5"/>
  <c r="N53" i="5"/>
  <c r="N54" i="5"/>
  <c r="N30" i="5"/>
  <c r="AA31" i="5"/>
  <c r="AD31" i="5" s="1"/>
  <c r="AB31" i="5"/>
  <c r="AE31" i="5" s="1"/>
  <c r="AG31" i="5" s="1"/>
  <c r="AI31" i="5" s="1"/>
  <c r="AJ31" i="5" s="1"/>
  <c r="AC31" i="5"/>
  <c r="AA32" i="5"/>
  <c r="AB32" i="5"/>
  <c r="AC32" i="5"/>
  <c r="AA33" i="5"/>
  <c r="AB33" i="5"/>
  <c r="AE33" i="5" s="1"/>
  <c r="AG33" i="5" s="1"/>
  <c r="AI33" i="5" s="1"/>
  <c r="AJ33" i="5" s="1"/>
  <c r="AC33" i="5"/>
  <c r="AA34" i="5"/>
  <c r="AB34" i="5"/>
  <c r="AC34" i="5"/>
  <c r="AA35" i="5"/>
  <c r="AE35" i="5" s="1"/>
  <c r="AG35" i="5" s="1"/>
  <c r="AB35" i="5"/>
  <c r="AC35" i="5"/>
  <c r="AA36" i="5"/>
  <c r="AB36" i="5"/>
  <c r="AE36" i="5" s="1"/>
  <c r="AG36" i="5" s="1"/>
  <c r="AC36" i="5"/>
  <c r="AD36" i="5" s="1"/>
  <c r="AA37" i="5"/>
  <c r="AD37" i="5" s="1"/>
  <c r="AB37" i="5"/>
  <c r="AC37" i="5"/>
  <c r="AA38" i="5"/>
  <c r="AB38" i="5"/>
  <c r="AC38" i="5"/>
  <c r="AD38" i="5" s="1"/>
  <c r="AE38" i="5"/>
  <c r="AG38" i="5" s="1"/>
  <c r="AA39" i="5"/>
  <c r="AD39" i="5" s="1"/>
  <c r="AB39" i="5"/>
  <c r="AC39" i="5"/>
  <c r="AA40" i="5"/>
  <c r="AB40" i="5"/>
  <c r="AC40" i="5"/>
  <c r="AA41" i="5"/>
  <c r="AE41" i="5" s="1"/>
  <c r="AG41" i="5" s="1"/>
  <c r="AB41" i="5"/>
  <c r="AC41" i="5"/>
  <c r="AA42" i="5"/>
  <c r="AB42" i="5"/>
  <c r="AC42" i="5"/>
  <c r="AA43" i="5"/>
  <c r="AB43" i="5"/>
  <c r="AC43" i="5"/>
  <c r="AA44" i="5"/>
  <c r="AB44" i="5"/>
  <c r="AC44" i="5"/>
  <c r="AD44" i="5" s="1"/>
  <c r="AE44" i="5"/>
  <c r="AA45" i="5"/>
  <c r="AD45" i="5" s="1"/>
  <c r="AB45" i="5"/>
  <c r="AC45" i="5"/>
  <c r="AA46" i="5"/>
  <c r="AB46" i="5"/>
  <c r="AC46" i="5"/>
  <c r="AD46" i="5"/>
  <c r="AE46" i="5"/>
  <c r="AG46" i="5" s="1"/>
  <c r="AA47" i="5"/>
  <c r="AD47" i="5" s="1"/>
  <c r="AB47" i="5"/>
  <c r="AC47" i="5"/>
  <c r="AA48" i="5"/>
  <c r="AB48" i="5"/>
  <c r="AC48" i="5"/>
  <c r="AA49" i="5"/>
  <c r="AE49" i="5" s="1"/>
  <c r="AG49" i="5" s="1"/>
  <c r="AB49" i="5"/>
  <c r="AC49" i="5"/>
  <c r="AA50" i="5"/>
  <c r="AB50" i="5"/>
  <c r="AC50" i="5"/>
  <c r="AA51" i="5"/>
  <c r="AE51" i="5" s="1"/>
  <c r="AG51" i="5" s="1"/>
  <c r="AB51" i="5"/>
  <c r="AC51" i="5"/>
  <c r="AA52" i="5"/>
  <c r="AB52" i="5"/>
  <c r="AC52" i="5"/>
  <c r="AD52" i="5" s="1"/>
  <c r="AE52" i="5"/>
  <c r="AA53" i="5"/>
  <c r="AB53" i="5"/>
  <c r="AC53" i="5"/>
  <c r="AA54" i="5"/>
  <c r="AB54" i="5"/>
  <c r="AC54" i="5"/>
  <c r="AD54" i="5"/>
  <c r="AE54" i="5"/>
  <c r="AG54" i="5" s="1"/>
  <c r="AC30" i="5"/>
  <c r="AB30" i="5"/>
  <c r="AA30" i="5"/>
  <c r="AE30" i="5" s="1"/>
  <c r="AG30" i="5" s="1"/>
  <c r="AA11" i="5"/>
  <c r="AB11" i="5"/>
  <c r="AC11" i="5"/>
  <c r="AA12" i="5"/>
  <c r="AB12" i="5"/>
  <c r="AC12" i="5"/>
  <c r="AA13" i="5"/>
  <c r="AD13" i="5" s="1"/>
  <c r="AB13" i="5"/>
  <c r="AC13" i="5"/>
  <c r="AA14" i="5"/>
  <c r="AB14" i="5"/>
  <c r="AC14" i="5"/>
  <c r="AA15" i="5"/>
  <c r="AB15" i="5"/>
  <c r="AE15" i="5" s="1"/>
  <c r="AC15" i="5"/>
  <c r="AA16" i="5"/>
  <c r="AB16" i="5"/>
  <c r="AC16" i="5"/>
  <c r="AE16" i="5"/>
  <c r="AA17" i="5"/>
  <c r="AB17" i="5"/>
  <c r="AC17" i="5"/>
  <c r="AA18" i="5"/>
  <c r="AE18" i="5" s="1"/>
  <c r="AB18" i="5"/>
  <c r="AC18" i="5"/>
  <c r="AA19" i="5"/>
  <c r="AB19" i="5"/>
  <c r="AC19" i="5"/>
  <c r="AA20" i="5"/>
  <c r="AB20" i="5"/>
  <c r="AC20" i="5"/>
  <c r="AA21" i="5"/>
  <c r="AB21" i="5"/>
  <c r="AC21" i="5"/>
  <c r="AD21" i="5"/>
  <c r="AE21" i="5"/>
  <c r="AA22" i="5"/>
  <c r="AB22" i="5"/>
  <c r="AC22" i="5"/>
  <c r="AA23" i="5"/>
  <c r="AB23" i="5"/>
  <c r="AE23" i="5" s="1"/>
  <c r="AC23" i="5"/>
  <c r="AD23" i="5"/>
  <c r="AA24" i="5"/>
  <c r="AB24" i="5"/>
  <c r="AC24" i="5"/>
  <c r="AA25" i="5"/>
  <c r="AB25" i="5"/>
  <c r="AC25" i="5"/>
  <c r="AA26" i="5"/>
  <c r="AB26" i="5"/>
  <c r="AC26" i="5"/>
  <c r="AC10" i="5"/>
  <c r="AA10" i="5"/>
  <c r="AE10" i="5" s="1"/>
  <c r="AB10" i="5"/>
  <c r="N10" i="5"/>
  <c r="O27" i="5" s="1"/>
  <c r="I10" i="5"/>
  <c r="O29" i="19"/>
  <c r="A39" i="19"/>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36" i="13"/>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31" i="7"/>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G44" i="5"/>
  <c r="AG52" i="5"/>
  <c r="B31" i="5"/>
  <c r="B32" i="5" s="1"/>
  <c r="B33" i="5" s="1"/>
  <c r="B34" i="5" s="1"/>
  <c r="B35" i="5" s="1"/>
  <c r="B36" i="5" s="1"/>
  <c r="B37" i="5" s="1"/>
  <c r="B38" i="5" s="1"/>
  <c r="B39" i="5" s="1"/>
  <c r="B40" i="5" s="1"/>
  <c r="B41" i="5" s="1"/>
  <c r="B42" i="5" s="1"/>
  <c r="B43" i="5" s="1"/>
  <c r="B44" i="5" s="1"/>
  <c r="B45" i="5" s="1"/>
  <c r="B46" i="5" s="1"/>
  <c r="B47" i="5" s="1"/>
  <c r="B48" i="5" s="1"/>
  <c r="B49" i="5" s="1"/>
  <c r="B50" i="5" s="1"/>
  <c r="B51" i="5" s="1"/>
  <c r="B52" i="5" s="1"/>
  <c r="B53" i="5" s="1"/>
  <c r="B54" i="5" s="1"/>
  <c r="M22" i="23" l="1"/>
  <c r="F20" i="14"/>
  <c r="G20" i="14" s="1"/>
  <c r="H20" i="14" s="1"/>
  <c r="I20" i="14" s="1"/>
  <c r="J15" i="21" s="1"/>
  <c r="M15" i="21" s="1"/>
  <c r="G22" i="23"/>
  <c r="H22" i="23" s="1"/>
  <c r="I22" i="23" s="1"/>
  <c r="F60" i="23"/>
  <c r="F54" i="7"/>
  <c r="G54" i="7" s="1"/>
  <c r="H54" i="7" s="1"/>
  <c r="G23" i="23"/>
  <c r="H23" i="23" s="1"/>
  <c r="I23" i="23" s="1"/>
  <c r="F21" i="14"/>
  <c r="M23" i="23"/>
  <c r="M25" i="23"/>
  <c r="F23" i="14"/>
  <c r="G25" i="23"/>
  <c r="H25" i="23" s="1"/>
  <c r="I25" i="23" s="1"/>
  <c r="M27" i="23"/>
  <c r="F25" i="14"/>
  <c r="G25" i="14" s="1"/>
  <c r="H25" i="14" s="1"/>
  <c r="I25" i="14" s="1"/>
  <c r="J20" i="21" s="1"/>
  <c r="M20" i="21" s="1"/>
  <c r="G27" i="23"/>
  <c r="H27" i="23" s="1"/>
  <c r="I27" i="23" s="1"/>
  <c r="F49" i="23"/>
  <c r="F43" i="7"/>
  <c r="G22" i="7"/>
  <c r="H22" i="7" s="1"/>
  <c r="G18" i="7"/>
  <c r="H18" i="7" s="1"/>
  <c r="M29" i="23"/>
  <c r="F27" i="14"/>
  <c r="G27" i="14" s="1"/>
  <c r="H27" i="14" s="1"/>
  <c r="I27" i="14" s="1"/>
  <c r="J22" i="21" s="1"/>
  <c r="M22" i="21" s="1"/>
  <c r="G29" i="23"/>
  <c r="H29" i="23" s="1"/>
  <c r="I29" i="23" s="1"/>
  <c r="G30" i="23"/>
  <c r="F28" i="14"/>
  <c r="G28" i="14" s="1"/>
  <c r="H28" i="14" s="1"/>
  <c r="I28" i="14" s="1"/>
  <c r="J23" i="21" s="1"/>
  <c r="M23" i="21" s="1"/>
  <c r="H30" i="23"/>
  <c r="I30" i="23" s="1"/>
  <c r="M30" i="23"/>
  <c r="F38" i="23"/>
  <c r="F32" i="7"/>
  <c r="G32" i="7" s="1"/>
  <c r="H32" i="7" s="1"/>
  <c r="F40" i="23"/>
  <c r="F34" i="7"/>
  <c r="F42" i="23"/>
  <c r="F36" i="7"/>
  <c r="G36" i="7" s="1"/>
  <c r="H36" i="7" s="1"/>
  <c r="F46" i="23"/>
  <c r="F40" i="7"/>
  <c r="G40" i="7" s="1"/>
  <c r="H40" i="7" s="1"/>
  <c r="F53" i="23"/>
  <c r="F47" i="7"/>
  <c r="F58" i="23"/>
  <c r="F52" i="7"/>
  <c r="M24" i="23"/>
  <c r="F22" i="14"/>
  <c r="G22" i="14" s="1"/>
  <c r="H22" i="14" s="1"/>
  <c r="I22" i="14" s="1"/>
  <c r="J17" i="21" s="1"/>
  <c r="M17" i="21" s="1"/>
  <c r="G24" i="23"/>
  <c r="H24" i="23" s="1"/>
  <c r="I24" i="23" s="1"/>
  <c r="O22" i="22"/>
  <c r="P22" i="22" s="1"/>
  <c r="Q22" i="22" s="1"/>
  <c r="F21" i="7"/>
  <c r="M28" i="23"/>
  <c r="F26" i="14"/>
  <c r="G26" i="14" s="1"/>
  <c r="H26" i="14" s="1"/>
  <c r="I26" i="14" s="1"/>
  <c r="J21" i="21" s="1"/>
  <c r="M21" i="21" s="1"/>
  <c r="G28" i="23"/>
  <c r="H28" i="23" s="1"/>
  <c r="I28" i="23" s="1"/>
  <c r="F54" i="23"/>
  <c r="F48" i="7"/>
  <c r="G48" i="7" s="1"/>
  <c r="H48" i="7" s="1"/>
  <c r="F57" i="23"/>
  <c r="F51" i="7"/>
  <c r="G17" i="7"/>
  <c r="H17" i="7" s="1"/>
  <c r="M15" i="23"/>
  <c r="F13" i="14"/>
  <c r="G15" i="23"/>
  <c r="H15" i="23" s="1"/>
  <c r="I15" i="23" s="1"/>
  <c r="M16" i="23"/>
  <c r="F14" i="14"/>
  <c r="G14" i="14" s="1"/>
  <c r="H14" i="14" s="1"/>
  <c r="I14" i="14" s="1"/>
  <c r="J9" i="21" s="1"/>
  <c r="M9" i="21" s="1"/>
  <c r="G16" i="23"/>
  <c r="H16" i="23" s="1"/>
  <c r="I16" i="23" s="1"/>
  <c r="G17" i="23"/>
  <c r="H17" i="23" s="1"/>
  <c r="I17" i="23" s="1"/>
  <c r="F15" i="14"/>
  <c r="M17" i="23"/>
  <c r="O14" i="22"/>
  <c r="P14" i="22" s="1"/>
  <c r="Q14" i="22" s="1"/>
  <c r="F13" i="7"/>
  <c r="M19" i="23"/>
  <c r="F17" i="14"/>
  <c r="G17" i="14" s="1"/>
  <c r="H17" i="14" s="1"/>
  <c r="I17" i="14" s="1"/>
  <c r="J12" i="21" s="1"/>
  <c r="M12" i="21" s="1"/>
  <c r="G19" i="23"/>
  <c r="H19" i="23" s="1"/>
  <c r="I19" i="23" s="1"/>
  <c r="M20" i="23"/>
  <c r="F18" i="14"/>
  <c r="G18" i="14" s="1"/>
  <c r="H18" i="14" s="1"/>
  <c r="I18" i="14" s="1"/>
  <c r="J13" i="21" s="1"/>
  <c r="M13" i="21" s="1"/>
  <c r="G20" i="23"/>
  <c r="H20" i="23" s="1"/>
  <c r="I20" i="23" s="1"/>
  <c r="G21" i="23"/>
  <c r="H21" i="23" s="1"/>
  <c r="I21" i="23" s="1"/>
  <c r="F19" i="14"/>
  <c r="G19" i="14" s="1"/>
  <c r="H19" i="14" s="1"/>
  <c r="I19" i="14" s="1"/>
  <c r="J14" i="21" s="1"/>
  <c r="M14" i="21" s="1"/>
  <c r="M21" i="23"/>
  <c r="F48" i="23"/>
  <c r="F42" i="7"/>
  <c r="O42" i="7" s="1"/>
  <c r="F50" i="23"/>
  <c r="F44" i="7"/>
  <c r="G44" i="7" s="1"/>
  <c r="H44" i="7" s="1"/>
  <c r="O56" i="22"/>
  <c r="P56" i="22" s="1"/>
  <c r="Q56" i="22" s="1"/>
  <c r="F36" i="23"/>
  <c r="F30" i="7"/>
  <c r="F11" i="13"/>
  <c r="K11" i="13" s="1"/>
  <c r="F11" i="19" s="1"/>
  <c r="K11" i="19" s="1"/>
  <c r="I53" i="22"/>
  <c r="O52" i="22"/>
  <c r="O51" i="22"/>
  <c r="P51" i="22" s="1"/>
  <c r="Q51" i="22" s="1"/>
  <c r="P9" i="7"/>
  <c r="Q9" i="7" s="1"/>
  <c r="R9" i="7" s="1"/>
  <c r="L35" i="13"/>
  <c r="M35" i="13" s="1"/>
  <c r="M60" i="13" s="1"/>
  <c r="M46" i="13"/>
  <c r="M41" i="13"/>
  <c r="M47" i="13"/>
  <c r="M38" i="13"/>
  <c r="L55" i="13"/>
  <c r="M55" i="13" s="1"/>
  <c r="M54" i="13"/>
  <c r="M39" i="13"/>
  <c r="M57" i="22"/>
  <c r="O59" i="22"/>
  <c r="N59" i="22"/>
  <c r="V59" i="22" s="1"/>
  <c r="O57" i="22"/>
  <c r="P57" i="22" s="1"/>
  <c r="Q57" i="22" s="1"/>
  <c r="M53" i="22"/>
  <c r="O53" i="22"/>
  <c r="P53" i="22" s="1"/>
  <c r="Q53" i="22" s="1"/>
  <c r="M49" i="22"/>
  <c r="O49" i="22"/>
  <c r="P49" i="22" s="1"/>
  <c r="Q49" i="22" s="1"/>
  <c r="T54" i="22"/>
  <c r="O60" i="22"/>
  <c r="N47" i="22"/>
  <c r="V47" i="22" s="1"/>
  <c r="O46" i="22"/>
  <c r="P46" i="22" s="1"/>
  <c r="M50" i="22"/>
  <c r="M54" i="22"/>
  <c r="O58" i="22"/>
  <c r="P58" i="22" s="1"/>
  <c r="Q58" i="22" s="1"/>
  <c r="O43" i="22"/>
  <c r="P43" i="22" s="1"/>
  <c r="Q43" i="22" s="1"/>
  <c r="O50" i="22"/>
  <c r="P50" i="22" s="1"/>
  <c r="O54" i="22"/>
  <c r="P54" i="22" s="1"/>
  <c r="T40" i="22"/>
  <c r="T58" i="22"/>
  <c r="T57" i="22"/>
  <c r="T50" i="22"/>
  <c r="T49" i="22"/>
  <c r="T48" i="22"/>
  <c r="O47" i="22"/>
  <c r="P47" i="22" s="1"/>
  <c r="Q47" i="22" s="1"/>
  <c r="T47" i="22"/>
  <c r="N43" i="22"/>
  <c r="V43" i="22" s="1"/>
  <c r="T43" i="22"/>
  <c r="T42" i="22"/>
  <c r="M44" i="22"/>
  <c r="M52" i="22"/>
  <c r="M56" i="22"/>
  <c r="N39" i="22"/>
  <c r="V39" i="22" s="1"/>
  <c r="O44" i="22"/>
  <c r="P44" i="22" s="1"/>
  <c r="Q44" i="22" s="1"/>
  <c r="M51" i="22"/>
  <c r="N52" i="22"/>
  <c r="V52" i="22" s="1"/>
  <c r="M55" i="22"/>
  <c r="N56" i="22"/>
  <c r="V56" i="22" s="1"/>
  <c r="M37" i="22"/>
  <c r="T39" i="22"/>
  <c r="M48" i="22"/>
  <c r="N51" i="22"/>
  <c r="V51" i="22" s="1"/>
  <c r="N55" i="22"/>
  <c r="V55" i="22" s="1"/>
  <c r="O48" i="22"/>
  <c r="P48" i="22" s="1"/>
  <c r="Q48" i="22" s="1"/>
  <c r="O38" i="22"/>
  <c r="P38" i="22" s="1"/>
  <c r="M40" i="22"/>
  <c r="M42" i="22"/>
  <c r="T52" i="22"/>
  <c r="T56" i="22"/>
  <c r="T38" i="22"/>
  <c r="O40" i="22"/>
  <c r="P40" i="22" s="1"/>
  <c r="Q40" i="22" s="1"/>
  <c r="O42" i="22"/>
  <c r="M46" i="22"/>
  <c r="T51" i="22"/>
  <c r="T55" i="22"/>
  <c r="O26" i="22"/>
  <c r="P26" i="22" s="1"/>
  <c r="Q26" i="22" s="1"/>
  <c r="O18" i="22"/>
  <c r="P18" i="22" s="1"/>
  <c r="Q18" i="22" s="1"/>
  <c r="O10" i="22"/>
  <c r="P10" i="22" s="1"/>
  <c r="Q10" i="22" s="1"/>
  <c r="Q27" i="22" s="1"/>
  <c r="O20" i="22"/>
  <c r="P20" i="22" s="1"/>
  <c r="Q20" i="22" s="1"/>
  <c r="O24" i="22"/>
  <c r="P24" i="22" s="1"/>
  <c r="Q24" i="22" s="1"/>
  <c r="I27" i="22"/>
  <c r="O11" i="22"/>
  <c r="P11" i="22" s="1"/>
  <c r="Q11" i="22" s="1"/>
  <c r="O19" i="22"/>
  <c r="P19" i="22" s="1"/>
  <c r="Q19" i="22" s="1"/>
  <c r="P39" i="22"/>
  <c r="Q39" i="22" s="1"/>
  <c r="O13" i="22"/>
  <c r="P13" i="22" s="1"/>
  <c r="Q13" i="22" s="1"/>
  <c r="O17" i="22"/>
  <c r="P17" i="22" s="1"/>
  <c r="Q17" i="22" s="1"/>
  <c r="O21" i="22"/>
  <c r="P21" i="22" s="1"/>
  <c r="Q21" i="22" s="1"/>
  <c r="P37" i="22"/>
  <c r="Q37" i="22" s="1"/>
  <c r="O25" i="22"/>
  <c r="P25" i="22" s="1"/>
  <c r="Q25" i="22" s="1"/>
  <c r="O12" i="22"/>
  <c r="P12" i="22" s="1"/>
  <c r="Q12" i="22" s="1"/>
  <c r="O16" i="22"/>
  <c r="P16" i="22" s="1"/>
  <c r="Q16" i="22" s="1"/>
  <c r="P45" i="22"/>
  <c r="Q45" i="22" s="1"/>
  <c r="T37" i="22"/>
  <c r="N41" i="22"/>
  <c r="V41" i="22" s="1"/>
  <c r="T45" i="22"/>
  <c r="Q46" i="22"/>
  <c r="Q54" i="22"/>
  <c r="M60" i="22"/>
  <c r="O41" i="22"/>
  <c r="T46" i="22"/>
  <c r="P59" i="22"/>
  <c r="Q59" i="22" s="1"/>
  <c r="O15" i="22"/>
  <c r="P15" i="22" s="1"/>
  <c r="Q15" i="22" s="1"/>
  <c r="O23" i="22"/>
  <c r="P23" i="22" s="1"/>
  <c r="Q23" i="22" s="1"/>
  <c r="N44" i="22"/>
  <c r="V44" i="22" s="1"/>
  <c r="M45" i="22"/>
  <c r="P52" i="22"/>
  <c r="Q52" i="22" s="1"/>
  <c r="T59" i="22"/>
  <c r="P60" i="22"/>
  <c r="Q60" i="22" s="1"/>
  <c r="O36" i="22"/>
  <c r="N37" i="22"/>
  <c r="V37" i="22" s="1"/>
  <c r="M38" i="22"/>
  <c r="T41" i="22"/>
  <c r="N45" i="22"/>
  <c r="V45" i="22" s="1"/>
  <c r="M58" i="22"/>
  <c r="M39" i="22"/>
  <c r="T60" i="22"/>
  <c r="M60" i="19"/>
  <c r="M52" i="19"/>
  <c r="M44" i="19"/>
  <c r="M55" i="19"/>
  <c r="M47" i="19"/>
  <c r="M39" i="19"/>
  <c r="M58" i="19"/>
  <c r="M50" i="19"/>
  <c r="M42" i="19"/>
  <c r="M56" i="19"/>
  <c r="M48" i="19"/>
  <c r="M40" i="19"/>
  <c r="M52" i="13"/>
  <c r="M44" i="13"/>
  <c r="M36" i="13"/>
  <c r="M53" i="13"/>
  <c r="M45" i="13"/>
  <c r="M37" i="13"/>
  <c r="AI52" i="5"/>
  <c r="AJ52" i="5" s="1"/>
  <c r="AI44" i="5"/>
  <c r="AJ44" i="5" s="1"/>
  <c r="AI30" i="5"/>
  <c r="AJ30" i="5" s="1"/>
  <c r="AE26" i="5"/>
  <c r="AD11" i="5"/>
  <c r="AD22" i="5"/>
  <c r="AD20" i="5"/>
  <c r="AD26" i="5"/>
  <c r="AD24" i="5"/>
  <c r="O44" i="7"/>
  <c r="P44" i="7" s="1"/>
  <c r="O36" i="7"/>
  <c r="P36" i="7" s="1"/>
  <c r="O48" i="7"/>
  <c r="P48" i="7" s="1"/>
  <c r="O32" i="7"/>
  <c r="P32" i="7" s="1"/>
  <c r="AI49" i="5"/>
  <c r="AJ49" i="5" s="1"/>
  <c r="AE43" i="5"/>
  <c r="AG43" i="5" s="1"/>
  <c r="AD17" i="5"/>
  <c r="AD30" i="5"/>
  <c r="AD53" i="5"/>
  <c r="AD32" i="5"/>
  <c r="AD19" i="5"/>
  <c r="AD40" i="5"/>
  <c r="AD34" i="5"/>
  <c r="AD14" i="5"/>
  <c r="AD12" i="5"/>
  <c r="AD48" i="5"/>
  <c r="AD42" i="5"/>
  <c r="AE39" i="5"/>
  <c r="AG39" i="5" s="1"/>
  <c r="AI39" i="5" s="1"/>
  <c r="AJ39" i="5" s="1"/>
  <c r="AD25" i="5"/>
  <c r="AD18" i="5"/>
  <c r="AE13" i="5"/>
  <c r="AD50" i="5"/>
  <c r="AE47" i="5"/>
  <c r="AG47" i="5" s="1"/>
  <c r="AD35" i="5"/>
  <c r="AD33" i="5"/>
  <c r="AE24" i="5"/>
  <c r="AD16" i="5"/>
  <c r="AD43" i="5"/>
  <c r="AD41" i="5"/>
  <c r="AD15" i="5"/>
  <c r="AD51" i="5"/>
  <c r="AD49" i="5"/>
  <c r="AI43" i="5"/>
  <c r="AJ43" i="5" s="1"/>
  <c r="AI38" i="5"/>
  <c r="AJ38" i="5" s="1"/>
  <c r="AI51" i="5"/>
  <c r="AJ51" i="5" s="1"/>
  <c r="AI46" i="5"/>
  <c r="AJ46" i="5" s="1"/>
  <c r="AI54" i="5"/>
  <c r="AJ54" i="5" s="1"/>
  <c r="AI35" i="5"/>
  <c r="AJ35" i="5" s="1"/>
  <c r="AI41" i="5"/>
  <c r="AJ41" i="5" s="1"/>
  <c r="AE50" i="5"/>
  <c r="AG50" i="5" s="1"/>
  <c r="AE42" i="5"/>
  <c r="AG42" i="5" s="1"/>
  <c r="AE34" i="5"/>
  <c r="AG34" i="5" s="1"/>
  <c r="AI36" i="5"/>
  <c r="AJ36" i="5" s="1"/>
  <c r="AE53" i="5"/>
  <c r="AG53" i="5" s="1"/>
  <c r="AE45" i="5"/>
  <c r="AG45" i="5" s="1"/>
  <c r="AE37" i="5"/>
  <c r="AG37" i="5" s="1"/>
  <c r="AE48" i="5"/>
  <c r="AG48" i="5" s="1"/>
  <c r="AE40" i="5"/>
  <c r="AG40" i="5" s="1"/>
  <c r="AE32" i="5"/>
  <c r="AG32" i="5" s="1"/>
  <c r="AE19" i="5"/>
  <c r="AE11" i="5"/>
  <c r="AE22" i="5"/>
  <c r="AE14" i="5"/>
  <c r="AE25" i="5"/>
  <c r="AE17" i="5"/>
  <c r="AE20" i="5"/>
  <c r="AE12" i="5"/>
  <c r="P42" i="7" l="1"/>
  <c r="Q42" i="7"/>
  <c r="R42" i="7" s="1"/>
  <c r="F55" i="23"/>
  <c r="F49" i="7"/>
  <c r="F43" i="23"/>
  <c r="F37" i="7"/>
  <c r="G52" i="7"/>
  <c r="H52" i="7" s="1"/>
  <c r="O52" i="7"/>
  <c r="P52" i="7" s="1"/>
  <c r="H34" i="7"/>
  <c r="O34" i="7"/>
  <c r="G34" i="7"/>
  <c r="T30" i="23"/>
  <c r="M28" i="14"/>
  <c r="N30" i="23"/>
  <c r="O30" i="23" s="1"/>
  <c r="P30" i="23" s="1"/>
  <c r="T25" i="23"/>
  <c r="M23" i="14"/>
  <c r="N25" i="23"/>
  <c r="O25" i="23" s="1"/>
  <c r="P25" i="23" s="1"/>
  <c r="F44" i="23"/>
  <c r="F38" i="7"/>
  <c r="F48" i="14"/>
  <c r="G48" i="14" s="1"/>
  <c r="H48" i="14" s="1"/>
  <c r="G48" i="23"/>
  <c r="H48" i="23" s="1"/>
  <c r="M48" i="23"/>
  <c r="G43" i="7"/>
  <c r="H43" i="7" s="1"/>
  <c r="O43" i="7"/>
  <c r="T27" i="23"/>
  <c r="M25" i="14"/>
  <c r="N27" i="23"/>
  <c r="O27" i="23" s="1"/>
  <c r="P27" i="23" s="1"/>
  <c r="M21" i="14"/>
  <c r="T23" i="23"/>
  <c r="N23" i="23"/>
  <c r="O23" i="23" s="1"/>
  <c r="P23" i="23" s="1"/>
  <c r="M15" i="14"/>
  <c r="T17" i="23"/>
  <c r="N17" i="23"/>
  <c r="O17" i="23" s="1"/>
  <c r="P17" i="23" s="1"/>
  <c r="T15" i="23"/>
  <c r="M13" i="14"/>
  <c r="N15" i="23"/>
  <c r="O15" i="23" s="1"/>
  <c r="P15" i="23" s="1"/>
  <c r="M26" i="14"/>
  <c r="T28" i="23"/>
  <c r="N28" i="23"/>
  <c r="O28" i="23" s="1"/>
  <c r="P28" i="23" s="1"/>
  <c r="O47" i="7"/>
  <c r="G47" i="7"/>
  <c r="H47" i="7" s="1"/>
  <c r="T29" i="23"/>
  <c r="M27" i="14"/>
  <c r="N29" i="23"/>
  <c r="O29" i="23" s="1"/>
  <c r="P29" i="23" s="1"/>
  <c r="M49" i="23"/>
  <c r="F49" i="14"/>
  <c r="G49" i="14" s="1"/>
  <c r="H49" i="14" s="1"/>
  <c r="G49" i="23"/>
  <c r="H49" i="23" s="1"/>
  <c r="F60" i="14"/>
  <c r="G60" i="14" s="1"/>
  <c r="H60" i="14" s="1"/>
  <c r="M60" i="23"/>
  <c r="G60" i="23"/>
  <c r="H60" i="23" s="1"/>
  <c r="F47" i="23"/>
  <c r="F41" i="7"/>
  <c r="F59" i="23"/>
  <c r="F53" i="7"/>
  <c r="F36" i="14"/>
  <c r="G36" i="14" s="1"/>
  <c r="H36" i="14" s="1"/>
  <c r="M36" i="23"/>
  <c r="G36" i="23"/>
  <c r="H36" i="23" s="1"/>
  <c r="G42" i="7"/>
  <c r="H42" i="7"/>
  <c r="M18" i="14"/>
  <c r="T20" i="23"/>
  <c r="N20" i="23"/>
  <c r="O20" i="23" s="1"/>
  <c r="P20" i="23" s="1"/>
  <c r="O13" i="7"/>
  <c r="H13" i="7"/>
  <c r="G13" i="7"/>
  <c r="G51" i="7"/>
  <c r="H51" i="7" s="1"/>
  <c r="O51" i="7"/>
  <c r="F51" i="23"/>
  <c r="F45" i="7"/>
  <c r="F56" i="23"/>
  <c r="F50" i="7"/>
  <c r="G13" i="14"/>
  <c r="H13" i="14" s="1"/>
  <c r="I13" i="14" s="1"/>
  <c r="J8" i="21" s="1"/>
  <c r="M8" i="21" s="1"/>
  <c r="M57" i="23"/>
  <c r="F57" i="14"/>
  <c r="G57" i="14" s="1"/>
  <c r="H57" i="14" s="1"/>
  <c r="G57" i="23"/>
  <c r="H57" i="23" s="1"/>
  <c r="M58" i="23"/>
  <c r="F58" i="14"/>
  <c r="G58" i="14" s="1"/>
  <c r="H58" i="14" s="1"/>
  <c r="G58" i="23"/>
  <c r="H58" i="23" s="1"/>
  <c r="F46" i="14"/>
  <c r="G46" i="14" s="1"/>
  <c r="H46" i="14" s="1"/>
  <c r="M46" i="23"/>
  <c r="G46" i="23"/>
  <c r="H46" i="23" s="1"/>
  <c r="G40" i="23"/>
  <c r="F40" i="14"/>
  <c r="G40" i="14" s="1"/>
  <c r="H40" i="14" s="1"/>
  <c r="M40" i="23"/>
  <c r="H40" i="23"/>
  <c r="T22" i="23"/>
  <c r="M20" i="14"/>
  <c r="N22" i="23"/>
  <c r="O22" i="23" s="1"/>
  <c r="P22" i="23" s="1"/>
  <c r="F37" i="23"/>
  <c r="F31" i="7"/>
  <c r="F39" i="23"/>
  <c r="F33" i="7"/>
  <c r="O40" i="7"/>
  <c r="P40" i="7" s="1"/>
  <c r="O54" i="7"/>
  <c r="P54" i="7" s="1"/>
  <c r="F45" i="23"/>
  <c r="F39" i="7"/>
  <c r="F41" i="23"/>
  <c r="F35" i="7"/>
  <c r="F52" i="23"/>
  <c r="F46" i="7"/>
  <c r="G30" i="7"/>
  <c r="H30" i="7" s="1"/>
  <c r="O30" i="7"/>
  <c r="P30" i="7" s="1"/>
  <c r="Q30" i="7" s="1"/>
  <c r="R30" i="7" s="1"/>
  <c r="R55" i="7" s="1"/>
  <c r="F50" i="14"/>
  <c r="G50" i="14" s="1"/>
  <c r="H50" i="14" s="1"/>
  <c r="M50" i="23"/>
  <c r="G50" i="23"/>
  <c r="H50" i="23"/>
  <c r="M19" i="14"/>
  <c r="T21" i="23"/>
  <c r="N21" i="23"/>
  <c r="O21" i="23" s="1"/>
  <c r="P21" i="23" s="1"/>
  <c r="T19" i="23"/>
  <c r="M17" i="14"/>
  <c r="N19" i="23"/>
  <c r="O19" i="23" s="1"/>
  <c r="P19" i="23" s="1"/>
  <c r="G15" i="14"/>
  <c r="H15" i="14" s="1"/>
  <c r="I15" i="14" s="1"/>
  <c r="J10" i="21" s="1"/>
  <c r="M10" i="21" s="1"/>
  <c r="T16" i="23"/>
  <c r="M14" i="14"/>
  <c r="N16" i="23"/>
  <c r="O16" i="23" s="1"/>
  <c r="P16" i="23" s="1"/>
  <c r="M54" i="23"/>
  <c r="F54" i="14"/>
  <c r="G54" i="14" s="1"/>
  <c r="H54" i="14" s="1"/>
  <c r="G54" i="23"/>
  <c r="H54" i="23" s="1"/>
  <c r="O21" i="7"/>
  <c r="G21" i="7"/>
  <c r="H21" i="7" s="1"/>
  <c r="T24" i="23"/>
  <c r="M22" i="14"/>
  <c r="N24" i="23"/>
  <c r="O24" i="23" s="1"/>
  <c r="P24" i="23" s="1"/>
  <c r="M53" i="23"/>
  <c r="G53" i="23"/>
  <c r="H53" i="23" s="1"/>
  <c r="F53" i="14"/>
  <c r="G53" i="14" s="1"/>
  <c r="H53" i="14" s="1"/>
  <c r="M42" i="23"/>
  <c r="F42" i="14"/>
  <c r="G42" i="14" s="1"/>
  <c r="H42" i="14" s="1"/>
  <c r="G42" i="23"/>
  <c r="H42" i="23" s="1"/>
  <c r="M38" i="23"/>
  <c r="F38" i="14"/>
  <c r="G38" i="14" s="1"/>
  <c r="H38" i="14" s="1"/>
  <c r="G38" i="23"/>
  <c r="H38" i="23" s="1"/>
  <c r="G23" i="14"/>
  <c r="H23" i="14" s="1"/>
  <c r="I23" i="14" s="1"/>
  <c r="J18" i="21" s="1"/>
  <c r="M18" i="21" s="1"/>
  <c r="G21" i="14"/>
  <c r="H21" i="14" s="1"/>
  <c r="I21" i="14" s="1"/>
  <c r="J16" i="21" s="1"/>
  <c r="M16" i="21" s="1"/>
  <c r="M14" i="23"/>
  <c r="F12" i="14"/>
  <c r="G14" i="23"/>
  <c r="H14" i="23" s="1"/>
  <c r="I14" i="23" s="1"/>
  <c r="Q50" i="22"/>
  <c r="V61" i="22"/>
  <c r="P42" i="22"/>
  <c r="Q42" i="22" s="1"/>
  <c r="Q38" i="22"/>
  <c r="P41" i="22"/>
  <c r="Q41" i="22" s="1"/>
  <c r="P36" i="22"/>
  <c r="Q36" i="22" s="1"/>
  <c r="Q44" i="7"/>
  <c r="R44" i="7" s="1"/>
  <c r="Q32" i="7"/>
  <c r="R32" i="7" s="1"/>
  <c r="Q40" i="7"/>
  <c r="R40" i="7" s="1"/>
  <c r="Q52" i="7"/>
  <c r="R52" i="7" s="1"/>
  <c r="Q48" i="7"/>
  <c r="R48" i="7" s="1"/>
  <c r="Q54" i="7"/>
  <c r="R54" i="7" s="1"/>
  <c r="Q36" i="7"/>
  <c r="R36" i="7" s="1"/>
  <c r="AI47" i="5"/>
  <c r="AJ47" i="5" s="1"/>
  <c r="AI50" i="5"/>
  <c r="AJ50" i="5" s="1"/>
  <c r="AI48" i="5"/>
  <c r="AJ48" i="5" s="1"/>
  <c r="AI45" i="5"/>
  <c r="AJ45" i="5" s="1"/>
  <c r="AI53" i="5"/>
  <c r="AJ53" i="5" s="1"/>
  <c r="AI34" i="5"/>
  <c r="AJ34" i="5" s="1"/>
  <c r="AI40" i="5"/>
  <c r="AJ40" i="5" s="1"/>
  <c r="AI37" i="5"/>
  <c r="AJ37" i="5" s="1"/>
  <c r="AI32" i="5"/>
  <c r="AJ32" i="5" s="1"/>
  <c r="J30" i="7"/>
  <c r="AI42" i="5"/>
  <c r="AJ42" i="5" s="1"/>
  <c r="J48" i="21" l="1"/>
  <c r="M48" i="21" s="1"/>
  <c r="J44" i="21"/>
  <c r="M44" i="21" s="1"/>
  <c r="H46" i="7"/>
  <c r="G46" i="7"/>
  <c r="O46" i="7"/>
  <c r="O39" i="7"/>
  <c r="G39" i="7"/>
  <c r="H39" i="7" s="1"/>
  <c r="O33" i="7"/>
  <c r="G33" i="7"/>
  <c r="H33" i="7" s="1"/>
  <c r="J51" i="21"/>
  <c r="M51" i="21" s="1"/>
  <c r="G45" i="7"/>
  <c r="H45" i="7" s="1"/>
  <c r="O45" i="7"/>
  <c r="P45" i="7" s="1"/>
  <c r="Q45" i="7" s="1"/>
  <c r="R45" i="7" s="1"/>
  <c r="G18" i="23"/>
  <c r="H18" i="23" s="1"/>
  <c r="I18" i="23" s="1"/>
  <c r="F16" i="14"/>
  <c r="G16" i="14" s="1"/>
  <c r="H16" i="14" s="1"/>
  <c r="I16" i="14" s="1"/>
  <c r="J11" i="21" s="1"/>
  <c r="M11" i="21" s="1"/>
  <c r="M18" i="23"/>
  <c r="P47" i="7"/>
  <c r="Q47" i="7" s="1"/>
  <c r="R47" i="7" s="1"/>
  <c r="U17" i="23"/>
  <c r="V17" i="23" s="1"/>
  <c r="W17" i="23" s="1"/>
  <c r="Y17" i="23" s="1"/>
  <c r="T15" i="14"/>
  <c r="U27" i="23"/>
  <c r="V27" i="23" s="1"/>
  <c r="W27" i="23" s="1"/>
  <c r="Y27" i="23" s="1"/>
  <c r="T25" i="14"/>
  <c r="J36" i="21"/>
  <c r="M36" i="21" s="1"/>
  <c r="N54" i="23"/>
  <c r="O54" i="23" s="1"/>
  <c r="T54" i="23"/>
  <c r="M54" i="14"/>
  <c r="N54" i="14" s="1"/>
  <c r="O54" i="14" s="1"/>
  <c r="L48" i="21" s="1"/>
  <c r="F52" i="14"/>
  <c r="G52" i="14" s="1"/>
  <c r="H52" i="14" s="1"/>
  <c r="M52" i="23"/>
  <c r="G52" i="23"/>
  <c r="H52" i="23" s="1"/>
  <c r="M45" i="23"/>
  <c r="G45" i="23"/>
  <c r="H45" i="23" s="1"/>
  <c r="F45" i="14"/>
  <c r="G45" i="14" s="1"/>
  <c r="H45" i="14" s="1"/>
  <c r="M40" i="14"/>
  <c r="N40" i="14" s="1"/>
  <c r="O40" i="14" s="1"/>
  <c r="L34" i="21" s="1"/>
  <c r="N40" i="23"/>
  <c r="O40" i="23" s="1"/>
  <c r="T40" i="23"/>
  <c r="T46" i="23"/>
  <c r="M46" i="14"/>
  <c r="N46" i="14" s="1"/>
  <c r="O46" i="14" s="1"/>
  <c r="L40" i="21" s="1"/>
  <c r="N46" i="23"/>
  <c r="O46" i="23" s="1"/>
  <c r="M57" i="14"/>
  <c r="N57" i="14" s="1"/>
  <c r="O57" i="14" s="1"/>
  <c r="L51" i="21" s="1"/>
  <c r="N57" i="23"/>
  <c r="T57" i="23"/>
  <c r="O57" i="23"/>
  <c r="F51" i="14"/>
  <c r="G51" i="14" s="1"/>
  <c r="H51" i="14" s="1"/>
  <c r="M51" i="23"/>
  <c r="G51" i="23"/>
  <c r="H51" i="23" s="1"/>
  <c r="J42" i="21"/>
  <c r="M42" i="21" s="1"/>
  <c r="G37" i="7"/>
  <c r="H37" i="7" s="1"/>
  <c r="O37" i="7"/>
  <c r="J32" i="21"/>
  <c r="M32" i="21" s="1"/>
  <c r="T42" i="23"/>
  <c r="M42" i="14"/>
  <c r="N42" i="14" s="1"/>
  <c r="O42" i="14" s="1"/>
  <c r="L36" i="21" s="1"/>
  <c r="N42" i="23"/>
  <c r="O42" i="23" s="1"/>
  <c r="G26" i="23"/>
  <c r="H26" i="23" s="1"/>
  <c r="I26" i="23" s="1"/>
  <c r="F24" i="14"/>
  <c r="G24" i="14" s="1"/>
  <c r="H24" i="14" s="1"/>
  <c r="I24" i="14" s="1"/>
  <c r="J19" i="21" s="1"/>
  <c r="M19" i="21" s="1"/>
  <c r="M26" i="23"/>
  <c r="G35" i="7"/>
  <c r="H35" i="7" s="1"/>
  <c r="O35" i="7"/>
  <c r="G31" i="7"/>
  <c r="H31" i="7" s="1"/>
  <c r="O31" i="7"/>
  <c r="T20" i="14"/>
  <c r="U22" i="23"/>
  <c r="V22" i="23" s="1"/>
  <c r="W22" i="23" s="1"/>
  <c r="Y22" i="23" s="1"/>
  <c r="J34" i="21"/>
  <c r="M34" i="21" s="1"/>
  <c r="J40" i="21"/>
  <c r="M40" i="21" s="1"/>
  <c r="G50" i="7"/>
  <c r="H50" i="7" s="1"/>
  <c r="O50" i="7"/>
  <c r="U20" i="23"/>
  <c r="V20" i="23" s="1"/>
  <c r="W20" i="23" s="1"/>
  <c r="Y20" i="23" s="1"/>
  <c r="T18" i="14"/>
  <c r="F59" i="14"/>
  <c r="G59" i="14" s="1"/>
  <c r="H59" i="14" s="1"/>
  <c r="M59" i="23"/>
  <c r="G59" i="23"/>
  <c r="H59" i="23" s="1"/>
  <c r="M60" i="14"/>
  <c r="N60" i="14" s="1"/>
  <c r="O60" i="14" s="1"/>
  <c r="L54" i="21" s="1"/>
  <c r="T60" i="23"/>
  <c r="N60" i="23"/>
  <c r="O60" i="23" s="1"/>
  <c r="J43" i="21"/>
  <c r="M43" i="21" s="1"/>
  <c r="U29" i="23"/>
  <c r="V29" i="23" s="1"/>
  <c r="W29" i="23" s="1"/>
  <c r="Y29" i="23" s="1"/>
  <c r="T27" i="14"/>
  <c r="U28" i="23"/>
  <c r="V28" i="23" s="1"/>
  <c r="W28" i="23" s="1"/>
  <c r="Y28" i="23" s="1"/>
  <c r="T26" i="14"/>
  <c r="U15" i="23"/>
  <c r="V15" i="23" s="1"/>
  <c r="W15" i="23" s="1"/>
  <c r="Y15" i="23" s="1"/>
  <c r="T13" i="14"/>
  <c r="G38" i="7"/>
  <c r="H38" i="7" s="1"/>
  <c r="O38" i="7"/>
  <c r="U25" i="23"/>
  <c r="V25" i="23" s="1"/>
  <c r="W25" i="23" s="1"/>
  <c r="Y25" i="23" s="1"/>
  <c r="T23" i="14"/>
  <c r="M43" i="23"/>
  <c r="F43" i="14"/>
  <c r="G43" i="14" s="1"/>
  <c r="H43" i="14" s="1"/>
  <c r="G43" i="23"/>
  <c r="H43" i="23" s="1"/>
  <c r="U24" i="23"/>
  <c r="V24" i="23" s="1"/>
  <c r="W24" i="23" s="1"/>
  <c r="Y24" i="23" s="1"/>
  <c r="T22" i="14"/>
  <c r="U16" i="23"/>
  <c r="V16" i="23" s="1"/>
  <c r="W16" i="23" s="1"/>
  <c r="Y16" i="23" s="1"/>
  <c r="T14" i="14"/>
  <c r="J52" i="21"/>
  <c r="M52" i="21" s="1"/>
  <c r="J30" i="21"/>
  <c r="F47" i="14"/>
  <c r="G47" i="14" s="1"/>
  <c r="H47" i="14" s="1"/>
  <c r="G47" i="23"/>
  <c r="H47" i="23" s="1"/>
  <c r="M47" i="23"/>
  <c r="U23" i="23"/>
  <c r="V23" i="23" s="1"/>
  <c r="W23" i="23" s="1"/>
  <c r="Y23" i="23" s="1"/>
  <c r="T21" i="14"/>
  <c r="F55" i="14"/>
  <c r="G55" i="14" s="1"/>
  <c r="H55" i="14" s="1"/>
  <c r="M55" i="23"/>
  <c r="G55" i="23"/>
  <c r="H55" i="23" s="1"/>
  <c r="N53" i="23"/>
  <c r="O53" i="23" s="1"/>
  <c r="M53" i="14"/>
  <c r="N53" i="14" s="1"/>
  <c r="O53" i="14" s="1"/>
  <c r="L47" i="21" s="1"/>
  <c r="T53" i="23"/>
  <c r="U19" i="23"/>
  <c r="V19" i="23" s="1"/>
  <c r="W19" i="23" s="1"/>
  <c r="Y19" i="23" s="1"/>
  <c r="T17" i="14"/>
  <c r="M39" i="23"/>
  <c r="F39" i="14"/>
  <c r="G39" i="14" s="1"/>
  <c r="H39" i="14" s="1"/>
  <c r="G39" i="23"/>
  <c r="H39" i="23" s="1"/>
  <c r="T58" i="23"/>
  <c r="M58" i="14"/>
  <c r="N58" i="14" s="1"/>
  <c r="O58" i="14" s="1"/>
  <c r="L52" i="21" s="1"/>
  <c r="N58" i="23"/>
  <c r="O58" i="23" s="1"/>
  <c r="O53" i="7"/>
  <c r="P53" i="7" s="1"/>
  <c r="Q53" i="7" s="1"/>
  <c r="R53" i="7" s="1"/>
  <c r="G53" i="7"/>
  <c r="H53" i="7" s="1"/>
  <c r="P43" i="7"/>
  <c r="Q43" i="7"/>
  <c r="R43" i="7" s="1"/>
  <c r="T28" i="14"/>
  <c r="U30" i="23"/>
  <c r="V30" i="23" s="1"/>
  <c r="W30" i="23" s="1"/>
  <c r="Y30" i="23" s="1"/>
  <c r="T38" i="23"/>
  <c r="U38" i="23" s="1"/>
  <c r="V38" i="23" s="1"/>
  <c r="Y38" i="23" s="1"/>
  <c r="M38" i="14"/>
  <c r="N38" i="14" s="1"/>
  <c r="O38" i="14" s="1"/>
  <c r="L32" i="21" s="1"/>
  <c r="N38" i="23"/>
  <c r="O38" i="23" s="1"/>
  <c r="J47" i="21"/>
  <c r="M47" i="21" s="1"/>
  <c r="U21" i="23"/>
  <c r="V21" i="23" s="1"/>
  <c r="W21" i="23" s="1"/>
  <c r="Y21" i="23" s="1"/>
  <c r="T19" i="14"/>
  <c r="T50" i="23"/>
  <c r="M50" i="14"/>
  <c r="N50" i="14" s="1"/>
  <c r="O50" i="14" s="1"/>
  <c r="L44" i="21" s="1"/>
  <c r="N50" i="23"/>
  <c r="O50" i="23" s="1"/>
  <c r="M41" i="23"/>
  <c r="F41" i="14"/>
  <c r="G41" i="14" s="1"/>
  <c r="H41" i="14" s="1"/>
  <c r="G41" i="23"/>
  <c r="H41" i="23"/>
  <c r="M37" i="23"/>
  <c r="F37" i="14"/>
  <c r="G37" i="14" s="1"/>
  <c r="H37" i="14" s="1"/>
  <c r="G37" i="23"/>
  <c r="H37" i="23" s="1"/>
  <c r="F56" i="14"/>
  <c r="G56" i="14" s="1"/>
  <c r="H56" i="14" s="1"/>
  <c r="G56" i="23"/>
  <c r="H56" i="23" s="1"/>
  <c r="M56" i="23"/>
  <c r="P51" i="7"/>
  <c r="Q51" i="7"/>
  <c r="R51" i="7" s="1"/>
  <c r="T36" i="23"/>
  <c r="T36" i="14" s="1"/>
  <c r="U36" i="14" s="1"/>
  <c r="V36" i="14" s="1"/>
  <c r="M36" i="14"/>
  <c r="N36" i="14" s="1"/>
  <c r="O36" i="14" s="1"/>
  <c r="O41" i="7"/>
  <c r="G41" i="7"/>
  <c r="H41" i="7" s="1"/>
  <c r="J54" i="21"/>
  <c r="M54" i="21" s="1"/>
  <c r="T49" i="23"/>
  <c r="M49" i="14"/>
  <c r="N49" i="14" s="1"/>
  <c r="O49" i="14" s="1"/>
  <c r="L43" i="21" s="1"/>
  <c r="N49" i="23"/>
  <c r="O49" i="23" s="1"/>
  <c r="T48" i="23"/>
  <c r="M48" i="14"/>
  <c r="N48" i="14" s="1"/>
  <c r="O48" i="14" s="1"/>
  <c r="L42" i="21" s="1"/>
  <c r="N48" i="23"/>
  <c r="O48" i="23" s="1"/>
  <c r="F44" i="14"/>
  <c r="G44" i="14" s="1"/>
  <c r="H44" i="14" s="1"/>
  <c r="M44" i="23"/>
  <c r="G44" i="23"/>
  <c r="H44" i="23" s="1"/>
  <c r="P34" i="7"/>
  <c r="Q34" i="7"/>
  <c r="R34" i="7" s="1"/>
  <c r="G49" i="7"/>
  <c r="H49" i="7" s="1"/>
  <c r="O49" i="7"/>
  <c r="N14" i="23"/>
  <c r="O14" i="23" s="1"/>
  <c r="P14" i="23" s="1"/>
  <c r="M12" i="14"/>
  <c r="T14" i="23"/>
  <c r="B12" i="19"/>
  <c r="B13" i="19"/>
  <c r="B14" i="19"/>
  <c r="B15" i="19"/>
  <c r="B16" i="19"/>
  <c r="B17" i="19"/>
  <c r="B18" i="19"/>
  <c r="B19" i="19"/>
  <c r="B20" i="19"/>
  <c r="B21" i="19"/>
  <c r="B22" i="19"/>
  <c r="B23" i="19"/>
  <c r="B24" i="19"/>
  <c r="B25" i="19"/>
  <c r="B26" i="19"/>
  <c r="B27" i="19"/>
  <c r="B11" i="19"/>
  <c r="B12" i="13"/>
  <c r="B13" i="13"/>
  <c r="B14" i="13"/>
  <c r="B15" i="13"/>
  <c r="B16" i="13"/>
  <c r="B17" i="13"/>
  <c r="B18" i="13"/>
  <c r="B19" i="13"/>
  <c r="B20" i="13"/>
  <c r="B21" i="13"/>
  <c r="B22" i="13"/>
  <c r="B23" i="13"/>
  <c r="B24" i="13"/>
  <c r="B25" i="13"/>
  <c r="B26" i="13"/>
  <c r="B27" i="13"/>
  <c r="B11" i="13"/>
  <c r="W26" i="5"/>
  <c r="X26" i="5" s="1"/>
  <c r="Y26" i="5" s="1"/>
  <c r="R26" i="5"/>
  <c r="S26" i="5" s="1"/>
  <c r="T26" i="5" s="1"/>
  <c r="W25" i="5"/>
  <c r="X25" i="5" s="1"/>
  <c r="Y25" i="5" s="1"/>
  <c r="R25" i="5"/>
  <c r="S25" i="5" s="1"/>
  <c r="T25" i="5" s="1"/>
  <c r="W24" i="5"/>
  <c r="X24" i="5" s="1"/>
  <c r="Y24" i="5" s="1"/>
  <c r="R24" i="5"/>
  <c r="S24" i="5" s="1"/>
  <c r="T24" i="5" s="1"/>
  <c r="W23" i="5"/>
  <c r="X23" i="5" s="1"/>
  <c r="Y23" i="5" s="1"/>
  <c r="R23" i="5"/>
  <c r="S23" i="5" s="1"/>
  <c r="T23" i="5" s="1"/>
  <c r="AG22" i="5"/>
  <c r="AI22" i="5" s="1"/>
  <c r="AJ22" i="5" s="1"/>
  <c r="W22" i="5"/>
  <c r="X22" i="5" s="1"/>
  <c r="Y22" i="5" s="1"/>
  <c r="R22" i="5"/>
  <c r="S22" i="5" s="1"/>
  <c r="T22" i="5" s="1"/>
  <c r="W21" i="5"/>
  <c r="X21" i="5" s="1"/>
  <c r="Y21" i="5" s="1"/>
  <c r="R21" i="5"/>
  <c r="S21" i="5" s="1"/>
  <c r="T21" i="5" s="1"/>
  <c r="W20" i="5"/>
  <c r="X20" i="5" s="1"/>
  <c r="Y20" i="5" s="1"/>
  <c r="R20" i="5"/>
  <c r="S20" i="5" s="1"/>
  <c r="T20" i="5" s="1"/>
  <c r="W19" i="5"/>
  <c r="X19" i="5" s="1"/>
  <c r="Y19" i="5" s="1"/>
  <c r="R19" i="5"/>
  <c r="S19" i="5" s="1"/>
  <c r="T19" i="5" s="1"/>
  <c r="W18" i="5"/>
  <c r="X18" i="5" s="1"/>
  <c r="Y18" i="5" s="1"/>
  <c r="R18" i="5"/>
  <c r="S18" i="5" s="1"/>
  <c r="T18" i="5" s="1"/>
  <c r="W17" i="5"/>
  <c r="X17" i="5" s="1"/>
  <c r="Y17" i="5" s="1"/>
  <c r="R17" i="5"/>
  <c r="S17" i="5" s="1"/>
  <c r="T17" i="5" s="1"/>
  <c r="W16" i="5"/>
  <c r="X16" i="5" s="1"/>
  <c r="Y16" i="5" s="1"/>
  <c r="R16" i="5"/>
  <c r="S16" i="5" s="1"/>
  <c r="T16" i="5" s="1"/>
  <c r="W15" i="5"/>
  <c r="X15" i="5" s="1"/>
  <c r="Y15" i="5" s="1"/>
  <c r="R15" i="5"/>
  <c r="S15" i="5" s="1"/>
  <c r="T15" i="5" s="1"/>
  <c r="Y57" i="23" l="1"/>
  <c r="Y60" i="23"/>
  <c r="Y58" i="23"/>
  <c r="P49" i="7"/>
  <c r="Q49" i="7" s="1"/>
  <c r="R49" i="7" s="1"/>
  <c r="T49" i="14"/>
  <c r="U49" i="14" s="1"/>
  <c r="V49" i="14" s="1"/>
  <c r="U49" i="23"/>
  <c r="V49" i="23" s="1"/>
  <c r="Y49" i="23" s="1"/>
  <c r="J50" i="21"/>
  <c r="M50" i="21" s="1"/>
  <c r="J31" i="21"/>
  <c r="M31" i="21" s="1"/>
  <c r="J35" i="21"/>
  <c r="M35" i="21" s="1"/>
  <c r="T50" i="14"/>
  <c r="U50" i="14" s="1"/>
  <c r="V50" i="14" s="1"/>
  <c r="U50" i="23"/>
  <c r="V50" i="23" s="1"/>
  <c r="Y50" i="23" s="1"/>
  <c r="J49" i="21"/>
  <c r="M49" i="21" s="1"/>
  <c r="M30" i="21"/>
  <c r="T59" i="23"/>
  <c r="M59" i="14"/>
  <c r="N59" i="23"/>
  <c r="O59" i="23" s="1"/>
  <c r="M24" i="14"/>
  <c r="T26" i="23"/>
  <c r="N26" i="23"/>
  <c r="O26" i="23" s="1"/>
  <c r="P26" i="23" s="1"/>
  <c r="P37" i="7"/>
  <c r="Q37" i="7"/>
  <c r="R37" i="7" s="1"/>
  <c r="U40" i="23"/>
  <c r="T40" i="14"/>
  <c r="U40" i="14" s="1"/>
  <c r="V40" i="14" s="1"/>
  <c r="N34" i="21" s="1"/>
  <c r="P34" i="21" s="1"/>
  <c r="V40" i="23"/>
  <c r="Y40" i="23" s="1"/>
  <c r="J46" i="21"/>
  <c r="M46" i="21" s="1"/>
  <c r="M44" i="14"/>
  <c r="N44" i="14" s="1"/>
  <c r="O44" i="14" s="1"/>
  <c r="L38" i="21" s="1"/>
  <c r="T44" i="23"/>
  <c r="N44" i="23"/>
  <c r="O44" i="23" s="1"/>
  <c r="T48" i="14"/>
  <c r="U48" i="14" s="1"/>
  <c r="V48" i="14" s="1"/>
  <c r="N42" i="21" s="1"/>
  <c r="P42" i="21" s="1"/>
  <c r="U48" i="23"/>
  <c r="V48" i="23" s="1"/>
  <c r="Y48" i="23" s="1"/>
  <c r="L30" i="21"/>
  <c r="M37" i="14"/>
  <c r="N37" i="14" s="1"/>
  <c r="O37" i="14" s="1"/>
  <c r="L31" i="21" s="1"/>
  <c r="T37" i="23"/>
  <c r="N37" i="23"/>
  <c r="O37" i="23"/>
  <c r="M41" i="14"/>
  <c r="N41" i="14" s="1"/>
  <c r="O41" i="14" s="1"/>
  <c r="L35" i="21" s="1"/>
  <c r="N41" i="23"/>
  <c r="O41" i="23" s="1"/>
  <c r="T41" i="23"/>
  <c r="T38" i="14"/>
  <c r="U38" i="14" s="1"/>
  <c r="V38" i="14" s="1"/>
  <c r="J33" i="21"/>
  <c r="M33" i="21" s="1"/>
  <c r="J41" i="21"/>
  <c r="M41" i="21" s="1"/>
  <c r="U60" i="23"/>
  <c r="V60" i="23" s="1"/>
  <c r="T60" i="14"/>
  <c r="U60" i="14" s="1"/>
  <c r="V60" i="14" s="1"/>
  <c r="J53" i="21"/>
  <c r="M53" i="21" s="1"/>
  <c r="P35" i="7"/>
  <c r="Q35" i="7"/>
  <c r="R35" i="7" s="1"/>
  <c r="T42" i="14"/>
  <c r="U42" i="14" s="1"/>
  <c r="V42" i="14" s="1"/>
  <c r="N36" i="21" s="1"/>
  <c r="P36" i="21" s="1"/>
  <c r="U42" i="23"/>
  <c r="V42" i="23" s="1"/>
  <c r="Y42" i="23" s="1"/>
  <c r="T57" i="14"/>
  <c r="U57" i="14" s="1"/>
  <c r="V57" i="14" s="1"/>
  <c r="N51" i="21" s="1"/>
  <c r="P51" i="21" s="1"/>
  <c r="U57" i="23"/>
  <c r="V57" i="23" s="1"/>
  <c r="M45" i="14"/>
  <c r="N45" i="14" s="1"/>
  <c r="O45" i="14" s="1"/>
  <c r="L39" i="21" s="1"/>
  <c r="T45" i="23"/>
  <c r="N45" i="23"/>
  <c r="O45" i="23" s="1"/>
  <c r="P39" i="7"/>
  <c r="Q39" i="7" s="1"/>
  <c r="R39" i="7" s="1"/>
  <c r="J38" i="21"/>
  <c r="M38" i="21" s="1"/>
  <c r="N30" i="21"/>
  <c r="M56" i="14"/>
  <c r="N56" i="14" s="1"/>
  <c r="O56" i="14" s="1"/>
  <c r="L50" i="21" s="1"/>
  <c r="N56" i="23"/>
  <c r="O56" i="23" s="1"/>
  <c r="T56" i="23"/>
  <c r="T39" i="23"/>
  <c r="N39" i="23"/>
  <c r="O39" i="23" s="1"/>
  <c r="M39" i="14"/>
  <c r="T53" i="14"/>
  <c r="U53" i="14" s="1"/>
  <c r="V53" i="14" s="1"/>
  <c r="U53" i="23"/>
  <c r="V53" i="23" s="1"/>
  <c r="Y53" i="23" s="1"/>
  <c r="Y36" i="14"/>
  <c r="J37" i="21"/>
  <c r="M37" i="21" s="1"/>
  <c r="P38" i="7"/>
  <c r="Q38" i="7"/>
  <c r="R38" i="7" s="1"/>
  <c r="P50" i="7"/>
  <c r="Q50" i="7"/>
  <c r="R50" i="7" s="1"/>
  <c r="T51" i="23"/>
  <c r="M51" i="14"/>
  <c r="N51" i="23"/>
  <c r="O51" i="23" s="1"/>
  <c r="T46" i="14"/>
  <c r="U46" i="14" s="1"/>
  <c r="V46" i="14" s="1"/>
  <c r="U46" i="23"/>
  <c r="V46" i="23" s="1"/>
  <c r="Y46" i="23" s="1"/>
  <c r="T54" i="14"/>
  <c r="U54" i="14" s="1"/>
  <c r="V54" i="14" s="1"/>
  <c r="N48" i="21" s="1"/>
  <c r="P48" i="21" s="1"/>
  <c r="U54" i="23"/>
  <c r="V54" i="23" s="1"/>
  <c r="Y54" i="23" s="1"/>
  <c r="M16" i="14"/>
  <c r="N18" i="23"/>
  <c r="O18" i="23" s="1"/>
  <c r="P18" i="23" s="1"/>
  <c r="P31" i="23" s="1"/>
  <c r="T18" i="23"/>
  <c r="P46" i="7"/>
  <c r="Q46" i="7"/>
  <c r="R46" i="7" s="1"/>
  <c r="I31" i="23"/>
  <c r="H63" i="23" s="1"/>
  <c r="U36" i="23"/>
  <c r="V36" i="23" s="1"/>
  <c r="T58" i="14"/>
  <c r="U58" i="14" s="1"/>
  <c r="V58" i="14" s="1"/>
  <c r="U58" i="23"/>
  <c r="V58" i="23" s="1"/>
  <c r="T55" i="23"/>
  <c r="N55" i="23"/>
  <c r="O55" i="23" s="1"/>
  <c r="M55" i="14"/>
  <c r="N47" i="23"/>
  <c r="O47" i="23" s="1"/>
  <c r="T47" i="23"/>
  <c r="M47" i="14"/>
  <c r="H61" i="14"/>
  <c r="T43" i="23"/>
  <c r="M43" i="14"/>
  <c r="N43" i="23"/>
  <c r="O43" i="23" s="1"/>
  <c r="H61" i="23"/>
  <c r="Y40" i="14"/>
  <c r="P31" i="7"/>
  <c r="Q31" i="7"/>
  <c r="R31" i="7" s="1"/>
  <c r="J45" i="21"/>
  <c r="M45" i="21" s="1"/>
  <c r="J39" i="21"/>
  <c r="M39" i="21" s="1"/>
  <c r="M52" i="14"/>
  <c r="N52" i="14" s="1"/>
  <c r="O52" i="14" s="1"/>
  <c r="L46" i="21" s="1"/>
  <c r="T52" i="23"/>
  <c r="N52" i="23"/>
  <c r="O52" i="23"/>
  <c r="P33" i="7"/>
  <c r="Q33" i="7"/>
  <c r="R33" i="7" s="1"/>
  <c r="Y54" i="14"/>
  <c r="P41" i="7"/>
  <c r="Q41" i="7"/>
  <c r="R41" i="7" s="1"/>
  <c r="T12" i="14"/>
  <c r="U14" i="23"/>
  <c r="V14" i="23" s="1"/>
  <c r="W14" i="23" s="1"/>
  <c r="J21" i="7"/>
  <c r="AG24" i="5"/>
  <c r="AI24" i="5" s="1"/>
  <c r="AJ24" i="5" s="1"/>
  <c r="AG26" i="5"/>
  <c r="AI26" i="5" s="1"/>
  <c r="AJ26" i="5" s="1"/>
  <c r="AG21" i="5"/>
  <c r="AI21" i="5" s="1"/>
  <c r="AJ21" i="5" s="1"/>
  <c r="AG18" i="5"/>
  <c r="AI18" i="5" s="1"/>
  <c r="AJ18" i="5" s="1"/>
  <c r="AG16" i="5"/>
  <c r="AI16" i="5" s="1"/>
  <c r="AJ16" i="5" s="1"/>
  <c r="AG23" i="5"/>
  <c r="AI23" i="5" s="1"/>
  <c r="AJ23" i="5" s="1"/>
  <c r="AG25" i="5"/>
  <c r="AI25" i="5" s="1"/>
  <c r="AJ25" i="5" s="1"/>
  <c r="AG20" i="5"/>
  <c r="AI20" i="5" s="1"/>
  <c r="AJ20" i="5" s="1"/>
  <c r="AG15" i="5"/>
  <c r="AI15" i="5" s="1"/>
  <c r="AJ15" i="5" s="1"/>
  <c r="AG17" i="5"/>
  <c r="AI17" i="5" s="1"/>
  <c r="AJ17" i="5" s="1"/>
  <c r="AG19" i="5"/>
  <c r="AI19" i="5" s="1"/>
  <c r="AJ19" i="5" s="1"/>
  <c r="B72" i="19"/>
  <c r="B71" i="19"/>
  <c r="N32" i="19"/>
  <c r="T37" i="14" l="1"/>
  <c r="U37" i="14" s="1"/>
  <c r="V37" i="14" s="1"/>
  <c r="U37" i="23"/>
  <c r="V37" i="23" s="1"/>
  <c r="Y37" i="23" s="1"/>
  <c r="N52" i="21"/>
  <c r="P52" i="21" s="1"/>
  <c r="Y58" i="14"/>
  <c r="M55" i="21"/>
  <c r="N55" i="14"/>
  <c r="O55" i="14" s="1"/>
  <c r="T56" i="14"/>
  <c r="U56" i="14" s="1"/>
  <c r="V56" i="14" s="1"/>
  <c r="U56" i="23"/>
  <c r="V56" i="23" s="1"/>
  <c r="Y56" i="23" s="1"/>
  <c r="P30" i="21"/>
  <c r="N47" i="14"/>
  <c r="O47" i="14"/>
  <c r="N51" i="14"/>
  <c r="O51" i="14" s="1"/>
  <c r="N47" i="21"/>
  <c r="P47" i="21" s="1"/>
  <c r="Y53" i="14"/>
  <c r="V39" i="23"/>
  <c r="Y39" i="23" s="1"/>
  <c r="U39" i="23"/>
  <c r="T39" i="14"/>
  <c r="U39" i="14" s="1"/>
  <c r="V39" i="14" s="1"/>
  <c r="N33" i="21" s="1"/>
  <c r="Y44" i="14"/>
  <c r="N32" i="21"/>
  <c r="P32" i="21" s="1"/>
  <c r="Y38" i="14"/>
  <c r="Y42" i="14"/>
  <c r="J55" i="21"/>
  <c r="E60" i="21" s="1"/>
  <c r="T52" i="14"/>
  <c r="U52" i="14" s="1"/>
  <c r="V52" i="14" s="1"/>
  <c r="U52" i="23"/>
  <c r="V52" i="23" s="1"/>
  <c r="Y52" i="23" s="1"/>
  <c r="N43" i="14"/>
  <c r="O43" i="14" s="1"/>
  <c r="U47" i="23"/>
  <c r="V47" i="23" s="1"/>
  <c r="Y47" i="23" s="1"/>
  <c r="T47" i="14"/>
  <c r="U47" i="14" s="1"/>
  <c r="V47" i="14" s="1"/>
  <c r="N41" i="21" s="1"/>
  <c r="U55" i="23"/>
  <c r="V55" i="23" s="1"/>
  <c r="Y55" i="23" s="1"/>
  <c r="T55" i="14"/>
  <c r="U55" i="14" s="1"/>
  <c r="V55" i="14" s="1"/>
  <c r="N49" i="21" s="1"/>
  <c r="U51" i="23"/>
  <c r="V51" i="23" s="1"/>
  <c r="Y51" i="23" s="1"/>
  <c r="T51" i="14"/>
  <c r="U51" i="14" s="1"/>
  <c r="V51" i="14" s="1"/>
  <c r="N45" i="21" s="1"/>
  <c r="N54" i="21"/>
  <c r="P54" i="21" s="1"/>
  <c r="Y60" i="14"/>
  <c r="N59" i="14"/>
  <c r="O59" i="14"/>
  <c r="Y57" i="14"/>
  <c r="U43" i="23"/>
  <c r="V43" i="23" s="1"/>
  <c r="Y43" i="23" s="1"/>
  <c r="T43" i="14"/>
  <c r="U43" i="14" s="1"/>
  <c r="V43" i="14" s="1"/>
  <c r="N37" i="21" s="1"/>
  <c r="T16" i="14"/>
  <c r="U18" i="23"/>
  <c r="V18" i="23" s="1"/>
  <c r="W18" i="23" s="1"/>
  <c r="Y18" i="23" s="1"/>
  <c r="N40" i="21"/>
  <c r="P40" i="21" s="1"/>
  <c r="Y46" i="14"/>
  <c r="Y48" i="14"/>
  <c r="N39" i="14"/>
  <c r="O39" i="14"/>
  <c r="T45" i="14"/>
  <c r="U45" i="14" s="1"/>
  <c r="V45" i="14" s="1"/>
  <c r="U45" i="23"/>
  <c r="V45" i="23" s="1"/>
  <c r="Y45" i="23" s="1"/>
  <c r="T41" i="14"/>
  <c r="U41" i="14" s="1"/>
  <c r="V41" i="14" s="1"/>
  <c r="U41" i="23"/>
  <c r="V41" i="23" s="1"/>
  <c r="V61" i="23" s="1"/>
  <c r="T44" i="14"/>
  <c r="U44" i="14" s="1"/>
  <c r="V44" i="14" s="1"/>
  <c r="N38" i="21" s="1"/>
  <c r="P38" i="21" s="1"/>
  <c r="U44" i="23"/>
  <c r="V44" i="23" s="1"/>
  <c r="Y44" i="23" s="1"/>
  <c r="T24" i="14"/>
  <c r="U26" i="23"/>
  <c r="V26" i="23" s="1"/>
  <c r="W26" i="23" s="1"/>
  <c r="Y26" i="23" s="1"/>
  <c r="U59" i="23"/>
  <c r="V59" i="23" s="1"/>
  <c r="Y59" i="23" s="1"/>
  <c r="T59" i="14"/>
  <c r="U59" i="14" s="1"/>
  <c r="V59" i="14" s="1"/>
  <c r="N53" i="21" s="1"/>
  <c r="N44" i="21"/>
  <c r="P44" i="21" s="1"/>
  <c r="Y50" i="14"/>
  <c r="N43" i="21"/>
  <c r="P43" i="21" s="1"/>
  <c r="Y49" i="14"/>
  <c r="Y14" i="23"/>
  <c r="K21" i="7"/>
  <c r="L21" i="7" s="1"/>
  <c r="F23" i="13"/>
  <c r="J14" i="7"/>
  <c r="J20" i="7"/>
  <c r="J19" i="7"/>
  <c r="J25" i="7"/>
  <c r="J24" i="7"/>
  <c r="J23" i="7"/>
  <c r="J22" i="7"/>
  <c r="J18" i="7"/>
  <c r="J16" i="7"/>
  <c r="J15" i="7"/>
  <c r="J17" i="7"/>
  <c r="K5" i="18"/>
  <c r="K4" i="18"/>
  <c r="K6" i="18" s="1"/>
  <c r="C6" i="18"/>
  <c r="O61" i="14" l="1"/>
  <c r="L45" i="21"/>
  <c r="Y51" i="14"/>
  <c r="L49" i="21"/>
  <c r="P49" i="21" s="1"/>
  <c r="Y55" i="14"/>
  <c r="L37" i="21"/>
  <c r="Y43" i="14"/>
  <c r="L53" i="21"/>
  <c r="P53" i="21" s="1"/>
  <c r="Y59" i="14"/>
  <c r="N35" i="21"/>
  <c r="P35" i="21" s="1"/>
  <c r="Y41" i="14"/>
  <c r="P37" i="21"/>
  <c r="L41" i="21"/>
  <c r="Y47" i="14"/>
  <c r="N31" i="21"/>
  <c r="V61" i="14"/>
  <c r="P41" i="21"/>
  <c r="P33" i="21"/>
  <c r="N46" i="21"/>
  <c r="P46" i="21" s="1"/>
  <c r="Y52" i="14"/>
  <c r="L33" i="21"/>
  <c r="Y39" i="14"/>
  <c r="P45" i="21"/>
  <c r="N50" i="21"/>
  <c r="P50" i="21" s="1"/>
  <c r="Y56" i="14"/>
  <c r="Y41" i="23"/>
  <c r="W31" i="23"/>
  <c r="Y31" i="23" s="1"/>
  <c r="N39" i="21"/>
  <c r="P39" i="21" s="1"/>
  <c r="Y45" i="14"/>
  <c r="Y37" i="14"/>
  <c r="Y61" i="14" s="1"/>
  <c r="G23" i="13"/>
  <c r="H23" i="13" s="1"/>
  <c r="K23" i="13"/>
  <c r="F23" i="19" s="1"/>
  <c r="K23" i="19" s="1"/>
  <c r="K14" i="7"/>
  <c r="L14" i="7" s="1"/>
  <c r="P14" i="7"/>
  <c r="Q14" i="7" s="1"/>
  <c r="R14" i="7" s="1"/>
  <c r="P20" i="7"/>
  <c r="Q20" i="7" s="1"/>
  <c r="R20" i="7" s="1"/>
  <c r="K20" i="7"/>
  <c r="L20" i="7" s="1"/>
  <c r="P22" i="7"/>
  <c r="Q22" i="7" s="1"/>
  <c r="R22" i="7" s="1"/>
  <c r="K22" i="7"/>
  <c r="L22" i="7" s="1"/>
  <c r="K24" i="7"/>
  <c r="L24" i="7" s="1"/>
  <c r="P24" i="7"/>
  <c r="Q24" i="7" s="1"/>
  <c r="R24" i="7" s="1"/>
  <c r="K15" i="7"/>
  <c r="L15" i="7" s="1"/>
  <c r="P15" i="7"/>
  <c r="Q15" i="7" s="1"/>
  <c r="R15" i="7" s="1"/>
  <c r="P18" i="7"/>
  <c r="Q18" i="7" s="1"/>
  <c r="R18" i="7" s="1"/>
  <c r="K18" i="7"/>
  <c r="L18" i="7" s="1"/>
  <c r="K25" i="7"/>
  <c r="L25" i="7"/>
  <c r="K16" i="7"/>
  <c r="L16" i="7" s="1"/>
  <c r="P16" i="7"/>
  <c r="Q16" i="7" s="1"/>
  <c r="R16" i="7" s="1"/>
  <c r="K23" i="7"/>
  <c r="L23" i="7" s="1"/>
  <c r="P23" i="7"/>
  <c r="Q23" i="7" s="1"/>
  <c r="R23" i="7" s="1"/>
  <c r="K17" i="7"/>
  <c r="L17" i="7"/>
  <c r="P19" i="7"/>
  <c r="Q19" i="7" s="1"/>
  <c r="R19" i="7" s="1"/>
  <c r="K19" i="7"/>
  <c r="L19" i="7" s="1"/>
  <c r="P21" i="7"/>
  <c r="Q21" i="7" s="1"/>
  <c r="R21" i="7" s="1"/>
  <c r="O29" i="13"/>
  <c r="V63" i="23" l="1"/>
  <c r="L55" i="21"/>
  <c r="F60" i="21" s="1"/>
  <c r="P31" i="21"/>
  <c r="P55" i="21" s="1"/>
  <c r="N55" i="21"/>
  <c r="G60" i="21" s="1"/>
  <c r="H60" i="21" s="1"/>
  <c r="G23" i="19"/>
  <c r="H23" i="19" s="1"/>
  <c r="L23" i="19"/>
  <c r="M23" i="19" s="1"/>
  <c r="N23" i="19" s="1"/>
  <c r="O23" i="19" s="1"/>
  <c r="L23" i="13"/>
  <c r="M23" i="13"/>
  <c r="N23" i="13" s="1"/>
  <c r="O23" i="13" s="1"/>
  <c r="P17" i="7"/>
  <c r="Q17" i="7" s="1"/>
  <c r="R17" i="7" s="1"/>
  <c r="P25" i="7"/>
  <c r="Q25" i="7" s="1"/>
  <c r="R25" i="7" s="1"/>
  <c r="F25" i="13"/>
  <c r="F17" i="13"/>
  <c r="F19" i="13"/>
  <c r="F26" i="13"/>
  <c r="F24" i="13"/>
  <c r="F27" i="13"/>
  <c r="F22" i="13"/>
  <c r="U24" i="14"/>
  <c r="V24" i="14" s="1"/>
  <c r="W24" i="14" s="1"/>
  <c r="N19" i="21" s="1"/>
  <c r="F16" i="13"/>
  <c r="N24" i="14"/>
  <c r="O24" i="14" s="1"/>
  <c r="P24" i="14" s="1"/>
  <c r="F20" i="13"/>
  <c r="F21" i="13"/>
  <c r="F18" i="13"/>
  <c r="T11" i="17"/>
  <c r="U11" i="17" s="1"/>
  <c r="T27" i="17"/>
  <c r="U27" i="17" s="1"/>
  <c r="S6" i="17"/>
  <c r="T6" i="17" s="1"/>
  <c r="U6" i="17" s="1"/>
  <c r="T26" i="17"/>
  <c r="U26" i="17" s="1"/>
  <c r="T20" i="17"/>
  <c r="U20" i="17" s="1"/>
  <c r="T17" i="17"/>
  <c r="U17" i="17" s="1"/>
  <c r="T9" i="17"/>
  <c r="U9" i="17" s="1"/>
  <c r="O7" i="17"/>
  <c r="S7" i="17" s="1"/>
  <c r="T7" i="17" s="1"/>
  <c r="U7" i="17" s="1"/>
  <c r="O8" i="17"/>
  <c r="S8" i="17" s="1"/>
  <c r="T8" i="17" s="1"/>
  <c r="U8" i="17" s="1"/>
  <c r="O9" i="17"/>
  <c r="S9" i="17" s="1"/>
  <c r="O10" i="17"/>
  <c r="S10" i="17" s="1"/>
  <c r="T10" i="17" s="1"/>
  <c r="U10" i="17" s="1"/>
  <c r="O11" i="17"/>
  <c r="S11" i="17" s="1"/>
  <c r="O12" i="17"/>
  <c r="S12" i="17" s="1"/>
  <c r="T12" i="17" s="1"/>
  <c r="U12" i="17" s="1"/>
  <c r="O13" i="17"/>
  <c r="S13" i="17" s="1"/>
  <c r="T13" i="17" s="1"/>
  <c r="U13" i="17" s="1"/>
  <c r="O14" i="17"/>
  <c r="S14" i="17" s="1"/>
  <c r="T14" i="17" s="1"/>
  <c r="U14" i="17" s="1"/>
  <c r="O15" i="17"/>
  <c r="S15" i="17" s="1"/>
  <c r="T15" i="17" s="1"/>
  <c r="U15" i="17" s="1"/>
  <c r="O16" i="17"/>
  <c r="S16" i="17" s="1"/>
  <c r="T16" i="17" s="1"/>
  <c r="U16" i="17" s="1"/>
  <c r="O17" i="17"/>
  <c r="S17" i="17" s="1"/>
  <c r="O18" i="17"/>
  <c r="S18" i="17" s="1"/>
  <c r="T18" i="17" s="1"/>
  <c r="U18" i="17" s="1"/>
  <c r="O19" i="17"/>
  <c r="S19" i="17" s="1"/>
  <c r="T19" i="17" s="1"/>
  <c r="U19" i="17" s="1"/>
  <c r="O20" i="17"/>
  <c r="S20" i="17" s="1"/>
  <c r="O21" i="17"/>
  <c r="S21" i="17" s="1"/>
  <c r="T21" i="17" s="1"/>
  <c r="U21" i="17" s="1"/>
  <c r="O22" i="17"/>
  <c r="S22" i="17" s="1"/>
  <c r="T22" i="17" s="1"/>
  <c r="U22" i="17" s="1"/>
  <c r="O23" i="17"/>
  <c r="S23" i="17" s="1"/>
  <c r="T23" i="17" s="1"/>
  <c r="U23" i="17" s="1"/>
  <c r="O24" i="17"/>
  <c r="S24" i="17" s="1"/>
  <c r="T24" i="17" s="1"/>
  <c r="U24" i="17" s="1"/>
  <c r="O25" i="17"/>
  <c r="S25" i="17" s="1"/>
  <c r="T25" i="17" s="1"/>
  <c r="U25" i="17" s="1"/>
  <c r="O26" i="17"/>
  <c r="S26" i="17" s="1"/>
  <c r="O27" i="17"/>
  <c r="S27" i="17" s="1"/>
  <c r="O6" i="17"/>
  <c r="L19" i="21" l="1"/>
  <c r="P19" i="21" s="1"/>
  <c r="Y24" i="14"/>
  <c r="G19" i="13"/>
  <c r="H19" i="13" s="1"/>
  <c r="K19" i="13"/>
  <c r="F19" i="19" s="1"/>
  <c r="K19" i="19" s="1"/>
  <c r="K24" i="13"/>
  <c r="G24" i="13"/>
  <c r="H24" i="13" s="1"/>
  <c r="K21" i="13"/>
  <c r="F21" i="19" s="1"/>
  <c r="K21" i="19" s="1"/>
  <c r="G21" i="13"/>
  <c r="H21" i="13" s="1"/>
  <c r="G27" i="13"/>
  <c r="H27" i="13" s="1"/>
  <c r="K27" i="13"/>
  <c r="F27" i="19" s="1"/>
  <c r="K27" i="19" s="1"/>
  <c r="G19" i="19"/>
  <c r="H19" i="19" s="1"/>
  <c r="L19" i="19"/>
  <c r="M19" i="19" s="1"/>
  <c r="N19" i="19" s="1"/>
  <c r="O19" i="19" s="1"/>
  <c r="G21" i="19"/>
  <c r="H21" i="19" s="1"/>
  <c r="G20" i="13"/>
  <c r="H20" i="13" s="1"/>
  <c r="K20" i="13"/>
  <c r="F20" i="19" s="1"/>
  <c r="K20" i="19" s="1"/>
  <c r="G22" i="13"/>
  <c r="H22" i="13" s="1"/>
  <c r="K22" i="13"/>
  <c r="F22" i="19" s="1"/>
  <c r="K22" i="19" s="1"/>
  <c r="G17" i="13"/>
  <c r="H17" i="13" s="1"/>
  <c r="K17" i="13"/>
  <c r="G26" i="13"/>
  <c r="H26" i="13" s="1"/>
  <c r="K26" i="13"/>
  <c r="F26" i="19" s="1"/>
  <c r="K26" i="19" s="1"/>
  <c r="G18" i="13"/>
  <c r="H18" i="13" s="1"/>
  <c r="K18" i="13"/>
  <c r="F18" i="19" s="1"/>
  <c r="K18" i="19" s="1"/>
  <c r="L18" i="19" s="1"/>
  <c r="M18" i="19" s="1"/>
  <c r="N18" i="19" s="1"/>
  <c r="O18" i="19" s="1"/>
  <c r="K16" i="13"/>
  <c r="G16" i="13"/>
  <c r="H16" i="13" s="1"/>
  <c r="G25" i="13"/>
  <c r="H25" i="13" s="1"/>
  <c r="K25" i="13"/>
  <c r="U28" i="17"/>
  <c r="P19" i="17"/>
  <c r="L19" i="17"/>
  <c r="M19" i="17" s="1"/>
  <c r="H19" i="17"/>
  <c r="I19" i="17" s="1"/>
  <c r="P18" i="17"/>
  <c r="Q18" i="17" s="1"/>
  <c r="L18" i="17"/>
  <c r="M18" i="17" s="1"/>
  <c r="H18" i="17"/>
  <c r="I18" i="17" s="1"/>
  <c r="P17" i="17"/>
  <c r="L17" i="17"/>
  <c r="M17" i="17" s="1"/>
  <c r="H17" i="17"/>
  <c r="I17" i="17" s="1"/>
  <c r="P16" i="17"/>
  <c r="Q16" i="17" s="1"/>
  <c r="L16" i="17"/>
  <c r="M16" i="17" s="1"/>
  <c r="H16" i="17"/>
  <c r="I16" i="17" s="1"/>
  <c r="L15" i="17"/>
  <c r="M15" i="17" s="1"/>
  <c r="H15" i="17"/>
  <c r="I15" i="17" s="1"/>
  <c r="P14" i="17"/>
  <c r="Q14" i="17" s="1"/>
  <c r="L14" i="17"/>
  <c r="M14" i="17" s="1"/>
  <c r="H14" i="17"/>
  <c r="I14" i="17" s="1"/>
  <c r="L13" i="17"/>
  <c r="M13" i="17" s="1"/>
  <c r="H13" i="17"/>
  <c r="I13" i="17" s="1"/>
  <c r="P12" i="17"/>
  <c r="Q12" i="17" s="1"/>
  <c r="L12" i="17"/>
  <c r="M12" i="17" s="1"/>
  <c r="H12" i="17"/>
  <c r="I12" i="17" s="1"/>
  <c r="P27" i="17"/>
  <c r="Q27" i="17" s="1"/>
  <c r="L27" i="17"/>
  <c r="M27" i="17" s="1"/>
  <c r="H27" i="17"/>
  <c r="I27" i="17" s="1"/>
  <c r="L26" i="17"/>
  <c r="M26" i="17" s="1"/>
  <c r="H26" i="17"/>
  <c r="I26" i="17" s="1"/>
  <c r="P25" i="17"/>
  <c r="Q25" i="17" s="1"/>
  <c r="L25" i="17"/>
  <c r="M25" i="17" s="1"/>
  <c r="H25" i="17"/>
  <c r="I25" i="17" s="1"/>
  <c r="L24" i="17"/>
  <c r="M24" i="17" s="1"/>
  <c r="H24" i="17"/>
  <c r="I24" i="17" s="1"/>
  <c r="P23" i="17"/>
  <c r="Q23" i="17" s="1"/>
  <c r="L23" i="17"/>
  <c r="M23" i="17" s="1"/>
  <c r="H23" i="17"/>
  <c r="I23" i="17" s="1"/>
  <c r="L17" i="13" l="1"/>
  <c r="M17" i="13" s="1"/>
  <c r="N17" i="13" s="1"/>
  <c r="O17" i="13" s="1"/>
  <c r="F17" i="19"/>
  <c r="G27" i="19"/>
  <c r="H27" i="19" s="1"/>
  <c r="L24" i="13"/>
  <c r="M24" i="13" s="1"/>
  <c r="N24" i="13" s="1"/>
  <c r="O24" i="13" s="1"/>
  <c r="F24" i="19"/>
  <c r="G18" i="19"/>
  <c r="H18" i="19" s="1"/>
  <c r="G20" i="19"/>
  <c r="H20" i="19" s="1"/>
  <c r="L25" i="13"/>
  <c r="M25" i="13" s="1"/>
  <c r="N25" i="13" s="1"/>
  <c r="O25" i="13" s="1"/>
  <c r="F25" i="19"/>
  <c r="L16" i="13"/>
  <c r="M16" i="13" s="1"/>
  <c r="N16" i="13" s="1"/>
  <c r="O16" i="13" s="1"/>
  <c r="F16" i="19"/>
  <c r="G22" i="19"/>
  <c r="H22" i="19" s="1"/>
  <c r="G26" i="19"/>
  <c r="H26" i="19" s="1"/>
  <c r="L20" i="13"/>
  <c r="M20" i="13"/>
  <c r="N20" i="13" s="1"/>
  <c r="O20" i="13" s="1"/>
  <c r="L22" i="19"/>
  <c r="M22" i="19" s="1"/>
  <c r="N22" i="19" s="1"/>
  <c r="O22" i="19" s="1"/>
  <c r="L27" i="19"/>
  <c r="M27" i="19"/>
  <c r="N27" i="19" s="1"/>
  <c r="O27" i="19" s="1"/>
  <c r="L20" i="19"/>
  <c r="M20" i="19" s="1"/>
  <c r="N20" i="19" s="1"/>
  <c r="O20" i="19" s="1"/>
  <c r="L18" i="13"/>
  <c r="M18" i="13" s="1"/>
  <c r="N18" i="13" s="1"/>
  <c r="O18" i="13" s="1"/>
  <c r="L26" i="13"/>
  <c r="M26" i="13" s="1"/>
  <c r="N26" i="13" s="1"/>
  <c r="O26" i="13" s="1"/>
  <c r="L26" i="19"/>
  <c r="M26" i="19" s="1"/>
  <c r="N26" i="19" s="1"/>
  <c r="O26" i="19" s="1"/>
  <c r="L21" i="13"/>
  <c r="M21" i="13" s="1"/>
  <c r="N21" i="13" s="1"/>
  <c r="O21" i="13" s="1"/>
  <c r="L19" i="13"/>
  <c r="M19" i="13" s="1"/>
  <c r="N19" i="13" s="1"/>
  <c r="O19" i="13" s="1"/>
  <c r="L21" i="19"/>
  <c r="M21" i="19" s="1"/>
  <c r="N21" i="19" s="1"/>
  <c r="O21" i="19" s="1"/>
  <c r="L27" i="13"/>
  <c r="M27" i="13" s="1"/>
  <c r="N27" i="13" s="1"/>
  <c r="O27" i="13" s="1"/>
  <c r="L22" i="13"/>
  <c r="M22" i="13" s="1"/>
  <c r="N22" i="13" s="1"/>
  <c r="O22" i="13" s="1"/>
  <c r="U20" i="14"/>
  <c r="V20" i="14" s="1"/>
  <c r="W20" i="14" s="1"/>
  <c r="N15" i="21" s="1"/>
  <c r="N21" i="14"/>
  <c r="O21" i="14" s="1"/>
  <c r="P21" i="14" s="1"/>
  <c r="U18" i="14"/>
  <c r="V18" i="14" s="1"/>
  <c r="W18" i="14" s="1"/>
  <c r="N13" i="21" s="1"/>
  <c r="N28" i="14"/>
  <c r="O28" i="14" s="1"/>
  <c r="P28" i="14" s="1"/>
  <c r="U21" i="14"/>
  <c r="V21" i="14" s="1"/>
  <c r="W21" i="14" s="1"/>
  <c r="N16" i="21" s="1"/>
  <c r="U25" i="14"/>
  <c r="V25" i="14" s="1"/>
  <c r="W25" i="14" s="1"/>
  <c r="N20" i="21" s="1"/>
  <c r="N20" i="14"/>
  <c r="O20" i="14" s="1"/>
  <c r="P20" i="14" s="1"/>
  <c r="U19" i="14"/>
  <c r="V19" i="14" s="1"/>
  <c r="W19" i="14" s="1"/>
  <c r="N14" i="21" s="1"/>
  <c r="N22" i="14"/>
  <c r="O22" i="14" s="1"/>
  <c r="P22" i="14" s="1"/>
  <c r="U23" i="14"/>
  <c r="V23" i="14" s="1"/>
  <c r="W23" i="14" s="1"/>
  <c r="N18" i="21" s="1"/>
  <c r="N25" i="14"/>
  <c r="O25" i="14" s="1"/>
  <c r="P25" i="14" s="1"/>
  <c r="N17" i="14"/>
  <c r="O17" i="14" s="1"/>
  <c r="P17" i="14" s="1"/>
  <c r="U22" i="14"/>
  <c r="V22" i="14" s="1"/>
  <c r="W22" i="14" s="1"/>
  <c r="N17" i="21" s="1"/>
  <c r="U28" i="14"/>
  <c r="V28" i="14" s="1"/>
  <c r="W28" i="14" s="1"/>
  <c r="N23" i="21" s="1"/>
  <c r="N18" i="14"/>
  <c r="O18" i="14" s="1"/>
  <c r="P18" i="14" s="1"/>
  <c r="U27" i="14"/>
  <c r="V27" i="14" s="1"/>
  <c r="W27" i="14" s="1"/>
  <c r="N22" i="21" s="1"/>
  <c r="U17" i="14"/>
  <c r="V17" i="14" s="1"/>
  <c r="W17" i="14" s="1"/>
  <c r="N12" i="21" s="1"/>
  <c r="U26" i="14"/>
  <c r="V26" i="14" s="1"/>
  <c r="W26" i="14" s="1"/>
  <c r="N21" i="21" s="1"/>
  <c r="Q17" i="17"/>
  <c r="Q19" i="17"/>
  <c r="P13" i="17"/>
  <c r="Q13" i="17" s="1"/>
  <c r="P15" i="17"/>
  <c r="Q15" i="17" s="1"/>
  <c r="P24" i="17"/>
  <c r="Q24" i="17" s="1"/>
  <c r="P26" i="17"/>
  <c r="Q26" i="17" s="1"/>
  <c r="K16" i="19" l="1"/>
  <c r="L16" i="19" s="1"/>
  <c r="M16" i="19" s="1"/>
  <c r="N16" i="19" s="1"/>
  <c r="O16" i="19" s="1"/>
  <c r="G16" i="19"/>
  <c r="H16" i="19" s="1"/>
  <c r="K25" i="19"/>
  <c r="L25" i="19" s="1"/>
  <c r="M25" i="19" s="1"/>
  <c r="N25" i="19" s="1"/>
  <c r="O25" i="19" s="1"/>
  <c r="G25" i="19"/>
  <c r="H25" i="19" s="1"/>
  <c r="K17" i="19"/>
  <c r="L17" i="19" s="1"/>
  <c r="M17" i="19" s="1"/>
  <c r="N17" i="19" s="1"/>
  <c r="O17" i="19" s="1"/>
  <c r="G17" i="19"/>
  <c r="H17" i="19" s="1"/>
  <c r="K24" i="19"/>
  <c r="L24" i="19" s="1"/>
  <c r="M24" i="19" s="1"/>
  <c r="N24" i="19" s="1"/>
  <c r="O24" i="19" s="1"/>
  <c r="G24" i="19"/>
  <c r="H24" i="19" s="1"/>
  <c r="L15" i="21"/>
  <c r="P15" i="21" s="1"/>
  <c r="Y20" i="14"/>
  <c r="L17" i="21"/>
  <c r="P17" i="21" s="1"/>
  <c r="Y22" i="14"/>
  <c r="L13" i="21"/>
  <c r="P13" i="21" s="1"/>
  <c r="Y18" i="14"/>
  <c r="L12" i="21"/>
  <c r="P12" i="21" s="1"/>
  <c r="Y17" i="14"/>
  <c r="L23" i="21"/>
  <c r="P23" i="21" s="1"/>
  <c r="Y28" i="14"/>
  <c r="L16" i="21"/>
  <c r="P16" i="21" s="1"/>
  <c r="Y21" i="14"/>
  <c r="L20" i="21"/>
  <c r="P20" i="21" s="1"/>
  <c r="Y25" i="14"/>
  <c r="N27" i="14"/>
  <c r="O27" i="14" s="1"/>
  <c r="P27" i="14" s="1"/>
  <c r="N26" i="14"/>
  <c r="O26" i="14" s="1"/>
  <c r="P26" i="14" s="1"/>
  <c r="N23" i="14"/>
  <c r="O23" i="14"/>
  <c r="P23" i="14" s="1"/>
  <c r="N19" i="14"/>
  <c r="O19" i="14" s="1"/>
  <c r="P19" i="14" s="1"/>
  <c r="L14" i="21" l="1"/>
  <c r="P14" i="21" s="1"/>
  <c r="Y19" i="14"/>
  <c r="L21" i="21"/>
  <c r="P21" i="21" s="1"/>
  <c r="Y26" i="14"/>
  <c r="L18" i="21"/>
  <c r="P18" i="21" s="1"/>
  <c r="Y23" i="14"/>
  <c r="L22" i="21"/>
  <c r="P22" i="21" s="1"/>
  <c r="Y27" i="14"/>
  <c r="AG10" i="5"/>
  <c r="AI10" i="5" s="1"/>
  <c r="AJ27" i="5" s="1"/>
  <c r="AG11" i="5" l="1"/>
  <c r="AG12" i="5"/>
  <c r="AG13" i="5"/>
  <c r="AG14" i="5"/>
  <c r="J13" i="7" l="1"/>
  <c r="AI14" i="5"/>
  <c r="J12" i="7"/>
  <c r="AI13" i="5"/>
  <c r="AJ13" i="5" s="1"/>
  <c r="J11" i="7"/>
  <c r="AI12" i="5"/>
  <c r="AJ12" i="5" s="1"/>
  <c r="AI11" i="5"/>
  <c r="L22" i="17"/>
  <c r="M22" i="17" s="1"/>
  <c r="H22" i="17"/>
  <c r="I22" i="17" s="1"/>
  <c r="P21" i="17"/>
  <c r="Q21" i="17" s="1"/>
  <c r="L21" i="17"/>
  <c r="M21" i="17" s="1"/>
  <c r="H21" i="17"/>
  <c r="I21" i="17" s="1"/>
  <c r="L20" i="17"/>
  <c r="M20" i="17" s="1"/>
  <c r="H20" i="17"/>
  <c r="I20" i="17" s="1"/>
  <c r="P11" i="17"/>
  <c r="Q11" i="17" s="1"/>
  <c r="L11" i="17"/>
  <c r="M11" i="17" s="1"/>
  <c r="H11" i="17"/>
  <c r="I11" i="17" s="1"/>
  <c r="L10" i="17"/>
  <c r="M10" i="17" s="1"/>
  <c r="H10" i="17"/>
  <c r="I10" i="17" s="1"/>
  <c r="P9" i="17"/>
  <c r="Q9" i="17" s="1"/>
  <c r="L9" i="17"/>
  <c r="M9" i="17" s="1"/>
  <c r="H9" i="17"/>
  <c r="I9" i="17" s="1"/>
  <c r="L8" i="17"/>
  <c r="M8" i="17" s="1"/>
  <c r="H8" i="17"/>
  <c r="I8" i="17" s="1"/>
  <c r="P7" i="17"/>
  <c r="Q7" i="17" s="1"/>
  <c r="L7" i="17"/>
  <c r="M7" i="17" s="1"/>
  <c r="H7" i="17"/>
  <c r="I7" i="17" s="1"/>
  <c r="L6" i="17"/>
  <c r="M6" i="17" s="1"/>
  <c r="H6" i="17"/>
  <c r="I6" i="17" s="1"/>
  <c r="K10" i="7" l="1"/>
  <c r="L10" i="7" s="1"/>
  <c r="K11" i="7"/>
  <c r="L11" i="7" s="1"/>
  <c r="K12" i="7"/>
  <c r="L12" i="7" s="1"/>
  <c r="P12" i="7"/>
  <c r="Q12" i="7" s="1"/>
  <c r="R12" i="7" s="1"/>
  <c r="K13" i="7"/>
  <c r="L13" i="7" s="1"/>
  <c r="P6" i="17"/>
  <c r="Q6" i="17" s="1"/>
  <c r="P8" i="17"/>
  <c r="Q8" i="17" s="1"/>
  <c r="P10" i="17"/>
  <c r="Q10" i="17" s="1"/>
  <c r="P20" i="17"/>
  <c r="Q20" i="17" s="1"/>
  <c r="P22" i="17"/>
  <c r="Q22" i="17" s="1"/>
  <c r="P11" i="7" l="1"/>
  <c r="Q11" i="7" s="1"/>
  <c r="R11" i="7" s="1"/>
  <c r="P10" i="7"/>
  <c r="Q10" i="7" s="1"/>
  <c r="R10" i="7" s="1"/>
  <c r="P13" i="7"/>
  <c r="Q13" i="7" s="1"/>
  <c r="R13" i="7" s="1"/>
  <c r="U16" i="14"/>
  <c r="V16" i="14" s="1"/>
  <c r="W16" i="14" s="1"/>
  <c r="N11" i="21" s="1"/>
  <c r="R26" i="7" l="1"/>
  <c r="O10" i="11"/>
  <c r="L10" i="16"/>
  <c r="P10" i="16" s="1"/>
  <c r="O14" i="16"/>
  <c r="L14" i="16"/>
  <c r="P14" i="16" s="1"/>
  <c r="I14" i="16"/>
  <c r="J14" i="16" s="1"/>
  <c r="O13" i="16"/>
  <c r="L13" i="16"/>
  <c r="P13" i="16" s="1"/>
  <c r="I13" i="16"/>
  <c r="J13" i="16" s="1"/>
  <c r="O12" i="16"/>
  <c r="L12" i="16"/>
  <c r="P12" i="16" s="1"/>
  <c r="Q12" i="16" s="1"/>
  <c r="I12" i="16"/>
  <c r="J12" i="16" s="1"/>
  <c r="O11" i="16"/>
  <c r="L11" i="16"/>
  <c r="P11" i="16" s="1"/>
  <c r="I11" i="16"/>
  <c r="J11" i="16" s="1"/>
  <c r="B11" i="16"/>
  <c r="B12" i="16" s="1"/>
  <c r="B13" i="16" s="1"/>
  <c r="B14" i="16" s="1"/>
  <c r="O10" i="16"/>
  <c r="I10" i="16"/>
  <c r="J10" i="16" s="1"/>
  <c r="B11" i="11"/>
  <c r="B12" i="11" s="1"/>
  <c r="B13" i="11" s="1"/>
  <c r="B14" i="11" s="1"/>
  <c r="B15" i="11" s="1"/>
  <c r="B16" i="11" s="1"/>
  <c r="B17" i="11" s="1"/>
  <c r="B18" i="11" s="1"/>
  <c r="B19" i="11" s="1"/>
  <c r="B20" i="11" s="1"/>
  <c r="B21" i="11" s="1"/>
  <c r="B22" i="11" s="1"/>
  <c r="B23" i="11" s="1"/>
  <c r="B24" i="11" s="1"/>
  <c r="B25" i="11" s="1"/>
  <c r="B26" i="11" s="1"/>
  <c r="B27" i="11" s="1"/>
  <c r="B28" i="11" s="1"/>
  <c r="B29" i="11" s="1"/>
  <c r="B30" i="11" s="1"/>
  <c r="B31" i="11" s="1"/>
  <c r="B32" i="11" s="1"/>
  <c r="B33" i="11" s="1"/>
  <c r="B34" i="11" s="1"/>
  <c r="B35" i="11" s="1"/>
  <c r="B36" i="11" s="1"/>
  <c r="B37" i="11" s="1"/>
  <c r="B38" i="11" s="1"/>
  <c r="B39" i="11" s="1"/>
  <c r="B40" i="11" s="1"/>
  <c r="B41" i="11" s="1"/>
  <c r="B42" i="11" s="1"/>
  <c r="B43" i="11" s="1"/>
  <c r="B44" i="11" s="1"/>
  <c r="B45" i="11" s="1"/>
  <c r="B46" i="11" s="1"/>
  <c r="B47" i="11" s="1"/>
  <c r="B48" i="11" s="1"/>
  <c r="B49" i="11" s="1"/>
  <c r="B50" i="11" s="1"/>
  <c r="B51" i="11" s="1"/>
  <c r="B52" i="11" s="1"/>
  <c r="B53" i="11" s="1"/>
  <c r="B54" i="11" s="1"/>
  <c r="B55" i="11" s="1"/>
  <c r="B56" i="11" s="1"/>
  <c r="B57" i="11" s="1"/>
  <c r="B58" i="11" s="1"/>
  <c r="B59" i="11" s="1"/>
  <c r="B60" i="11" s="1"/>
  <c r="B61" i="11" s="1"/>
  <c r="B62" i="11" s="1"/>
  <c r="B63" i="11" s="1"/>
  <c r="B64" i="11" s="1"/>
  <c r="B65" i="11" s="1"/>
  <c r="B66" i="11" s="1"/>
  <c r="B67" i="11" s="1"/>
  <c r="B68" i="11" s="1"/>
  <c r="B69" i="11" s="1"/>
  <c r="B70" i="11" s="1"/>
  <c r="B71" i="11" s="1"/>
  <c r="B72" i="11" s="1"/>
  <c r="B73" i="11" s="1"/>
  <c r="B74" i="11" s="1"/>
  <c r="B75" i="11" s="1"/>
  <c r="B76" i="11" s="1"/>
  <c r="B77" i="11" s="1"/>
  <c r="B78" i="11" s="1"/>
  <c r="R66" i="11"/>
  <c r="R78" i="11"/>
  <c r="O78" i="11"/>
  <c r="S78" i="11" s="1"/>
  <c r="R77" i="11"/>
  <c r="O77" i="11"/>
  <c r="S77" i="11" s="1"/>
  <c r="T77" i="11" s="1"/>
  <c r="U77" i="11" s="1"/>
  <c r="R76" i="11"/>
  <c r="O76" i="11"/>
  <c r="S76" i="11" s="1"/>
  <c r="T76" i="11" s="1"/>
  <c r="R75" i="11"/>
  <c r="R74" i="11"/>
  <c r="O74" i="11"/>
  <c r="S74" i="11" s="1"/>
  <c r="R73" i="11"/>
  <c r="O73" i="11"/>
  <c r="S73" i="11" s="1"/>
  <c r="R72" i="11"/>
  <c r="R71" i="11"/>
  <c r="L71" i="11"/>
  <c r="R70" i="11"/>
  <c r="O70" i="11"/>
  <c r="S70" i="11" s="1"/>
  <c r="R69" i="11"/>
  <c r="O69" i="11"/>
  <c r="S69" i="11" s="1"/>
  <c r="T69" i="11" s="1"/>
  <c r="U69" i="11" s="1"/>
  <c r="R68" i="11"/>
  <c r="R67" i="11"/>
  <c r="R65" i="11"/>
  <c r="O65" i="11"/>
  <c r="S65" i="11" s="1"/>
  <c r="R64" i="11"/>
  <c r="O64" i="11"/>
  <c r="S64" i="11" s="1"/>
  <c r="T64" i="11" s="1"/>
  <c r="U64" i="11" s="1"/>
  <c r="R63" i="11"/>
  <c r="R62" i="11"/>
  <c r="R61" i="11"/>
  <c r="O61" i="11"/>
  <c r="S61" i="11" s="1"/>
  <c r="T61" i="11" s="1"/>
  <c r="R60" i="11"/>
  <c r="O60" i="11"/>
  <c r="S60" i="11" s="1"/>
  <c r="T60" i="11" s="1"/>
  <c r="U60" i="11" s="1"/>
  <c r="R59" i="11"/>
  <c r="O59" i="11"/>
  <c r="S59" i="11" s="1"/>
  <c r="R58" i="11"/>
  <c r="R57" i="11"/>
  <c r="O57" i="11"/>
  <c r="S57" i="11" s="1"/>
  <c r="R56" i="11"/>
  <c r="O56" i="11"/>
  <c r="S56" i="11" s="1"/>
  <c r="R55" i="11"/>
  <c r="R54" i="11"/>
  <c r="L54" i="11"/>
  <c r="R53" i="11"/>
  <c r="O53" i="11"/>
  <c r="S53" i="11" s="1"/>
  <c r="R52" i="11"/>
  <c r="O52" i="11"/>
  <c r="S52" i="11" s="1"/>
  <c r="T52" i="11" s="1"/>
  <c r="U52" i="11" s="1"/>
  <c r="R51" i="11"/>
  <c r="O51" i="11"/>
  <c r="S51" i="11" s="1"/>
  <c r="R50" i="11"/>
  <c r="L50" i="11"/>
  <c r="M50" i="11" s="1"/>
  <c r="R49" i="11"/>
  <c r="O49" i="11"/>
  <c r="S49" i="11" s="1"/>
  <c r="R48" i="11"/>
  <c r="O48" i="11"/>
  <c r="S48" i="11" s="1"/>
  <c r="R47" i="11"/>
  <c r="O47" i="11"/>
  <c r="S47" i="11" s="1"/>
  <c r="R46" i="11"/>
  <c r="L46" i="11"/>
  <c r="M46" i="11" s="1"/>
  <c r="R45" i="11"/>
  <c r="O45" i="11"/>
  <c r="S45" i="11" s="1"/>
  <c r="R44" i="11"/>
  <c r="O44" i="11"/>
  <c r="S44" i="11" s="1"/>
  <c r="R43" i="11"/>
  <c r="O43" i="11"/>
  <c r="S43" i="11" s="1"/>
  <c r="R42" i="11"/>
  <c r="L42" i="11"/>
  <c r="M42" i="11" s="1"/>
  <c r="R41" i="11"/>
  <c r="O41" i="11"/>
  <c r="S41" i="11" s="1"/>
  <c r="R40" i="11"/>
  <c r="O40" i="11"/>
  <c r="S40" i="11" s="1"/>
  <c r="R39" i="11"/>
  <c r="O39" i="11"/>
  <c r="S39" i="11" s="1"/>
  <c r="R38" i="11"/>
  <c r="O38" i="11"/>
  <c r="S38" i="11" s="1"/>
  <c r="R37" i="11"/>
  <c r="O37" i="11"/>
  <c r="S37" i="11" s="1"/>
  <c r="R36" i="11"/>
  <c r="O36" i="11"/>
  <c r="S36" i="11" s="1"/>
  <c r="R35" i="11"/>
  <c r="O35" i="11"/>
  <c r="S35" i="11" s="1"/>
  <c r="R34" i="11"/>
  <c r="O34" i="11"/>
  <c r="S34" i="11" s="1"/>
  <c r="R33" i="11"/>
  <c r="O33" i="11"/>
  <c r="S33" i="11" s="1"/>
  <c r="R32" i="11"/>
  <c r="O32" i="11"/>
  <c r="S32" i="11" s="1"/>
  <c r="R31" i="11"/>
  <c r="O31" i="11"/>
  <c r="S31" i="11" s="1"/>
  <c r="U15" i="14" l="1"/>
  <c r="V15" i="14" s="1"/>
  <c r="W15" i="14" s="1"/>
  <c r="N10" i="21" s="1"/>
  <c r="U14" i="14"/>
  <c r="V14" i="14" s="1"/>
  <c r="W14" i="14" s="1"/>
  <c r="N9" i="21" s="1"/>
  <c r="U13" i="14"/>
  <c r="V13" i="14" s="1"/>
  <c r="W13" i="14" s="1"/>
  <c r="N8" i="21" s="1"/>
  <c r="F14" i="13"/>
  <c r="F13" i="13"/>
  <c r="K13" i="13" s="1"/>
  <c r="F13" i="19" s="1"/>
  <c r="F12" i="13"/>
  <c r="K12" i="13" s="1"/>
  <c r="F12" i="19" s="1"/>
  <c r="F15" i="13"/>
  <c r="Q11" i="16"/>
  <c r="R11" i="16" s="1"/>
  <c r="S11" i="16" s="1"/>
  <c r="Q10" i="16"/>
  <c r="R10" i="16" s="1"/>
  <c r="S10" i="16" s="1"/>
  <c r="S15" i="16" s="1"/>
  <c r="Q14" i="16"/>
  <c r="R14" i="16" s="1"/>
  <c r="S14" i="16" s="1"/>
  <c r="R12" i="16"/>
  <c r="S12" i="16" s="1"/>
  <c r="Q13" i="16"/>
  <c r="R13" i="16" s="1"/>
  <c r="S13" i="16" s="1"/>
  <c r="V52" i="11"/>
  <c r="V64" i="11"/>
  <c r="V69" i="11"/>
  <c r="L52" i="11"/>
  <c r="M52" i="11" s="1"/>
  <c r="L73" i="11"/>
  <c r="M73" i="11" s="1"/>
  <c r="L77" i="11"/>
  <c r="M77" i="11" s="1"/>
  <c r="L39" i="11"/>
  <c r="M39" i="11" s="1"/>
  <c r="O42" i="11"/>
  <c r="S42" i="11" s="1"/>
  <c r="L51" i="11"/>
  <c r="M51" i="11" s="1"/>
  <c r="L53" i="11"/>
  <c r="M53" i="11" s="1"/>
  <c r="L56" i="11"/>
  <c r="M56" i="11" s="1"/>
  <c r="L61" i="11"/>
  <c r="M61" i="11" s="1"/>
  <c r="L64" i="11"/>
  <c r="M64" i="11" s="1"/>
  <c r="L70" i="11"/>
  <c r="M70" i="11" s="1"/>
  <c r="L74" i="11"/>
  <c r="M74" i="11" s="1"/>
  <c r="V60" i="11"/>
  <c r="V77" i="11"/>
  <c r="L47" i="11"/>
  <c r="M47" i="11" s="1"/>
  <c r="O50" i="11"/>
  <c r="S50" i="11" s="1"/>
  <c r="L35" i="11"/>
  <c r="M35" i="11" s="1"/>
  <c r="L38" i="11"/>
  <c r="M38" i="11" s="1"/>
  <c r="L43" i="11"/>
  <c r="M43" i="11" s="1"/>
  <c r="O46" i="11"/>
  <c r="S46" i="11" s="1"/>
  <c r="L60" i="11"/>
  <c r="M60" i="11" s="1"/>
  <c r="L65" i="11"/>
  <c r="M65" i="11" s="1"/>
  <c r="L69" i="11"/>
  <c r="M69" i="11" s="1"/>
  <c r="L78" i="11"/>
  <c r="M78" i="11" s="1"/>
  <c r="L31" i="11"/>
  <c r="M31" i="11" s="1"/>
  <c r="L34" i="11"/>
  <c r="M34" i="11" s="1"/>
  <c r="L57" i="11"/>
  <c r="M57" i="11" s="1"/>
  <c r="T53" i="11"/>
  <c r="U53" i="11" s="1"/>
  <c r="V53" i="11" s="1"/>
  <c r="T56" i="11"/>
  <c r="U56" i="11" s="1"/>
  <c r="V56" i="11" s="1"/>
  <c r="T70" i="11"/>
  <c r="U70" i="11" s="1"/>
  <c r="V70" i="11" s="1"/>
  <c r="T57" i="11"/>
  <c r="U57" i="11" s="1"/>
  <c r="V57" i="11" s="1"/>
  <c r="T59" i="11"/>
  <c r="U59" i="11" s="1"/>
  <c r="V59" i="11" s="1"/>
  <c r="U61" i="11"/>
  <c r="V61" i="11" s="1"/>
  <c r="T74" i="11"/>
  <c r="U74" i="11" s="1"/>
  <c r="V74" i="11" s="1"/>
  <c r="L55" i="11"/>
  <c r="M55" i="11" s="1"/>
  <c r="O55" i="11"/>
  <c r="S55" i="11" s="1"/>
  <c r="T65" i="11"/>
  <c r="U65" i="11" s="1"/>
  <c r="V65" i="11" s="1"/>
  <c r="T78" i="11"/>
  <c r="U78" i="11" s="1"/>
  <c r="V78" i="11" s="1"/>
  <c r="O67" i="11"/>
  <c r="S67" i="11" s="1"/>
  <c r="L72" i="11"/>
  <c r="M72" i="11" s="1"/>
  <c r="O62" i="11"/>
  <c r="S62" i="11" s="1"/>
  <c r="L67" i="11"/>
  <c r="M67" i="11" s="1"/>
  <c r="L68" i="11"/>
  <c r="M68" i="11" s="1"/>
  <c r="O72" i="11"/>
  <c r="S72" i="11" s="1"/>
  <c r="O58" i="11"/>
  <c r="S58" i="11" s="1"/>
  <c r="L62" i="11"/>
  <c r="M62" i="11" s="1"/>
  <c r="L63" i="11"/>
  <c r="M63" i="11" s="1"/>
  <c r="O68" i="11"/>
  <c r="S68" i="11" s="1"/>
  <c r="T73" i="11"/>
  <c r="U73" i="11" s="1"/>
  <c r="V73" i="11" s="1"/>
  <c r="O75" i="11"/>
  <c r="S75" i="11" s="1"/>
  <c r="U76" i="11"/>
  <c r="V76" i="11" s="1"/>
  <c r="O54" i="11"/>
  <c r="S54" i="11" s="1"/>
  <c r="M54" i="11"/>
  <c r="L58" i="11"/>
  <c r="M58" i="11" s="1"/>
  <c r="L59" i="11"/>
  <c r="M59" i="11" s="1"/>
  <c r="O63" i="11"/>
  <c r="S63" i="11" s="1"/>
  <c r="O71" i="11"/>
  <c r="S71" i="11" s="1"/>
  <c r="M71" i="11"/>
  <c r="L75" i="11"/>
  <c r="M75" i="11" s="1"/>
  <c r="L76" i="11"/>
  <c r="M76" i="11" s="1"/>
  <c r="T33" i="11"/>
  <c r="U33" i="11" s="1"/>
  <c r="V33" i="11" s="1"/>
  <c r="T49" i="11"/>
  <c r="U49" i="11" s="1"/>
  <c r="V49" i="11" s="1"/>
  <c r="T34" i="11"/>
  <c r="U34" i="11" s="1"/>
  <c r="V34" i="11" s="1"/>
  <c r="T45" i="11"/>
  <c r="U45" i="11" s="1"/>
  <c r="V45" i="11" s="1"/>
  <c r="T51" i="11"/>
  <c r="U51" i="11" s="1"/>
  <c r="V51" i="11" s="1"/>
  <c r="T31" i="11"/>
  <c r="U31" i="11" s="1"/>
  <c r="V31" i="11" s="1"/>
  <c r="T36" i="11"/>
  <c r="U36" i="11" s="1"/>
  <c r="V36" i="11" s="1"/>
  <c r="T38" i="11"/>
  <c r="U38" i="11" s="1"/>
  <c r="V38" i="11" s="1"/>
  <c r="T41" i="11"/>
  <c r="U41" i="11" s="1"/>
  <c r="V41" i="11" s="1"/>
  <c r="T44" i="11"/>
  <c r="U44" i="11" s="1"/>
  <c r="V44" i="11" s="1"/>
  <c r="T47" i="11"/>
  <c r="U47" i="11" s="1"/>
  <c r="V47" i="11" s="1"/>
  <c r="T39" i="11"/>
  <c r="U39" i="11" s="1"/>
  <c r="V39" i="11" s="1"/>
  <c r="T32" i="11"/>
  <c r="U32" i="11" s="1"/>
  <c r="V32" i="11" s="1"/>
  <c r="T37" i="11"/>
  <c r="U37" i="11" s="1"/>
  <c r="V37" i="11" s="1"/>
  <c r="T48" i="11"/>
  <c r="U48" i="11" s="1"/>
  <c r="V48" i="11" s="1"/>
  <c r="T35" i="11"/>
  <c r="U35" i="11" s="1"/>
  <c r="V35" i="11" s="1"/>
  <c r="T40" i="11"/>
  <c r="U40" i="11" s="1"/>
  <c r="V40" i="11" s="1"/>
  <c r="T43" i="11"/>
  <c r="U43" i="11" s="1"/>
  <c r="V43" i="11" s="1"/>
  <c r="L32" i="11"/>
  <c r="M32" i="11" s="1"/>
  <c r="L40" i="11"/>
  <c r="M40" i="11" s="1"/>
  <c r="L44" i="11"/>
  <c r="M44" i="11" s="1"/>
  <c r="L48" i="11"/>
  <c r="M48" i="11" s="1"/>
  <c r="L33" i="11"/>
  <c r="M33" i="11" s="1"/>
  <c r="L37" i="11"/>
  <c r="M37" i="11" s="1"/>
  <c r="L41" i="11"/>
  <c r="M41" i="11" s="1"/>
  <c r="L45" i="11"/>
  <c r="M45" i="11" s="1"/>
  <c r="L49" i="11"/>
  <c r="M49" i="11" s="1"/>
  <c r="L36" i="11"/>
  <c r="M36" i="11" s="1"/>
  <c r="K13" i="19" l="1"/>
  <c r="G13" i="19"/>
  <c r="H13" i="19" s="1"/>
  <c r="K12" i="19"/>
  <c r="G12" i="19"/>
  <c r="H12" i="19" s="1"/>
  <c r="G15" i="13"/>
  <c r="H15" i="13" s="1"/>
  <c r="K15" i="13"/>
  <c r="F15" i="19" s="1"/>
  <c r="N13" i="14"/>
  <c r="O13" i="14" s="1"/>
  <c r="P13" i="14" s="1"/>
  <c r="G12" i="13"/>
  <c r="H12" i="13" s="1"/>
  <c r="G13" i="13"/>
  <c r="H13" i="13" s="1"/>
  <c r="G14" i="13"/>
  <c r="H14" i="13" s="1"/>
  <c r="K14" i="13"/>
  <c r="F14" i="19" s="1"/>
  <c r="N14" i="14"/>
  <c r="O14" i="14" s="1"/>
  <c r="P14" i="14" s="1"/>
  <c r="T46" i="11"/>
  <c r="U46" i="11" s="1"/>
  <c r="V46" i="11" s="1"/>
  <c r="T50" i="11"/>
  <c r="U50" i="11" s="1"/>
  <c r="V50" i="11" s="1"/>
  <c r="T42" i="11"/>
  <c r="U42" i="11" s="1"/>
  <c r="V42" i="11" s="1"/>
  <c r="T54" i="11"/>
  <c r="U54" i="11" s="1"/>
  <c r="V54" i="11" s="1"/>
  <c r="T68" i="11"/>
  <c r="U68" i="11" s="1"/>
  <c r="V68" i="11" s="1"/>
  <c r="T62" i="11"/>
  <c r="U62" i="11" s="1"/>
  <c r="V62" i="11" s="1"/>
  <c r="T67" i="11"/>
  <c r="U67" i="11" s="1"/>
  <c r="V67" i="11" s="1"/>
  <c r="T58" i="11"/>
  <c r="U58" i="11" s="1"/>
  <c r="V58" i="11" s="1"/>
  <c r="T71" i="11"/>
  <c r="U71" i="11" s="1"/>
  <c r="V71" i="11" s="1"/>
  <c r="T75" i="11"/>
  <c r="U75" i="11" s="1"/>
  <c r="V75" i="11" s="1"/>
  <c r="T55" i="11"/>
  <c r="U55" i="11" s="1"/>
  <c r="V55" i="11" s="1"/>
  <c r="T63" i="11"/>
  <c r="U63" i="11" s="1"/>
  <c r="V63" i="11" s="1"/>
  <c r="T72" i="11"/>
  <c r="U72" i="11" s="1"/>
  <c r="V72" i="11" s="1"/>
  <c r="K14" i="19" l="1"/>
  <c r="G14" i="19"/>
  <c r="H14" i="19" s="1"/>
  <c r="L12" i="19"/>
  <c r="M12" i="19" s="1"/>
  <c r="N12" i="19" s="1"/>
  <c r="O12" i="19" s="1"/>
  <c r="K15" i="19"/>
  <c r="L15" i="19" s="1"/>
  <c r="M15" i="19" s="1"/>
  <c r="N15" i="19" s="1"/>
  <c r="O15" i="19" s="1"/>
  <c r="G15" i="19"/>
  <c r="H15" i="19" s="1"/>
  <c r="L13" i="19"/>
  <c r="M13" i="19" s="1"/>
  <c r="N13" i="19" s="1"/>
  <c r="O13" i="19" s="1"/>
  <c r="L9" i="21"/>
  <c r="P9" i="21" s="1"/>
  <c r="Y14" i="14"/>
  <c r="L8" i="21"/>
  <c r="P8" i="21" s="1"/>
  <c r="Y13" i="14"/>
  <c r="N16" i="14"/>
  <c r="O16" i="14" s="1"/>
  <c r="P16" i="14" s="1"/>
  <c r="N15" i="14"/>
  <c r="O15" i="14" s="1"/>
  <c r="P15" i="14" s="1"/>
  <c r="L13" i="13"/>
  <c r="M13" i="13" s="1"/>
  <c r="N13" i="13" s="1"/>
  <c r="O13" i="13" s="1"/>
  <c r="L12" i="13"/>
  <c r="M12" i="13" s="1"/>
  <c r="N12" i="13" s="1"/>
  <c r="O12" i="13" s="1"/>
  <c r="L15" i="13"/>
  <c r="M15" i="13" s="1"/>
  <c r="N15" i="13" s="1"/>
  <c r="O15" i="13" s="1"/>
  <c r="L14" i="13"/>
  <c r="M14" i="13" s="1"/>
  <c r="N14" i="13" s="1"/>
  <c r="O14" i="13" s="1"/>
  <c r="D30" i="15"/>
  <c r="C12" i="15"/>
  <c r="C13" i="15"/>
  <c r="C14" i="15"/>
  <c r="C15" i="15"/>
  <c r="C16" i="15"/>
  <c r="C17" i="15"/>
  <c r="C18" i="15"/>
  <c r="C19" i="15"/>
  <c r="C20" i="15"/>
  <c r="C21" i="15"/>
  <c r="C23" i="15"/>
  <c r="C24" i="15"/>
  <c r="C25" i="15"/>
  <c r="C26" i="15"/>
  <c r="C27" i="15"/>
  <c r="C28" i="15"/>
  <c r="C29" i="15"/>
  <c r="C30" i="15"/>
  <c r="C31" i="15"/>
  <c r="C32" i="15"/>
  <c r="C33" i="15"/>
  <c r="C11" i="15"/>
  <c r="G23" i="15"/>
  <c r="G24" i="15"/>
  <c r="G25" i="15"/>
  <c r="G26" i="15"/>
  <c r="G27" i="15"/>
  <c r="G29" i="15"/>
  <c r="G30" i="15"/>
  <c r="G31" i="15"/>
  <c r="G32" i="15"/>
  <c r="G33" i="15"/>
  <c r="F18" i="15"/>
  <c r="F19" i="15"/>
  <c r="F20" i="15"/>
  <c r="F23" i="15"/>
  <c r="F24" i="15"/>
  <c r="F26" i="15"/>
  <c r="F27" i="15"/>
  <c r="F29" i="15"/>
  <c r="F30" i="15"/>
  <c r="H30" i="15" s="1"/>
  <c r="F31" i="15"/>
  <c r="F32" i="15"/>
  <c r="F33" i="15"/>
  <c r="E18" i="15"/>
  <c r="E19" i="15"/>
  <c r="E20" i="15"/>
  <c r="E23" i="15"/>
  <c r="E24" i="15"/>
  <c r="E25" i="15"/>
  <c r="E26" i="15"/>
  <c r="E27" i="15"/>
  <c r="E28" i="15"/>
  <c r="E29" i="15"/>
  <c r="E31" i="15"/>
  <c r="E32" i="15"/>
  <c r="L14" i="19" l="1"/>
  <c r="M14" i="19" s="1"/>
  <c r="N14" i="19" s="1"/>
  <c r="O14" i="19" s="1"/>
  <c r="L11" i="21"/>
  <c r="P11" i="21" s="1"/>
  <c r="Y16" i="14"/>
  <c r="L10" i="21"/>
  <c r="P10" i="21" s="1"/>
  <c r="Y15" i="14"/>
  <c r="H23" i="15"/>
  <c r="H33" i="15"/>
  <c r="H31" i="15"/>
  <c r="H27" i="15"/>
  <c r="H26" i="15"/>
  <c r="H32" i="15"/>
  <c r="H29" i="15"/>
  <c r="H24" i="15"/>
  <c r="K34" i="15" l="1"/>
  <c r="D4" i="15"/>
  <c r="L34" i="15" l="1"/>
  <c r="J34" i="15"/>
  <c r="M34" i="15" l="1"/>
  <c r="G12" i="9" l="1"/>
  <c r="H12" i="9" s="1"/>
  <c r="I12" i="9" s="1"/>
  <c r="H11" i="9"/>
  <c r="I11" i="9" s="1"/>
  <c r="G11" i="9"/>
  <c r="I10" i="9"/>
  <c r="H10" i="9"/>
  <c r="G10" i="9"/>
  <c r="G9" i="9"/>
  <c r="H9" i="9" s="1"/>
  <c r="I9" i="9" s="1"/>
  <c r="G8" i="9"/>
  <c r="H8" i="9" s="1"/>
  <c r="I8" i="9" s="1"/>
  <c r="G7" i="9"/>
  <c r="H7" i="9" s="1"/>
  <c r="I7" i="9" s="1"/>
  <c r="G6" i="9"/>
  <c r="H6" i="9" s="1"/>
  <c r="I6" i="9" s="1"/>
  <c r="H5" i="9"/>
  <c r="I5" i="9" s="1"/>
  <c r="G5" i="9"/>
  <c r="B27" i="6"/>
  <c r="B26" i="6"/>
  <c r="B22" i="6"/>
  <c r="O21" i="6"/>
  <c r="P21" i="6" s="1"/>
  <c r="Q21" i="6" s="1"/>
  <c r="N21" i="6"/>
  <c r="K21" i="6"/>
  <c r="G21" i="6"/>
  <c r="H21" i="6" s="1"/>
  <c r="I21" i="6" s="1"/>
  <c r="C21" i="6"/>
  <c r="B21" i="6"/>
  <c r="N20" i="6"/>
  <c r="K20" i="6"/>
  <c r="O20" i="6" s="1"/>
  <c r="H20" i="6"/>
  <c r="I20" i="6" s="1"/>
  <c r="G20" i="6"/>
  <c r="C20" i="6"/>
  <c r="B20" i="6"/>
  <c r="N19" i="6"/>
  <c r="K19" i="6"/>
  <c r="O19" i="6" s="1"/>
  <c r="H19" i="6"/>
  <c r="I19" i="6" s="1"/>
  <c r="G19" i="6"/>
  <c r="C19" i="6"/>
  <c r="B19" i="6"/>
  <c r="O18" i="6"/>
  <c r="N18" i="6"/>
  <c r="K18" i="6"/>
  <c r="G18" i="6"/>
  <c r="H18" i="6" s="1"/>
  <c r="I18" i="6" s="1"/>
  <c r="C18" i="6"/>
  <c r="B18" i="6"/>
  <c r="O17" i="6"/>
  <c r="P17" i="6" s="1"/>
  <c r="Q17" i="6" s="1"/>
  <c r="N17" i="6"/>
  <c r="K17" i="6"/>
  <c r="G17" i="6"/>
  <c r="H17" i="6" s="1"/>
  <c r="I17" i="6" s="1"/>
  <c r="C17" i="6"/>
  <c r="B17" i="6"/>
  <c r="N16" i="6"/>
  <c r="K16" i="6"/>
  <c r="O16" i="6" s="1"/>
  <c r="H16" i="6"/>
  <c r="I16" i="6" s="1"/>
  <c r="G16" i="6"/>
  <c r="C16" i="6"/>
  <c r="B16" i="6"/>
  <c r="N15" i="6"/>
  <c r="K15" i="6"/>
  <c r="O15" i="6" s="1"/>
  <c r="H15" i="6"/>
  <c r="I15" i="6" s="1"/>
  <c r="G15" i="6"/>
  <c r="C15" i="6"/>
  <c r="B15" i="6"/>
  <c r="O14" i="6"/>
  <c r="N14" i="6"/>
  <c r="K14" i="6"/>
  <c r="G14" i="6"/>
  <c r="H14" i="6" s="1"/>
  <c r="I14" i="6" s="1"/>
  <c r="C14" i="6"/>
  <c r="B14" i="6"/>
  <c r="O13" i="6"/>
  <c r="P13" i="6" s="1"/>
  <c r="Q13" i="6" s="1"/>
  <c r="N13" i="6"/>
  <c r="K13" i="6"/>
  <c r="G13" i="6"/>
  <c r="H13" i="6" s="1"/>
  <c r="I13" i="6" s="1"/>
  <c r="C13" i="6"/>
  <c r="B13" i="6"/>
  <c r="N12" i="6"/>
  <c r="K12" i="6"/>
  <c r="O12" i="6" s="1"/>
  <c r="H12" i="6"/>
  <c r="I12" i="6" s="1"/>
  <c r="G12" i="6"/>
  <c r="C12" i="6"/>
  <c r="B12" i="6"/>
  <c r="N11" i="6"/>
  <c r="K11" i="6"/>
  <c r="O11" i="6" s="1"/>
  <c r="H11" i="6"/>
  <c r="I11" i="6" s="1"/>
  <c r="G11" i="6"/>
  <c r="C11" i="6"/>
  <c r="B11" i="6"/>
  <c r="O10" i="6"/>
  <c r="N10" i="6"/>
  <c r="K10" i="6"/>
  <c r="G10" i="6"/>
  <c r="H10" i="6" s="1"/>
  <c r="I10" i="6" s="1"/>
  <c r="C10" i="6"/>
  <c r="B10" i="6"/>
  <c r="D52" i="12"/>
  <c r="B46" i="12"/>
  <c r="B45" i="12"/>
  <c r="C33" i="12"/>
  <c r="B33" i="12"/>
  <c r="A33" i="12"/>
  <c r="C32" i="12"/>
  <c r="B32" i="12"/>
  <c r="A32" i="12"/>
  <c r="C31" i="12"/>
  <c r="B31" i="12"/>
  <c r="A31" i="12"/>
  <c r="A30" i="12"/>
  <c r="D29" i="12"/>
  <c r="C29" i="12"/>
  <c r="B29" i="12"/>
  <c r="A29" i="12"/>
  <c r="E28" i="12"/>
  <c r="G28" i="15" s="1"/>
  <c r="D28" i="12"/>
  <c r="B28" i="12"/>
  <c r="A28" i="12"/>
  <c r="D27" i="12"/>
  <c r="C27" i="12"/>
  <c r="B27" i="12"/>
  <c r="A27" i="12"/>
  <c r="D26" i="12"/>
  <c r="C26" i="12"/>
  <c r="B26" i="12"/>
  <c r="A26" i="12"/>
  <c r="D25" i="12"/>
  <c r="B25" i="12"/>
  <c r="A25" i="12"/>
  <c r="B24" i="12"/>
  <c r="A24" i="12"/>
  <c r="D23" i="12"/>
  <c r="B23" i="12"/>
  <c r="A23" i="12"/>
  <c r="A22" i="12"/>
  <c r="B21" i="12"/>
  <c r="A21" i="12"/>
  <c r="B20" i="12"/>
  <c r="A20" i="12"/>
  <c r="B19" i="12"/>
  <c r="A19" i="12"/>
  <c r="B18" i="12"/>
  <c r="A18" i="12"/>
  <c r="B17" i="12"/>
  <c r="A17" i="12"/>
  <c r="B16" i="12"/>
  <c r="A16" i="12"/>
  <c r="B15" i="12"/>
  <c r="A15" i="12"/>
  <c r="B14" i="12"/>
  <c r="A14" i="12"/>
  <c r="B13" i="12"/>
  <c r="A13" i="12"/>
  <c r="B12" i="12"/>
  <c r="A12" i="12"/>
  <c r="B11" i="12"/>
  <c r="A11" i="12"/>
  <c r="A10" i="12"/>
  <c r="D8" i="12"/>
  <c r="C8" i="12"/>
  <c r="A8" i="12"/>
  <c r="B64" i="13"/>
  <c r="B63" i="13"/>
  <c r="F28" i="15"/>
  <c r="F25" i="15"/>
  <c r="H25" i="15" s="1"/>
  <c r="B63" i="7"/>
  <c r="B61" i="7"/>
  <c r="D33" i="12"/>
  <c r="D32" i="12"/>
  <c r="D31" i="12"/>
  <c r="D21" i="12"/>
  <c r="C20" i="12"/>
  <c r="E20" i="12" s="1"/>
  <c r="G20" i="15" s="1"/>
  <c r="H20" i="15" s="1"/>
  <c r="C19" i="12"/>
  <c r="E19" i="12" s="1"/>
  <c r="G19" i="15" s="1"/>
  <c r="H19" i="15" s="1"/>
  <c r="D17" i="12"/>
  <c r="C17" i="12"/>
  <c r="E17" i="12" s="1"/>
  <c r="G17" i="15" s="1"/>
  <c r="D16" i="12"/>
  <c r="E16" i="15"/>
  <c r="E15" i="15"/>
  <c r="E14" i="15"/>
  <c r="D13" i="12"/>
  <c r="C13" i="12"/>
  <c r="E13" i="12" s="1"/>
  <c r="G13" i="15" s="1"/>
  <c r="D12" i="12"/>
  <c r="E12" i="15"/>
  <c r="E11" i="15"/>
  <c r="W14" i="5"/>
  <c r="X14" i="5" s="1"/>
  <c r="R14" i="5"/>
  <c r="S14" i="5" s="1"/>
  <c r="W13" i="5"/>
  <c r="X13" i="5" s="1"/>
  <c r="R13" i="5"/>
  <c r="S13" i="5" s="1"/>
  <c r="W12" i="5"/>
  <c r="X12" i="5" s="1"/>
  <c r="R12" i="5"/>
  <c r="S12" i="5" s="1"/>
  <c r="W11" i="5"/>
  <c r="X11" i="5" s="1"/>
  <c r="R11" i="5"/>
  <c r="S11" i="5" s="1"/>
  <c r="W10" i="5"/>
  <c r="X10" i="5" s="1"/>
  <c r="R10" i="5"/>
  <c r="S10" i="5" s="1"/>
  <c r="C7" i="6"/>
  <c r="R30" i="11"/>
  <c r="O30" i="11"/>
  <c r="S30" i="11" s="1"/>
  <c r="L30" i="11"/>
  <c r="M30" i="11" s="1"/>
  <c r="R29" i="11"/>
  <c r="O29" i="11"/>
  <c r="S29" i="11" s="1"/>
  <c r="L29" i="11"/>
  <c r="M29" i="11" s="1"/>
  <c r="R28" i="11"/>
  <c r="O28" i="11"/>
  <c r="S28" i="11" s="1"/>
  <c r="L28" i="11"/>
  <c r="M28" i="11" s="1"/>
  <c r="R27" i="11"/>
  <c r="O27" i="11"/>
  <c r="S27" i="11" s="1"/>
  <c r="L27" i="11"/>
  <c r="M27" i="11" s="1"/>
  <c r="R26" i="11"/>
  <c r="O26" i="11"/>
  <c r="S26" i="11" s="1"/>
  <c r="L26" i="11"/>
  <c r="M26" i="11" s="1"/>
  <c r="R25" i="11"/>
  <c r="O25" i="11"/>
  <c r="S25" i="11" s="1"/>
  <c r="L25" i="11"/>
  <c r="M25" i="11" s="1"/>
  <c r="R24" i="11"/>
  <c r="O24" i="11"/>
  <c r="S24" i="11" s="1"/>
  <c r="L24" i="11"/>
  <c r="M24" i="11" s="1"/>
  <c r="R23" i="11"/>
  <c r="O23" i="11"/>
  <c r="S23" i="11" s="1"/>
  <c r="L23" i="11"/>
  <c r="M23" i="11" s="1"/>
  <c r="R22" i="11"/>
  <c r="O22" i="11"/>
  <c r="S22" i="11" s="1"/>
  <c r="L22" i="11"/>
  <c r="M22" i="11" s="1"/>
  <c r="R21" i="11"/>
  <c r="O21" i="11"/>
  <c r="S21" i="11" s="1"/>
  <c r="L21" i="11"/>
  <c r="M21" i="11" s="1"/>
  <c r="R20" i="11"/>
  <c r="O20" i="11"/>
  <c r="S20" i="11" s="1"/>
  <c r="L20" i="11"/>
  <c r="M20" i="11" s="1"/>
  <c r="R19" i="11"/>
  <c r="O19" i="11"/>
  <c r="S19" i="11" s="1"/>
  <c r="L19" i="11"/>
  <c r="M19" i="11" s="1"/>
  <c r="R18" i="11"/>
  <c r="O18" i="11"/>
  <c r="S18" i="11" s="1"/>
  <c r="L18" i="11"/>
  <c r="M18" i="11" s="1"/>
  <c r="R17" i="11"/>
  <c r="O17" i="11"/>
  <c r="S17" i="11" s="1"/>
  <c r="L17" i="11"/>
  <c r="M17" i="11" s="1"/>
  <c r="R16" i="11"/>
  <c r="O16" i="11"/>
  <c r="S16" i="11" s="1"/>
  <c r="L16" i="11"/>
  <c r="M16" i="11" s="1"/>
  <c r="R15" i="11"/>
  <c r="O15" i="11"/>
  <c r="S15" i="11" s="1"/>
  <c r="L15" i="11"/>
  <c r="M15" i="11" s="1"/>
  <c r="R14" i="11"/>
  <c r="O14" i="11"/>
  <c r="S14" i="11" s="1"/>
  <c r="L14" i="11"/>
  <c r="M14" i="11" s="1"/>
  <c r="R13" i="11"/>
  <c r="O13" i="11"/>
  <c r="S13" i="11" s="1"/>
  <c r="L13" i="11"/>
  <c r="M13" i="11" s="1"/>
  <c r="R12" i="11"/>
  <c r="O12" i="11"/>
  <c r="S12" i="11" s="1"/>
  <c r="L12" i="11"/>
  <c r="M12" i="11" s="1"/>
  <c r="R11" i="11"/>
  <c r="O11" i="11"/>
  <c r="S11" i="11" s="1"/>
  <c r="L11" i="11"/>
  <c r="M11" i="11" s="1"/>
  <c r="R10" i="11"/>
  <c r="S10" i="11"/>
  <c r="L10" i="11"/>
  <c r="M10" i="11" s="1"/>
  <c r="F4" i="12"/>
  <c r="C8" i="2"/>
  <c r="C7" i="2"/>
  <c r="AA2" i="10"/>
  <c r="B2" i="10"/>
  <c r="P16" i="6" l="1"/>
  <c r="Q16" i="6"/>
  <c r="P20" i="6"/>
  <c r="Q20" i="6"/>
  <c r="P12" i="6"/>
  <c r="Q12" i="6"/>
  <c r="P11" i="6"/>
  <c r="Q11" i="6" s="1"/>
  <c r="R11" i="6" s="1"/>
  <c r="P15" i="6"/>
  <c r="Q15" i="6" s="1"/>
  <c r="R15" i="6" s="1"/>
  <c r="P19" i="6"/>
  <c r="Q19" i="6" s="1"/>
  <c r="R19" i="6" s="1"/>
  <c r="I13" i="9"/>
  <c r="Q18" i="6"/>
  <c r="R18" i="6" s="1"/>
  <c r="I22" i="6"/>
  <c r="Q10" i="6"/>
  <c r="R10" i="6" s="1"/>
  <c r="R22" i="6" s="1"/>
  <c r="P10" i="6"/>
  <c r="P14" i="6"/>
  <c r="Q14" i="6" s="1"/>
  <c r="R14" i="6" s="1"/>
  <c r="P18" i="6"/>
  <c r="R12" i="6"/>
  <c r="R16" i="6"/>
  <c r="R20" i="6"/>
  <c r="R13" i="6"/>
  <c r="R17" i="6"/>
  <c r="R21" i="6"/>
  <c r="AD10" i="5"/>
  <c r="T27" i="5"/>
  <c r="Y27" i="5"/>
  <c r="Y11" i="5"/>
  <c r="Y13" i="5"/>
  <c r="Y14" i="5"/>
  <c r="B4" i="6"/>
  <c r="C16" i="12"/>
  <c r="E16" i="12" s="1"/>
  <c r="G16" i="15" s="1"/>
  <c r="H28" i="15"/>
  <c r="D31" i="15"/>
  <c r="T14" i="5"/>
  <c r="F14" i="15"/>
  <c r="D26" i="15"/>
  <c r="D27" i="15"/>
  <c r="C12" i="12"/>
  <c r="E12" i="12" s="1"/>
  <c r="G12" i="15" s="1"/>
  <c r="F13" i="15"/>
  <c r="F17" i="15"/>
  <c r="C11" i="12"/>
  <c r="E11" i="12" s="1"/>
  <c r="G11" i="15" s="1"/>
  <c r="C15" i="12"/>
  <c r="E15" i="12" s="1"/>
  <c r="G15" i="15" s="1"/>
  <c r="T11" i="5"/>
  <c r="F12" i="15"/>
  <c r="F16" i="15"/>
  <c r="D33" i="15"/>
  <c r="D19" i="12"/>
  <c r="T10" i="5"/>
  <c r="T13" i="5"/>
  <c r="E13" i="15"/>
  <c r="E17" i="15"/>
  <c r="D32" i="15"/>
  <c r="Y12" i="5"/>
  <c r="D11" i="12"/>
  <c r="D15" i="12"/>
  <c r="D24" i="12"/>
  <c r="D14" i="12"/>
  <c r="D18" i="12"/>
  <c r="T12" i="5"/>
  <c r="Y10" i="5"/>
  <c r="E21" i="15"/>
  <c r="D19" i="15"/>
  <c r="D20" i="15"/>
  <c r="F21" i="15"/>
  <c r="D20" i="12"/>
  <c r="C21" i="12"/>
  <c r="E21" i="12" s="1"/>
  <c r="G21" i="15" s="1"/>
  <c r="D13" i="15"/>
  <c r="F11" i="15"/>
  <c r="F15" i="15"/>
  <c r="D29" i="15"/>
  <c r="C14" i="12"/>
  <c r="E14" i="12" s="1"/>
  <c r="G14" i="15" s="1"/>
  <c r="C18" i="12"/>
  <c r="E18" i="12" s="1"/>
  <c r="G18" i="15" s="1"/>
  <c r="H18" i="15" s="1"/>
  <c r="C23" i="12"/>
  <c r="D23" i="15" s="1"/>
  <c r="C24" i="12"/>
  <c r="D24" i="15" s="1"/>
  <c r="C25" i="12"/>
  <c r="D25" i="15" s="1"/>
  <c r="C28" i="12"/>
  <c r="T12" i="11"/>
  <c r="U12" i="11" s="1"/>
  <c r="V12" i="11" s="1"/>
  <c r="T15" i="11"/>
  <c r="U15" i="11" s="1"/>
  <c r="V15" i="11" s="1"/>
  <c r="T18" i="11"/>
  <c r="U18" i="11" s="1"/>
  <c r="V18" i="11" s="1"/>
  <c r="T19" i="11"/>
  <c r="U19" i="11" s="1"/>
  <c r="V19" i="11" s="1"/>
  <c r="T23" i="11"/>
  <c r="U23" i="11" s="1"/>
  <c r="V23" i="11" s="1"/>
  <c r="T24" i="11"/>
  <c r="U24" i="11" s="1"/>
  <c r="V24" i="11" s="1"/>
  <c r="T25" i="11"/>
  <c r="U25" i="11" s="1"/>
  <c r="V25" i="11" s="1"/>
  <c r="T27" i="11"/>
  <c r="U27" i="11" s="1"/>
  <c r="V27" i="11" s="1"/>
  <c r="T30" i="11"/>
  <c r="U30" i="11" s="1"/>
  <c r="V30" i="11" s="1"/>
  <c r="T10" i="11"/>
  <c r="U10" i="11" s="1"/>
  <c r="V10" i="11" s="1"/>
  <c r="T13" i="11"/>
  <c r="U13" i="11" s="1"/>
  <c r="V13" i="11" s="1"/>
  <c r="T16" i="11"/>
  <c r="U16" i="11" s="1"/>
  <c r="V16" i="11" s="1"/>
  <c r="T20" i="11"/>
  <c r="U20" i="11" s="1"/>
  <c r="V20" i="11" s="1"/>
  <c r="T29" i="11"/>
  <c r="U29" i="11" s="1"/>
  <c r="V29" i="11" s="1"/>
  <c r="T11" i="11"/>
  <c r="U11" i="11" s="1"/>
  <c r="V11" i="11" s="1"/>
  <c r="T17" i="11"/>
  <c r="U17" i="11" s="1"/>
  <c r="V17" i="11" s="1"/>
  <c r="T21" i="11"/>
  <c r="U21" i="11" s="1"/>
  <c r="V21" i="11" s="1"/>
  <c r="T26" i="11"/>
  <c r="U26" i="11" s="1"/>
  <c r="V26" i="11" s="1"/>
  <c r="T14" i="11"/>
  <c r="U14" i="11" s="1"/>
  <c r="V14" i="11" s="1"/>
  <c r="T22" i="11"/>
  <c r="U22" i="11" s="1"/>
  <c r="V22" i="11" s="1"/>
  <c r="T28" i="11"/>
  <c r="U28" i="11" s="1"/>
  <c r="V28" i="11" s="1"/>
  <c r="C45" i="12"/>
  <c r="F83" i="11"/>
  <c r="G12" i="14" l="1"/>
  <c r="H12" i="14" s="1"/>
  <c r="G11" i="19"/>
  <c r="H11" i="19" s="1"/>
  <c r="H16" i="15"/>
  <c r="H14" i="15"/>
  <c r="H13" i="15"/>
  <c r="H15" i="15"/>
  <c r="H11" i="15"/>
  <c r="H17" i="15"/>
  <c r="H12" i="15"/>
  <c r="D28" i="15"/>
  <c r="D17" i="15"/>
  <c r="D12" i="15"/>
  <c r="D15" i="15"/>
  <c r="D16" i="15"/>
  <c r="D21" i="15"/>
  <c r="D11" i="15"/>
  <c r="D18" i="15"/>
  <c r="D14" i="15"/>
  <c r="H21" i="15"/>
  <c r="V79" i="11"/>
  <c r="I12" i="14" l="1"/>
  <c r="L11" i="19"/>
  <c r="M11" i="19" s="1"/>
  <c r="N11" i="19" s="1"/>
  <c r="J7" i="21" l="1"/>
  <c r="I29" i="14"/>
  <c r="O11" i="19"/>
  <c r="O28" i="19" s="1"/>
  <c r="O30" i="19" s="1"/>
  <c r="U12" i="14"/>
  <c r="V12" i="14" s="1"/>
  <c r="G11" i="13"/>
  <c r="H11" i="13" s="1"/>
  <c r="E59" i="7"/>
  <c r="E59" i="21" l="1"/>
  <c r="H63" i="14"/>
  <c r="W12" i="14"/>
  <c r="N7" i="21" s="1"/>
  <c r="J24" i="21"/>
  <c r="M7" i="21"/>
  <c r="O32" i="19"/>
  <c r="L11" i="13"/>
  <c r="M11" i="13" s="1"/>
  <c r="G26" i="12"/>
  <c r="G25" i="12"/>
  <c r="G21" i="12"/>
  <c r="G23" i="12"/>
  <c r="C52" i="12"/>
  <c r="AE2" i="10"/>
  <c r="AF2" i="10" s="1"/>
  <c r="G11" i="12"/>
  <c r="G32" i="12"/>
  <c r="G29" i="12"/>
  <c r="G15" i="12"/>
  <c r="G20" i="12"/>
  <c r="G13" i="12"/>
  <c r="G18" i="12"/>
  <c r="G28" i="12"/>
  <c r="G31" i="12"/>
  <c r="G24" i="12"/>
  <c r="G12" i="12"/>
  <c r="G19" i="12"/>
  <c r="G33" i="12"/>
  <c r="G27" i="12"/>
  <c r="G14" i="12"/>
  <c r="G17" i="12"/>
  <c r="G16" i="12"/>
  <c r="N24" i="21" l="1"/>
  <c r="G59" i="21" s="1"/>
  <c r="W29" i="14"/>
  <c r="V63" i="14" s="1"/>
  <c r="N11" i="13"/>
  <c r="O11" i="13" s="1"/>
  <c r="O28" i="13" s="1"/>
  <c r="O30" i="13" s="1"/>
  <c r="N12" i="14"/>
  <c r="O12" i="14" s="1"/>
  <c r="P12" i="14" s="1"/>
  <c r="H33" i="12"/>
  <c r="I33" i="12" s="1"/>
  <c r="L33" i="12"/>
  <c r="H27" i="12"/>
  <c r="I27" i="12" s="1"/>
  <c r="L27" i="12"/>
  <c r="L19" i="12"/>
  <c r="H19" i="12"/>
  <c r="I19" i="12" s="1"/>
  <c r="L16" i="12"/>
  <c r="H16" i="12"/>
  <c r="I16" i="12" s="1"/>
  <c r="H18" i="12"/>
  <c r="I18" i="12" s="1"/>
  <c r="L18" i="12"/>
  <c r="L20" i="12"/>
  <c r="H20" i="12"/>
  <c r="I20" i="12" s="1"/>
  <c r="L24" i="12"/>
  <c r="H24" i="12"/>
  <c r="I24" i="12" s="1"/>
  <c r="H13" i="12"/>
  <c r="I13" i="12" s="1"/>
  <c r="L13" i="12"/>
  <c r="L15" i="12"/>
  <c r="H15" i="12"/>
  <c r="I15" i="12" s="1"/>
  <c r="H29" i="12"/>
  <c r="I29" i="12" s="1"/>
  <c r="L29" i="12"/>
  <c r="L32" i="12"/>
  <c r="H32" i="12"/>
  <c r="I32" i="12" s="1"/>
  <c r="H23" i="12"/>
  <c r="I23" i="12" s="1"/>
  <c r="L23" i="12"/>
  <c r="H21" i="12"/>
  <c r="I21" i="12" s="1"/>
  <c r="L21" i="12"/>
  <c r="L12" i="12"/>
  <c r="H12" i="12"/>
  <c r="I12" i="12" s="1"/>
  <c r="H31" i="12"/>
  <c r="I31" i="12" s="1"/>
  <c r="L31" i="12"/>
  <c r="L28" i="12"/>
  <c r="H28" i="12"/>
  <c r="I28" i="12" s="1"/>
  <c r="L11" i="12"/>
  <c r="H11" i="12"/>
  <c r="I11" i="12" s="1"/>
  <c r="E52" i="12"/>
  <c r="H25" i="12"/>
  <c r="I25" i="12" s="1"/>
  <c r="L25" i="12"/>
  <c r="H14" i="12"/>
  <c r="I14" i="12" s="1"/>
  <c r="L14" i="12"/>
  <c r="H17" i="12"/>
  <c r="I17" i="12" s="1"/>
  <c r="L17" i="12"/>
  <c r="L26" i="12"/>
  <c r="H26" i="12"/>
  <c r="I26" i="12" s="1"/>
  <c r="L7" i="21" l="1"/>
  <c r="Y12" i="14"/>
  <c r="P29" i="14"/>
  <c r="Y29" i="14" s="1"/>
  <c r="O32" i="13"/>
  <c r="M17" i="12"/>
  <c r="N17" i="12" s="1"/>
  <c r="O17" i="12" s="1"/>
  <c r="M25" i="12"/>
  <c r="N25" i="12" s="1"/>
  <c r="O25" i="12" s="1"/>
  <c r="M11" i="12"/>
  <c r="N11" i="12" s="1"/>
  <c r="O11" i="12" s="1"/>
  <c r="M31" i="12"/>
  <c r="N31" i="12" s="1"/>
  <c r="O31" i="12" s="1"/>
  <c r="M15" i="12"/>
  <c r="N15" i="12" s="1"/>
  <c r="O15" i="12" s="1"/>
  <c r="M18" i="12"/>
  <c r="N18" i="12" s="1"/>
  <c r="O18" i="12" s="1"/>
  <c r="M19" i="12"/>
  <c r="N19" i="12" s="1"/>
  <c r="O19" i="12" s="1"/>
  <c r="M33" i="12"/>
  <c r="N33" i="12" s="1"/>
  <c r="O33" i="12" s="1"/>
  <c r="C53" i="12"/>
  <c r="M23" i="12"/>
  <c r="N23" i="12" s="1"/>
  <c r="O23" i="12" s="1"/>
  <c r="M16" i="12"/>
  <c r="N16" i="12" s="1"/>
  <c r="O16" i="12" s="1"/>
  <c r="M27" i="12"/>
  <c r="N27" i="12" s="1"/>
  <c r="O27" i="12" s="1"/>
  <c r="M14" i="12"/>
  <c r="N14" i="12" s="1"/>
  <c r="O14" i="12" s="1"/>
  <c r="M12" i="12"/>
  <c r="N12" i="12" s="1"/>
  <c r="O12" i="12" s="1"/>
  <c r="M32" i="12"/>
  <c r="N32" i="12" s="1"/>
  <c r="O32" i="12" s="1"/>
  <c r="M13" i="12"/>
  <c r="N13" i="12" s="1"/>
  <c r="O13" i="12" s="1"/>
  <c r="M24" i="12"/>
  <c r="N24" i="12" s="1"/>
  <c r="O24" i="12" s="1"/>
  <c r="M26" i="12"/>
  <c r="N26" i="12" s="1"/>
  <c r="O26" i="12" s="1"/>
  <c r="M28" i="12"/>
  <c r="N28" i="12" s="1"/>
  <c r="O28" i="12" s="1"/>
  <c r="M21" i="12"/>
  <c r="N21" i="12" s="1"/>
  <c r="O21" i="12" s="1"/>
  <c r="M29" i="12"/>
  <c r="N29" i="12" s="1"/>
  <c r="O29" i="12" s="1"/>
  <c r="M20" i="12"/>
  <c r="N20" i="12" s="1"/>
  <c r="O20" i="12" s="1"/>
  <c r="L24" i="21" l="1"/>
  <c r="F59" i="21" s="1"/>
  <c r="H59" i="21" s="1"/>
  <c r="H61" i="21" s="1"/>
  <c r="P7" i="21"/>
  <c r="Y63" i="14"/>
  <c r="O63" i="14"/>
  <c r="K35" i="15"/>
  <c r="O35" i="12"/>
  <c r="N32" i="13"/>
  <c r="D53" i="12"/>
  <c r="E53" i="12" s="1"/>
  <c r="O34" i="12"/>
  <c r="P24" i="21" l="1"/>
  <c r="L35" i="15"/>
  <c r="M35" i="15" s="1"/>
  <c r="M47" i="12"/>
  <c r="D54" i="12"/>
  <c r="D55" i="12" s="1"/>
  <c r="O36" i="12"/>
  <c r="C54" i="12"/>
  <c r="E54" i="12" l="1"/>
  <c r="E55" i="12" s="1"/>
  <c r="L43" i="12" s="1"/>
  <c r="C55" i="12"/>
  <c r="N36" i="23"/>
  <c r="O36" i="23" s="1"/>
  <c r="Y36" i="23" s="1"/>
  <c r="Y61" i="23" s="1"/>
  <c r="Y63" i="23" s="1"/>
  <c r="O61" i="23" l="1"/>
  <c r="O63"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 Catalina Karam Palacios</author>
  </authors>
  <commentList>
    <comment ref="H9" authorId="0" shapeId="0" xr:uid="{00000000-0006-0000-0400-000001000000}">
      <text>
        <r>
          <rPr>
            <b/>
            <sz val="9"/>
            <color indexed="81"/>
            <rFont val="Tahoma"/>
            <family val="2"/>
          </rPr>
          <t>Maria Catalina Karam Palacios:</t>
        </r>
        <r>
          <rPr>
            <sz val="9"/>
            <color indexed="81"/>
            <rFont val="Tahoma"/>
            <family val="2"/>
          </rPr>
          <t xml:space="preserve">
COJO VALOR DEL 2021 ??CON PROYECCION IPC???</t>
        </r>
      </text>
    </comment>
    <comment ref="H10" authorId="0" shapeId="0" xr:uid="{00000000-0006-0000-0400-000002000000}">
      <text>
        <r>
          <rPr>
            <b/>
            <sz val="9"/>
            <color indexed="81"/>
            <rFont val="Tahoma"/>
            <family val="2"/>
          </rPr>
          <t>Maria Catalina Karam Palacios:</t>
        </r>
        <r>
          <rPr>
            <sz val="9"/>
            <color indexed="81"/>
            <rFont val="Tahoma"/>
            <family val="2"/>
          </rPr>
          <t xml:space="preserve">
ESTE ES EL VALOR PROYECTADO DEL PROCESO ANTERIOR Y ARROJO PARA EL 2021 ESTE VALOR UNITARIO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 Catalina Karam Palacios</author>
  </authors>
  <commentList>
    <comment ref="K9" authorId="0" shapeId="0" xr:uid="{00000000-0006-0000-0500-000001000000}">
      <text>
        <r>
          <rPr>
            <b/>
            <sz val="9"/>
            <color indexed="81"/>
            <rFont val="Tahoma"/>
            <family val="2"/>
          </rPr>
          <t>Maria Catalina Karam Palacios:</t>
        </r>
        <r>
          <rPr>
            <sz val="9"/>
            <color indexed="81"/>
            <rFont val="Tahoma"/>
            <family val="2"/>
          </rPr>
          <t xml:space="preserve">
COJO VALOR DEL 2021 ??CON PROYECCION IPC???</t>
        </r>
      </text>
    </comment>
    <comment ref="K10" authorId="0" shapeId="0" xr:uid="{00000000-0006-0000-0500-000002000000}">
      <text>
        <r>
          <rPr>
            <b/>
            <sz val="9"/>
            <color indexed="81"/>
            <rFont val="Tahoma"/>
            <family val="2"/>
          </rPr>
          <t>Maria Catalina Karam Palacios:</t>
        </r>
        <r>
          <rPr>
            <sz val="9"/>
            <color indexed="81"/>
            <rFont val="Tahoma"/>
            <family val="2"/>
          </rPr>
          <t xml:space="preserve">
ESTE ES EL VALOR PROYECTADO DEL PROCESO ANTERIOR Y ARROJO PARA EL 2021 ESTE VALOR UNITARIO</t>
        </r>
      </text>
    </comment>
    <comment ref="C66" authorId="0" shapeId="0" xr:uid="{00000000-0006-0000-0500-000003000000}">
      <text>
        <r>
          <rPr>
            <b/>
            <sz val="9"/>
            <color indexed="81"/>
            <rFont val="Tahoma"/>
            <family val="2"/>
          </rPr>
          <t>Maria Catalina Karam Palacios:</t>
        </r>
        <r>
          <rPr>
            <sz val="9"/>
            <color indexed="81"/>
            <rFont val="Tahoma"/>
            <family val="2"/>
          </rPr>
          <t xml:space="preserve">
ESTE N ESTABA EN EL PROCESO HISTORICO</t>
        </r>
      </text>
    </comment>
    <comment ref="G66" authorId="0" shapeId="0" xr:uid="{00000000-0006-0000-0500-000004000000}">
      <text>
        <r>
          <rPr>
            <b/>
            <sz val="9"/>
            <color indexed="81"/>
            <rFont val="Tahoma"/>
            <family val="2"/>
          </rPr>
          <t>Maria Catalina Karam Palacios:</t>
        </r>
        <r>
          <rPr>
            <sz val="9"/>
            <color indexed="81"/>
            <rFont val="Tahoma"/>
            <family val="2"/>
          </rPr>
          <t xml:space="preserve">
esta si en la cantidad de equipos?</t>
        </r>
      </text>
    </comment>
  </commentList>
</comments>
</file>

<file path=xl/sharedStrings.xml><?xml version="1.0" encoding="utf-8"?>
<sst xmlns="http://schemas.openxmlformats.org/spreadsheetml/2006/main" count="1497" uniqueCount="542">
  <si>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</si>
  <si>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</si>
  <si>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</si>
  <si>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</si>
  <si>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</si>
  <si>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</si>
  <si>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</si>
  <si>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</si>
  <si>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</si>
  <si>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</si>
  <si>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</si>
  <si>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</si>
  <si>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</si>
  <si>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</si>
  <si>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</si>
  <si>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</si>
  <si>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</si>
  <si>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</si>
  <si>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</si>
  <si>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</si>
  <si>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</si>
  <si>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</si>
  <si>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</si>
  <si>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</si>
  <si>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</si>
  <si>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</si>
  <si>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 xml:space="preserve">No. </t>
  </si>
  <si>
    <t>Nombre Empresa</t>
  </si>
  <si>
    <t>LISTADO DE POSIBLES PROVEEDORES</t>
  </si>
  <si>
    <t>OBJETO DEL CONTRATO</t>
  </si>
  <si>
    <t>ITEM</t>
  </si>
  <si>
    <t>COTIZACIÓN  1</t>
  </si>
  <si>
    <r>
      <t>VALOR COTIZACIÓN HÁBIL MÁS BAJA</t>
    </r>
    <r>
      <rPr>
        <b/>
        <sz val="9"/>
        <rFont val="Arial"/>
        <family val="2"/>
      </rPr>
      <t xml:space="preserve">      </t>
    </r>
    <r>
      <rPr>
        <b/>
        <sz val="9"/>
        <color indexed="10"/>
        <rFont val="Arial"/>
        <family val="2"/>
      </rPr>
      <t xml:space="preserve">                                                                                              </t>
    </r>
  </si>
  <si>
    <t xml:space="preserve">PROMEDIO                                                                                </t>
  </si>
  <si>
    <r>
      <t>VALOR COTIZACIÓN  HÁBIL MÁS ALTA</t>
    </r>
    <r>
      <rPr>
        <b/>
        <sz val="9"/>
        <rFont val="Arial"/>
        <family val="2"/>
      </rPr>
      <t xml:space="preserve">     </t>
    </r>
    <r>
      <rPr>
        <b/>
        <sz val="9"/>
        <color indexed="10"/>
        <rFont val="Arial"/>
        <family val="2"/>
      </rPr>
      <t xml:space="preserve">                                                                                              </t>
    </r>
  </si>
  <si>
    <t>PORCENTAJE DIFERENCIAL (BAJA/PROMEDIO)</t>
  </si>
  <si>
    <t>MEDIA ARITMETICA BAJA</t>
  </si>
  <si>
    <t>VALOR UNITARIO SIN IVA</t>
  </si>
  <si>
    <t>IVA                     UNITARIO</t>
  </si>
  <si>
    <t xml:space="preserve">VALOR UNITARIO                 INCLUIDO IVA </t>
  </si>
  <si>
    <t xml:space="preserve">VALOR TOTAL              INCLUIDO IVA </t>
  </si>
  <si>
    <t xml:space="preserve">TOTAL </t>
  </si>
  <si>
    <t>NECESIDAD 2017</t>
  </si>
  <si>
    <t>CONTRATACIÓN</t>
  </si>
  <si>
    <t>CANTIDAD 2017</t>
  </si>
  <si>
    <t>ANEXO 1</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</si>
  <si>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</si>
  <si>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</si>
  <si>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</si>
  <si>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CANTIDAD  2017</t>
  </si>
  <si>
    <t>http://www.dane.gov.co/index.php/estadisticas-por-tema/precios-y-costos/indice-de-precios-al-consumidor-ipc</t>
  </si>
  <si>
    <t xml:space="preserve">PROYECCIÓN  VALOR UNITARIO SIN IVA INCLUIDO (IPC / Indices - Serie de empalme) </t>
  </si>
  <si>
    <t xml:space="preserve">1. Para traer a valor presente los precios unitarios, se toma el índice de serie del mes vigente dividido por el índice de serie del mes y año en que fue efectuada la compra. Este resultado se multiplica por el precio de la misma. </t>
  </si>
  <si>
    <t>ANÁLISIS PROYECCIÓN COSTOS HISTÓRICOS DE PROCESOS EN LA FISCALIA GENERAL DE LA NACIÓN</t>
  </si>
  <si>
    <t>ANEXO 4</t>
  </si>
  <si>
    <t>2. Para realizar la proyección se tomó el valor unitario antes de IVA. Lo anterior teniendo en cuenta que en el 2017 el IVA se incrementó al 19%.</t>
  </si>
  <si>
    <t>CANTIDAD ADQUIRIDA AÑO 2016</t>
  </si>
  <si>
    <t>Proceso Número FGN-IPSE-023-2016 NC</t>
  </si>
  <si>
    <t>CONTRATO No. 0464 DE 2016</t>
  </si>
  <si>
    <t>NOVIEMBRE
2016</t>
  </si>
  <si>
    <t>MARZO
2017</t>
  </si>
  <si>
    <t>ANÁLISIS PROYECCIÓN COSTOS HISTÓRICOS
(IPC / Indices - Serie de empalme)</t>
  </si>
  <si>
    <t>IVA
UNITARIO</t>
  </si>
  <si>
    <t xml:space="preserve">VALOR UNITARIO
INCLUIDO IVA </t>
  </si>
  <si>
    <t xml:space="preserve">VALOR TOTAL
INCLUIDO IVA </t>
  </si>
  <si>
    <t>https://www.contratos.gov.co/consultas/detalleProceso.do?numConstancia=16-9-420890</t>
  </si>
  <si>
    <t>1.    ARMA NO LETAL CON KIT DE ENTRENAMIENTO</t>
  </si>
  <si>
    <t>20 Marcadora paintball estilo o réplica del fusil m4.</t>
  </si>
  <si>
    <t xml:space="preserve">20 Hopper o cargador color negro con capacidad de 200 bolas. </t>
  </si>
  <si>
    <t xml:space="preserve">20 líneas de control remoto </t>
  </si>
  <si>
    <t>20 Tanques de co2 de 20 onzas.</t>
  </si>
  <si>
    <t xml:space="preserve">20 Kit de aseo o mantenimiento básico. </t>
  </si>
  <si>
    <t>20 Careta protectora con lente antiempañante.</t>
  </si>
  <si>
    <t>20 Chaleco protector dos piezas con velcros ajustables y sistema molle en espalda.</t>
  </si>
  <si>
    <t>20 porta-pods 4+1 en color negro.</t>
  </si>
  <si>
    <t>20 caja con 2000 bolas para paintball.</t>
  </si>
  <si>
    <t xml:space="preserve">20 porta arma </t>
  </si>
  <si>
    <t>20 pares de guantes con protección coraza</t>
  </si>
  <si>
    <r>
      <t xml:space="preserve">PRECIO FINAL                                                                                                                  </t>
    </r>
    <r>
      <rPr>
        <b/>
        <sz val="14"/>
        <color indexed="10"/>
        <rFont val="Arial"/>
        <family val="2"/>
      </rPr>
      <t xml:space="preserve">                                                 </t>
    </r>
  </si>
  <si>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</si>
  <si>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</si>
  <si>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</si>
  <si>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</si>
  <si>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</si>
  <si>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</si>
  <si>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</si>
  <si>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</si>
  <si>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CONTRATACIÓN DEL SERVICIO DE SOPORTE, MANTENIMIENTO PREVENTIVO Y CORRECTIVO DE LA SALA  DE VIDEO CONFERENCIA DE LA FISCALÍA GENERAL DE LA NACIÓN NIVEL CENTRAL</t>
  </si>
  <si>
    <t xml:space="preserve">COTIZACIÓN </t>
  </si>
  <si>
    <t>COTIZACIÓN  2</t>
  </si>
  <si>
    <t>COTIZACIÓN 3</t>
  </si>
  <si>
    <t>No. COTIZACIONES</t>
  </si>
  <si>
    <t xml:space="preserve">V/R ESTUDIO </t>
  </si>
  <si>
    <t>No. Estudio</t>
  </si>
  <si>
    <t>valor estudios previos</t>
  </si>
  <si>
    <t>Dependencia solicitante</t>
  </si>
  <si>
    <t>Destino</t>
  </si>
  <si>
    <t>EMPRESA 1</t>
  </si>
  <si>
    <t>EMPRESA 2</t>
  </si>
  <si>
    <t>EMPRESA 3</t>
  </si>
  <si>
    <t>No. COTIZACIONES LETRAS</t>
  </si>
  <si>
    <t xml:space="preserve">Fecha de elaboración: </t>
  </si>
  <si>
    <t xml:space="preserve">Estudio del Sector No.  </t>
  </si>
  <si>
    <t>EMPRESA 4</t>
  </si>
  <si>
    <t>Telefono Fijo y/o celular</t>
  </si>
  <si>
    <t>IVA INCLUIDO Y TODOS LOS COSTOS DIRECTOS E INDIRECTOS</t>
  </si>
  <si>
    <t>BIEN O SERVICIO</t>
  </si>
  <si>
    <t>PROCESO HISTORICO ANALIZADO</t>
  </si>
  <si>
    <t>IPC INICIAL</t>
  </si>
  <si>
    <t>IPC FINAL</t>
  </si>
  <si>
    <t>TOTALES</t>
  </si>
  <si>
    <t>Plazo de Ejecución</t>
  </si>
  <si>
    <t>DIA Y MES</t>
  </si>
  <si>
    <t>CODIGOS CUPS UTILIZADOS</t>
  </si>
  <si>
    <t>DESCRIPCION SEGMENTO</t>
  </si>
  <si>
    <t># EMPRESAS POTENCIALES</t>
  </si>
  <si>
    <t># DE EMPRESAS INTERESADAS</t>
  </si>
  <si>
    <t>OFERTAS DEL HISTORICO</t>
  </si>
  <si>
    <t>CONTRATISTA HISTORICO</t>
  </si>
  <si>
    <t>VALOR DEL CONTRATO</t>
  </si>
  <si>
    <t>FECHA DE SUSCRIPCION DEL CONTRATO</t>
  </si>
  <si>
    <t>FECHA DE INICIO DEL CONTRATO</t>
  </si>
  <si>
    <t>TERMINO DE EJECUCION</t>
  </si>
  <si>
    <t>LINK</t>
  </si>
  <si>
    <t>MODALIAD DE CONTRATACION</t>
  </si>
  <si>
    <t>NUMERO DE EMPRESAS SECOP</t>
  </si>
  <si>
    <t>COTIZACIÓN 4</t>
  </si>
  <si>
    <t>IVA</t>
  </si>
  <si>
    <t>VALOR TOTAL IVA INCLUIDO</t>
  </si>
  <si>
    <t>VALOR UNITARIO IVA INCLUIDO</t>
  </si>
  <si>
    <t xml:space="preserve">RANGO DE OFERTAS </t>
  </si>
  <si>
    <t>860-11 INTERESADAS- 3 COTIZACIONES</t>
  </si>
  <si>
    <t>FORMULA UTILIZADA ANEXO 3</t>
  </si>
  <si>
    <t>FORMULA UTILIZADA ANEXO 5</t>
  </si>
  <si>
    <t>SECTOR</t>
  </si>
  <si>
    <t>servicios</t>
  </si>
  <si>
    <t>CODIGO CLASIFICACOR DE BIENES Y SERVICIOS</t>
  </si>
  <si>
    <t>NUMERO DE EMPRESAS REGISTRADAS</t>
  </si>
  <si>
    <t>Correo electrónico</t>
  </si>
  <si>
    <t xml:space="preserve">PROYECCIÓN  VALOR UNITARIO SIN IVA (IPC / Indices - Serie de empalme) </t>
  </si>
  <si>
    <t xml:space="preserve">ANÁLISIS PROYECCIÓN COSTOS HISTÓRICOS  </t>
  </si>
  <si>
    <t>VALOR TOTAL         IVA INCLUIDO</t>
  </si>
  <si>
    <t>VALOR UNITARIO  SIN IVA</t>
  </si>
  <si>
    <t>VALOR TOTAL  IVA INCLUIDO</t>
  </si>
  <si>
    <t xml:space="preserve">1)  Se indexaron   los valores correspondientes al proceso identificado como </t>
  </si>
  <si>
    <t>Mantenimiento electrobombas dosificadoras.
Marca:  EMEC
Presión: 1000Kpa-145.04 PSI.
Caudal 4.00L7h – 1.06gph
 (SEGÚN ESPECIFICACIONES DE LA FICHA TECNICA)</t>
  </si>
  <si>
    <t>Mantenimiento y Lavado tanque de mezcla.  (SEGÚN ESPECIFICACIONES DE LA FICHA TECNICA)</t>
  </si>
  <si>
    <t>Mantenimiento y Lavado tanque sedimentación (SEGÚN ESPECIFICACIONES DE LA FICHA TECNICA)</t>
  </si>
  <si>
    <t>Mantenimiento y Lavado tanque cloración.   (SEGÚN ESPECIFICACIONES DE LA FICHA TECNICA)</t>
  </si>
  <si>
    <t>Mantenimiento y lavado tanque de reserva  (SEGÚN ESPECIFICACIONES DE LA FICHA TECNICA)</t>
  </si>
  <si>
    <t>Mantenimiento y Lavado tanque de distribución. (SEGÚN ESPECIFICACIONES DE LA FICHA TECNICA)</t>
  </si>
  <si>
    <t>Cambio carbón coke torre aireación.   (SEGÚN ESPECIFICACIONES DE LA FICHA TECNICA)</t>
  </si>
  <si>
    <t>Cambio arena filtro .  (SEGÚN ESPECIFICACIONES DE LA FICHA TECNICA)</t>
  </si>
  <si>
    <t>Mantenimiento preventivo pozo profundo y electrobomba sumergible tipo lapicero.
Marca: Pedrollo de 5 H.P.
Cabeza dinámica de 100 ml, 220V.
Incluye desmonte y monte electrobomba sumergible y tubería, mantenimiento electrobomba tipo lapicero y aplicación de productos químicos para lavado del pozo.
 (SEGÚN ESPECIFICACIONES DE LA FICHA TECNICA)</t>
  </si>
  <si>
    <t>Reemplazar e instalar domo en acrílico de 2m x 2m para torre de aireación.   (SEGÚN ESPECIFICACIONES DE LA FICHA TECNICA)</t>
  </si>
  <si>
    <t>Reemplazar e instalar panal tanque de sedimentación.   (SEGÚN ESPECIFICACIONES DE LA FICHA TECNICA)</t>
  </si>
  <si>
    <t>Reemplazar e instalar bases carbón torre de aireación.  (SEGÚN ESPECIFICACIONES DE LA FICHA TECNICA)</t>
  </si>
  <si>
    <t>Acualife coagulante de 1.3 densidad y 0% garrafa por 25 kilos. (SEGÚN ESPECIFICACIONES DE LA FICHA TECNICA)</t>
  </si>
  <si>
    <t>hipoclorito de sodio al 15 % garrafa por 25 kilos .   (SEGÚN ESPECIFICACIONES DE LA FICHA TECNICA)</t>
  </si>
  <si>
    <t>soda caustica liquida garrafa por 25 kilos .  (SEGÚN ESPECIFICACIONES DE LA FICHA TECNICA)</t>
  </si>
  <si>
    <t>MANTENIMIENTO PREVENTIVO Y/O CORRECTIVO</t>
  </si>
  <si>
    <t>Jefe Departamento de Construcciones y Administración de Sedes con el Visto Bueno del  Director Ejecutivo</t>
  </si>
  <si>
    <t>DIFERENTES SEDES EN BOGOTÁ D.C. DE LA FISCALÍA GENERAL DE LA NACIÓN</t>
  </si>
  <si>
    <t>31 de diciembre de 2019</t>
  </si>
  <si>
    <t>SERVICIO DE MANTENIMIENTO PREVENTIVO Y/O CORRECTIVO TECNICO INTEGRAL ESPECIALIZADO CON SUMINISTRO DE INSUMOS Y BOLSA PARA REPUESTOS PARA LA PLANTA DE TRATAMIENTO DE AGUA POTABLE (PTAP) Y PRUEBAS DE LABORATORIO DE AGUA POTABLE PARA LOS TANQUES DE ALMACENAMIENTO Y DISTRIBUCIÓN, INSTALADOS EN LAS DIFERENTES SEDES EN BOGOTÁ D.C. DE LA FISCALÍA GENERAL DE LA NACIÓN.</t>
  </si>
  <si>
    <t>https://www.contratos.gov.co/consultas/detalleProceso.do?numConstancia=18-13-8547087</t>
  </si>
  <si>
    <t>ACEPTACIÓN DE OFERTA CONTRATO No.0177 DE 2018</t>
  </si>
  <si>
    <t>31 de octubre de 2018</t>
  </si>
  <si>
    <t>PRESTAR EL SERVICIO DE MANTENIMIENTO PREVENTIVO Y/O CORRECTIVO TÉCNICO INTEGRAL ESPECIALIZADO CON SUMINISTRO DE REPUESTOS E INSUMOS PARA LA PLANTA DE TRATAMIENTO DE AGUA POTABLE(PTAP), INSTALADA EN LA SEDE DE AQUIMINDIA DE LA FISCALIA GENERAL DE LA NACIÓN</t>
  </si>
  <si>
    <t>INGENIERÍA GLOBAL SOLUCIONES Y SERVICIOS S.A.S.</t>
  </si>
  <si>
    <t>31,481,926</t>
  </si>
  <si>
    <t>60 Días</t>
  </si>
  <si>
    <t>Mínima Cuantía</t>
  </si>
  <si>
    <t>EQUIBOMBAS SAS</t>
  </si>
  <si>
    <t>VALORES DE REFERENCIA</t>
  </si>
  <si>
    <t>2. EN EL PRESENTE ANÁLISIS SE APLICÓ ELPROCEDIMIENTO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</si>
  <si>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Bolsa de Repuestos</t>
  </si>
  <si>
    <t>1. PARA DETERMINAR EL VALOR DEFINITIVO  SE EMPLEO  LA INDEXACION DEL VALOR HISTORICO DE 2018 CON EXCEPCIÓN DEL ITEM 18, DONDE SE EMPLEAN LOS VALORES DE REFERENCIA.</t>
  </si>
  <si>
    <t>DOS (2)</t>
  </si>
  <si>
    <t>DOS</t>
  </si>
  <si>
    <t>HIGH TECH FILTRACION INDUSTRIAL S.A.S.</t>
  </si>
  <si>
    <t>servicios@equibombas.com</t>
  </si>
  <si>
    <t>ventas@htfi.com.co</t>
  </si>
  <si>
    <t>VALOR TOTAL  MANTENIMIENTO PREVENTIVO Y CORRECTIVO   IVA INCLUIDO</t>
  </si>
  <si>
    <t>TOTAL MANTENIMIENTO PREVENTIVO Y CORRECTIVO IVA INCLUIDO</t>
  </si>
  <si>
    <t>VALOR BOLSA DE PRODUCTOS (EL VALOR BOLSA DE PRODUCTOS NO ES OBJETO DE OFERTA, ES UN VALOR ESTÁNDAR QUE LA ENTIDAD ESTIMÓ PARA LA ADQUISICIÓN DE REPUESTOS E INSTALACIÓN, QUE SERA UTILIZADO DE ACUERDO A LA NECESIDAD QUE SE PRESENTE EN LA EJECUCIÓN DEL CONTRATO.)</t>
  </si>
  <si>
    <t xml:space="preserve">EL VALOR TOTAL PROYECTADO PARA EL PRESENTE PROCESO ES  DE  </t>
  </si>
  <si>
    <t>137-A</t>
  </si>
  <si>
    <t>Análisis de agua potable para tanques de reserva con parámetros de acuerdo a la relación de lista (ficha técnica).  (SEGÚN ESPECIFICACIONES DE LA FICHA TECNICA)</t>
  </si>
  <si>
    <t>FGN-MC-0042-2019 NC
ACEPTACIÓN DE OFERTA CONTRATO No. 0116 DE 2019</t>
  </si>
  <si>
    <t>NECESIDAD</t>
  </si>
  <si>
    <t>PRESUPUESTO PROYECTADO AL 2021</t>
  </si>
  <si>
    <t>MANTENIMIENTO PREVENTIVO Y CORRECTIVO</t>
  </si>
  <si>
    <t>BOLSA DE REPUESTOS</t>
  </si>
  <si>
    <t>TOTAL</t>
  </si>
  <si>
    <t>VIGENCIA 2019</t>
  </si>
  <si>
    <t>VIGENCIA 2020</t>
  </si>
  <si>
    <t>VIGENCIA 2021</t>
  </si>
  <si>
    <t>Mantenimiento y Lavado torre aireación  (SEGÚN ESPECIFICACIONES DE LA FICHA TECNICA)</t>
  </si>
  <si>
    <t>Mantenimiento  de 280 m2 y reparación cerramiento en malla eslabonada H: 2.0m, incluye parales en tubería metálica de 3". Incluye pintura anticorrosiva y esmalte. (SEGÚN ESPECIFICACIONES DE LA FICHA TECNICA)</t>
  </si>
  <si>
    <t>Reemplazar e instalar  tres (3) flotadores de mercurio eléctricos para planta de tratamiento. (SEGÚN ESPECIFICACIONES DE LA FICHA TECNICA)</t>
  </si>
  <si>
    <t>11 meses</t>
  </si>
  <si>
    <t>PROYECCION 2021</t>
  </si>
  <si>
    <t xml:space="preserve"> PROYECCIÓN  AL AÑO 2020</t>
  </si>
  <si>
    <t>CANTIDAD MANTENIMIENTOS PARA EL AÑO 2021</t>
  </si>
  <si>
    <t>ANALISIS COTIZACIONES</t>
  </si>
  <si>
    <t>ANEXO 4  - COSTOS HISTÓRICOS</t>
  </si>
  <si>
    <t xml:space="preserve">SUMINISTRO PRODUCTOS QUIMICOS PARA PLANTA TRATAMIENTO DE AGUA POTABLE </t>
  </si>
  <si>
    <t>1) Para determinar el valor definitivo se empleó la indexación del valor histórico del contrato CONTRATO No. 0116 DE 2019</t>
  </si>
  <si>
    <t>3)  Para la vigencia 2020  se aplicó  una proyección de aumento del IPC equivalente al 3% respecto a los valores correspondientes a la vigencia  2020. En todo caso, esta proyección  debe ser actualizada en cada vigencia en la misma proporción de su aumento real .</t>
  </si>
  <si>
    <t xml:space="preserve">ESTUDIO DE MERCADO DEFINITIVO 2021
PROYECCION COSTOS HISTORICOS Y COTIZACIONES
</t>
  </si>
  <si>
    <t>ANEXO 5C -  VIGENCIA 2021</t>
  </si>
  <si>
    <t>VALOR TOTAL  PRESUPUESTO OFICIAL ESTIMADO VIGENCIA 2021</t>
  </si>
  <si>
    <t xml:space="preserve">NECESIDAD  </t>
  </si>
  <si>
    <t>VALOR TOTAL  CON  IVA</t>
  </si>
  <si>
    <t>SUBTOTAL MANTENIMIENTOS  2019-2021</t>
  </si>
  <si>
    <t>SUBTOTAL BOLSA DE REPUESTOS 2020-2021. (EL VALOR BOLSA DE REPUESTOS  NO ES OBJETO DE OFERTA.  ES UN VALOR ESTÁNDAR QUE LA ENTIDAD ESTIMÓ PARA LA ADQUISICIÓN DE REPUESTOS , QUE SERA UTILIZADO DE ACUERDO A LA NECESIDAD QUE SE PRESENTE EN LA EJECUCIÓN DEL CONTRATO.)</t>
  </si>
  <si>
    <t>Reemplazar e instalar  seis (6) tejas plásticas No. 8 para tanques de sedimentación.  (SEGÚN ESPECIFICACIONES DE LA FICHA TECNICA)</t>
  </si>
  <si>
    <t>Mantenimiento de 320m2  exterior e interior planta tratamiento agua potable: incluye pintura para exterior de alta resistencia, e interior pintura epóxica.  (SEGÚN ESPECIFICACIONES DE LA FICHA TECNICA)</t>
  </si>
  <si>
    <t xml:space="preserve">MANTENIMIENTO LOCATIVO EN LA PLANTA DE TRATAMIENTO  </t>
  </si>
  <si>
    <t>FRECUENCIA</t>
  </si>
  <si>
    <t>PROYECCION TOTAL  COSTOS  2021
(11 meses)</t>
  </si>
  <si>
    <t>CANTIDAD DE MANTENIMIENTOS
2021</t>
  </si>
  <si>
    <t>FORMATO PROPUESTA ECONÓMICA</t>
  </si>
  <si>
    <t>1.  PARA  LA VIGENCIA 2019  NO SE INCLUYE BOLSA DE REPUESTOS.</t>
  </si>
  <si>
    <t>2. NOTA: Los valores que serán objeto de oferta, son los que corresponden a mantenimientos, por lo cual  los valores destinados a la bolsa de repuestos no deberán ser considerados en la propuesta económica.</t>
  </si>
  <si>
    <t>CANTIDAD DE LOS EQUIPOS VIGENCIA  2021- 2022</t>
  </si>
  <si>
    <t>CANTIDAD TOTAL DE MANTENIMIENTOS
2021-2022</t>
  </si>
  <si>
    <t>PROYECCION TOTAL  COSTOS  2021
(1 mes)</t>
  </si>
  <si>
    <t>PROYECCION TOTAL  COSTOS  2022
 (7 meses)</t>
  </si>
  <si>
    <t>TOTAL PRESUPUESTO VIGENCIAS 2021-2022</t>
  </si>
  <si>
    <t>CANTIDAD DE MANTENIMIENTOS
2022</t>
  </si>
  <si>
    <t xml:space="preserve">CANTIDAD </t>
  </si>
  <si>
    <t>https://www.dane.gov.co/index.php/estadisticas-por-tema/precios-y-costos/indice-de-precios-al-consumidor-ipc</t>
  </si>
  <si>
    <t xml:space="preserve"> FGN-IPSE-046-2019 NC
CONTRATO NO. 0190 DE 2019</t>
  </si>
  <si>
    <t>TIPO</t>
  </si>
  <si>
    <t>MARCA</t>
  </si>
  <si>
    <t>CAPACIDAD</t>
  </si>
  <si>
    <t>CANTIDAD EQUIPOS</t>
  </si>
  <si>
    <t>UBICACIÓN</t>
  </si>
  <si>
    <t xml:space="preserve">CANTIDAD REFERENTE </t>
  </si>
  <si>
    <t xml:space="preserve">Equipo de aire acondicionado </t>
  </si>
  <si>
    <t>Fancoil</t>
  </si>
  <si>
    <t>Samsung</t>
  </si>
  <si>
    <t>18000 btu/h</t>
  </si>
  <si>
    <t>Bogotá.</t>
  </si>
  <si>
    <t>Minisplit</t>
  </si>
  <si>
    <t xml:space="preserve">starlight </t>
  </si>
  <si>
    <t>trane</t>
  </si>
  <si>
    <t>24000 btu/h</t>
  </si>
  <si>
    <t>York</t>
  </si>
  <si>
    <t>Trane</t>
  </si>
  <si>
    <t>12000 btu/h</t>
  </si>
  <si>
    <t>Equipo de aire acondicionado</t>
  </si>
  <si>
    <t>Portátil</t>
  </si>
  <si>
    <t>Blueline</t>
  </si>
  <si>
    <t>60000 btu/h</t>
  </si>
  <si>
    <t>VRF -DVM-S</t>
  </si>
  <si>
    <t>140000 btu/h</t>
  </si>
  <si>
    <t>172000 btu/h</t>
  </si>
  <si>
    <t>Cassette cuatro vías</t>
  </si>
  <si>
    <t>LG</t>
  </si>
  <si>
    <t>36000 btu/h</t>
  </si>
  <si>
    <t>38000 btu/h</t>
  </si>
  <si>
    <t>fancoil</t>
  </si>
  <si>
    <t>Equipo de Ventilación</t>
  </si>
  <si>
    <t>Suministro</t>
  </si>
  <si>
    <t xml:space="preserve">soler &amp; palau </t>
  </si>
  <si>
    <t>2513 CFM</t>
  </si>
  <si>
    <t>6000 btu/h</t>
  </si>
  <si>
    <t>CIAC</t>
  </si>
  <si>
    <t>central</t>
  </si>
  <si>
    <t>72000 btu/h</t>
  </si>
  <si>
    <t>cassette una vía</t>
  </si>
  <si>
    <t>cassette cuatro vías</t>
  </si>
  <si>
    <t>96000 btu/h</t>
  </si>
  <si>
    <t>VRF multi V</t>
  </si>
  <si>
    <t>114700 btu/h</t>
  </si>
  <si>
    <t>152900 btu/h</t>
  </si>
  <si>
    <t>34000 btu/h</t>
  </si>
  <si>
    <t>Precisión</t>
  </si>
  <si>
    <t>Data</t>
  </si>
  <si>
    <t>7,5 TR</t>
  </si>
  <si>
    <t xml:space="preserve">Equipo de Extracción </t>
  </si>
  <si>
    <t>tipo hongo</t>
  </si>
  <si>
    <t>soler &amp; palau</t>
  </si>
  <si>
    <t>2500 CFM</t>
  </si>
  <si>
    <t>5000 CFM</t>
  </si>
  <si>
    <t>Lavadores de aire</t>
  </si>
  <si>
    <t>10000 CFM</t>
  </si>
  <si>
    <t>9000 CFM</t>
  </si>
  <si>
    <t>Split Ducto</t>
  </si>
  <si>
    <t>5800 CFM</t>
  </si>
  <si>
    <t>3000 CFM</t>
  </si>
  <si>
    <t>3600 CFM</t>
  </si>
  <si>
    <t>1750 CFM</t>
  </si>
  <si>
    <t>192000 btu/h</t>
  </si>
  <si>
    <t>170000 btu/h</t>
  </si>
  <si>
    <t>Cassette una vía</t>
  </si>
  <si>
    <t>48000 btu/h</t>
  </si>
  <si>
    <t>precision</t>
  </si>
  <si>
    <t>compuaire</t>
  </si>
  <si>
    <t>Chiller</t>
  </si>
  <si>
    <t>Carrier</t>
  </si>
  <si>
    <t>120000 btu/h</t>
  </si>
  <si>
    <t>lennox</t>
  </si>
  <si>
    <t>Central</t>
  </si>
  <si>
    <t>Cuarto frío</t>
  </si>
  <si>
    <t xml:space="preserve">UHA2M1 </t>
  </si>
  <si>
    <t>Ingeniería de refrigeración industrial</t>
  </si>
  <si>
    <t>4°C</t>
  </si>
  <si>
    <t xml:space="preserve">UH2M2 </t>
  </si>
  <si>
    <t>-20°C</t>
  </si>
  <si>
    <t>Casette</t>
  </si>
  <si>
    <t>Temblue</t>
  </si>
  <si>
    <t>Barranquilla.</t>
  </si>
  <si>
    <t>Piso techo</t>
  </si>
  <si>
    <t>Confortfreh</t>
  </si>
  <si>
    <t>Lennox</t>
  </si>
  <si>
    <t>Conforfresh</t>
  </si>
  <si>
    <t>Conforstyle</t>
  </si>
  <si>
    <t>Equipo deshumidificador</t>
  </si>
  <si>
    <t>Gree</t>
  </si>
  <si>
    <t>70P</t>
  </si>
  <si>
    <t>60P</t>
  </si>
  <si>
    <t>Equipo de Refigeracion</t>
  </si>
  <si>
    <t>conservacion</t>
  </si>
  <si>
    <t>n/a</t>
  </si>
  <si>
    <t>1/5 HP</t>
  </si>
  <si>
    <t xml:space="preserve">SERVICIO DE MANTENIMIENTO PREVENTIVO Y CORRECTIVO TÉCNICO INTEGRAL ESPECIALIZADO CON SUMINISTRO DE INSUMOS Y BOLSA PARA REPUESTOS DE AIRES ACONDICIONADOS, EQUIPOS DE VENTILACIÓN Y CUARTOS FRÍOS QUE SE ENCUENTRAN INSTALADOS EN EL NIVEL CENTRAL  Y EN BARRANQUILLA DE LA FISCALÍA GENERAL DE LA NACIÓN.  </t>
  </si>
  <si>
    <t>24/19/2019</t>
  </si>
  <si>
    <t>CANTIDAD</t>
  </si>
  <si>
    <t xml:space="preserve">VALOR UNITARIO SIN  IVA  </t>
  </si>
  <si>
    <t xml:space="preserve">VALOR UNITARIO SIN IVA  </t>
  </si>
  <si>
    <t>CANTIDAD MANTENIMIENTOS</t>
  </si>
  <si>
    <t>FILTROS PLISADO KLC 65% 20X16X2</t>
  </si>
  <si>
    <t>COMPRESOR 24000 BTU 1PH 200V R22</t>
  </si>
  <si>
    <t>REFRIGERANTE R22</t>
  </si>
  <si>
    <t>CAPACITADOR 45 UF 370V</t>
  </si>
  <si>
    <t>CONTACTOR 30 AMP 24V</t>
  </si>
  <si>
    <t>CONTACTOR 35 AMP 24V</t>
  </si>
  <si>
    <t>CONTACTOR 40 AMP 24V</t>
  </si>
  <si>
    <t>CORREA B38 BL</t>
  </si>
  <si>
    <t>CORREA A32 BL</t>
  </si>
  <si>
    <t>CORREA A27</t>
  </si>
  <si>
    <t>CILINDRO REFRIGERANTE R410 A</t>
  </si>
  <si>
    <t>CAPACITOR 15 MF</t>
  </si>
  <si>
    <t>CAPACITOR 10 MF</t>
  </si>
  <si>
    <t>TARJETA ELECTRÓNICA UNIVERSAL AIRE ACONDICIONADO DE 24000</t>
  </si>
  <si>
    <t>TUBERIA DE COBRE 3/8</t>
  </si>
  <si>
    <t>AISLANTE RUBATEX</t>
  </si>
  <si>
    <t>PRESOSTATO DANFOSS 0-70 PSI</t>
  </si>
  <si>
    <t>PRESOSTATOS TIPO PILA BAJA</t>
  </si>
  <si>
    <t>PRESOSTATOS TIPO PILA ALTA</t>
  </si>
  <si>
    <t>CORREA A-45</t>
  </si>
  <si>
    <t>CORREA A-31</t>
  </si>
  <si>
    <t>UN</t>
  </si>
  <si>
    <t>KG</t>
  </si>
  <si>
    <t>MTS</t>
  </si>
  <si>
    <t xml:space="preserve"> CORREA A-29</t>
  </si>
  <si>
    <t>RICOVA INGENIERIA Y SERVICIOS -3105262392 -ricovaingeriayservicios sas &lt;ricovaingenieriayservicios@gmail.com&gt;</t>
  </si>
  <si>
    <r>
      <t xml:space="preserve">VALOR TOTAL  </t>
    </r>
    <r>
      <rPr>
        <b/>
        <u/>
        <sz val="9"/>
        <rFont val="Arial"/>
        <family val="2"/>
      </rPr>
      <t>MANTENIMIENTO</t>
    </r>
    <r>
      <rPr>
        <b/>
        <sz val="9"/>
        <rFont val="Arial"/>
        <family val="2"/>
      </rPr>
      <t xml:space="preserve"> PREVENTIVO Y CORRECTIVO   IVA INCLUIDO</t>
    </r>
  </si>
  <si>
    <r>
      <t xml:space="preserve">VALOR TOTAL  MANTENIMIENTO PREVENTIVO Y CORRECTIVO   IVA </t>
    </r>
    <r>
      <rPr>
        <b/>
        <u/>
        <sz val="9"/>
        <rFont val="Arial"/>
        <family val="2"/>
      </rPr>
      <t>INCLUIDO * CANTIDAD EQUIPOS</t>
    </r>
  </si>
  <si>
    <t>REPUESTOS</t>
  </si>
  <si>
    <t>VALORES LISTA DE REPUESTOS CONTRATO 2021</t>
  </si>
  <si>
    <t xml:space="preserve">4. NOTA: Los valores que serán objeto de oferta, son los que corresponden única y exclusivamente a mantenimientos y a la lista de repuestos </t>
  </si>
  <si>
    <t>PRECIO REPUESTOS cotización 1</t>
  </si>
  <si>
    <t>valores contrato vigente</t>
  </si>
  <si>
    <t>VALORES  LISTA REPUESTOS 2021</t>
  </si>
  <si>
    <t xml:space="preserve">EL VALOR TOTAL PROYECTADO PARA EL PRESENTE PROCESO POR CONCEPTO DE MANTENIMIENTOVIGENCIA 2022 ES  DE  </t>
  </si>
  <si>
    <t>LISTA DE REPUESTOS</t>
  </si>
  <si>
    <t>TOTAL MANTENIMIENTOS</t>
  </si>
  <si>
    <t>TOTAL LISTA DE REPUESTOS</t>
  </si>
  <si>
    <t>MANTENIMIENTO 2022:</t>
  </si>
  <si>
    <t>MANTENIMIENTO 2021:</t>
  </si>
  <si>
    <t xml:space="preserve">Bolsa repuestos: </t>
  </si>
  <si>
    <t xml:space="preserve">TOTAL MANTENIMIENTO 2021+2022+ BOLSA DE REPUESTOS: </t>
  </si>
  <si>
    <t>TOTAL MANTENIMIENTO</t>
  </si>
  <si>
    <t xml:space="preserve">TOTAL MANTENIMEINTO 2022 </t>
  </si>
  <si>
    <t>TOTAL VIGENCIA 2021+ 2022</t>
  </si>
  <si>
    <t>TOTAL MANTENIMIENTO  2021 (1 MES)</t>
  </si>
  <si>
    <r>
      <t xml:space="preserve">PARA DETERMINAR EL VALOR DEL PRESENTE PROCESO SE UTILIZO LA FORMULA CONOCIDA COMO </t>
    </r>
    <r>
      <rPr>
        <sz val="12"/>
        <color rgb="FFFF0000"/>
        <rFont val="Arial"/>
        <family val="2"/>
      </rPr>
      <t>MEDIA ARITMETICA BAJA</t>
    </r>
  </si>
  <si>
    <t>FGN-NC-IPSE-0047-2020
CONTRATO-FGN-BC-0219-2020
ESTILO INGENIERIA S.A.
valor vigencia 2020</t>
  </si>
  <si>
    <t>ANEXO 2  - COSTOS HISTÓRICOS</t>
  </si>
  <si>
    <t>12 meses</t>
  </si>
  <si>
    <t>2 meses</t>
  </si>
  <si>
    <r>
      <t>VA</t>
    </r>
    <r>
      <rPr>
        <b/>
        <sz val="16"/>
        <color rgb="FFFF0000"/>
        <rFont val="Calibri"/>
        <family val="2"/>
        <scheme val="minor"/>
      </rPr>
      <t xml:space="preserve">LOR BOLSA DE PRODUCTOS EN EL </t>
    </r>
    <r>
      <rPr>
        <b/>
        <sz val="16"/>
        <color rgb="FF00B0F0"/>
        <rFont val="Calibri"/>
        <family val="2"/>
        <scheme val="minor"/>
      </rPr>
      <t>2021</t>
    </r>
    <r>
      <rPr>
        <b/>
        <sz val="16"/>
        <color rgb="FFFF0000"/>
        <rFont val="Calibri"/>
        <family val="2"/>
        <scheme val="minor"/>
      </rPr>
      <t xml:space="preserve"> NO SE REQUIERE BOLSA DE REPUESTOS
 (EL VALOR BOLSA DE PRODUCTOS NO ES OBJETO DE OFERTA, ES UN VALOR ESTÁNDAR QUE LA ENTIDAD ESTIMÓ PARA LA ADQUISICIÓN DE REPUESTOS E INSTALACIÓN, QUE SERA UTILIZADO DE ACUERDO A LA NECESIDAD QUE SE PRESENTE EN LA EJECUCIÓN DEL CONTRATO.)</t>
    </r>
  </si>
  <si>
    <t>ÍTEM</t>
  </si>
  <si>
    <t>DESCRIPCIÓN DETALLADA</t>
  </si>
  <si>
    <t xml:space="preserve">MANTENIMIENTO PREVENTIVO Y CORRECTIVO </t>
  </si>
  <si>
    <t>NOTAS:</t>
  </si>
  <si>
    <t>SERVICIO MANTENIMIENTO PREVENTIVO Y CORRECTIVO MOTOBOMBAS CENTRIFUGAS - CONTRA INCENDIO MARCA FAIRBANKS MORSE POTENCIA: 60 HP MOTOR ELECTRICO TRIFASICO MODELO 6219 A RPM 3560.</t>
  </si>
  <si>
    <t>SERVICIO MANTENIMIENTO PREVENTIVO Y CORRECTIVO MOTOBOMBA JOCKEY CONTRA INCENDIO MULTIETAPAS VERTICAL MARCA BALDOR POTENCIA: 5 HP MOTOR ELECTRICO TRIFASICO   RPM 3450.</t>
  </si>
  <si>
    <t>SERVICIO MANTENIMIENTO PREVENTIVO Y CORRECTIVO MOTOBOMBA JOCKEY CONTRA INCENDIO MULTIETAPAS VERTICAL MARCA AURORA PUMP POTENCIA: 3 HP MOTOR ELECTRICO TRIFASICO   RPM 3461.</t>
  </si>
  <si>
    <t>SERVICIO MANTENIMIENTO PREVENTIVO Y CORRECTIVO MOTOBOMBA CENTRIFUGA - CONTRA INCENDIO MARCA PPATERSSON POTENCIA 125 HP MOTOR ELECTRICO TRIFASICO MODELO MD404TSTDS1400BABAN RPM560</t>
  </si>
  <si>
    <t>SERVICIO MANTENIMIENTO PREVENTIVO Y CORRECTIVO MOTOBOMBAS CENTRIFUGAS DE AGUA PPOTABLE MARCA IHM POTENCIA: 9 HP MOTOR ELECTRICO TRIFASICO RPM 3520.</t>
  </si>
  <si>
    <t>SERVICIO MANTENIMIENTO PREVENTIVO Y CORRECTIVO MOTOBOMBAS CENTRIFUGAS DE AGUA POTABLE MARCA BARNES POTENCIA: 10 HP MOTOR ELECTRICO TRIFASICO RPM 3480</t>
  </si>
  <si>
    <t>SERVICIO MANTENIMIENTO PREVENTIVO DE TANQUES PRESURIZADOS HIDRONEUMATICOS MARCA IHM (500 LT) PRESION DE TRABAJO :125 PSI (8.8 BAR).</t>
  </si>
  <si>
    <t>SERVICIO MANTENIMIENTO PREVENTIVO Y CORRECTIVO MOTOBOMBAS CENTRIFUGAS DE AGUA POTABLE MARCA IHM POTENCIA: 12,5 HP MOTOR ELECTRICO TRIFASICO RPM 3580.</t>
  </si>
  <si>
    <t xml:space="preserve">SERVICIO MANTENIMIENTO PREVENTIVO Y CORRECTIVO DE TANQUES PRESURIZADOS HIDROACUMULADOR CON MEMBRANA MARCA IHM LA100H VOLUMEN  100 LT  PRESION DE TRABAJO :150 PSI </t>
  </si>
  <si>
    <t>SERVICIO MANTENIMIENTO PREVENTIVO Y CORRECTIVO MOTOBOMBAS CENTRIFUGAS DE AGUA POTABLE MARCA BARNES POTENCIA: 10 HP MOTOR ELECTRICO TRIFASICO RPM 3500.</t>
  </si>
  <si>
    <t>SERVICIO MANTENIMIENTO PREVENTIVO Y CORRECTIVO MOTOBOMBAS CENTRIFUGAS DE AGUA POTABLE MARCA BARNES POTENCIA: 1.0 HP MOTOR ELECTRICO BIFASICO RPM 3450.</t>
  </si>
  <si>
    <t>SERVICIO DE LAVADO Y LIMPIEZA DE POZOS DE EYECCION</t>
  </si>
  <si>
    <t xml:space="preserve">SERVICIO MANTENIMIENTO PREVENTIVO Y CORRECTIVO ELECTROBOMBAS SUMERGIBLES  AGUAS LLUVIAS Y AGUAS NEGRAS   MARCA IHM   POTENCIA: 2 HP </t>
  </si>
  <si>
    <t xml:space="preserve">SERVICIO MANTENIMIENTO PREVENTIVO Y CORRECTIVO MOTOBOMBA CENTRIFUGA     MARCA BARNES   POTENCIA: 6.6 HP MOTOR ELECTRICO 220 V </t>
  </si>
  <si>
    <t>SERVICIO MANTENIMIENTO PREVENTIVO Y CORRECTIVO DE TANQUE PRESURIZADO HIDROACUMULADOR CON MMEMBRANA MARCAIHM CAPACIDAD 300 L</t>
  </si>
  <si>
    <t>SERVICIO MANTENIMIENTO PREVENTIVO Y CORRECTIVO DE MOTOBOMBA TIPO PEDROLLO POTENCIA 1/2 HP  120 V</t>
  </si>
  <si>
    <t>SERVICIO MANTENIMIENTO PREVENTIVO Y CORRECTIVO DE MOTOBOMBA TIPO HIDRO FLOW POTENCIA 1 HP</t>
  </si>
  <si>
    <t>PRESTAR EL SERVICIO DE MANTENIMIENTO PREVENTIVO Y CORRECTIVO TÉCNICO INTEGRAL ESPECIALIZADO CON SUMINISTRO DE INSUMOS Y BOLSA DE REPUESTOS PARA MOTORES, MOTOBOMBAS, REDES DE SUMINISTRO DE AGUA POTABLE, REDES CONTRA INCENDIOS, ELECTROBOMBAS SUMERGIBLES Y POZOS DE EYECCIÓN INSTALADOS EN LAS SEDES DEL NIVEL CENTRAL DE LA FISCALÍA GENERAL DE LA NACIÓN.</t>
  </si>
  <si>
    <t>SPRESTAR EL SERVICIO DE MANTENIMIENTO PREVENTIVO Y CORRECTIVO TÉCNICO INTEGRAL ESPECIALIZADO CON SUMINISTRO DE INSUMOS Y BOLSA DE REPUESTOS PARA MOTORES, MOTOBOMBAS, REDES DE SUMINISTRO DE AGUA POTABLE, REDES CONTRA INCENDIOS, ELECTROBOMBAS SUMERGIBLES Y POZOS DE EYECCIÓN INSTALADOS EN LAS SEDES DEL NIVEL CENTRAL DE LA FISCALÍA GENERAL DE LA NACIÓN.</t>
  </si>
  <si>
    <t>CANTIDAD MANTENIMIENTOS 2026</t>
  </si>
  <si>
    <t>PRECIO FINAL SELECCIONADO PROCESO 
2026</t>
  </si>
  <si>
    <t xml:space="preserve"> PRESUPUESTO  AÑO 2027</t>
  </si>
  <si>
    <t xml:space="preserve"> PRESUPUESTO  AÑO 2026</t>
  </si>
  <si>
    <t>PRESUPUESTO PROYECTADO AL 2027</t>
  </si>
  <si>
    <t xml:space="preserve">CANTIDAD MANTENIMIENTOS 2027 </t>
  </si>
  <si>
    <t>VALOR MANTENIMIENTO 2027</t>
  </si>
  <si>
    <t>VALOR TOTAL  PRESUPUESTO OFICIAL INCLUIDO BOLSA DE REPUESTOS  ESTIMADO VIGENCIA 2027</t>
  </si>
  <si>
    <t xml:space="preserve">CANTIDAD MANTENIMIENTOS </t>
  </si>
  <si>
    <t>PRESUPUESTO PROYECTADO AL 2028</t>
  </si>
  <si>
    <t>VALOR MANTENIMIENTO 2028</t>
  </si>
  <si>
    <t>VIGENCIA 2026</t>
  </si>
  <si>
    <t>VIGENCIA 2027</t>
  </si>
  <si>
    <t>CANTIDAD DE MANTENIMIENTOS
2027</t>
  </si>
  <si>
    <t>TOTAL VIGENCIA 2026</t>
  </si>
  <si>
    <t>TOTAL VIGENCIA 2027</t>
  </si>
  <si>
    <t>VIGENCIA 2028</t>
  </si>
  <si>
    <t>CANTIDAD DE MANTENIMIENTOS
2028</t>
  </si>
  <si>
    <t>VALOR TOTAL  MANTENIMIENTO PREVENTIVO Y CORRECTIVO   IVA INCLUIDO
VIGENCIA 2026,2027 ,2028</t>
  </si>
  <si>
    <t>1.  PARA  LA VIGENCIA 2026  NO SE INCLUYE BOLSA DE REPUESTOS.</t>
  </si>
  <si>
    <t>CANTIDAD equipos</t>
  </si>
  <si>
    <t>CANTIDAD  DE MANTENIMIENTOS
2026</t>
  </si>
  <si>
    <t>CANTIDAD  DE MANTENIMIENTOS
2027</t>
  </si>
  <si>
    <t>CANTIDAD  DE MANTENIMIENTOS
2028</t>
  </si>
  <si>
    <t>CANTIDAD TOTAL DE MANTENIMIENTOS
2026-2028</t>
  </si>
  <si>
    <t xml:space="preserve">PRECIO FINAL PROYECTADO 2026         </t>
  </si>
  <si>
    <t xml:space="preserve">PRECIO FINAL PROYECTADO 2027          </t>
  </si>
  <si>
    <t xml:space="preserve">PRECIO FINAL PROYECTADO 2028         </t>
  </si>
  <si>
    <t xml:space="preserve">PRECIO FINAL PROYECTADO
2026-2028          </t>
  </si>
  <si>
    <t>PRESTAR EL SERVICIO DE MANTENIMIENTO PREVENTIVO Y CORRECTIVO TÉCNICO INTEGRAL ESPECIALIZADO CON SUMINISTRO DE INSUMOS Y BOLSA DE REPUESTOS PARA MOTORES, MOTOBOMBAS, REDES DE SUMINISTRO DE AGUA POTABLE, REDES CONTRA INCENDIOS, ELECTROBOMBAS SUMERGIBLES Y POZOS DE EYECCIÓN INSTALADOS EN LAS SEDES DEL NIVEL CENTRAL DE LA FISCALÍA GENERAL DE LA NACIÓN</t>
  </si>
  <si>
    <t xml:space="preserve">ABRAZADERA EN U DE 6" </t>
  </si>
  <si>
    <t>ADAPTADOR BRIDA 4"</t>
  </si>
  <si>
    <t>ADAPTADOR MACHO DE 1 1/2"</t>
  </si>
  <si>
    <t>ADAPTADOR MACHO DE 2"</t>
  </si>
  <si>
    <t>BORNERA PARA MOTOR DE 10 HP</t>
  </si>
  <si>
    <t>BUSHING DE 1" X 1/2"</t>
  </si>
  <si>
    <t>CABLE ENCAUCHETADO 4x12</t>
  </si>
  <si>
    <t>CHEQUE CORTINA HELBERT DE 1 1/2"</t>
  </si>
  <si>
    <t>CHEQUE HIDRO HELBERT DE 2"</t>
  </si>
  <si>
    <t>CODO PVC 1"</t>
  </si>
  <si>
    <t>CODO PVC DE 1 1/2"</t>
  </si>
  <si>
    <t>COPA RANURADA DE 4" X 2"</t>
  </si>
  <si>
    <t>COPA RANURADA DE 4" x 3"</t>
  </si>
  <si>
    <t>COUPLIN DE 2"</t>
  </si>
  <si>
    <t>COUPLIN DE 6"</t>
  </si>
  <si>
    <t>FLOTADOR ELECTRICO</t>
  </si>
  <si>
    <t>MANÓMETRO GLICERINA 0-150L</t>
  </si>
  <si>
    <t>NIPLE INOX 1/2" X 11 CM SCH 40</t>
  </si>
  <si>
    <t>REGISTRO DE 1 1/2"</t>
  </si>
  <si>
    <t>TEE DE 4" RANURADA</t>
  </si>
  <si>
    <t>TUBERIA EN ACERO INOX DE 6" SHC 40</t>
  </si>
  <si>
    <t>UNION DRESER DE 3"</t>
  </si>
  <si>
    <t>UNION RANURADA DE 6"</t>
  </si>
  <si>
    <t xml:space="preserve">VÁLVULA AIREADORA (VENTOSA) CERTIFICADA Y APROBADA UL/FM DE 1" PARA RED CONTRAINCENDIOS </t>
  </si>
  <si>
    <t>VALVULA EN BRONCE DE 3"</t>
  </si>
  <si>
    <t>ML</t>
  </si>
  <si>
    <r>
      <t>VALOR TOTAL IVA INCLUIDO (</t>
    </r>
    <r>
      <rPr>
        <b/>
        <sz val="12"/>
        <color rgb="FFFF0000"/>
        <rFont val="Arial"/>
        <family val="2"/>
      </rPr>
      <t xml:space="preserve">1 dic de 2026 al 31 julio </t>
    </r>
    <r>
      <rPr>
        <b/>
        <sz val="12"/>
        <rFont val="Arial"/>
        <family val="2"/>
      </rPr>
      <t>de 2026)</t>
    </r>
  </si>
  <si>
    <t>LISTA REPUESTOS RECURRENTES</t>
  </si>
  <si>
    <t>VALOR PROYECTADO AL 2027</t>
  </si>
  <si>
    <t>VALOR PROYECTADO AL 2028</t>
  </si>
  <si>
    <t xml:space="preserve">VALOR               INCLUIDO IVA </t>
  </si>
  <si>
    <t>VALOR TOTAL              INCLUIDO IVA 2026-2028</t>
  </si>
  <si>
    <t xml:space="preserve"> CONSOLIDADO PROYECCIÓN 2026- 2028</t>
  </si>
  <si>
    <t>ANEXO 3 - VIGENCIA 2028</t>
  </si>
  <si>
    <t xml:space="preserve">PROYECCION </t>
  </si>
  <si>
    <t>ANEXO 2 - VIGENCIA 2026</t>
  </si>
  <si>
    <t xml:space="preserve">ESTUDIO DE MERCADO DEFINITIVO 
PROYECCION COSTOS HISTORICOS Y COTIZACIONES
</t>
  </si>
  <si>
    <t>VALOR TOTAL  PRESUPUESTO OFICIAL ESTIMADO VIGENCIA 2026</t>
  </si>
  <si>
    <t xml:space="preserve">EL VALOR TOTAL PROYECTADO PARA EL PRESENTE PROCESO VIGENCIA 2026  ES  DE  </t>
  </si>
  <si>
    <t xml:space="preserve">EL VALOR TOTAL PROYECTADO PARA EL PRESENTE PROCESO POR CONCEPTO DE MANTENIMIENTOVIGENCIA 2027 ES  DE  </t>
  </si>
  <si>
    <t>VALOR TOTAL  PRESUPUESTO OFICIAL INCLUIDO BOLSA DE REPUESTOS  ESTIMADO VIGENCIA 2028</t>
  </si>
  <si>
    <t>ANEXO 3 - VIGENCIA 2027</t>
  </si>
  <si>
    <t xml:space="preserve">ESTUDIO DE MERCADO DEFINITIVO 
</t>
  </si>
  <si>
    <t>PROYECCION</t>
  </si>
  <si>
    <t xml:space="preserve">2. Para realizar la proyección se tomó el valor unitario antes de IVA. </t>
  </si>
  <si>
    <t>LISTADO DE REPUESTOS RECURRENTES</t>
  </si>
  <si>
    <t>REPUESTO</t>
  </si>
  <si>
    <t>UNIDAD DE MEDIDA</t>
  </si>
  <si>
    <t>CANTIDAD REFERENTE</t>
  </si>
  <si>
    <t>VALOR UNITARIO CON IVA</t>
  </si>
  <si>
    <t>VALOR TOTAL MANTENIMIENTOS CON IVA</t>
  </si>
  <si>
    <t>CABLE ENCAUCHETADO 4 x 12</t>
  </si>
  <si>
    <t>MANOMETRO GLICERINA 0-150L</t>
  </si>
  <si>
    <t xml:space="preserve">VALVULA AIREADORA (VENTOSA) CERTIFICADA Y APROBADA UL/FM DE 1" PARA RED CONTRAINCENDIOS </t>
  </si>
  <si>
    <t>SUBTOTALES</t>
  </si>
  <si>
    <t>Nota: Todos los bienes y servicios deben cumplir las específicaciones técnicas establecidas por la Entidad</t>
  </si>
  <si>
    <t>Fecha de elaboración:</t>
  </si>
  <si>
    <t>Estudio del Sector  No:</t>
  </si>
  <si>
    <t>CONTRATO No. FGN-NC-IPSE-0052- 2024</t>
  </si>
  <si>
    <t>DICIEMBRE 2024</t>
  </si>
  <si>
    <t>JULIO 2026</t>
  </si>
  <si>
    <t xml:space="preserve">CONTRATO No. FGN-NC-IPSE-0052- 2024
</t>
  </si>
  <si>
    <t>VALOR TOTAL     IVA INCLUIDO</t>
  </si>
  <si>
    <r>
      <t xml:space="preserve">VALOR TOTAL  MANTENIMIENTO   IVA </t>
    </r>
    <r>
      <rPr>
        <b/>
        <u/>
        <sz val="9"/>
        <rFont val="Arial"/>
        <family val="2"/>
      </rPr>
      <t>INCLUIDO * CANTIDAD EQUIPOS</t>
    </r>
  </si>
  <si>
    <t>valores historicos actualizados ok</t>
  </si>
  <si>
    <t xml:space="preserve"> 1)  Para la vigencia 2027  se aplicó  una proyección de aumento del IPC equivalente al 4,4 % respecto a los valores correspondientes a la vigencia  2026. En todo caso, esta proyección  debe ser actualizada en cada vigencia en la misma proporción de su aumento real .</t>
  </si>
  <si>
    <t>2.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</si>
  <si>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2. EEn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</si>
  <si>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 1)  Para la vigencia 2028  se aplicó  una proyección de aumento del IPC equivalente al 3% respecto a los valores correspondientes a la vigencia  2027. En todo caso, esta proyección  debe ser actualizada en cada vigencia en la misma proporción de su aumento real .</t>
  </si>
  <si>
    <r>
      <t xml:space="preserve"> COTIZACIONES 2026</t>
    </r>
    <r>
      <rPr>
        <b/>
        <sz val="14"/>
        <color rgb="FFFF0000"/>
        <rFont val="Arial"/>
        <family val="2"/>
      </rPr>
      <t xml:space="preserve"> </t>
    </r>
  </si>
  <si>
    <t>PRESUPUESTO TOTAL ASIGNADO VIGENCIA 2026 
(1 MES)</t>
  </si>
  <si>
    <t>TOTAL MANTENIMIENTOS  + VALORES UNITARIOS DE REPUESTOS RECURRENTES</t>
  </si>
  <si>
    <t>MEDIDA</t>
  </si>
  <si>
    <t>LISTA DE REPUESTOS RECURRENTES - VALORES UNITARIOS
(SEGÚN ESPECIFICACIONES TÉCNICAS)</t>
  </si>
  <si>
    <t>PRESUPUESTO TOTAL ASIGNADO VIGENCIA 2027
12 MESES</t>
  </si>
  <si>
    <t>PRESUPUESTO TOTAL ASIGNADO VIGENCIA 2028
11 MESES</t>
  </si>
  <si>
    <t>MENSUAL</t>
  </si>
  <si>
    <t>3.   Para la vigencia 2027  se aplicó  una proyección de aumento del IPC equivalente al 4,4 % respecto a los valores correspondientes a la vigencia  2026. En todo caso, esta proyección  debe ser actualizada en cada vigencia en la misma proporción de su aumento real .</t>
  </si>
  <si>
    <t>2.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</si>
  <si>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1 mes</t>
  </si>
  <si>
    <t>TOTAL VIGENCIA 2028</t>
  </si>
  <si>
    <t>Total vigencia desde 2026 hasta 2028</t>
  </si>
  <si>
    <t>(Un (1) mes, desde el 01/12 al 31/12/2026)</t>
  </si>
  <si>
    <t>(Doce (12) meses, desde el 01/01 al 31/12/2027)</t>
  </si>
  <si>
    <t>(Once (11) meses, desde el 01/01 al 30/11/2028)</t>
  </si>
  <si>
    <t>(Veinticuatro (24) meses, desde el 01/12/2026 hasta el 30/11/2028)</t>
  </si>
  <si>
    <t xml:space="preserve">Descripción </t>
  </si>
  <si>
    <t>MANTENIMIENTOS</t>
  </si>
  <si>
    <t>BOLSA REPUESTOS (Los recurrentes y los aleatorios)</t>
  </si>
  <si>
    <t>FECHA ELABORACION</t>
  </si>
  <si>
    <t>CANTIDAD DE MANTENIMIENTOS
2026 ( a diciembre2026)</t>
  </si>
  <si>
    <t>Estudio del Sector No.   437</t>
  </si>
  <si>
    <t>Estudio del Sector No.  437</t>
  </si>
  <si>
    <t>EstudioSector</t>
  </si>
  <si>
    <t>Fecha de elaboración: 6 agosto/2026</t>
  </si>
  <si>
    <t>Fecha de elaboración: 6 agosto 2026</t>
  </si>
  <si>
    <t xml:space="preserve">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</si>
  <si>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 Para la vigencia 2027  se aplicó  una proyección de aumento del IPC equivalente al 4,4 % respecto a los valores correspondientes a la vigencia  2026 según lo informado en la Circular No. 023 de 2026, de la Dirección Ejecutiva y Subdirección Financiera. . En todo caso, esta proyección  debe ser actualizada en cada vigencia en la misma proporción de su aumento real .</t>
  </si>
  <si>
    <t>NOTA: Los valores que serán objeto de oferta, son los que corresponden única y exclusivamente a mantenimientos y a la lista de repuestos . El ahorro que se obtenga en el presente proceso se sumará a la bolsa de repuestos, hasta agotar el presupuesto oficial asignado para la presente contratación</t>
  </si>
  <si>
    <t>ANEXO 2 - 
CONSOLIDADO  VIGENCIAS 2026, 2027, 2028 
PROYECCION VIGENCIAS</t>
  </si>
  <si>
    <t>ANEXO 3 - 
CONSOLIDADO  VIGENCIAS 2026, 2027, 2028</t>
  </si>
  <si>
    <t>AUMENTO SALARIO 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</si>
</sst>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44" formatCode="_-&quot;$&quot;\ * #,##0.00_-;\-&quot;$&quot;\ * #,##0.00_-;_-&quot;$&quot;\ * &quot;-&quot;??_-;_-@_-"/>
    <numFmt numFmtId="164" formatCode="_-&quot;$&quot;* #,##0_-;\-&quot;$&quot;* #,##0_-;_-&quot;$&quot;* &quot;-&quot;_-;_-@_-"/>
    <numFmt numFmtId="165" formatCode="_-&quot;$&quot;* #,##0.00_-;\-&quot;$&quot;* #,##0.00_-;_-&quot;$&quot;* &quot;-&quot;??_-;_-@_-"/>
    <numFmt numFmtId="166" formatCode="_(&quot;$&quot;\ * #,##0_);_(&quot;$&quot;\ * \(#,##0\);_(&quot;$&quot;\ * &quot;-&quot;??_);_(@_)"/>
    <numFmt numFmtId="167" formatCode="_-&quot;$&quot;* #,##0_-;\-&quot;$&quot;* #,##0_-;_-&quot;$&quot;* &quot;-&quot;??_-;_-@_-"/>
    <numFmt numFmtId="168" formatCode="&quot;$&quot;#,##0"/>
    <numFmt numFmtId="169" formatCode="&quot;$&quot;#,##0.00"/>
    <numFmt numFmtId="170" formatCode="dd/mm/yyyy;@"/>
    <numFmt numFmtId="171" formatCode="&quot;$&quot;\ #,##0"/>
    <numFmt numFmtId="172" formatCode="_-[$$-240A]\ * #,##0_ ;_-[$$-240A]\ * \-#,##0\ ;_-[$$-240A]\ * &quot;-&quot;??_ ;_-@_ "/>
    <numFmt numFmtId="173" formatCode="_(&quot;$&quot;\ * #,##0.00_);_(&quot;$&quot;\ * \(#,##0.00\);_(&quot;$&quot;\ * &quot;-&quot;??_);_(@_)"/>
    <numFmt numFmtId="174" formatCode="&quot;$&quot;\ #,##0.00"/>
    <numFmt numFmtId="175" formatCode="0.0%"/>
    <numFmt numFmtId="176" formatCode="_-[$$-240A]\ * #,##0.00_ ;_-[$$-240A]\ * \-#,##0.00\ ;_-[$$-240A]\ * &quot;-&quot;??_ ;_-@_ "/>
    <numFmt numFmtId="177" formatCode="_-[$$-240A]\ * #,##0.00_-;\-[$$-240A]\ * #,##0.00_-;_-[$$-240A]\ * &quot;-&quot;??_-;_-@_-"/>
  </numFmts>
  <fonts count="118"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b/>
      <sz val="11"/>
      <color rgb="FF000000"/>
      <name val="Calibri"/>
      <family val="2"/>
    </font>
    <font>
      <sz val="12"/>
      <name val="Arial"/>
      <family val="2"/>
    </font>
    <font>
      <b/>
      <sz val="18"/>
      <name val="Arial"/>
      <family val="2"/>
    </font>
    <font>
      <sz val="12"/>
      <color theme="0"/>
      <name val="Arial"/>
      <family val="2"/>
    </font>
    <font>
      <sz val="10"/>
      <name val="Arial"/>
      <family val="2"/>
    </font>
    <font>
      <b/>
      <sz val="14"/>
      <color theme="1"/>
      <name val="Arial"/>
      <family val="2"/>
    </font>
    <font>
      <b/>
      <sz val="14"/>
      <name val="Arial"/>
      <family val="2"/>
    </font>
    <font>
      <b/>
      <sz val="9"/>
      <color rgb="FFFF0000"/>
      <name val="Arial"/>
      <family val="2"/>
    </font>
    <font>
      <b/>
      <sz val="9"/>
      <name val="Arial"/>
      <family val="2"/>
    </font>
    <font>
      <b/>
      <sz val="9"/>
      <color indexed="10"/>
      <name val="Arial"/>
      <family val="2"/>
    </font>
    <font>
      <b/>
      <sz val="10"/>
      <name val="Arial"/>
      <family val="2"/>
    </font>
    <font>
      <b/>
      <sz val="12"/>
      <color rgb="FF000000"/>
      <name val="Arial"/>
      <family val="2"/>
    </font>
    <font>
      <b/>
      <sz val="16"/>
      <name val="Arial"/>
      <family val="2"/>
    </font>
    <font>
      <b/>
      <sz val="12"/>
      <name val="Forte"/>
      <family val="4"/>
    </font>
    <font>
      <u/>
      <sz val="11"/>
      <color theme="10"/>
      <name val="Calibri"/>
      <family val="2"/>
      <scheme val="minor"/>
    </font>
    <font>
      <u/>
      <sz val="11"/>
      <color theme="0"/>
      <name val="Calibri"/>
      <family val="2"/>
      <scheme val="minor"/>
    </font>
    <font>
      <b/>
      <sz val="8"/>
      <color theme="0"/>
      <name val="Arial"/>
      <family val="2"/>
    </font>
    <font>
      <b/>
      <sz val="16"/>
      <color theme="1"/>
      <name val="Arial"/>
      <family val="2"/>
    </font>
    <font>
      <b/>
      <sz val="16"/>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Arial Black"/>
      <family val="2"/>
    </font>
    <font>
      <b/>
      <sz val="14"/>
      <color theme="1"/>
      <name val="Arial Black"/>
      <family val="2"/>
    </font>
    <font>
      <b/>
      <sz val="17"/>
      <color theme="1"/>
      <name val="Calibri"/>
      <family val="2"/>
      <scheme val="minor"/>
    </font>
    <font>
      <b/>
      <sz val="14"/>
      <color indexed="10"/>
      <name val="Arial"/>
      <family val="2"/>
    </font>
    <font>
      <sz val="11"/>
      <color theme="1"/>
      <name val="Arial"/>
      <family val="2"/>
    </font>
    <font>
      <sz val="11"/>
      <color rgb="FF272727"/>
      <name val="Arial"/>
      <family val="2"/>
    </font>
    <font>
      <b/>
      <sz val="10"/>
      <color theme="1"/>
      <name val="Arial"/>
      <family val="2"/>
    </font>
    <font>
      <sz val="11"/>
      <color rgb="FFFF0000"/>
      <name val="Calibri"/>
      <family val="2"/>
      <scheme val="minor"/>
    </font>
    <font>
      <b/>
      <sz val="11"/>
      <name val="Calibri"/>
      <family val="2"/>
      <scheme val="minor"/>
    </font>
    <font>
      <sz val="14"/>
      <name val="Arial"/>
      <family val="2"/>
    </font>
    <font>
      <sz val="10"/>
      <color theme="1"/>
      <name val="Arial"/>
      <family val="2"/>
    </font>
    <font>
      <b/>
      <sz val="12"/>
      <color theme="0"/>
      <name val="Arial"/>
      <family val="2"/>
    </font>
    <font>
      <sz val="16"/>
      <name val="Arial"/>
      <family val="2"/>
    </font>
    <font>
      <sz val="8"/>
      <color rgb="FF3D3D3D"/>
      <name val="Arial"/>
      <family val="2"/>
    </font>
    <font>
      <sz val="11"/>
      <color rgb="FF7B8887"/>
      <name val="Arial"/>
      <family val="2"/>
    </font>
    <font>
      <b/>
      <sz val="10"/>
      <name val="Arial Black"/>
      <family val="2"/>
    </font>
    <font>
      <b/>
      <sz val="7"/>
      <name val="Arial"/>
      <family val="2"/>
    </font>
    <font>
      <b/>
      <sz val="10"/>
      <color rgb="FFFF0000"/>
      <name val="Arial"/>
      <family val="2"/>
    </font>
    <font>
      <b/>
      <sz val="10"/>
      <name val="Calibri"/>
      <family val="2"/>
      <scheme val="minor"/>
    </font>
    <font>
      <b/>
      <sz val="10"/>
      <color rgb="FF000000"/>
      <name val="Calibri"/>
      <family val="2"/>
      <scheme val="minor"/>
    </font>
    <font>
      <b/>
      <sz val="10"/>
      <name val="Forte"/>
      <family val="4"/>
    </font>
    <font>
      <b/>
      <sz val="11"/>
      <color rgb="FF000000"/>
      <name val="Arial"/>
      <family val="2"/>
    </font>
    <font>
      <b/>
      <sz val="12"/>
      <color rgb="FFFF0000"/>
      <name val="Arial"/>
      <family val="2"/>
    </font>
    <font>
      <sz val="12"/>
      <color theme="1"/>
      <name val="Arial Narrow"/>
      <family val="2"/>
    </font>
    <font>
      <b/>
      <sz val="16"/>
      <color rgb="FFFF0000"/>
      <name val="Arial"/>
      <family val="2"/>
    </font>
    <font>
      <sz val="12"/>
      <color rgb="FFFF0000"/>
      <name val="Arial"/>
      <family val="2"/>
    </font>
    <font>
      <b/>
      <sz val="18"/>
      <color rgb="FFFF0000"/>
      <name val="Arial"/>
      <family val="2"/>
    </font>
    <font>
      <b/>
      <sz val="14"/>
      <color rgb="FFFF0000"/>
      <name val="Arial"/>
      <family val="2"/>
    </font>
    <font>
      <sz val="11"/>
      <name val="Arial"/>
      <family val="2"/>
    </font>
    <font>
      <b/>
      <sz val="11"/>
      <color theme="1"/>
      <name val="Arial"/>
      <family val="2"/>
    </font>
    <font>
      <b/>
      <sz val="14"/>
      <color theme="3" tint="0.79998168889431442"/>
      <name val="Arial Black"/>
      <family val="2"/>
    </font>
    <font>
      <sz val="12"/>
      <color rgb="FF000000"/>
      <name val="Arial"/>
      <family val="2"/>
    </font>
    <font>
      <sz val="11"/>
      <color theme="3" tint="0.79998168889431442"/>
      <name val="Arial Black"/>
      <family val="2"/>
    </font>
    <font>
      <sz val="11"/>
      <color rgb="FF000000"/>
      <name val="Arial"/>
      <family val="2"/>
    </font>
    <font>
      <b/>
      <u/>
      <sz val="12"/>
      <name val="Arial"/>
      <family val="2"/>
    </font>
    <font>
      <sz val="9"/>
      <color indexed="81"/>
      <name val="Tahoma"/>
      <family val="2"/>
    </font>
    <font>
      <b/>
      <sz val="9"/>
      <color indexed="81"/>
      <name val="Tahoma"/>
      <family val="2"/>
    </font>
    <font>
      <sz val="11"/>
      <color rgb="FFFF0000"/>
      <name val="Arial"/>
      <family val="2"/>
    </font>
    <font>
      <b/>
      <sz val="10"/>
      <color rgb="FFFF0000"/>
      <name val="Calibri"/>
      <family val="2"/>
      <scheme val="minor"/>
    </font>
    <font>
      <b/>
      <sz val="17"/>
      <color rgb="FFFF0000"/>
      <name val="Calibri"/>
      <family val="2"/>
      <scheme val="minor"/>
    </font>
    <font>
      <sz val="10"/>
      <color theme="0"/>
      <name val="Arial"/>
      <family val="2"/>
    </font>
    <font>
      <b/>
      <sz val="18"/>
      <color theme="0"/>
      <name val="Arial"/>
      <family val="2"/>
    </font>
    <font>
      <b/>
      <sz val="16"/>
      <name val="Calibri"/>
      <family val="2"/>
      <scheme val="minor"/>
    </font>
    <font>
      <b/>
      <sz val="17"/>
      <name val="Calibri"/>
      <family val="2"/>
      <scheme val="minor"/>
    </font>
    <font>
      <b/>
      <u/>
      <sz val="9"/>
      <name val="Arial"/>
      <family val="2"/>
    </font>
    <font>
      <sz val="14"/>
      <color rgb="FFFF0000"/>
      <name val="Arial"/>
      <family val="2"/>
    </font>
    <font>
      <sz val="14"/>
      <color theme="1"/>
      <name val="Arial"/>
      <family val="2"/>
    </font>
    <font>
      <sz val="14"/>
      <color theme="1"/>
      <name val="Arial Black"/>
      <family val="2"/>
    </font>
    <font>
      <b/>
      <sz val="12"/>
      <color theme="1"/>
      <name val="Arial Narrow"/>
      <family val="2"/>
    </font>
    <font>
      <b/>
      <sz val="8"/>
      <color theme="1"/>
      <name val="Calibri"/>
      <family val="2"/>
      <scheme val="minor"/>
    </font>
    <font>
      <b/>
      <sz val="9"/>
      <color theme="1"/>
      <name val="Arial"/>
      <family val="2"/>
    </font>
    <font>
      <b/>
      <sz val="10"/>
      <color rgb="FF00B050"/>
      <name val="Arial"/>
      <family val="2"/>
    </font>
    <font>
      <b/>
      <sz val="16"/>
      <color rgb="FFFF0000"/>
      <name val="Calibri"/>
      <family val="2"/>
      <scheme val="minor"/>
    </font>
    <font>
      <b/>
      <sz val="16"/>
      <color rgb="FF00B0F0"/>
      <name val="Calibri"/>
      <family val="2"/>
      <scheme val="minor"/>
    </font>
    <font>
      <sz val="12"/>
      <color rgb="FF00B050"/>
      <name val="Arial"/>
      <family val="2"/>
    </font>
    <font>
      <sz val="9"/>
      <color rgb="FF7030A0"/>
      <name val="Arial"/>
      <family val="2"/>
    </font>
    <font>
      <b/>
      <sz val="12"/>
      <color rgb="FF7030A0"/>
      <name val="Arial"/>
      <family val="2"/>
    </font>
    <font>
      <sz val="12"/>
      <color rgb="FF7030A0"/>
      <name val="Arial"/>
      <family val="2"/>
    </font>
    <font>
      <b/>
      <sz val="10"/>
      <color rgb="FF7030A0"/>
      <name val="Arial"/>
      <family val="2"/>
    </font>
    <font>
      <b/>
      <sz val="14"/>
      <color rgb="FF7030A0"/>
      <name val="Arial"/>
      <family val="2"/>
    </font>
    <font>
      <b/>
      <sz val="10"/>
      <color rgb="FF000000"/>
      <name val="Arial"/>
      <family val="2"/>
    </font>
    <font>
      <sz val="9"/>
      <color theme="1"/>
      <name val="Calibri"/>
      <family val="2"/>
    </font>
    <font>
      <sz val="10"/>
      <color theme="1"/>
      <name val="Calibri"/>
      <family val="2"/>
      <scheme val="minor"/>
    </font>
    <font>
      <b/>
      <sz val="20"/>
      <color theme="1"/>
      <name val="Arial"/>
      <family val="2"/>
    </font>
    <font>
      <sz val="8"/>
      <name val="Calibri"/>
      <family val="2"/>
      <scheme val="minor"/>
    </font>
    <font>
      <sz val="14"/>
      <color rgb="FF7030A0"/>
      <name val="Arial"/>
      <family val="2"/>
    </font>
    <font>
      <sz val="8"/>
      <color theme="1"/>
      <name val="Arial"/>
      <family val="2"/>
    </font>
    <font>
      <sz val="20"/>
      <color theme="1"/>
      <name val="Arial"/>
      <family val="2"/>
    </font>
    <font>
      <b/>
      <sz val="16"/>
      <color theme="1"/>
      <name val="Arial Narrow"/>
      <family val="2"/>
    </font>
    <font>
      <sz val="12"/>
      <color theme="1"/>
      <name val="Calibri"/>
      <family val="2"/>
    </font>
    <font>
      <sz val="12"/>
      <color theme="1"/>
      <name val="Calibri"/>
      <family val="2"/>
      <scheme val="minor"/>
    </font>
    <font>
      <b/>
      <sz val="14"/>
      <color theme="1"/>
      <name val="Aptos Black"/>
      <family val="2"/>
    </font>
    <font>
      <sz val="11"/>
      <color theme="1"/>
      <name val="Aptos Black"/>
      <family val="2"/>
    </font>
    <font>
      <sz val="9"/>
      <color theme="1"/>
      <name val="Arial"/>
      <family val="2"/>
    </font>
    <font>
      <b/>
      <sz val="18"/>
      <color theme="1"/>
      <name val="Arial"/>
      <family val="2"/>
    </font>
    <font>
      <b/>
      <sz val="14"/>
      <color theme="1"/>
      <name val="Arial Narrow"/>
      <family val="2"/>
    </font>
    <font>
      <u/>
      <sz val="11"/>
      <color theme="1"/>
      <name val="Calibri"/>
      <family val="2"/>
      <scheme val="minor"/>
    </font>
    <font>
      <b/>
      <sz val="8"/>
      <color theme="1"/>
      <name val="Arial"/>
      <family val="2"/>
    </font>
    <font>
      <sz val="10"/>
      <color theme="1"/>
      <name val="Arial Narrow"/>
      <family val="2"/>
    </font>
    <font>
      <b/>
      <sz val="7.5"/>
      <color theme="1"/>
      <name val="Arial"/>
      <family val="2"/>
    </font>
    <font>
      <sz val="7.5"/>
      <color theme="1"/>
      <name val="Arial"/>
      <family val="2"/>
    </font>
    <font>
      <b/>
      <sz val="8"/>
      <color theme="1"/>
      <name val="Arial Narrow"/>
      <family val="2"/>
    </font>
  </fonts>
  <fills count="24">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bgColor rgb="FF000000"/>
      </patternFill>
    </fill>
    <fill>
      <patternFill patternType="solid">
        <fgColor rgb="FFD9D9D9"/>
        <bgColor indexed="64"/>
      </patternFill>
    </fill>
    <fill>
      <patternFill patternType="solid">
        <fgColor rgb="FF92D050"/>
        <bgColor indexed="64"/>
      </patternFill>
    </fill>
    <fill>
      <patternFill patternType="solid">
        <fgColor rgb="FFFF0000"/>
        <bgColor indexed="64"/>
      </patternFill>
    </fill>
    <fill>
      <patternFill patternType="solid">
        <fgColor rgb="FFFFFF00"/>
        <bgColor rgb="FF000000"/>
      </patternFill>
    </fill>
    <fill>
      <patternFill patternType="solid">
        <fgColor rgb="FFFFFFFF"/>
        <bgColor rgb="FF000000"/>
      </patternFill>
    </fill>
    <fill>
      <patternFill patternType="solid">
        <fgColor rgb="FFFFC0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8" tint="0.79998168889431442"/>
        <bgColor indexed="64"/>
      </patternFill>
    </fill>
  </fills>
  <borders count="6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auto="1"/>
      </right>
      <top style="thin">
        <color auto="1"/>
      </top>
      <bottom style="thin">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medium">
        <color indexed="64"/>
      </right>
      <top style="thin">
        <color auto="1"/>
      </top>
      <bottom/>
      <diagonal/>
    </border>
    <border>
      <left/>
      <right/>
      <top style="thin">
        <color indexed="64"/>
      </top>
      <bottom/>
      <diagonal/>
    </border>
    <border>
      <left/>
      <right style="medium">
        <color auto="1"/>
      </right>
      <top style="thin">
        <color auto="1"/>
      </top>
      <bottom/>
      <diagonal/>
    </border>
    <border>
      <left/>
      <right style="thin">
        <color auto="1"/>
      </right>
      <top style="medium">
        <color indexed="64"/>
      </top>
      <bottom/>
      <diagonal/>
    </border>
    <border>
      <left style="medium">
        <color indexed="64"/>
      </left>
      <right style="medium">
        <color indexed="64"/>
      </right>
      <top style="thin">
        <color auto="1"/>
      </top>
      <bottom style="thin">
        <color auto="1"/>
      </bottom>
      <diagonal/>
    </border>
    <border>
      <left/>
      <right style="medium">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bottom style="thin">
        <color auto="1"/>
      </bottom>
      <diagonal/>
    </border>
    <border>
      <left/>
      <right style="medium">
        <color indexed="64"/>
      </right>
      <top style="thin">
        <color indexed="64"/>
      </top>
      <bottom style="medium">
        <color indexed="64"/>
      </bottom>
      <diagonal/>
    </border>
    <border>
      <left/>
      <right/>
      <top/>
      <bottom style="thin">
        <color auto="1"/>
      </bottom>
      <diagonal/>
    </border>
    <border>
      <left style="thin">
        <color auto="1"/>
      </left>
      <right/>
      <top/>
      <bottom/>
      <diagonal/>
    </border>
    <border>
      <left style="medium">
        <color indexed="64"/>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right style="medium">
        <color rgb="FF000000"/>
      </right>
      <top style="medium">
        <color indexed="64"/>
      </top>
      <bottom style="medium">
        <color rgb="FF000000"/>
      </bottom>
      <diagonal/>
    </border>
    <border>
      <left style="medium">
        <color indexed="64"/>
      </left>
      <right style="medium">
        <color rgb="FF000000"/>
      </right>
      <top style="medium">
        <color indexed="64"/>
      </top>
      <bottom style="medium">
        <color rgb="FF000000"/>
      </bottom>
      <diagonal/>
    </border>
    <border>
      <left style="thin">
        <color auto="1"/>
      </left>
      <right/>
      <top style="medium">
        <color indexed="64"/>
      </top>
      <bottom style="medium">
        <color indexed="64"/>
      </bottom>
      <diagonal/>
    </border>
    <border>
      <left style="thin">
        <color indexed="64"/>
      </left>
      <right style="medium">
        <color indexed="64"/>
      </right>
      <top/>
      <bottom style="medium">
        <color auto="1"/>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rgb="FF000000"/>
      </bottom>
      <diagonal/>
    </border>
    <border>
      <left style="medium">
        <color indexed="64"/>
      </left>
      <right/>
      <top/>
      <bottom style="medium">
        <color rgb="FF000000"/>
      </bottom>
      <diagonal/>
    </border>
    <border>
      <left/>
      <right style="thin">
        <color auto="1"/>
      </right>
      <top style="thin">
        <color auto="1"/>
      </top>
      <bottom/>
      <diagonal/>
    </border>
    <border>
      <left/>
      <right style="thin">
        <color auto="1"/>
      </right>
      <top/>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s>
  <cellStyleXfs count="11">
    <xf numFmtId="0" fontId="0" fillId="0" borderId="0"/>
    <xf numFmtId="0" fontId="2" fillId="0" borderId="0" applyNumberForma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2" fillId="0" borderId="0"/>
    <xf numFmtId="0" fontId="22" fillId="0" borderId="0" applyNumberForma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2" fillId="0" borderId="0"/>
    <xf numFmtId="0" fontId="12" fillId="0" borderId="0"/>
  </cellStyleXfs>
  <cellXfs count="1167">
    <xf numFmtId="0" fontId="0" fillId="0" borderId="0" xfId="0"/>
    <xf numFmtId="0" fontId="86" fillId="19" borderId="24" xfId="0" applyFont="1" applyFill="1" applyBorder="1" applyAlignment="1">
      <alignment horizontal="left" vertical="center" wrapText="1"/>
    </xf>
    <xf numFmtId="0" fontId="0" fillId="2" borderId="0" xfId="0" applyFill="1"/>
    <xf numFmtId="0" fontId="6" fillId="0" borderId="0" xfId="0" applyFont="1"/>
    <xf numFmtId="0" fontId="9" fillId="0" borderId="0" xfId="0" applyFont="1"/>
    <xf numFmtId="0" fontId="4" fillId="2" borderId="13" xfId="4" applyFont="1" applyFill="1" applyBorder="1" applyAlignment="1">
      <alignment horizontal="center" vertical="center" wrapText="1"/>
    </xf>
    <xf numFmtId="0" fontId="4" fillId="2" borderId="30" xfId="4" applyFont="1" applyFill="1" applyBorder="1" applyAlignment="1">
      <alignment horizontal="center" vertical="center" wrapText="1"/>
    </xf>
    <xf numFmtId="0" fontId="4" fillId="3" borderId="24" xfId="4" applyFont="1" applyFill="1" applyBorder="1" applyAlignment="1">
      <alignment horizontal="center" vertical="center" wrapText="1"/>
    </xf>
    <xf numFmtId="0" fontId="4" fillId="3" borderId="23" xfId="4" applyFont="1" applyFill="1" applyBorder="1" applyAlignment="1">
      <alignment horizontal="center" vertical="center" wrapText="1"/>
    </xf>
    <xf numFmtId="0" fontId="4" fillId="2" borderId="0" xfId="4" applyFont="1" applyFill="1" applyAlignment="1">
      <alignment horizontal="center" vertical="center" wrapText="1"/>
    </xf>
    <xf numFmtId="3" fontId="4" fillId="2" borderId="27" xfId="4" applyNumberFormat="1" applyFont="1" applyFill="1" applyBorder="1" applyAlignment="1">
      <alignment horizontal="center" vertical="center" wrapText="1"/>
    </xf>
    <xf numFmtId="166" fontId="4" fillId="2" borderId="23" xfId="2" applyNumberFormat="1" applyFont="1" applyFill="1" applyBorder="1" applyAlignment="1">
      <alignment vertical="center" wrapText="1"/>
    </xf>
    <xf numFmtId="166" fontId="20" fillId="2" borderId="23" xfId="2" applyNumberFormat="1" applyFont="1" applyFill="1" applyBorder="1" applyAlignment="1">
      <alignment horizontal="center" vertical="center" wrapText="1"/>
    </xf>
    <xf numFmtId="0" fontId="9" fillId="0" borderId="0" xfId="0" applyFont="1" applyAlignment="1">
      <alignment horizontal="left" vertical="center" wrapText="1"/>
    </xf>
    <xf numFmtId="0" fontId="10" fillId="2" borderId="0" xfId="0" applyFont="1" applyFill="1"/>
    <xf numFmtId="0" fontId="9" fillId="2" borderId="0" xfId="0" applyFont="1" applyFill="1" applyAlignment="1">
      <alignment horizontal="left" vertical="center"/>
    </xf>
    <xf numFmtId="0" fontId="9" fillId="2" borderId="0" xfId="0" applyFont="1" applyFill="1"/>
    <xf numFmtId="0" fontId="7" fillId="2" borderId="0" xfId="1" applyFont="1" applyFill="1" applyBorder="1"/>
    <xf numFmtId="0" fontId="9" fillId="2" borderId="0" xfId="0" applyFont="1" applyFill="1" applyAlignment="1">
      <alignment horizontal="justify" vertical="center" wrapText="1"/>
    </xf>
    <xf numFmtId="0" fontId="9" fillId="0" borderId="0" xfId="0" applyFont="1" applyAlignment="1">
      <alignment horizontal="justify" vertical="justify" wrapText="1"/>
    </xf>
    <xf numFmtId="0" fontId="21" fillId="2" borderId="0" xfId="0" applyFont="1" applyFill="1"/>
    <xf numFmtId="0" fontId="11" fillId="2" borderId="0" xfId="0" applyFont="1" applyFill="1"/>
    <xf numFmtId="0" fontId="4" fillId="0" borderId="0" xfId="0" applyFont="1" applyAlignment="1">
      <alignment horizontal="center"/>
    </xf>
    <xf numFmtId="0" fontId="4" fillId="2" borderId="0" xfId="0" applyFont="1" applyFill="1" applyAlignment="1">
      <alignment horizontal="center" wrapText="1"/>
    </xf>
    <xf numFmtId="0" fontId="7" fillId="2" borderId="30" xfId="4" applyFont="1" applyFill="1" applyBorder="1" applyAlignment="1">
      <alignment horizontal="center" vertical="center" wrapText="1"/>
    </xf>
    <xf numFmtId="0" fontId="4" fillId="4" borderId="23" xfId="4" applyFont="1" applyFill="1" applyBorder="1" applyAlignment="1">
      <alignment horizontal="center" vertical="center" wrapText="1"/>
    </xf>
    <xf numFmtId="10" fontId="7" fillId="3" borderId="23" xfId="0" applyNumberFormat="1" applyFont="1" applyFill="1" applyBorder="1" applyAlignment="1">
      <alignment horizontal="center" vertical="center" wrapText="1"/>
    </xf>
    <xf numFmtId="10" fontId="7" fillId="3" borderId="26" xfId="0" applyNumberFormat="1" applyFont="1" applyFill="1" applyBorder="1" applyAlignment="1">
      <alignment horizontal="center" vertical="center" wrapText="1"/>
    </xf>
    <xf numFmtId="0" fontId="19" fillId="0" borderId="11" xfId="0" applyFont="1" applyBorder="1" applyAlignment="1">
      <alignment horizontal="center" vertical="center"/>
    </xf>
    <xf numFmtId="0" fontId="7" fillId="0" borderId="11" xfId="0" applyFont="1" applyBorder="1" applyAlignment="1">
      <alignment horizontal="center" vertical="center"/>
    </xf>
    <xf numFmtId="0" fontId="4" fillId="0" borderId="0" xfId="0" applyFont="1"/>
    <xf numFmtId="0" fontId="19" fillId="0" borderId="23" xfId="0" quotePrefix="1" applyFont="1" applyBorder="1" applyAlignment="1">
      <alignment horizontal="center" vertical="center"/>
    </xf>
    <xf numFmtId="3" fontId="4" fillId="2" borderId="23" xfId="4" applyNumberFormat="1" applyFont="1" applyFill="1" applyBorder="1" applyAlignment="1">
      <alignment horizontal="center" vertical="center" wrapText="1"/>
    </xf>
    <xf numFmtId="3" fontId="9" fillId="2" borderId="0" xfId="4" applyNumberFormat="1" applyFont="1" applyFill="1" applyAlignment="1">
      <alignment horizontal="center" vertical="center" wrapText="1"/>
    </xf>
    <xf numFmtId="166" fontId="7" fillId="0" borderId="23" xfId="0" applyNumberFormat="1" applyFont="1" applyBorder="1" applyAlignment="1">
      <alignment vertical="center"/>
    </xf>
    <xf numFmtId="0" fontId="6" fillId="2" borderId="0" xfId="0" applyFont="1" applyFill="1" applyAlignment="1">
      <alignment horizontal="justify" vertical="center" wrapText="1"/>
    </xf>
    <xf numFmtId="0" fontId="9" fillId="0" borderId="0" xfId="0" applyFont="1" applyAlignment="1">
      <alignment horizontal="center" vertical="center" wrapText="1"/>
    </xf>
    <xf numFmtId="3" fontId="4" fillId="2" borderId="0" xfId="4" applyNumberFormat="1" applyFont="1" applyFill="1" applyAlignment="1">
      <alignment horizontal="center" vertical="center" wrapText="1"/>
    </xf>
    <xf numFmtId="0" fontId="5" fillId="2" borderId="0" xfId="0" applyFont="1" applyFill="1" applyAlignment="1">
      <alignment horizontal="center"/>
    </xf>
    <xf numFmtId="0" fontId="27" fillId="6" borderId="1"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5" xfId="0" applyFont="1" applyFill="1" applyBorder="1" applyAlignment="1">
      <alignment vertical="center" wrapText="1"/>
    </xf>
    <xf numFmtId="0" fontId="30" fillId="2" borderId="11" xfId="0" applyFont="1" applyFill="1" applyBorder="1" applyAlignment="1">
      <alignment horizontal="center" vertical="center" wrapText="1"/>
    </xf>
    <xf numFmtId="0" fontId="31" fillId="2" borderId="11" xfId="0" applyFont="1" applyFill="1" applyBorder="1"/>
    <xf numFmtId="0" fontId="31" fillId="2" borderId="12" xfId="0" applyFont="1" applyFill="1" applyBorder="1"/>
    <xf numFmtId="0" fontId="31" fillId="2" borderId="0" xfId="0" applyFont="1" applyFill="1"/>
    <xf numFmtId="0" fontId="31" fillId="2" borderId="14" xfId="0" applyFont="1" applyFill="1" applyBorder="1"/>
    <xf numFmtId="0" fontId="30" fillId="2" borderId="0" xfId="0" applyFont="1" applyFill="1" applyAlignment="1">
      <alignment horizontal="center" vertical="center" wrapText="1"/>
    </xf>
    <xf numFmtId="0" fontId="30" fillId="2" borderId="14" xfId="0" applyFont="1" applyFill="1" applyBorder="1" applyAlignment="1">
      <alignment horizontal="center" vertical="center" wrapText="1"/>
    </xf>
    <xf numFmtId="0" fontId="32" fillId="2" borderId="16" xfId="0" applyFont="1" applyFill="1" applyBorder="1" applyAlignment="1">
      <alignment horizontal="left" vertical="center" wrapText="1"/>
    </xf>
    <xf numFmtId="0" fontId="32" fillId="2" borderId="17" xfId="0" applyFont="1" applyFill="1" applyBorder="1" applyAlignment="1">
      <alignment horizontal="left" vertical="center" wrapText="1"/>
    </xf>
    <xf numFmtId="0" fontId="27" fillId="2" borderId="18" xfId="0" applyFont="1" applyFill="1" applyBorder="1" applyAlignment="1">
      <alignment vertical="center" wrapText="1"/>
    </xf>
    <xf numFmtId="0" fontId="27" fillId="2" borderId="5" xfId="0" applyFont="1" applyFill="1" applyBorder="1" applyAlignment="1">
      <alignment horizontal="center" vertical="center" wrapText="1"/>
    </xf>
    <xf numFmtId="0" fontId="27" fillId="2" borderId="6" xfId="0" applyFont="1" applyFill="1" applyBorder="1" applyAlignment="1">
      <alignment horizontal="center" vertical="center" wrapText="1"/>
    </xf>
    <xf numFmtId="0" fontId="27" fillId="2" borderId="20" xfId="0" applyFont="1" applyFill="1" applyBorder="1" applyAlignment="1">
      <alignment horizontal="center" vertical="center"/>
    </xf>
    <xf numFmtId="0" fontId="27" fillId="2" borderId="21" xfId="0" applyFont="1" applyFill="1" applyBorder="1" applyAlignment="1">
      <alignment vertical="center" wrapText="1"/>
    </xf>
    <xf numFmtId="0" fontId="33" fillId="2" borderId="0" xfId="0" applyFont="1" applyFill="1"/>
    <xf numFmtId="0" fontId="34" fillId="2" borderId="0" xfId="0" applyFont="1" applyFill="1"/>
    <xf numFmtId="0" fontId="35" fillId="2" borderId="0" xfId="0" applyFont="1" applyFill="1"/>
    <xf numFmtId="49" fontId="7" fillId="3" borderId="29" xfId="0" applyNumberFormat="1" applyFont="1" applyFill="1" applyBorder="1" applyAlignment="1">
      <alignment horizontal="center" vertical="center" wrapText="1"/>
    </xf>
    <xf numFmtId="0" fontId="19" fillId="0" borderId="23" xfId="0" quotePrefix="1" applyFont="1" applyBorder="1" applyAlignment="1">
      <alignment horizontal="justify" vertical="center"/>
    </xf>
    <xf numFmtId="0" fontId="4" fillId="2" borderId="0" xfId="0" applyFont="1" applyFill="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13" xfId="0" applyFont="1" applyFill="1" applyBorder="1"/>
    <xf numFmtId="0" fontId="9" fillId="2" borderId="14" xfId="0" applyFont="1" applyFill="1" applyBorder="1"/>
    <xf numFmtId="0" fontId="9" fillId="2" borderId="16" xfId="0" applyFont="1" applyFill="1" applyBorder="1"/>
    <xf numFmtId="0" fontId="9" fillId="2" borderId="17" xfId="0" applyFont="1" applyFill="1" applyBorder="1"/>
    <xf numFmtId="167" fontId="7" fillId="0" borderId="23" xfId="2" applyNumberFormat="1" applyFont="1" applyBorder="1" applyAlignment="1">
      <alignment vertical="center"/>
    </xf>
    <xf numFmtId="166" fontId="4" fillId="2" borderId="0" xfId="0" applyNumberFormat="1" applyFont="1" applyFill="1"/>
    <xf numFmtId="0" fontId="6" fillId="2" borderId="0" xfId="0" applyFont="1" applyFill="1"/>
    <xf numFmtId="166" fontId="6" fillId="2" borderId="0" xfId="0" applyNumberFormat="1" applyFont="1" applyFill="1"/>
    <xf numFmtId="0" fontId="4" fillId="2" borderId="0" xfId="0" applyFont="1" applyFill="1" applyAlignment="1">
      <alignment horizontal="justify" vertical="justify" wrapText="1"/>
    </xf>
    <xf numFmtId="0" fontId="9" fillId="0" borderId="11" xfId="0" applyFont="1" applyBorder="1" applyAlignment="1">
      <alignment vertical="center"/>
    </xf>
    <xf numFmtId="0" fontId="9" fillId="0" borderId="0" xfId="0" applyFont="1" applyAlignment="1">
      <alignment vertical="center"/>
    </xf>
    <xf numFmtId="0" fontId="9" fillId="2" borderId="0" xfId="0" applyFont="1" applyFill="1" applyAlignment="1">
      <alignment vertical="center"/>
    </xf>
    <xf numFmtId="0" fontId="9" fillId="2" borderId="0" xfId="0" applyFont="1" applyFill="1" applyAlignment="1">
      <alignment horizontal="left" vertical="center" wrapText="1"/>
    </xf>
    <xf numFmtId="0" fontId="8" fillId="0" borderId="27" xfId="0" applyFont="1" applyBorder="1" applyAlignment="1">
      <alignment horizontal="justify" vertical="center" wrapText="1"/>
    </xf>
    <xf numFmtId="0" fontId="9" fillId="2" borderId="0" xfId="0" applyFont="1" applyFill="1" applyAlignment="1">
      <alignment horizontal="center" vertical="center" wrapText="1"/>
    </xf>
    <xf numFmtId="0" fontId="19" fillId="2" borderId="0" xfId="0" quotePrefix="1" applyFont="1" applyFill="1" applyAlignment="1">
      <alignment horizontal="left" vertical="center"/>
    </xf>
    <xf numFmtId="0" fontId="15" fillId="4" borderId="27" xfId="4" applyFont="1" applyFill="1" applyBorder="1" applyAlignment="1">
      <alignment horizontal="center" vertical="center" wrapText="1"/>
    </xf>
    <xf numFmtId="0" fontId="17" fillId="4" borderId="27" xfId="4" applyFont="1" applyFill="1" applyBorder="1" applyAlignment="1">
      <alignment horizontal="center" vertical="center" wrapText="1"/>
    </xf>
    <xf numFmtId="0" fontId="22" fillId="2" borderId="13" xfId="5" applyFill="1" applyBorder="1" applyAlignment="1">
      <alignment horizontal="left"/>
    </xf>
    <xf numFmtId="0" fontId="9" fillId="2" borderId="15" xfId="0" applyFont="1" applyFill="1" applyBorder="1"/>
    <xf numFmtId="166" fontId="4" fillId="2" borderId="27" xfId="2" applyNumberFormat="1" applyFont="1" applyFill="1" applyBorder="1" applyAlignment="1">
      <alignment horizontal="center" vertical="center" wrapText="1"/>
    </xf>
    <xf numFmtId="166" fontId="4" fillId="2" borderId="17" xfId="2" applyNumberFormat="1" applyFont="1" applyFill="1" applyBorder="1" applyAlignment="1">
      <alignment horizontal="center" vertical="center" wrapText="1"/>
    </xf>
    <xf numFmtId="0" fontId="18" fillId="4" borderId="29" xfId="4" applyFont="1" applyFill="1" applyBorder="1" applyAlignment="1">
      <alignment horizontal="center" vertical="center" wrapText="1"/>
    </xf>
    <xf numFmtId="0" fontId="19" fillId="0" borderId="27" xfId="0" applyFont="1" applyBorder="1" applyAlignment="1">
      <alignment horizontal="center" vertical="center"/>
    </xf>
    <xf numFmtId="167" fontId="0" fillId="0" borderId="0" xfId="2" applyNumberFormat="1" applyFont="1"/>
    <xf numFmtId="0" fontId="9" fillId="0" borderId="10" xfId="0" applyFont="1" applyBorder="1" applyAlignment="1">
      <alignment vertical="center"/>
    </xf>
    <xf numFmtId="0" fontId="9" fillId="0" borderId="13" xfId="0" applyFont="1" applyBorder="1" applyAlignment="1">
      <alignment horizontal="center" vertical="center"/>
    </xf>
    <xf numFmtId="0" fontId="9" fillId="0" borderId="0" xfId="0" applyFont="1" applyAlignment="1">
      <alignment horizontal="center" vertical="center"/>
    </xf>
    <xf numFmtId="0" fontId="10" fillId="0" borderId="0" xfId="0" applyFont="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1" fontId="0" fillId="0" borderId="0" xfId="0" applyNumberFormat="1"/>
    <xf numFmtId="0" fontId="2" fillId="0" borderId="5" xfId="0" applyFont="1" applyBorder="1" applyAlignment="1">
      <alignment wrapText="1"/>
    </xf>
    <xf numFmtId="2" fontId="9" fillId="0" borderId="0" xfId="0" applyNumberFormat="1" applyFont="1"/>
    <xf numFmtId="2" fontId="4" fillId="3" borderId="23" xfId="4" applyNumberFormat="1" applyFont="1" applyFill="1" applyBorder="1" applyAlignment="1">
      <alignment horizontal="center" vertical="center" wrapText="1"/>
    </xf>
    <xf numFmtId="0" fontId="10" fillId="0" borderId="17" xfId="0" applyFont="1" applyBorder="1" applyAlignment="1" applyProtection="1">
      <alignment horizontal="center" vertical="center" wrapText="1"/>
      <protection locked="0"/>
    </xf>
    <xf numFmtId="0" fontId="15" fillId="4" borderId="28" xfId="4" applyFont="1" applyFill="1" applyBorder="1" applyAlignment="1">
      <alignment horizontal="center" vertical="center" wrapText="1"/>
    </xf>
    <xf numFmtId="0" fontId="18" fillId="4" borderId="32" xfId="4" applyFont="1" applyFill="1" applyBorder="1" applyAlignment="1">
      <alignment horizontal="center" vertical="center" wrapText="1"/>
    </xf>
    <xf numFmtId="0" fontId="40" fillId="0" borderId="0" xfId="0" applyFont="1"/>
    <xf numFmtId="0" fontId="12" fillId="0" borderId="0" xfId="0" applyFont="1"/>
    <xf numFmtId="0" fontId="31" fillId="0" borderId="5" xfId="0" applyFont="1" applyBorder="1" applyAlignment="1">
      <alignment wrapText="1"/>
    </xf>
    <xf numFmtId="168" fontId="31" fillId="0" borderId="5" xfId="0" applyNumberFormat="1" applyFont="1" applyBorder="1" applyAlignment="1">
      <alignment wrapText="1"/>
    </xf>
    <xf numFmtId="0" fontId="43" fillId="0" borderId="5" xfId="0" applyFont="1" applyBorder="1" applyAlignment="1">
      <alignment wrapText="1"/>
    </xf>
    <xf numFmtId="1" fontId="44" fillId="0" borderId="5" xfId="0" applyNumberFormat="1" applyFont="1" applyBorder="1" applyAlignment="1">
      <alignment wrapText="1"/>
    </xf>
    <xf numFmtId="0" fontId="43" fillId="0" borderId="0" xfId="0" applyFont="1" applyAlignment="1">
      <alignment wrapText="1"/>
    </xf>
    <xf numFmtId="0" fontId="4" fillId="3" borderId="28" xfId="4" applyFont="1" applyFill="1" applyBorder="1" applyAlignment="1">
      <alignment horizontal="center" vertical="center" wrapText="1"/>
    </xf>
    <xf numFmtId="166" fontId="4" fillId="2" borderId="0" xfId="2" applyNumberFormat="1" applyFont="1" applyFill="1" applyBorder="1" applyAlignment="1">
      <alignment vertical="center" wrapText="1"/>
    </xf>
    <xf numFmtId="168" fontId="43" fillId="0" borderId="5" xfId="0" applyNumberFormat="1" applyFont="1" applyBorder="1" applyAlignment="1">
      <alignment wrapText="1"/>
    </xf>
    <xf numFmtId="168" fontId="47" fillId="2" borderId="0" xfId="4" applyNumberFormat="1" applyFont="1" applyFill="1" applyAlignment="1">
      <alignment horizontal="center" vertical="center" wrapText="1"/>
    </xf>
    <xf numFmtId="14" fontId="7" fillId="2" borderId="0" xfId="0" applyNumberFormat="1" applyFont="1" applyFill="1" applyAlignment="1">
      <alignment vertical="center" wrapText="1"/>
    </xf>
    <xf numFmtId="169" fontId="4" fillId="2" borderId="0" xfId="2" applyNumberFormat="1" applyFont="1" applyFill="1" applyBorder="1" applyAlignment="1">
      <alignment horizontal="center" vertical="center" wrapText="1"/>
    </xf>
    <xf numFmtId="165" fontId="9" fillId="2" borderId="0" xfId="2" applyFont="1" applyFill="1" applyBorder="1" applyAlignment="1">
      <alignment horizontal="center" vertical="center" wrapText="1"/>
    </xf>
    <xf numFmtId="166" fontId="4" fillId="2" borderId="0" xfId="2" applyNumberFormat="1" applyFont="1" applyFill="1" applyBorder="1" applyAlignment="1">
      <alignment horizontal="center" vertical="center" wrapText="1"/>
    </xf>
    <xf numFmtId="0" fontId="14" fillId="2" borderId="0" xfId="0" applyFont="1" applyFill="1" applyAlignment="1">
      <alignment horizontal="center" vertical="center" wrapText="1"/>
    </xf>
    <xf numFmtId="168" fontId="14" fillId="0" borderId="23" xfId="0" applyNumberFormat="1" applyFont="1" applyBorder="1"/>
    <xf numFmtId="168" fontId="14" fillId="0" borderId="0" xfId="0" applyNumberFormat="1" applyFont="1"/>
    <xf numFmtId="170" fontId="31" fillId="0" borderId="5" xfId="0" applyNumberFormat="1" applyFont="1" applyBorder="1" applyAlignment="1">
      <alignment wrapText="1"/>
    </xf>
    <xf numFmtId="0" fontId="46" fillId="0" borderId="0" xfId="0" applyFont="1" applyAlignment="1">
      <alignment horizontal="left"/>
    </xf>
    <xf numFmtId="0" fontId="48" fillId="0" borderId="0" xfId="0" applyFont="1"/>
    <xf numFmtId="0" fontId="4" fillId="0" borderId="10" xfId="0" applyFont="1" applyBorder="1"/>
    <xf numFmtId="0" fontId="4" fillId="0" borderId="11" xfId="0" applyFont="1" applyBorder="1"/>
    <xf numFmtId="0" fontId="4" fillId="0" borderId="15" xfId="0" applyFont="1" applyBorder="1"/>
    <xf numFmtId="0" fontId="4" fillId="0" borderId="16" xfId="0" applyFont="1" applyBorder="1"/>
    <xf numFmtId="0" fontId="25" fillId="2" borderId="12" xfId="0" applyFont="1" applyFill="1" applyBorder="1" applyAlignment="1">
      <alignment vertical="center" wrapText="1"/>
    </xf>
    <xf numFmtId="0" fontId="14" fillId="2" borderId="17" xfId="0" applyFont="1" applyFill="1" applyBorder="1" applyAlignment="1">
      <alignment vertical="center" wrapText="1"/>
    </xf>
    <xf numFmtId="0" fontId="2" fillId="0" borderId="0" xfId="0" applyFont="1" applyAlignment="1">
      <alignment wrapText="1"/>
    </xf>
    <xf numFmtId="1" fontId="2" fillId="0" borderId="0" xfId="0" applyNumberFormat="1" applyFont="1" applyAlignment="1">
      <alignment wrapText="1"/>
    </xf>
    <xf numFmtId="0" fontId="4" fillId="3" borderId="29" xfId="4" applyFont="1" applyFill="1" applyBorder="1" applyAlignment="1">
      <alignment horizontal="center" vertical="center" wrapText="1"/>
    </xf>
    <xf numFmtId="169" fontId="4" fillId="2" borderId="0" xfId="4" applyNumberFormat="1" applyFont="1" applyFill="1" applyAlignment="1">
      <alignment horizontal="center" vertical="center" wrapText="1"/>
    </xf>
    <xf numFmtId="0" fontId="6" fillId="0" borderId="0" xfId="0" applyFont="1" applyAlignment="1">
      <alignment horizontal="center"/>
    </xf>
    <xf numFmtId="14" fontId="31" fillId="0" borderId="5" xfId="0" applyNumberFormat="1" applyFont="1" applyBorder="1" applyAlignment="1">
      <alignment wrapText="1"/>
    </xf>
    <xf numFmtId="0" fontId="18" fillId="2" borderId="0" xfId="4" applyFont="1" applyFill="1" applyAlignment="1">
      <alignment horizontal="center" vertical="center" wrapText="1"/>
    </xf>
    <xf numFmtId="0" fontId="4" fillId="3" borderId="10" xfId="4" applyFont="1" applyFill="1" applyBorder="1" applyAlignment="1">
      <alignment horizontal="center" vertical="center" wrapText="1"/>
    </xf>
    <xf numFmtId="168" fontId="6" fillId="0" borderId="5" xfId="0" applyNumberFormat="1" applyFont="1" applyBorder="1" applyAlignment="1">
      <alignment vertical="center"/>
    </xf>
    <xf numFmtId="9" fontId="4" fillId="4" borderId="5" xfId="3" applyFont="1" applyFill="1" applyBorder="1" applyAlignment="1">
      <alignment vertical="center" wrapText="1"/>
    </xf>
    <xf numFmtId="0" fontId="6" fillId="2" borderId="0" xfId="0" applyFont="1" applyFill="1" applyAlignment="1">
      <alignment horizontal="center" vertical="center"/>
    </xf>
    <xf numFmtId="0" fontId="14" fillId="3" borderId="14" xfId="4" applyFont="1" applyFill="1" applyBorder="1" applyAlignment="1">
      <alignment horizontal="center" vertical="center" wrapText="1"/>
    </xf>
    <xf numFmtId="164" fontId="9" fillId="2" borderId="31" xfId="0" applyNumberFormat="1" applyFont="1" applyFill="1" applyBorder="1" applyAlignment="1">
      <alignment vertical="center" wrapText="1"/>
    </xf>
    <xf numFmtId="164" fontId="9" fillId="2" borderId="1" xfId="0" applyNumberFormat="1" applyFont="1" applyFill="1" applyBorder="1" applyAlignment="1">
      <alignment vertical="center" wrapText="1"/>
    </xf>
    <xf numFmtId="164" fontId="9" fillId="2" borderId="2" xfId="2" applyNumberFormat="1" applyFont="1" applyFill="1" applyBorder="1" applyAlignment="1">
      <alignment vertical="center" wrapText="1"/>
    </xf>
    <xf numFmtId="164" fontId="9" fillId="2" borderId="3" xfId="2" applyNumberFormat="1" applyFont="1" applyFill="1" applyBorder="1" applyAlignment="1">
      <alignment vertical="center" wrapText="1"/>
    </xf>
    <xf numFmtId="2" fontId="4" fillId="3" borderId="29" xfId="4" applyNumberFormat="1" applyFont="1" applyFill="1" applyBorder="1" applyAlignment="1">
      <alignment horizontal="center" vertical="center" wrapText="1"/>
    </xf>
    <xf numFmtId="168" fontId="14" fillId="0" borderId="27" xfId="0" applyNumberFormat="1" applyFont="1" applyBorder="1"/>
    <xf numFmtId="169" fontId="4" fillId="4" borderId="9" xfId="4" applyNumberFormat="1" applyFont="1" applyFill="1" applyBorder="1" applyAlignment="1">
      <alignment horizontal="center" vertical="center" wrapText="1"/>
    </xf>
    <xf numFmtId="0" fontId="49" fillId="0" borderId="0" xfId="0" applyFont="1"/>
    <xf numFmtId="168" fontId="9" fillId="0" borderId="0" xfId="0" applyNumberFormat="1" applyFont="1"/>
    <xf numFmtId="168" fontId="4" fillId="3" borderId="23" xfId="4" applyNumberFormat="1" applyFont="1" applyFill="1" applyBorder="1" applyAlignment="1">
      <alignment horizontal="center" vertical="center" wrapText="1"/>
    </xf>
    <xf numFmtId="168" fontId="6" fillId="0" borderId="39" xfId="0" applyNumberFormat="1" applyFont="1" applyBorder="1" applyAlignment="1">
      <alignment vertical="center"/>
    </xf>
    <xf numFmtId="168" fontId="6" fillId="0" borderId="0" xfId="0" applyNumberFormat="1" applyFont="1" applyAlignment="1">
      <alignment horizontal="center" vertical="center"/>
    </xf>
    <xf numFmtId="168" fontId="6" fillId="0" borderId="0" xfId="3" applyNumberFormat="1" applyFont="1" applyBorder="1" applyAlignment="1">
      <alignment horizontal="center" vertical="center"/>
    </xf>
    <xf numFmtId="0" fontId="50" fillId="0" borderId="0" xfId="0" applyFont="1"/>
    <xf numFmtId="168" fontId="6" fillId="0" borderId="29" xfId="0" applyNumberFormat="1" applyFont="1" applyBorder="1" applyAlignment="1">
      <alignment vertical="center"/>
    </xf>
    <xf numFmtId="0" fontId="4" fillId="2" borderId="0" xfId="0" applyFont="1" applyFill="1" applyAlignment="1">
      <alignment vertical="center" wrapText="1"/>
    </xf>
    <xf numFmtId="0" fontId="4" fillId="2" borderId="0" xfId="0" applyFont="1" applyFill="1" applyAlignment="1">
      <alignment vertical="justify" wrapText="1"/>
    </xf>
    <xf numFmtId="168" fontId="0" fillId="0" borderId="0" xfId="0" applyNumberFormat="1"/>
    <xf numFmtId="0" fontId="43" fillId="0" borderId="23" xfId="0" applyFont="1" applyBorder="1" applyAlignment="1">
      <alignment vertical="center" wrapText="1"/>
    </xf>
    <xf numFmtId="0" fontId="2" fillId="0" borderId="26" xfId="0" applyFont="1" applyBorder="1" applyAlignment="1">
      <alignment vertical="center" wrapText="1"/>
    </xf>
    <xf numFmtId="0" fontId="7" fillId="2" borderId="0" xfId="0" applyFont="1" applyFill="1" applyAlignment="1">
      <alignment horizontal="right" vertical="center" wrapText="1"/>
    </xf>
    <xf numFmtId="0" fontId="4" fillId="2" borderId="0" xfId="0" applyFont="1" applyFill="1" applyAlignment="1">
      <alignment horizontal="right" vertical="justify" wrapText="1"/>
    </xf>
    <xf numFmtId="0" fontId="40" fillId="0" borderId="33"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33" xfId="0" applyFont="1" applyBorder="1" applyAlignment="1">
      <alignment horizontal="left" vertical="center" wrapText="1"/>
    </xf>
    <xf numFmtId="0" fontId="40" fillId="0" borderId="40" xfId="0" applyFont="1" applyBorder="1" applyAlignment="1">
      <alignment horizontal="left" vertical="center" wrapText="1"/>
    </xf>
    <xf numFmtId="0" fontId="22" fillId="0" borderId="41" xfId="5" applyBorder="1"/>
    <xf numFmtId="0" fontId="41" fillId="0" borderId="40" xfId="0" applyFont="1" applyBorder="1" applyAlignment="1">
      <alignment horizontal="center" vertical="center" wrapText="1"/>
    </xf>
    <xf numFmtId="168" fontId="4" fillId="3" borderId="10" xfId="4" applyNumberFormat="1" applyFont="1" applyFill="1" applyBorder="1" applyAlignment="1">
      <alignment horizontal="center" vertical="center" wrapText="1"/>
    </xf>
    <xf numFmtId="0" fontId="9" fillId="2" borderId="5" xfId="0" applyFont="1" applyFill="1" applyBorder="1" applyAlignment="1">
      <alignment horizontal="left" wrapText="1"/>
    </xf>
    <xf numFmtId="0" fontId="12" fillId="0" borderId="0" xfId="0" applyFont="1" applyAlignment="1">
      <alignment horizontal="justify" vertical="justify" wrapText="1"/>
    </xf>
    <xf numFmtId="0" fontId="12" fillId="2" borderId="0" xfId="0" applyFont="1" applyFill="1"/>
    <xf numFmtId="3" fontId="12" fillId="2" borderId="0" xfId="0" applyNumberFormat="1" applyFont="1" applyFill="1"/>
    <xf numFmtId="0" fontId="51" fillId="2" borderId="0" xfId="0" applyFont="1" applyFill="1" applyAlignment="1">
      <alignment horizontal="center" vertical="center"/>
    </xf>
    <xf numFmtId="0" fontId="18" fillId="2" borderId="0" xfId="0" applyFont="1" applyFill="1" applyAlignment="1">
      <alignment horizontal="center" vertical="center" wrapText="1"/>
    </xf>
    <xf numFmtId="0" fontId="18" fillId="2" borderId="0" xfId="0" applyFont="1" applyFill="1" applyAlignment="1" applyProtection="1">
      <alignment horizontal="center" wrapText="1"/>
      <protection locked="0"/>
    </xf>
    <xf numFmtId="0" fontId="53" fillId="2" borderId="0" xfId="4" applyFont="1" applyFill="1" applyAlignment="1">
      <alignment horizontal="center" vertical="center" wrapText="1"/>
    </xf>
    <xf numFmtId="0" fontId="18" fillId="3" borderId="24" xfId="4" applyFont="1" applyFill="1" applyBorder="1" applyAlignment="1">
      <alignment horizontal="center" vertical="center" wrapText="1"/>
    </xf>
    <xf numFmtId="0" fontId="55" fillId="8" borderId="23" xfId="0" applyFont="1" applyFill="1" applyBorder="1" applyAlignment="1">
      <alignment horizontal="center" vertical="center" wrapText="1"/>
    </xf>
    <xf numFmtId="3" fontId="54" fillId="8" borderId="24" xfId="4" applyNumberFormat="1" applyFont="1" applyFill="1" applyBorder="1" applyAlignment="1">
      <alignment horizontal="center" vertical="center" wrapText="1"/>
    </xf>
    <xf numFmtId="0" fontId="54" fillId="8" borderId="23" xfId="4" applyFont="1" applyFill="1" applyBorder="1" applyAlignment="1">
      <alignment horizontal="center" vertical="center" wrapText="1"/>
    </xf>
    <xf numFmtId="168" fontId="18" fillId="2" borderId="0" xfId="0" applyNumberFormat="1" applyFont="1" applyFill="1"/>
    <xf numFmtId="0" fontId="45" fillId="0" borderId="0" xfId="0" applyFont="1"/>
    <xf numFmtId="164" fontId="45" fillId="2" borderId="2" xfId="2" applyNumberFormat="1" applyFont="1" applyFill="1" applyBorder="1" applyAlignment="1">
      <alignment vertical="center" wrapText="1"/>
    </xf>
    <xf numFmtId="168" fontId="45" fillId="2" borderId="3" xfId="0" applyNumberFormat="1" applyFont="1" applyFill="1" applyBorder="1" applyAlignment="1">
      <alignment horizontal="center" vertical="center"/>
    </xf>
    <xf numFmtId="168" fontId="14" fillId="2" borderId="0" xfId="0" applyNumberFormat="1" applyFont="1" applyFill="1"/>
    <xf numFmtId="0" fontId="12" fillId="2" borderId="0" xfId="0" applyFont="1" applyFill="1" applyAlignment="1">
      <alignment vertical="center"/>
    </xf>
    <xf numFmtId="0" fontId="18" fillId="0" borderId="0" xfId="0" applyFont="1"/>
    <xf numFmtId="3" fontId="12" fillId="0" borderId="0" xfId="0" applyNumberFormat="1" applyFont="1"/>
    <xf numFmtId="0" fontId="12" fillId="2" borderId="0" xfId="0" applyFont="1" applyFill="1" applyAlignment="1">
      <alignment vertical="center" wrapText="1"/>
    </xf>
    <xf numFmtId="0" fontId="12" fillId="2" borderId="0" xfId="0" applyFont="1" applyFill="1" applyAlignment="1">
      <alignment horizontal="left" vertical="center" wrapText="1"/>
    </xf>
    <xf numFmtId="0" fontId="12" fillId="2" borderId="0" xfId="0" applyFont="1" applyFill="1" applyAlignment="1">
      <alignment horizontal="justify" vertical="center" wrapText="1"/>
    </xf>
    <xf numFmtId="0" fontId="14" fillId="2" borderId="0" xfId="0" applyFont="1" applyFill="1" applyAlignment="1">
      <alignment horizontal="justify" vertical="center" wrapText="1"/>
    </xf>
    <xf numFmtId="14" fontId="42" fillId="2" borderId="0" xfId="0" applyNumberFormat="1" applyFont="1" applyFill="1" applyAlignment="1">
      <alignment horizontal="left" vertical="center" wrapText="1"/>
    </xf>
    <xf numFmtId="0" fontId="14" fillId="2" borderId="0" xfId="0" applyFont="1" applyFill="1" applyAlignment="1">
      <alignment vertical="justify" wrapText="1"/>
    </xf>
    <xf numFmtId="0" fontId="14" fillId="2" borderId="0" xfId="0" applyFont="1" applyFill="1" applyAlignment="1">
      <alignment horizontal="left" vertical="justify" wrapText="1"/>
    </xf>
    <xf numFmtId="0" fontId="18" fillId="2" borderId="0" xfId="0" applyFont="1" applyFill="1"/>
    <xf numFmtId="0" fontId="12" fillId="2" borderId="0" xfId="0" applyFont="1" applyFill="1" applyAlignment="1">
      <alignment horizontal="left" vertical="center"/>
    </xf>
    <xf numFmtId="0" fontId="56" fillId="2" borderId="0" xfId="0" applyFont="1" applyFill="1"/>
    <xf numFmtId="3" fontId="9" fillId="0" borderId="0" xfId="0" applyNumberFormat="1" applyFont="1"/>
    <xf numFmtId="14" fontId="22" fillId="0" borderId="5" xfId="5" applyNumberFormat="1" applyBorder="1" applyAlignment="1">
      <alignment wrapText="1"/>
    </xf>
    <xf numFmtId="0" fontId="57" fillId="0" borderId="27" xfId="0" applyFont="1" applyBorder="1" applyAlignment="1">
      <alignment horizontal="center" vertical="center"/>
    </xf>
    <xf numFmtId="0" fontId="7" fillId="9" borderId="17" xfId="0" applyFont="1" applyFill="1" applyBorder="1" applyAlignment="1">
      <alignment horizontal="center" vertical="center" wrapText="1"/>
    </xf>
    <xf numFmtId="168" fontId="45" fillId="2" borderId="23" xfId="0" applyNumberFormat="1" applyFont="1" applyFill="1" applyBorder="1" applyAlignment="1">
      <alignment horizontal="center" vertical="center" wrapText="1"/>
    </xf>
    <xf numFmtId="0" fontId="22" fillId="0" borderId="33" xfId="5" applyBorder="1" applyAlignment="1">
      <alignment horizontal="left" vertical="center" wrapText="1"/>
    </xf>
    <xf numFmtId="0" fontId="18" fillId="3" borderId="15" xfId="4" applyFont="1" applyFill="1" applyBorder="1" applyAlignment="1">
      <alignment horizontal="center" vertical="center" wrapText="1"/>
    </xf>
    <xf numFmtId="0" fontId="18" fillId="3" borderId="16" xfId="4" applyFont="1" applyFill="1" applyBorder="1" applyAlignment="1">
      <alignment horizontal="center" vertical="center" wrapText="1"/>
    </xf>
    <xf numFmtId="0" fontId="18" fillId="3" borderId="17" xfId="4" applyFont="1" applyFill="1" applyBorder="1" applyAlignment="1">
      <alignment horizontal="center" vertical="center" wrapText="1"/>
    </xf>
    <xf numFmtId="2" fontId="54" fillId="8" borderId="10" xfId="0" applyNumberFormat="1" applyFont="1" applyFill="1" applyBorder="1" applyAlignment="1">
      <alignment horizontal="center" vertical="center" wrapText="1"/>
    </xf>
    <xf numFmtId="2" fontId="54" fillId="8" borderId="12" xfId="0" applyNumberFormat="1" applyFont="1" applyFill="1" applyBorder="1" applyAlignment="1">
      <alignment horizontal="center" vertical="center" wrapText="1"/>
    </xf>
    <xf numFmtId="164" fontId="9" fillId="2" borderId="18" xfId="2" applyNumberFormat="1" applyFont="1" applyFill="1" applyBorder="1" applyAlignment="1">
      <alignment vertical="center" wrapText="1"/>
    </xf>
    <xf numFmtId="164" fontId="9" fillId="2" borderId="19" xfId="2" applyNumberFormat="1" applyFont="1" applyFill="1" applyBorder="1" applyAlignment="1">
      <alignment vertical="center" wrapText="1"/>
    </xf>
    <xf numFmtId="164" fontId="9" fillId="2" borderId="45" xfId="0" applyNumberFormat="1" applyFont="1" applyFill="1" applyBorder="1" applyAlignment="1">
      <alignment vertical="center" wrapText="1"/>
    </xf>
    <xf numFmtId="168" fontId="45" fillId="2" borderId="29" xfId="0" applyNumberFormat="1" applyFont="1" applyFill="1" applyBorder="1" applyAlignment="1">
      <alignment horizontal="center" vertical="center" wrapText="1"/>
    </xf>
    <xf numFmtId="168" fontId="45" fillId="2" borderId="27" xfId="0" applyNumberFormat="1" applyFont="1" applyFill="1" applyBorder="1" applyAlignment="1">
      <alignment horizontal="center" vertical="center" wrapText="1"/>
    </xf>
    <xf numFmtId="168" fontId="45" fillId="2" borderId="24" xfId="0" applyNumberFormat="1" applyFont="1" applyFill="1" applyBorder="1" applyAlignment="1">
      <alignment horizontal="center" vertical="center" wrapText="1"/>
    </xf>
    <xf numFmtId="168" fontId="45" fillId="2" borderId="25" xfId="0" applyNumberFormat="1" applyFont="1" applyFill="1" applyBorder="1" applyAlignment="1">
      <alignment horizontal="center" vertical="center" wrapText="1"/>
    </xf>
    <xf numFmtId="168" fontId="45" fillId="2" borderId="26" xfId="0" applyNumberFormat="1" applyFont="1" applyFill="1" applyBorder="1" applyAlignment="1">
      <alignment horizontal="center" vertical="center" wrapText="1"/>
    </xf>
    <xf numFmtId="0" fontId="38" fillId="2" borderId="0" xfId="0" applyFont="1" applyFill="1" applyAlignment="1">
      <alignment horizontal="right" vertical="center" wrapText="1"/>
    </xf>
    <xf numFmtId="168" fontId="43" fillId="0" borderId="0" xfId="0" applyNumberFormat="1" applyFont="1" applyAlignment="1">
      <alignment wrapText="1"/>
    </xf>
    <xf numFmtId="0" fontId="12" fillId="0" borderId="10" xfId="0" applyFont="1" applyBorder="1" applyAlignment="1">
      <alignment vertical="center"/>
    </xf>
    <xf numFmtId="0" fontId="12" fillId="0" borderId="13" xfId="0" applyFont="1" applyBorder="1" applyAlignment="1">
      <alignment vertical="center"/>
    </xf>
    <xf numFmtId="0" fontId="18" fillId="2" borderId="28" xfId="4" applyFont="1" applyFill="1" applyBorder="1" applyAlignment="1">
      <alignment vertical="center" wrapText="1"/>
    </xf>
    <xf numFmtId="0" fontId="18" fillId="2" borderId="14" xfId="4" applyFont="1" applyFill="1" applyBorder="1" applyAlignment="1">
      <alignment vertical="center" wrapText="1"/>
    </xf>
    <xf numFmtId="0" fontId="12" fillId="0" borderId="28" xfId="0" applyFont="1" applyBorder="1"/>
    <xf numFmtId="0" fontId="12" fillId="0" borderId="13" xfId="0" applyFont="1" applyBorder="1"/>
    <xf numFmtId="168" fontId="45" fillId="2" borderId="5" xfId="0" applyNumberFormat="1" applyFont="1" applyFill="1" applyBorder="1" applyAlignment="1">
      <alignment horizontal="center" vertical="center"/>
    </xf>
    <xf numFmtId="164" fontId="45" fillId="2" borderId="5" xfId="2" applyNumberFormat="1" applyFont="1" applyFill="1" applyBorder="1" applyAlignment="1">
      <alignment vertical="center" wrapText="1"/>
    </xf>
    <xf numFmtId="168" fontId="4" fillId="0" borderId="27" xfId="0" applyNumberFormat="1" applyFont="1" applyBorder="1"/>
    <xf numFmtId="0" fontId="38" fillId="2" borderId="25" xfId="0" applyFont="1" applyFill="1" applyBorder="1" applyAlignment="1">
      <alignment horizontal="left" vertical="center" wrapText="1"/>
    </xf>
    <xf numFmtId="0" fontId="38" fillId="2" borderId="26" xfId="0" applyFont="1" applyFill="1" applyBorder="1" applyAlignment="1">
      <alignment horizontal="left" vertical="center" wrapText="1"/>
    </xf>
    <xf numFmtId="1" fontId="20" fillId="3" borderId="26" xfId="0" applyNumberFormat="1" applyFont="1" applyFill="1" applyBorder="1" applyAlignment="1">
      <alignment horizontal="left" vertical="center" wrapText="1"/>
    </xf>
    <xf numFmtId="0" fontId="9" fillId="0" borderId="0" xfId="0" applyFont="1" applyAlignment="1">
      <alignment horizontal="left" wrapText="1"/>
    </xf>
    <xf numFmtId="0" fontId="57" fillId="0" borderId="25" xfId="0" applyFont="1" applyBorder="1" applyAlignment="1">
      <alignment horizontal="center" vertical="center"/>
    </xf>
    <xf numFmtId="0" fontId="26" fillId="0" borderId="0" xfId="0" applyFont="1" applyAlignment="1">
      <alignment horizontal="center" vertical="center"/>
    </xf>
    <xf numFmtId="0" fontId="25" fillId="2" borderId="25" xfId="0" applyFont="1" applyFill="1" applyBorder="1" applyAlignment="1">
      <alignment horizontal="center" vertical="center" wrapText="1"/>
    </xf>
    <xf numFmtId="0" fontId="6" fillId="0" borderId="14" xfId="0" applyFont="1" applyBorder="1" applyAlignment="1">
      <alignment horizontal="center"/>
    </xf>
    <xf numFmtId="0" fontId="25" fillId="2" borderId="0" xfId="0" applyFont="1" applyFill="1" applyAlignment="1">
      <alignment horizontal="center" vertical="center" wrapText="1"/>
    </xf>
    <xf numFmtId="9" fontId="10" fillId="3" borderId="23" xfId="4" applyNumberFormat="1" applyFont="1" applyFill="1" applyBorder="1" applyAlignment="1">
      <alignment horizontal="center" vertical="center" wrapText="1"/>
    </xf>
    <xf numFmtId="0" fontId="9" fillId="0" borderId="1" xfId="0" applyFont="1" applyBorder="1" applyAlignment="1">
      <alignment horizontal="center" vertical="center"/>
    </xf>
    <xf numFmtId="167" fontId="9" fillId="0" borderId="5" xfId="2" applyNumberFormat="1" applyFont="1" applyBorder="1" applyAlignment="1">
      <alignment horizontal="center" vertical="center"/>
    </xf>
    <xf numFmtId="167" fontId="9" fillId="0" borderId="6" xfId="2" applyNumberFormat="1" applyFont="1" applyBorder="1" applyAlignment="1">
      <alignment horizontal="center" vertical="center"/>
    </xf>
    <xf numFmtId="0" fontId="4" fillId="0" borderId="20" xfId="0" applyFont="1" applyBorder="1" applyAlignment="1">
      <alignment horizontal="center" vertical="center"/>
    </xf>
    <xf numFmtId="167" fontId="4" fillId="0" borderId="21" xfId="2" applyNumberFormat="1" applyFont="1" applyBorder="1" applyAlignment="1">
      <alignment horizontal="center" vertical="center"/>
    </xf>
    <xf numFmtId="167" fontId="4" fillId="0" borderId="22" xfId="2"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xf>
    <xf numFmtId="0" fontId="4" fillId="3" borderId="26" xfId="4" applyFont="1" applyFill="1" applyBorder="1" applyAlignment="1">
      <alignment horizontal="center" vertical="center" wrapText="1"/>
    </xf>
    <xf numFmtId="0" fontId="9" fillId="0" borderId="5" xfId="0" applyFont="1" applyBorder="1" applyAlignment="1">
      <alignment horizontal="center" vertical="center" wrapText="1"/>
    </xf>
    <xf numFmtId="0" fontId="4" fillId="0" borderId="5" xfId="0" applyFont="1" applyBorder="1"/>
    <xf numFmtId="0" fontId="0" fillId="0" borderId="5" xfId="0" applyBorder="1"/>
    <xf numFmtId="0" fontId="4" fillId="2" borderId="5" xfId="4" applyFont="1" applyFill="1" applyBorder="1" applyAlignment="1">
      <alignment vertical="center" wrapText="1"/>
    </xf>
    <xf numFmtId="0" fontId="60" fillId="0" borderId="0" xfId="0" applyFont="1" applyAlignment="1">
      <alignment horizontal="center" vertical="center"/>
    </xf>
    <xf numFmtId="167" fontId="14" fillId="2" borderId="23" xfId="2" applyNumberFormat="1" applyFont="1" applyFill="1" applyBorder="1" applyAlignment="1">
      <alignment horizontal="center" vertical="center" wrapText="1"/>
    </xf>
    <xf numFmtId="0" fontId="62" fillId="2" borderId="0" xfId="0" applyFont="1" applyFill="1"/>
    <xf numFmtId="1" fontId="61" fillId="0" borderId="0" xfId="0" applyNumberFormat="1" applyFont="1"/>
    <xf numFmtId="0" fontId="58" fillId="2" borderId="0" xfId="0" applyFont="1" applyFill="1"/>
    <xf numFmtId="0" fontId="61" fillId="0" borderId="0" xfId="0" applyFont="1"/>
    <xf numFmtId="1" fontId="20" fillId="3" borderId="25" xfId="0" applyNumberFormat="1" applyFont="1" applyFill="1" applyBorder="1" applyAlignment="1">
      <alignment vertical="center" wrapText="1"/>
    </xf>
    <xf numFmtId="1" fontId="20" fillId="3" borderId="26" xfId="0" applyNumberFormat="1" applyFont="1" applyFill="1" applyBorder="1" applyAlignment="1">
      <alignment vertical="center" wrapText="1"/>
    </xf>
    <xf numFmtId="0" fontId="64" fillId="2" borderId="0" xfId="0" applyFont="1" applyFill="1" applyAlignment="1">
      <alignment horizontal="left" vertical="center" wrapText="1"/>
    </xf>
    <xf numFmtId="0" fontId="64" fillId="2" borderId="0" xfId="0" applyFont="1" applyFill="1" applyAlignment="1">
      <alignment vertical="center"/>
    </xf>
    <xf numFmtId="0" fontId="7" fillId="2" borderId="0" xfId="0" applyFont="1" applyFill="1" applyAlignment="1">
      <alignment horizontal="left" vertical="center" wrapText="1"/>
    </xf>
    <xf numFmtId="0" fontId="4" fillId="2" borderId="0" xfId="0" applyFont="1" applyFill="1" applyAlignment="1">
      <alignment horizontal="left" vertical="justify" wrapText="1"/>
    </xf>
    <xf numFmtId="0" fontId="57" fillId="2" borderId="26" xfId="0" applyFont="1" applyFill="1" applyBorder="1" applyAlignment="1">
      <alignment vertical="center"/>
    </xf>
    <xf numFmtId="0" fontId="13" fillId="7" borderId="25" xfId="0" applyFont="1" applyFill="1" applyBorder="1"/>
    <xf numFmtId="0" fontId="13" fillId="7" borderId="26" xfId="0" applyFont="1" applyFill="1" applyBorder="1"/>
    <xf numFmtId="0" fontId="18" fillId="3" borderId="25" xfId="0" applyFont="1" applyFill="1" applyBorder="1" applyAlignment="1">
      <alignment vertical="center" wrapText="1"/>
    </xf>
    <xf numFmtId="0" fontId="18" fillId="3" borderId="26" xfId="0" applyFont="1" applyFill="1" applyBorder="1" applyAlignment="1">
      <alignment vertical="center" wrapText="1"/>
    </xf>
    <xf numFmtId="168" fontId="14" fillId="2" borderId="35" xfId="0" applyNumberFormat="1" applyFont="1" applyFill="1" applyBorder="1" applyAlignment="1">
      <alignment horizontal="right" vertical="center"/>
    </xf>
    <xf numFmtId="168" fontId="14" fillId="2" borderId="41" xfId="0" applyNumberFormat="1" applyFont="1" applyFill="1" applyBorder="1" applyAlignment="1">
      <alignment horizontal="right" vertical="center"/>
    </xf>
    <xf numFmtId="168" fontId="14" fillId="2" borderId="46" xfId="0" applyNumberFormat="1" applyFont="1" applyFill="1" applyBorder="1" applyAlignment="1">
      <alignment horizontal="right" vertical="center"/>
    </xf>
    <xf numFmtId="168" fontId="45" fillId="2" borderId="10" xfId="0" applyNumberFormat="1" applyFont="1" applyFill="1" applyBorder="1" applyAlignment="1">
      <alignment horizontal="center" vertical="center" wrapText="1"/>
    </xf>
    <xf numFmtId="0" fontId="9" fillId="0" borderId="0" xfId="0" applyFont="1" applyAlignment="1">
      <alignment horizontal="center"/>
    </xf>
    <xf numFmtId="168" fontId="14" fillId="0" borderId="0" xfId="0" applyNumberFormat="1" applyFont="1" applyAlignment="1">
      <alignment horizontal="center"/>
    </xf>
    <xf numFmtId="168" fontId="45" fillId="2" borderId="15" xfId="0" applyNumberFormat="1" applyFont="1" applyFill="1" applyBorder="1" applyAlignment="1">
      <alignment horizontal="center" vertical="center" wrapText="1"/>
    </xf>
    <xf numFmtId="0" fontId="9" fillId="2" borderId="31" xfId="0" applyFont="1" applyFill="1" applyBorder="1" applyAlignment="1">
      <alignment horizontal="left" wrapText="1"/>
    </xf>
    <xf numFmtId="9" fontId="9" fillId="2" borderId="0" xfId="3" applyFont="1" applyFill="1" applyBorder="1" applyAlignment="1">
      <alignment horizontal="left" wrapText="1"/>
    </xf>
    <xf numFmtId="0" fontId="9" fillId="2" borderId="0" xfId="0" applyFont="1" applyFill="1" applyAlignment="1">
      <alignment horizontal="left" wrapText="1"/>
    </xf>
    <xf numFmtId="165" fontId="9" fillId="2" borderId="0" xfId="2" applyFont="1" applyFill="1" applyBorder="1" applyAlignment="1">
      <alignment horizontal="left" wrapText="1"/>
    </xf>
    <xf numFmtId="0" fontId="9" fillId="0" borderId="0" xfId="0" applyFont="1" applyAlignment="1">
      <alignment wrapText="1"/>
    </xf>
    <xf numFmtId="0" fontId="57" fillId="0" borderId="27" xfId="0" applyFont="1" applyBorder="1" applyAlignment="1">
      <alignment horizontal="left" vertical="center" wrapText="1"/>
    </xf>
    <xf numFmtId="0" fontId="57" fillId="0" borderId="28" xfId="0" applyFont="1" applyBorder="1" applyAlignment="1">
      <alignment horizontal="left" vertical="center" wrapText="1"/>
    </xf>
    <xf numFmtId="0" fontId="4" fillId="3" borderId="25" xfId="4" applyFont="1" applyFill="1" applyBorder="1" applyAlignment="1">
      <alignment horizontal="center" vertical="center" wrapText="1"/>
    </xf>
    <xf numFmtId="167" fontId="11" fillId="0" borderId="0" xfId="0" applyNumberFormat="1" applyFont="1"/>
    <xf numFmtId="0" fontId="9" fillId="2"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4" fillId="2" borderId="0" xfId="0" applyFont="1" applyFill="1" applyAlignment="1">
      <alignment horizontal="center" vertical="justify" wrapText="1"/>
    </xf>
    <xf numFmtId="0" fontId="10" fillId="2" borderId="47" xfId="0" applyFont="1" applyFill="1" applyBorder="1"/>
    <xf numFmtId="0" fontId="57" fillId="2" borderId="27" xfId="0" applyFont="1" applyFill="1" applyBorder="1" applyAlignment="1">
      <alignment horizontal="center" vertical="center"/>
    </xf>
    <xf numFmtId="0" fontId="28" fillId="2" borderId="27" xfId="0" applyFont="1" applyFill="1" applyBorder="1" applyAlignment="1">
      <alignment horizontal="center" vertical="center"/>
    </xf>
    <xf numFmtId="0" fontId="65" fillId="2" borderId="27" xfId="0" applyFont="1" applyFill="1" applyBorder="1" applyAlignment="1">
      <alignment horizontal="center" vertical="center"/>
    </xf>
    <xf numFmtId="167" fontId="14" fillId="2" borderId="23" xfId="2" applyNumberFormat="1" applyFont="1" applyFill="1" applyBorder="1" applyAlignment="1">
      <alignment vertical="center"/>
    </xf>
    <xf numFmtId="0" fontId="57" fillId="2" borderId="28" xfId="0" applyFont="1" applyFill="1" applyBorder="1" applyAlignment="1">
      <alignment horizontal="center" vertical="center"/>
    </xf>
    <xf numFmtId="167" fontId="14" fillId="2" borderId="23" xfId="2" applyNumberFormat="1" applyFont="1" applyFill="1" applyBorder="1" applyAlignment="1">
      <alignment horizontal="center" vertical="center"/>
    </xf>
    <xf numFmtId="0" fontId="65" fillId="2" borderId="26" xfId="0" applyFont="1" applyFill="1" applyBorder="1" applyAlignment="1">
      <alignment vertical="center"/>
    </xf>
    <xf numFmtId="167" fontId="11" fillId="2" borderId="0" xfId="0" applyNumberFormat="1" applyFont="1" applyFill="1"/>
    <xf numFmtId="0" fontId="25" fillId="7" borderId="23" xfId="0" applyFont="1" applyFill="1" applyBorder="1" applyAlignment="1">
      <alignment horizontal="center" vertical="center" wrapText="1"/>
    </xf>
    <xf numFmtId="0" fontId="4" fillId="9" borderId="5" xfId="0" applyFont="1" applyFill="1" applyBorder="1" applyAlignment="1">
      <alignment horizontal="center" vertical="center" wrapText="1"/>
    </xf>
    <xf numFmtId="14" fontId="14" fillId="2" borderId="0" xfId="0" applyNumberFormat="1" applyFont="1" applyFill="1" applyAlignment="1">
      <alignment horizontal="justify" vertical="center" wrapText="1"/>
    </xf>
    <xf numFmtId="14" fontId="4" fillId="2" borderId="0" xfId="0" applyNumberFormat="1" applyFont="1" applyFill="1" applyAlignment="1">
      <alignment horizontal="right" vertical="center" wrapText="1"/>
    </xf>
    <xf numFmtId="0" fontId="9" fillId="0" borderId="48" xfId="0" applyFont="1" applyBorder="1"/>
    <xf numFmtId="0" fontId="4" fillId="0" borderId="48" xfId="0" applyFont="1" applyBorder="1" applyAlignment="1">
      <alignment horizontal="center"/>
    </xf>
    <xf numFmtId="167" fontId="20" fillId="3" borderId="25" xfId="2" applyNumberFormat="1" applyFont="1" applyFill="1" applyBorder="1" applyAlignment="1">
      <alignment vertical="center" wrapText="1"/>
    </xf>
    <xf numFmtId="0" fontId="57" fillId="2" borderId="24" xfId="0" applyFont="1" applyFill="1" applyBorder="1" applyAlignment="1">
      <alignment vertical="center"/>
    </xf>
    <xf numFmtId="0" fontId="57" fillId="2" borderId="25" xfId="0" applyFont="1" applyFill="1" applyBorder="1" applyAlignment="1">
      <alignment horizontal="center" vertical="center"/>
    </xf>
    <xf numFmtId="0" fontId="66" fillId="2" borderId="0" xfId="0" applyFont="1" applyFill="1" applyAlignment="1">
      <alignment vertical="center" wrapText="1"/>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14" fillId="3" borderId="23" xfId="4" applyFont="1" applyFill="1" applyBorder="1" applyAlignment="1">
      <alignment horizontal="center" vertical="center" wrapText="1"/>
    </xf>
    <xf numFmtId="0" fontId="68" fillId="2" borderId="0" xfId="0" applyFont="1" applyFill="1" applyAlignment="1">
      <alignment horizontal="center" vertical="center" wrapText="1"/>
    </xf>
    <xf numFmtId="168" fontId="4" fillId="2" borderId="27" xfId="4" applyNumberFormat="1" applyFont="1" applyFill="1" applyBorder="1" applyAlignment="1">
      <alignment horizontal="center" vertical="center" wrapText="1"/>
    </xf>
    <xf numFmtId="0" fontId="67" fillId="0" borderId="49" xfId="0" applyFont="1" applyBorder="1" applyAlignment="1">
      <alignment horizontal="center" vertical="center" wrapText="1"/>
    </xf>
    <xf numFmtId="0" fontId="14" fillId="0" borderId="25" xfId="0" applyFont="1" applyBorder="1"/>
    <xf numFmtId="168" fontId="4" fillId="2" borderId="0" xfId="4" applyNumberFormat="1" applyFont="1" applyFill="1" applyAlignment="1">
      <alignment horizontal="center" vertical="center" wrapText="1"/>
    </xf>
    <xf numFmtId="0" fontId="69" fillId="0" borderId="27" xfId="0" applyFont="1" applyBorder="1" applyAlignment="1">
      <alignment horizontal="left" vertical="center" wrapText="1"/>
    </xf>
    <xf numFmtId="0" fontId="69" fillId="0" borderId="28" xfId="0" applyFont="1" applyBorder="1" applyAlignment="1">
      <alignment horizontal="left" vertical="center" wrapText="1"/>
    </xf>
    <xf numFmtId="0" fontId="61" fillId="0" borderId="0" xfId="0" applyFont="1" applyAlignment="1">
      <alignment horizontal="justify" vertical="justify" wrapText="1"/>
    </xf>
    <xf numFmtId="0" fontId="60" fillId="2" borderId="0" xfId="0" applyFont="1" applyFill="1" applyAlignment="1">
      <alignment horizontal="center" vertical="center" wrapText="1"/>
    </xf>
    <xf numFmtId="0" fontId="58" fillId="0" borderId="0" xfId="0" applyFont="1" applyAlignment="1">
      <alignment horizontal="center"/>
    </xf>
    <xf numFmtId="0" fontId="61" fillId="2" borderId="0" xfId="0" applyFont="1" applyFill="1" applyAlignment="1">
      <alignment horizontal="justify" vertical="justify" wrapText="1"/>
    </xf>
    <xf numFmtId="168" fontId="4" fillId="2" borderId="24" xfId="4" applyNumberFormat="1" applyFont="1" applyFill="1" applyBorder="1" applyAlignment="1">
      <alignment horizontal="center" vertical="center" wrapText="1"/>
    </xf>
    <xf numFmtId="168" fontId="4" fillId="2" borderId="25" xfId="4" applyNumberFormat="1" applyFont="1" applyFill="1" applyBorder="1" applyAlignment="1">
      <alignment horizontal="center" vertical="center" wrapText="1"/>
    </xf>
    <xf numFmtId="168" fontId="4" fillId="2" borderId="26" xfId="4" applyNumberFormat="1" applyFont="1" applyFill="1" applyBorder="1" applyAlignment="1">
      <alignment horizontal="center" vertical="center" wrapText="1"/>
    </xf>
    <xf numFmtId="0" fontId="9" fillId="0" borderId="26" xfId="0" applyFont="1" applyBorder="1" applyAlignment="1">
      <alignment vertical="center" wrapText="1"/>
    </xf>
    <xf numFmtId="0" fontId="9" fillId="0" borderId="27" xfId="0" applyFont="1" applyBorder="1" applyAlignment="1">
      <alignment horizontal="center" vertical="center" wrapText="1"/>
    </xf>
    <xf numFmtId="0" fontId="9" fillId="0" borderId="0" xfId="0" applyFont="1" applyAlignment="1">
      <alignment horizontal="center" vertical="justify" wrapText="1"/>
    </xf>
    <xf numFmtId="0" fontId="67" fillId="2" borderId="24" xfId="0" applyFont="1" applyFill="1" applyBorder="1" applyAlignment="1">
      <alignment horizontal="center" vertical="center" wrapText="1"/>
    </xf>
    <xf numFmtId="0" fontId="67" fillId="2" borderId="50" xfId="0" applyFont="1" applyFill="1" applyBorder="1" applyAlignment="1">
      <alignment horizontal="center" vertical="center" wrapText="1"/>
    </xf>
    <xf numFmtId="0" fontId="10" fillId="2" borderId="0" xfId="0" applyFont="1" applyFill="1" applyAlignment="1">
      <alignment horizontal="center"/>
    </xf>
    <xf numFmtId="0" fontId="9" fillId="2" borderId="0" xfId="0" applyFont="1" applyFill="1" applyAlignment="1">
      <alignment horizontal="center" vertical="justify" wrapText="1"/>
    </xf>
    <xf numFmtId="168" fontId="4" fillId="3" borderId="29" xfId="4" applyNumberFormat="1" applyFont="1" applyFill="1" applyBorder="1" applyAlignment="1">
      <alignment horizontal="center" vertical="center" wrapText="1"/>
    </xf>
    <xf numFmtId="168" fontId="14" fillId="3" borderId="23" xfId="4" applyNumberFormat="1" applyFont="1" applyFill="1" applyBorder="1" applyAlignment="1">
      <alignment horizontal="center" vertical="center" wrapText="1"/>
    </xf>
    <xf numFmtId="0" fontId="14" fillId="0" borderId="25"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wrapText="1"/>
    </xf>
    <xf numFmtId="0" fontId="67" fillId="2" borderId="51" xfId="0" applyFont="1" applyFill="1" applyBorder="1" applyAlignment="1">
      <alignment horizontal="center" vertical="center" wrapText="1"/>
    </xf>
    <xf numFmtId="0" fontId="9" fillId="0" borderId="28"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58" fillId="2" borderId="0" xfId="0" applyFont="1" applyFill="1" applyAlignment="1">
      <alignment horizontal="right" vertical="justify" wrapText="1"/>
    </xf>
    <xf numFmtId="0" fontId="61" fillId="13" borderId="0" xfId="0" applyFont="1" applyFill="1" applyAlignment="1">
      <alignment horizontal="justify" vertical="justify" wrapText="1"/>
    </xf>
    <xf numFmtId="0" fontId="60" fillId="13" borderId="0" xfId="0" applyFont="1" applyFill="1" applyAlignment="1">
      <alignment horizontal="center" vertical="center" wrapText="1"/>
    </xf>
    <xf numFmtId="0" fontId="4" fillId="13" borderId="0" xfId="0" applyFont="1" applyFill="1" applyAlignment="1">
      <alignment horizontal="center"/>
    </xf>
    <xf numFmtId="0" fontId="9" fillId="13" borderId="26" xfId="0" applyFont="1" applyFill="1" applyBorder="1" applyAlignment="1">
      <alignment vertical="center" wrapText="1"/>
    </xf>
    <xf numFmtId="0" fontId="9" fillId="13" borderId="27" xfId="0" applyFont="1" applyFill="1" applyBorder="1" applyAlignment="1">
      <alignment horizontal="center" vertical="center" wrapText="1"/>
    </xf>
    <xf numFmtId="0" fontId="9" fillId="13" borderId="28"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4" fillId="13" borderId="0" xfId="0" applyFont="1" applyFill="1" applyAlignment="1">
      <alignment horizontal="center" vertical="center"/>
    </xf>
    <xf numFmtId="0" fontId="4" fillId="13" borderId="0" xfId="0" applyFont="1" applyFill="1" applyAlignment="1">
      <alignment horizontal="left" vertical="center" wrapText="1"/>
    </xf>
    <xf numFmtId="0" fontId="14" fillId="13" borderId="25" xfId="0" applyFont="1" applyFill="1" applyBorder="1" applyAlignment="1">
      <alignment horizontal="center" vertical="center"/>
    </xf>
    <xf numFmtId="0" fontId="58" fillId="13" borderId="0" xfId="0" applyFont="1" applyFill="1" applyAlignment="1">
      <alignment horizontal="center"/>
    </xf>
    <xf numFmtId="0" fontId="62" fillId="13" borderId="0" xfId="0" applyFont="1" applyFill="1"/>
    <xf numFmtId="0" fontId="14" fillId="13" borderId="23" xfId="4" applyFont="1" applyFill="1" applyBorder="1" applyAlignment="1">
      <alignment horizontal="center" vertical="center" wrapText="1"/>
    </xf>
    <xf numFmtId="17" fontId="74" fillId="8" borderId="23" xfId="0" applyNumberFormat="1" applyFont="1" applyFill="1" applyBorder="1" applyAlignment="1">
      <alignment horizontal="center" vertical="center" wrapText="1"/>
    </xf>
    <xf numFmtId="17" fontId="74" fillId="8" borderId="26" xfId="0" applyNumberFormat="1" applyFont="1" applyFill="1" applyBorder="1" applyAlignment="1">
      <alignment horizontal="center" vertical="center" wrapText="1"/>
    </xf>
    <xf numFmtId="2" fontId="74" fillId="8" borderId="24" xfId="0" applyNumberFormat="1" applyFont="1" applyFill="1" applyBorder="1" applyAlignment="1">
      <alignment horizontal="center" vertical="center" wrapText="1"/>
    </xf>
    <xf numFmtId="2" fontId="74" fillId="8" borderId="23" xfId="0" applyNumberFormat="1" applyFont="1" applyFill="1" applyBorder="1" applyAlignment="1">
      <alignment horizontal="center" vertical="center" wrapText="1"/>
    </xf>
    <xf numFmtId="168" fontId="45" fillId="3" borderId="10" xfId="0" applyNumberFormat="1" applyFont="1" applyFill="1" applyBorder="1" applyAlignment="1">
      <alignment horizontal="center" vertical="center" wrapText="1"/>
    </xf>
    <xf numFmtId="168" fontId="45" fillId="3" borderId="12" xfId="0" applyNumberFormat="1" applyFont="1" applyFill="1" applyBorder="1" applyAlignment="1">
      <alignment horizontal="center" vertical="center" wrapText="1"/>
    </xf>
    <xf numFmtId="0" fontId="12" fillId="0" borderId="11" xfId="0" applyFont="1" applyBorder="1" applyAlignment="1">
      <alignment horizontal="center" vertical="center"/>
    </xf>
    <xf numFmtId="0" fontId="20" fillId="3" borderId="25" xfId="0" applyFont="1" applyFill="1" applyBorder="1" applyAlignment="1">
      <alignment horizontal="center" vertical="center" wrapText="1"/>
    </xf>
    <xf numFmtId="168" fontId="45" fillId="5" borderId="1" xfId="0" applyNumberFormat="1" applyFont="1" applyFill="1" applyBorder="1" applyAlignment="1">
      <alignment horizontal="center" vertical="center"/>
    </xf>
    <xf numFmtId="0" fontId="12" fillId="0" borderId="0" xfId="0" applyFont="1" applyAlignment="1">
      <alignment horizontal="center" vertical="center"/>
    </xf>
    <xf numFmtId="0" fontId="67" fillId="14" borderId="52" xfId="0" applyFont="1" applyFill="1" applyBorder="1" applyAlignment="1">
      <alignment vertical="center" wrapText="1"/>
    </xf>
    <xf numFmtId="0" fontId="67" fillId="5" borderId="52" xfId="0" applyFont="1" applyFill="1" applyBorder="1" applyAlignment="1">
      <alignment vertical="center" wrapText="1"/>
    </xf>
    <xf numFmtId="0" fontId="67" fillId="0" borderId="52" xfId="0" applyFont="1" applyBorder="1" applyAlignment="1">
      <alignment horizontal="center" vertical="center" wrapText="1"/>
    </xf>
    <xf numFmtId="0" fontId="67" fillId="15" borderId="50" xfId="0" applyFont="1" applyFill="1" applyBorder="1" applyAlignment="1">
      <alignment vertical="center" wrapText="1"/>
    </xf>
    <xf numFmtId="0" fontId="67" fillId="2" borderId="50" xfId="0" applyFont="1" applyFill="1" applyBorder="1" applyAlignment="1">
      <alignment vertical="center" wrapText="1"/>
    </xf>
    <xf numFmtId="0" fontId="67" fillId="0" borderId="50" xfId="0" applyFont="1" applyBorder="1" applyAlignment="1">
      <alignment vertical="center" wrapText="1"/>
    </xf>
    <xf numFmtId="0" fontId="67" fillId="0" borderId="50" xfId="0" applyFont="1" applyBorder="1" applyAlignment="1">
      <alignment horizontal="center" vertical="center" wrapText="1"/>
    </xf>
    <xf numFmtId="0" fontId="67" fillId="0" borderId="51" xfId="0" applyFont="1" applyBorder="1" applyAlignment="1">
      <alignment horizontal="center" vertical="center" wrapText="1"/>
    </xf>
    <xf numFmtId="0" fontId="67" fillId="0" borderId="53" xfId="0" applyFont="1" applyBorder="1" applyAlignment="1">
      <alignment horizontal="center" vertical="center" wrapText="1"/>
    </xf>
    <xf numFmtId="3" fontId="42" fillId="0" borderId="23" xfId="0" applyNumberFormat="1" applyFont="1" applyBorder="1" applyAlignment="1">
      <alignment horizontal="center" vertical="center" wrapText="1"/>
    </xf>
    <xf numFmtId="0" fontId="75" fillId="2" borderId="25" xfId="0" applyFont="1" applyFill="1" applyBorder="1" applyAlignment="1">
      <alignment horizontal="left" vertical="center" wrapText="1"/>
    </xf>
    <xf numFmtId="0" fontId="67" fillId="12" borderId="50" xfId="0" applyFont="1" applyFill="1" applyBorder="1" applyAlignment="1">
      <alignment vertical="center" wrapText="1"/>
    </xf>
    <xf numFmtId="0" fontId="67" fillId="13" borderId="50" xfId="0" applyFont="1" applyFill="1" applyBorder="1" applyAlignment="1">
      <alignment vertical="center" wrapText="1"/>
    </xf>
    <xf numFmtId="0" fontId="67" fillId="12" borderId="51" xfId="0" applyFont="1" applyFill="1" applyBorder="1" applyAlignment="1">
      <alignment vertical="center" wrapText="1"/>
    </xf>
    <xf numFmtId="0" fontId="67" fillId="13" borderId="50" xfId="0" applyFont="1" applyFill="1" applyBorder="1" applyAlignment="1">
      <alignment horizontal="center" vertical="center" wrapText="1"/>
    </xf>
    <xf numFmtId="3" fontId="42" fillId="13" borderId="23" xfId="0" applyNumberFormat="1" applyFont="1" applyFill="1" applyBorder="1" applyAlignment="1">
      <alignment horizontal="center" vertical="center" wrapText="1"/>
    </xf>
    <xf numFmtId="0" fontId="63" fillId="2" borderId="0" xfId="0" applyFont="1" applyFill="1" applyAlignment="1">
      <alignment horizontal="left" vertical="justify" wrapText="1"/>
    </xf>
    <xf numFmtId="0" fontId="20" fillId="3" borderId="24" xfId="4" applyFont="1" applyFill="1" applyBorder="1" applyAlignment="1">
      <alignment horizontal="center" vertical="center" wrapText="1"/>
    </xf>
    <xf numFmtId="1" fontId="61" fillId="2" borderId="0" xfId="0" applyNumberFormat="1" applyFont="1" applyFill="1" applyAlignment="1">
      <alignment vertical="center" wrapText="1"/>
    </xf>
    <xf numFmtId="171" fontId="59" fillId="0" borderId="5" xfId="0" applyNumberFormat="1" applyFont="1" applyBorder="1" applyAlignment="1">
      <alignment horizontal="center" vertical="center" wrapText="1"/>
    </xf>
    <xf numFmtId="164" fontId="9" fillId="2" borderId="5" xfId="2" applyNumberFormat="1" applyFont="1" applyFill="1" applyBorder="1" applyAlignment="1">
      <alignment vertical="center" wrapText="1"/>
    </xf>
    <xf numFmtId="164" fontId="9" fillId="2" borderId="5" xfId="0" applyNumberFormat="1" applyFont="1" applyFill="1" applyBorder="1" applyAlignment="1">
      <alignment vertical="center" wrapText="1"/>
    </xf>
    <xf numFmtId="171" fontId="37" fillId="2" borderId="5" xfId="0" applyNumberFormat="1" applyFont="1" applyFill="1" applyBorder="1" applyAlignment="1">
      <alignment vertical="center" wrapText="1"/>
    </xf>
    <xf numFmtId="171" fontId="37" fillId="2" borderId="0" xfId="0" applyNumberFormat="1" applyFont="1" applyFill="1" applyAlignment="1">
      <alignment vertical="center" wrapText="1"/>
    </xf>
    <xf numFmtId="0" fontId="9" fillId="0" borderId="0" xfId="0" applyFont="1" applyAlignment="1">
      <alignment vertical="center" wrapText="1"/>
    </xf>
    <xf numFmtId="167" fontId="13" fillId="2" borderId="15" xfId="2" applyNumberFormat="1" applyFont="1" applyFill="1" applyBorder="1" applyAlignment="1">
      <alignment horizontal="center" vertical="center"/>
    </xf>
    <xf numFmtId="167" fontId="4" fillId="0" borderId="23" xfId="0" applyNumberFormat="1" applyFont="1" applyBorder="1" applyAlignment="1">
      <alignment vertical="center"/>
    </xf>
    <xf numFmtId="0" fontId="77" fillId="0" borderId="0" xfId="0" applyFont="1" applyAlignment="1" applyProtection="1">
      <alignment horizontal="center" vertical="center" wrapText="1"/>
      <protection locked="0"/>
    </xf>
    <xf numFmtId="0" fontId="20" fillId="7" borderId="5" xfId="0" applyFont="1" applyFill="1" applyBorder="1" applyAlignment="1">
      <alignment horizontal="center" vertical="center" wrapText="1"/>
    </xf>
    <xf numFmtId="0" fontId="37" fillId="2" borderId="0" xfId="0" applyFont="1" applyFill="1" applyAlignment="1">
      <alignment horizontal="center" vertical="center" wrapText="1"/>
    </xf>
    <xf numFmtId="168" fontId="9" fillId="2" borderId="0" xfId="0" applyNumberFormat="1" applyFont="1" applyFill="1" applyAlignment="1">
      <alignment horizontal="left" wrapText="1"/>
    </xf>
    <xf numFmtId="0" fontId="10" fillId="2" borderId="0" xfId="0" applyFont="1" applyFill="1" applyAlignment="1" applyProtection="1">
      <alignment horizontal="center" vertical="center" wrapText="1"/>
      <protection locked="0"/>
    </xf>
    <xf numFmtId="0" fontId="17" fillId="2" borderId="15" xfId="4" applyFont="1" applyFill="1" applyBorder="1" applyAlignment="1">
      <alignment horizontal="center" vertical="center" wrapText="1"/>
    </xf>
    <xf numFmtId="0" fontId="18" fillId="2" borderId="10" xfId="4" applyFont="1" applyFill="1" applyBorder="1" applyAlignment="1">
      <alignment horizontal="center" vertical="center" wrapText="1"/>
    </xf>
    <xf numFmtId="169" fontId="4" fillId="2" borderId="9" xfId="4" applyNumberFormat="1" applyFont="1" applyFill="1" applyBorder="1" applyAlignment="1">
      <alignment horizontal="center" vertical="center" wrapText="1"/>
    </xf>
    <xf numFmtId="0" fontId="13" fillId="2" borderId="25" xfId="0" applyFont="1" applyFill="1" applyBorder="1" applyAlignment="1">
      <alignment vertical="center" wrapText="1"/>
    </xf>
    <xf numFmtId="0" fontId="13" fillId="2" borderId="0" xfId="0" applyFont="1" applyFill="1" applyAlignment="1">
      <alignment horizontal="center" vertical="center" wrapText="1"/>
    </xf>
    <xf numFmtId="171" fontId="83" fillId="2" borderId="0" xfId="0" applyNumberFormat="1" applyFont="1" applyFill="1" applyAlignment="1">
      <alignment horizontal="center" vertical="center" wrapText="1"/>
    </xf>
    <xf numFmtId="14" fontId="13" fillId="2" borderId="0" xfId="0" applyNumberFormat="1" applyFont="1" applyFill="1" applyAlignment="1">
      <alignment horizontal="left" vertical="center" wrapText="1"/>
    </xf>
    <xf numFmtId="0" fontId="67" fillId="0" borderId="27" xfId="0" applyFont="1" applyBorder="1" applyAlignment="1">
      <alignment vertical="center" wrapText="1"/>
    </xf>
    <xf numFmtId="0" fontId="67" fillId="0" borderId="17" xfId="0" applyFont="1" applyBorder="1" applyAlignment="1">
      <alignment horizontal="center" vertical="center"/>
    </xf>
    <xf numFmtId="0" fontId="6" fillId="0" borderId="5" xfId="0" applyFont="1" applyBorder="1" applyAlignment="1">
      <alignment horizontal="center" vertical="center"/>
    </xf>
    <xf numFmtId="171" fontId="9" fillId="2" borderId="5" xfId="0" applyNumberFormat="1" applyFont="1" applyFill="1" applyBorder="1" applyAlignment="1">
      <alignment horizontal="center" vertical="center" wrapText="1"/>
    </xf>
    <xf numFmtId="171" fontId="9" fillId="0" borderId="5" xfId="0" applyNumberFormat="1" applyFont="1" applyBorder="1" applyAlignment="1">
      <alignment horizontal="center" vertical="center" wrapText="1"/>
    </xf>
    <xf numFmtId="171" fontId="4" fillId="16" borderId="5" xfId="0" applyNumberFormat="1" applyFont="1" applyFill="1" applyBorder="1" applyAlignment="1">
      <alignment horizontal="center" vertical="center" wrapText="1"/>
    </xf>
    <xf numFmtId="171" fontId="9" fillId="13" borderId="5" xfId="0" applyNumberFormat="1" applyFont="1" applyFill="1" applyBorder="1" applyAlignment="1">
      <alignment horizontal="center" vertical="center" wrapText="1"/>
    </xf>
    <xf numFmtId="171" fontId="9" fillId="3" borderId="5" xfId="0" applyNumberFormat="1" applyFont="1" applyFill="1" applyBorder="1" applyAlignment="1">
      <alignment horizontal="center" vertical="center" wrapText="1"/>
    </xf>
    <xf numFmtId="0" fontId="7" fillId="2" borderId="27" xfId="0" applyFont="1" applyFill="1" applyBorder="1" applyAlignment="1">
      <alignment horizontal="center" vertical="center" wrapText="1"/>
    </xf>
    <xf numFmtId="0" fontId="4" fillId="2" borderId="0" xfId="0" applyFont="1" applyFill="1" applyAlignment="1">
      <alignment horizontal="center" vertical="center" wrapText="1"/>
    </xf>
    <xf numFmtId="0" fontId="19" fillId="2" borderId="27" xfId="0" applyFont="1" applyFill="1" applyBorder="1" applyAlignment="1">
      <alignment horizontal="center" vertical="center"/>
    </xf>
    <xf numFmtId="9" fontId="6" fillId="0" borderId="0" xfId="0" applyNumberFormat="1" applyFont="1"/>
    <xf numFmtId="0" fontId="7" fillId="0" borderId="0" xfId="0" applyFont="1"/>
    <xf numFmtId="171" fontId="6" fillId="0" borderId="0" xfId="0" applyNumberFormat="1" applyFont="1"/>
    <xf numFmtId="0" fontId="28" fillId="3" borderId="23" xfId="4" applyFont="1" applyFill="1" applyBorder="1" applyAlignment="1">
      <alignment horizontal="center" vertical="center" wrapText="1"/>
    </xf>
    <xf numFmtId="171" fontId="25" fillId="7" borderId="0" xfId="0" applyNumberFormat="1" applyFont="1" applyFill="1" applyAlignment="1">
      <alignment vertical="center"/>
    </xf>
    <xf numFmtId="171" fontId="4" fillId="16" borderId="7" xfId="0" applyNumberFormat="1" applyFont="1" applyFill="1" applyBorder="1" applyAlignment="1">
      <alignment horizontal="center" vertical="center" wrapText="1"/>
    </xf>
    <xf numFmtId="0" fontId="84" fillId="0" borderId="5" xfId="0" applyFont="1" applyBorder="1" applyAlignment="1">
      <alignment horizontal="justify" vertical="center"/>
    </xf>
    <xf numFmtId="6" fontId="0" fillId="0" borderId="5" xfId="0" applyNumberFormat="1" applyBorder="1"/>
    <xf numFmtId="6" fontId="0" fillId="0" borderId="5" xfId="0" applyNumberFormat="1" applyBorder="1" applyAlignment="1">
      <alignment vertical="center"/>
    </xf>
    <xf numFmtId="0" fontId="0" fillId="0" borderId="0" xfId="0" applyAlignment="1">
      <alignment wrapText="1"/>
    </xf>
    <xf numFmtId="0" fontId="0" fillId="0" borderId="5" xfId="0" applyBorder="1" applyAlignment="1">
      <alignment wrapText="1"/>
    </xf>
    <xf numFmtId="0" fontId="85" fillId="0" borderId="5" xfId="0" applyFont="1" applyBorder="1" applyAlignment="1">
      <alignment horizontal="center" vertical="center" wrapText="1"/>
    </xf>
    <xf numFmtId="6" fontId="0" fillId="0" borderId="5" xfId="0" applyNumberFormat="1" applyBorder="1" applyAlignment="1">
      <alignment wrapText="1"/>
    </xf>
    <xf numFmtId="171" fontId="0" fillId="0" borderId="5" xfId="2" applyNumberFormat="1" applyFont="1" applyBorder="1" applyAlignment="1">
      <alignment horizontal="center" wrapText="1"/>
    </xf>
    <xf numFmtId="6" fontId="0" fillId="0" borderId="5" xfId="0" applyNumberFormat="1" applyBorder="1" applyAlignment="1">
      <alignment horizontal="center" vertical="center" wrapText="1"/>
    </xf>
    <xf numFmtId="0" fontId="45" fillId="2" borderId="0" xfId="0" applyFont="1" applyFill="1" applyAlignment="1">
      <alignment horizontal="left" vertical="center" wrapText="1"/>
    </xf>
    <xf numFmtId="0" fontId="20" fillId="3" borderId="26" xfId="4" applyFont="1" applyFill="1" applyBorder="1" applyAlignment="1">
      <alignment horizontal="center" vertical="center" wrapText="1"/>
    </xf>
    <xf numFmtId="3" fontId="53" fillId="0" borderId="23" xfId="0" applyNumberFormat="1" applyFont="1" applyBorder="1" applyAlignment="1">
      <alignment horizontal="center" vertical="center" wrapText="1"/>
    </xf>
    <xf numFmtId="168" fontId="81" fillId="2" borderId="26" xfId="0" applyNumberFormat="1" applyFont="1" applyFill="1" applyBorder="1" applyAlignment="1">
      <alignment horizontal="center" vertical="center" wrapText="1"/>
    </xf>
    <xf numFmtId="168" fontId="82" fillId="2" borderId="5" xfId="0" applyNumberFormat="1" applyFont="1" applyFill="1" applyBorder="1" applyAlignment="1">
      <alignment horizontal="center" vertical="center" wrapText="1"/>
    </xf>
    <xf numFmtId="168" fontId="81" fillId="2" borderId="5" xfId="0" applyNumberFormat="1" applyFont="1" applyFill="1" applyBorder="1" applyAlignment="1">
      <alignment horizontal="center" vertical="center" wrapText="1"/>
    </xf>
    <xf numFmtId="9" fontId="62" fillId="3" borderId="24" xfId="4" applyNumberFormat="1" applyFont="1" applyFill="1" applyBorder="1" applyAlignment="1">
      <alignment horizontal="center" vertical="center" wrapText="1"/>
    </xf>
    <xf numFmtId="171" fontId="81" fillId="8" borderId="5" xfId="0" applyNumberFormat="1" applyFont="1" applyFill="1" applyBorder="1" applyAlignment="1">
      <alignment horizontal="center" vertical="center"/>
    </xf>
    <xf numFmtId="0" fontId="58" fillId="2" borderId="0" xfId="0" applyFont="1" applyFill="1" applyAlignment="1">
      <alignment horizontal="right" vertical="center" wrapText="1"/>
    </xf>
    <xf numFmtId="0" fontId="63" fillId="2" borderId="0" xfId="0" applyFont="1" applyFill="1" applyAlignment="1">
      <alignment vertical="center" wrapText="1"/>
    </xf>
    <xf numFmtId="0" fontId="58" fillId="2" borderId="0" xfId="0" applyFont="1" applyFill="1" applyAlignment="1">
      <alignment horizontal="left" vertical="center" wrapText="1"/>
    </xf>
    <xf numFmtId="0" fontId="58" fillId="2" borderId="0" xfId="0" applyFont="1" applyFill="1" applyAlignment="1">
      <alignment horizontal="left" vertical="justify" wrapText="1"/>
    </xf>
    <xf numFmtId="0" fontId="90" fillId="0" borderId="0" xfId="0" applyFont="1" applyAlignment="1">
      <alignment horizontal="left" wrapText="1"/>
    </xf>
    <xf numFmtId="0" fontId="9" fillId="0" borderId="5" xfId="0" applyFont="1" applyBorder="1"/>
    <xf numFmtId="0" fontId="86" fillId="2" borderId="0" xfId="0" applyFont="1" applyFill="1" applyAlignment="1">
      <alignment horizontal="justify" vertical="center" wrapText="1"/>
    </xf>
    <xf numFmtId="0" fontId="25" fillId="2" borderId="0" xfId="0" applyFont="1" applyFill="1" applyAlignment="1">
      <alignment horizontal="right" vertical="center" wrapText="1"/>
    </xf>
    <xf numFmtId="14" fontId="7" fillId="2" borderId="0" xfId="0" applyNumberFormat="1" applyFont="1" applyFill="1" applyAlignment="1">
      <alignment horizontal="left" vertical="center" wrapText="1"/>
    </xf>
    <xf numFmtId="1" fontId="61" fillId="2" borderId="0" xfId="0" applyNumberFormat="1" applyFont="1" applyFill="1" applyAlignment="1">
      <alignment horizontal="left" vertical="center" wrapText="1"/>
    </xf>
    <xf numFmtId="1" fontId="9" fillId="2" borderId="0" xfId="0" applyNumberFormat="1" applyFont="1" applyFill="1" applyAlignment="1">
      <alignment horizontal="left" vertical="center" wrapText="1"/>
    </xf>
    <xf numFmtId="1" fontId="90" fillId="0" borderId="0" xfId="0" applyNumberFormat="1" applyFont="1" applyAlignment="1">
      <alignment horizontal="left" vertical="center" wrapText="1"/>
    </xf>
    <xf numFmtId="0" fontId="90" fillId="0" borderId="0" xfId="0" applyFont="1" applyAlignment="1">
      <alignment horizontal="left" vertical="top" wrapText="1"/>
    </xf>
    <xf numFmtId="0" fontId="67" fillId="0" borderId="57" xfId="0" applyFont="1" applyBorder="1" applyAlignment="1">
      <alignment horizontal="center" vertical="center" wrapText="1"/>
    </xf>
    <xf numFmtId="0" fontId="67" fillId="0" borderId="58" xfId="0" applyFont="1" applyBorder="1" applyAlignment="1">
      <alignment horizontal="center" vertical="center" wrapText="1"/>
    </xf>
    <xf numFmtId="0" fontId="91" fillId="0" borderId="5" xfId="9" applyFont="1" applyBorder="1" applyAlignment="1">
      <alignment horizontal="justify" vertical="center" wrapText="1"/>
    </xf>
    <xf numFmtId="0" fontId="93" fillId="0" borderId="53" xfId="0" applyFont="1" applyBorder="1" applyAlignment="1">
      <alignment horizontal="center" vertical="center" wrapText="1"/>
    </xf>
    <xf numFmtId="0" fontId="91" fillId="0" borderId="24" xfId="9" applyFont="1" applyBorder="1" applyAlignment="1">
      <alignment horizontal="justify" vertical="center" wrapText="1"/>
    </xf>
    <xf numFmtId="0" fontId="93" fillId="0" borderId="49" xfId="0" applyFont="1" applyBorder="1" applyAlignment="1">
      <alignment horizontal="center" vertical="center" wrapText="1"/>
    </xf>
    <xf numFmtId="3" fontId="94" fillId="0" borderId="23" xfId="0" applyNumberFormat="1" applyFont="1" applyBorder="1" applyAlignment="1">
      <alignment horizontal="center" vertical="center" wrapText="1"/>
    </xf>
    <xf numFmtId="0" fontId="20" fillId="2" borderId="24" xfId="4" applyFont="1" applyFill="1" applyBorder="1" applyAlignment="1">
      <alignment horizontal="center" vertical="center" wrapText="1"/>
    </xf>
    <xf numFmtId="0" fontId="96" fillId="2" borderId="27" xfId="0" applyFont="1" applyFill="1" applyBorder="1" applyAlignment="1">
      <alignment horizontal="center" vertical="center"/>
    </xf>
    <xf numFmtId="0" fontId="97" fillId="0" borderId="23" xfId="0" applyFont="1" applyBorder="1" applyAlignment="1">
      <alignment horizontal="justify" vertical="center"/>
    </xf>
    <xf numFmtId="0" fontId="97" fillId="0" borderId="27" xfId="0" applyFont="1" applyBorder="1" applyAlignment="1">
      <alignment horizontal="justify" vertical="center" wrapText="1"/>
    </xf>
    <xf numFmtId="0" fontId="46" fillId="0" borderId="25" xfId="0" applyFont="1" applyBorder="1" applyAlignment="1">
      <alignment horizontal="center" vertical="center" wrapText="1"/>
    </xf>
    <xf numFmtId="0" fontId="98" fillId="0" borderId="5" xfId="0" applyFont="1" applyBorder="1" applyAlignment="1">
      <alignment horizontal="center" vertical="center"/>
    </xf>
    <xf numFmtId="0" fontId="18" fillId="3" borderId="23" xfId="4" applyFont="1" applyFill="1" applyBorder="1" applyAlignment="1">
      <alignment horizontal="center" vertical="center" wrapText="1"/>
    </xf>
    <xf numFmtId="2" fontId="9" fillId="17" borderId="23" xfId="0" applyNumberFormat="1" applyFont="1" applyFill="1" applyBorder="1"/>
    <xf numFmtId="0" fontId="79" fillId="2" borderId="0" xfId="0" applyFont="1" applyFill="1" applyAlignment="1">
      <alignment horizontal="left" vertical="center" wrapText="1"/>
    </xf>
    <xf numFmtId="0" fontId="75" fillId="2" borderId="0" xfId="0" applyFont="1" applyFill="1" applyAlignment="1">
      <alignment horizontal="left" vertical="center" wrapText="1"/>
    </xf>
    <xf numFmtId="0" fontId="38" fillId="2" borderId="0" xfId="0" applyFont="1" applyFill="1" applyAlignment="1">
      <alignment horizontal="left" vertical="center" wrapText="1"/>
    </xf>
    <xf numFmtId="0" fontId="42" fillId="18" borderId="0" xfId="0" applyFont="1" applyFill="1" applyAlignment="1">
      <alignment horizontal="left" vertical="center"/>
    </xf>
    <xf numFmtId="0" fontId="42" fillId="18" borderId="24" xfId="0" applyFont="1" applyFill="1" applyBorder="1" applyAlignment="1">
      <alignment horizontal="left" vertical="center"/>
    </xf>
    <xf numFmtId="0" fontId="46" fillId="18" borderId="26" xfId="0" applyFont="1" applyFill="1" applyBorder="1" applyAlignment="1">
      <alignment horizontal="left"/>
    </xf>
    <xf numFmtId="0" fontId="20" fillId="3" borderId="0" xfId="0" applyFont="1" applyFill="1" applyAlignment="1">
      <alignment horizontal="center" vertical="center" wrapText="1"/>
    </xf>
    <xf numFmtId="1" fontId="20" fillId="3" borderId="0" xfId="0" applyNumberFormat="1" applyFont="1" applyFill="1" applyAlignment="1">
      <alignment horizontal="center" vertical="center" wrapText="1"/>
    </xf>
    <xf numFmtId="0" fontId="90" fillId="0" borderId="0" xfId="0" applyFont="1" applyAlignment="1">
      <alignment horizontal="center" vertical="top" wrapText="1"/>
    </xf>
    <xf numFmtId="0" fontId="90" fillId="0" borderId="0" xfId="0" applyFont="1" applyAlignment="1">
      <alignment horizontal="center" wrapText="1"/>
    </xf>
    <xf numFmtId="0" fontId="18" fillId="0" borderId="0" xfId="0" applyFont="1" applyAlignment="1">
      <alignment horizontal="center" vertical="center"/>
    </xf>
    <xf numFmtId="168" fontId="14" fillId="18" borderId="27" xfId="0" applyNumberFormat="1" applyFont="1" applyFill="1" applyBorder="1"/>
    <xf numFmtId="168" fontId="82" fillId="2" borderId="7" xfId="0" applyNumberFormat="1" applyFont="1" applyFill="1" applyBorder="1" applyAlignment="1">
      <alignment horizontal="center" vertical="center" wrapText="1"/>
    </xf>
    <xf numFmtId="168" fontId="10" fillId="18" borderId="23" xfId="0" applyNumberFormat="1" applyFont="1" applyFill="1" applyBorder="1"/>
    <xf numFmtId="171" fontId="37" fillId="2" borderId="0" xfId="0" applyNumberFormat="1" applyFont="1" applyFill="1" applyAlignment="1">
      <alignment horizontal="center" vertical="center" wrapText="1"/>
    </xf>
    <xf numFmtId="171" fontId="37" fillId="2" borderId="37" xfId="0" applyNumberFormat="1" applyFont="1" applyFill="1" applyBorder="1" applyAlignment="1">
      <alignment horizontal="center" vertical="center" wrapText="1"/>
    </xf>
    <xf numFmtId="171" fontId="37" fillId="2" borderId="47" xfId="0" applyNumberFormat="1" applyFont="1" applyFill="1" applyBorder="1" applyAlignment="1">
      <alignment horizontal="center" vertical="center" wrapText="1"/>
    </xf>
    <xf numFmtId="168" fontId="61" fillId="18" borderId="23" xfId="0" applyNumberFormat="1" applyFont="1" applyFill="1" applyBorder="1"/>
    <xf numFmtId="0" fontId="7" fillId="4" borderId="23" xfId="4" applyFont="1" applyFill="1" applyBorder="1" applyAlignment="1">
      <alignment horizontal="center" vertical="center" wrapText="1"/>
    </xf>
    <xf numFmtId="0" fontId="7" fillId="3" borderId="23" xfId="4" applyFont="1" applyFill="1" applyBorder="1" applyAlignment="1">
      <alignment horizontal="center" vertical="center" wrapText="1"/>
    </xf>
    <xf numFmtId="0" fontId="99" fillId="2" borderId="0" xfId="0" applyFont="1" applyFill="1" applyAlignment="1">
      <alignment horizontal="justify" vertical="center" wrapText="1"/>
    </xf>
    <xf numFmtId="0" fontId="7" fillId="0" borderId="31" xfId="0" applyFont="1" applyBorder="1"/>
    <xf numFmtId="0" fontId="7" fillId="0" borderId="5" xfId="0" applyFont="1" applyBorder="1"/>
    <xf numFmtId="0" fontId="7" fillId="11" borderId="61" xfId="0" applyFont="1" applyFill="1" applyBorder="1" applyAlignment="1">
      <alignment horizontal="center" vertical="center" wrapText="1"/>
    </xf>
    <xf numFmtId="0" fontId="7" fillId="11" borderId="15" xfId="0" applyFont="1" applyFill="1" applyBorder="1" applyAlignment="1">
      <alignment horizontal="center" vertical="center" wrapText="1"/>
    </xf>
    <xf numFmtId="171" fontId="7" fillId="11" borderId="17" xfId="0" applyNumberFormat="1" applyFont="1" applyFill="1" applyBorder="1" applyAlignment="1">
      <alignment horizontal="center" vertical="center" wrapText="1"/>
    </xf>
    <xf numFmtId="0" fontId="7" fillId="0" borderId="28" xfId="0" applyFont="1" applyBorder="1" applyAlignment="1">
      <alignment horizontal="center" vertical="center" wrapText="1"/>
    </xf>
    <xf numFmtId="171" fontId="7" fillId="11" borderId="15" xfId="0" applyNumberFormat="1" applyFont="1" applyFill="1" applyBorder="1" applyAlignment="1">
      <alignment horizontal="center" vertical="center" wrapText="1"/>
    </xf>
    <xf numFmtId="171" fontId="7" fillId="11" borderId="27" xfId="0" applyNumberFormat="1" applyFont="1" applyFill="1" applyBorder="1" applyAlignment="1">
      <alignment horizontal="center" vertical="center" wrapText="1"/>
    </xf>
    <xf numFmtId="171" fontId="7" fillId="0" borderId="28" xfId="0" applyNumberFormat="1" applyFont="1" applyBorder="1" applyAlignment="1">
      <alignment horizontal="center" vertical="center" wrapText="1"/>
    </xf>
    <xf numFmtId="171" fontId="7" fillId="11" borderId="18" xfId="0" applyNumberFormat="1" applyFont="1" applyFill="1" applyBorder="1" applyAlignment="1">
      <alignment horizontal="center" vertical="center" wrapText="1"/>
    </xf>
    <xf numFmtId="0" fontId="6" fillId="0" borderId="31" xfId="0" applyFont="1" applyBorder="1"/>
    <xf numFmtId="0" fontId="6" fillId="0" borderId="5" xfId="0" applyFont="1" applyBorder="1"/>
    <xf numFmtId="0" fontId="6" fillId="0" borderId="27" xfId="0" applyFont="1" applyBorder="1" applyAlignment="1">
      <alignment horizontal="center" vertical="center"/>
    </xf>
    <xf numFmtId="0" fontId="6" fillId="0" borderId="0" xfId="0" applyFont="1" applyAlignment="1">
      <alignment vertical="center" wrapText="1"/>
    </xf>
    <xf numFmtId="0" fontId="6" fillId="0" borderId="31" xfId="0" applyFont="1" applyBorder="1" applyAlignment="1">
      <alignment vertical="center" wrapText="1"/>
    </xf>
    <xf numFmtId="0" fontId="6" fillId="0" borderId="5" xfId="0" applyFont="1" applyBorder="1" applyAlignment="1">
      <alignment vertical="center" wrapText="1"/>
    </xf>
    <xf numFmtId="0" fontId="6" fillId="0" borderId="59" xfId="0" applyFont="1" applyBorder="1"/>
    <xf numFmtId="0" fontId="6" fillId="0" borderId="7" xfId="0" applyFont="1" applyBorder="1"/>
    <xf numFmtId="0" fontId="7" fillId="0" borderId="0" xfId="0" applyFont="1" applyAlignment="1">
      <alignment horizontal="center"/>
    </xf>
    <xf numFmtId="0" fontId="7" fillId="2" borderId="0" xfId="0" applyFont="1" applyFill="1" applyAlignment="1">
      <alignment vertical="center"/>
    </xf>
    <xf numFmtId="0" fontId="7" fillId="0" borderId="0" xfId="0" applyFont="1" applyAlignment="1">
      <alignment horizontal="center" vertical="center" wrapText="1"/>
    </xf>
    <xf numFmtId="3" fontId="6" fillId="0" borderId="0" xfId="0" applyNumberFormat="1" applyFont="1" applyAlignment="1">
      <alignment horizontal="center"/>
    </xf>
    <xf numFmtId="171" fontId="7" fillId="0" borderId="0" xfId="0" applyNumberFormat="1" applyFont="1" applyAlignment="1">
      <alignment wrapText="1"/>
    </xf>
    <xf numFmtId="171" fontId="6" fillId="0" borderId="0" xfId="0" applyNumberFormat="1" applyFont="1" applyAlignment="1">
      <alignment horizontal="center"/>
    </xf>
    <xf numFmtId="0" fontId="6"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wrapText="1"/>
    </xf>
    <xf numFmtId="171" fontId="6" fillId="0" borderId="0" xfId="0" applyNumberFormat="1" applyFont="1" applyAlignment="1">
      <alignment horizontal="left" wrapText="1"/>
    </xf>
    <xf numFmtId="0" fontId="7" fillId="2" borderId="0" xfId="0" applyFont="1" applyFill="1" applyAlignment="1">
      <alignment horizontal="center" vertical="center"/>
    </xf>
    <xf numFmtId="14" fontId="7" fillId="2" borderId="0" xfId="0" applyNumberFormat="1" applyFont="1" applyFill="1" applyAlignment="1">
      <alignment horizontal="center" vertical="center" wrapText="1"/>
    </xf>
    <xf numFmtId="171" fontId="6" fillId="0" borderId="0" xfId="0" applyNumberFormat="1" applyFont="1" applyAlignment="1">
      <alignment horizontal="center" vertical="center"/>
    </xf>
    <xf numFmtId="3" fontId="6" fillId="2" borderId="0" xfId="0" applyNumberFormat="1" applyFont="1" applyFill="1" applyAlignment="1">
      <alignment horizontal="center"/>
    </xf>
    <xf numFmtId="3" fontId="7" fillId="0" borderId="0" xfId="0" applyNumberFormat="1" applyFont="1" applyAlignment="1">
      <alignment horizontal="center" vertical="justify" wrapText="1"/>
    </xf>
    <xf numFmtId="169" fontId="101" fillId="2" borderId="26" xfId="0" applyNumberFormat="1" applyFont="1" applyFill="1" applyBorder="1" applyAlignment="1">
      <alignment horizontal="center" vertical="center" wrapText="1"/>
    </xf>
    <xf numFmtId="165" fontId="7" fillId="0" borderId="23" xfId="2" applyFont="1" applyBorder="1" applyAlignment="1">
      <alignment vertical="center"/>
    </xf>
    <xf numFmtId="169" fontId="101" fillId="2" borderId="23" xfId="0" applyNumberFormat="1" applyFont="1" applyFill="1" applyBorder="1" applyAlignment="1">
      <alignment horizontal="center" vertical="center" wrapText="1"/>
    </xf>
    <xf numFmtId="0" fontId="102" fillId="0" borderId="5" xfId="0" applyFont="1" applyBorder="1" applyAlignment="1">
      <alignment horizontal="center" vertical="center" wrapText="1"/>
    </xf>
    <xf numFmtId="0" fontId="46" fillId="0" borderId="0" xfId="0" applyFont="1" applyAlignment="1">
      <alignment horizontal="center" vertical="center" wrapText="1"/>
    </xf>
    <xf numFmtId="0" fontId="13" fillId="11" borderId="13" xfId="0" applyFont="1" applyFill="1" applyBorder="1" applyAlignment="1">
      <alignment horizontal="center" vertical="center" wrapText="1"/>
    </xf>
    <xf numFmtId="175" fontId="62" fillId="3" borderId="24" xfId="4" applyNumberFormat="1" applyFont="1" applyFill="1" applyBorder="1" applyAlignment="1">
      <alignment horizontal="center" vertical="center" wrapText="1"/>
    </xf>
    <xf numFmtId="0" fontId="6" fillId="0" borderId="5" xfId="0" applyFont="1" applyBorder="1" applyAlignment="1">
      <alignment horizontal="center" vertical="center" wrapText="1"/>
    </xf>
    <xf numFmtId="0" fontId="6" fillId="2" borderId="5" xfId="0" applyFont="1" applyFill="1" applyBorder="1" applyAlignment="1">
      <alignment horizontal="center" vertical="center" wrapText="1"/>
    </xf>
    <xf numFmtId="0" fontId="103" fillId="5" borderId="0" xfId="0" applyFont="1" applyFill="1"/>
    <xf numFmtId="0" fontId="93" fillId="0" borderId="5" xfId="0" applyFont="1" applyBorder="1" applyAlignment="1">
      <alignment horizontal="center" vertical="center" wrapText="1"/>
    </xf>
    <xf numFmtId="3" fontId="92" fillId="0" borderId="23" xfId="0" applyNumberFormat="1" applyFont="1" applyBorder="1" applyAlignment="1">
      <alignment horizontal="center" vertical="center" wrapText="1"/>
    </xf>
    <xf numFmtId="0" fontId="93" fillId="0" borderId="0" xfId="0" applyFont="1" applyAlignment="1">
      <alignment horizontal="left" wrapText="1"/>
    </xf>
    <xf numFmtId="169" fontId="45" fillId="2" borderId="23" xfId="0" applyNumberFormat="1" applyFont="1" applyFill="1" applyBorder="1" applyAlignment="1">
      <alignment horizontal="center" vertical="center" wrapText="1"/>
    </xf>
    <xf numFmtId="169" fontId="81" fillId="2" borderId="5" xfId="0" applyNumberFormat="1" applyFont="1" applyFill="1" applyBorder="1" applyAlignment="1">
      <alignment horizontal="center" vertical="center" wrapText="1"/>
    </xf>
    <xf numFmtId="169" fontId="82" fillId="2" borderId="5" xfId="0" applyNumberFormat="1" applyFont="1" applyFill="1" applyBorder="1" applyAlignment="1">
      <alignment horizontal="center" vertical="center" wrapText="1"/>
    </xf>
    <xf numFmtId="169" fontId="38" fillId="2" borderId="16" xfId="0" applyNumberFormat="1" applyFont="1" applyFill="1" applyBorder="1" applyAlignment="1">
      <alignment horizontal="left" vertical="center" wrapText="1"/>
    </xf>
    <xf numFmtId="169" fontId="4" fillId="0" borderId="5" xfId="0" applyNumberFormat="1" applyFont="1" applyBorder="1" applyAlignment="1">
      <alignment horizontal="center" vertical="center"/>
    </xf>
    <xf numFmtId="169" fontId="81" fillId="2" borderId="23" xfId="0" applyNumberFormat="1" applyFont="1" applyFill="1" applyBorder="1" applyAlignment="1">
      <alignment horizontal="center" vertical="center" wrapText="1"/>
    </xf>
    <xf numFmtId="169" fontId="45" fillId="2" borderId="24" xfId="0" applyNumberFormat="1" applyFont="1" applyFill="1" applyBorder="1" applyAlignment="1">
      <alignment horizontal="center" vertical="center" wrapText="1"/>
    </xf>
    <xf numFmtId="169" fontId="38" fillId="2" borderId="25" xfId="0" applyNumberFormat="1" applyFont="1" applyFill="1" applyBorder="1" applyAlignment="1">
      <alignment horizontal="left" vertical="center" wrapText="1"/>
    </xf>
    <xf numFmtId="169" fontId="38" fillId="2" borderId="26" xfId="0" applyNumberFormat="1" applyFont="1" applyFill="1" applyBorder="1" applyAlignment="1">
      <alignment horizontal="left" vertical="center" wrapText="1"/>
    </xf>
    <xf numFmtId="169" fontId="13" fillId="10" borderId="25" xfId="2" applyNumberFormat="1" applyFont="1" applyFill="1" applyBorder="1" applyAlignment="1">
      <alignment horizontal="center" vertical="center" wrapText="1"/>
    </xf>
    <xf numFmtId="169" fontId="13" fillId="2" borderId="15" xfId="2" applyNumberFormat="1" applyFont="1" applyFill="1" applyBorder="1" applyAlignment="1">
      <alignment horizontal="center" vertical="center"/>
    </xf>
    <xf numFmtId="169" fontId="81" fillId="8" borderId="5" xfId="0" applyNumberFormat="1" applyFont="1" applyFill="1" applyBorder="1" applyAlignment="1">
      <alignment horizontal="center" vertical="center"/>
    </xf>
    <xf numFmtId="174" fontId="37" fillId="2" borderId="31" xfId="0" applyNumberFormat="1" applyFont="1" applyFill="1" applyBorder="1" applyAlignment="1">
      <alignment horizontal="center" vertical="center" wrapText="1"/>
    </xf>
    <xf numFmtId="174" fontId="37" fillId="2" borderId="5" xfId="0" applyNumberFormat="1" applyFont="1" applyFill="1" applyBorder="1" applyAlignment="1">
      <alignment horizontal="center" vertical="center" wrapText="1"/>
    </xf>
    <xf numFmtId="174" fontId="83" fillId="2" borderId="31" xfId="0" applyNumberFormat="1" applyFont="1" applyFill="1" applyBorder="1" applyAlignment="1">
      <alignment horizontal="center" vertical="center" wrapText="1"/>
    </xf>
    <xf numFmtId="174" fontId="83" fillId="2" borderId="5" xfId="0" applyNumberFormat="1" applyFont="1" applyFill="1" applyBorder="1" applyAlignment="1">
      <alignment horizontal="center" vertical="center" wrapText="1"/>
    </xf>
    <xf numFmtId="174" fontId="37" fillId="2" borderId="7" xfId="0" applyNumberFormat="1" applyFont="1" applyFill="1" applyBorder="1" applyAlignment="1">
      <alignment horizontal="center" vertical="center" wrapText="1"/>
    </xf>
    <xf numFmtId="0" fontId="82" fillId="0" borderId="0" xfId="0" applyFont="1" applyAlignment="1">
      <alignment horizontal="left" vertical="center" wrapText="1"/>
    </xf>
    <xf numFmtId="0" fontId="6" fillId="2" borderId="0" xfId="0" applyFont="1" applyFill="1" applyAlignment="1">
      <alignment horizontal="left" vertical="center" wrapText="1"/>
    </xf>
    <xf numFmtId="0" fontId="7" fillId="2" borderId="24" xfId="0" applyFont="1" applyFill="1" applyBorder="1" applyAlignment="1">
      <alignment horizontal="center" vertical="center" wrapText="1"/>
    </xf>
    <xf numFmtId="0" fontId="13" fillId="2" borderId="0" xfId="0" applyFont="1" applyFill="1" applyAlignment="1">
      <alignment vertical="center" wrapText="1"/>
    </xf>
    <xf numFmtId="167" fontId="59" fillId="2" borderId="0" xfId="2" applyNumberFormat="1" applyFont="1" applyFill="1" applyBorder="1" applyAlignment="1">
      <alignment vertical="center" wrapText="1"/>
    </xf>
    <xf numFmtId="165" fontId="59" fillId="2" borderId="0" xfId="2" applyFont="1" applyFill="1" applyBorder="1" applyAlignment="1">
      <alignment vertical="center" wrapText="1"/>
    </xf>
    <xf numFmtId="0" fontId="84" fillId="0" borderId="0" xfId="0" applyFont="1" applyAlignment="1">
      <alignment horizontal="center" vertical="center" wrapText="1"/>
    </xf>
    <xf numFmtId="44" fontId="6" fillId="0" borderId="0" xfId="0" applyNumberFormat="1" applyFont="1" applyAlignment="1">
      <alignment vertical="center" wrapText="1"/>
    </xf>
    <xf numFmtId="167" fontId="59" fillId="0" borderId="0" xfId="2" applyNumberFormat="1" applyFont="1" applyFill="1" applyBorder="1" applyAlignment="1">
      <alignment vertical="center" wrapText="1"/>
    </xf>
    <xf numFmtId="165" fontId="84" fillId="0" borderId="0" xfId="2" applyFont="1" applyFill="1" applyBorder="1" applyAlignment="1">
      <alignment vertical="center" wrapText="1"/>
    </xf>
    <xf numFmtId="165" fontId="59" fillId="0" borderId="0" xfId="2" applyFont="1" applyFill="1" applyBorder="1" applyAlignment="1">
      <alignment vertical="center" wrapText="1"/>
    </xf>
    <xf numFmtId="165" fontId="59" fillId="0" borderId="0" xfId="2" applyFont="1" applyFill="1" applyBorder="1" applyAlignment="1">
      <alignment horizontal="center" vertical="center" wrapText="1"/>
    </xf>
    <xf numFmtId="174" fontId="83" fillId="2" borderId="45" xfId="0" applyNumberFormat="1" applyFont="1" applyFill="1" applyBorder="1" applyAlignment="1">
      <alignment horizontal="center" vertical="center" wrapText="1"/>
    </xf>
    <xf numFmtId="174" fontId="37" fillId="2" borderId="18" xfId="0" applyNumberFormat="1" applyFont="1" applyFill="1" applyBorder="1" applyAlignment="1">
      <alignment horizontal="center" vertical="center" wrapText="1"/>
    </xf>
    <xf numFmtId="174" fontId="83" fillId="2" borderId="18" xfId="0" applyNumberFormat="1" applyFont="1" applyFill="1" applyBorder="1" applyAlignment="1">
      <alignment horizontal="center" vertical="center" wrapText="1"/>
    </xf>
    <xf numFmtId="0" fontId="98" fillId="0" borderId="18" xfId="0" applyFont="1" applyBorder="1" applyAlignment="1">
      <alignment horizontal="center" vertical="center"/>
    </xf>
    <xf numFmtId="174" fontId="37" fillId="2" borderId="45" xfId="0" applyNumberFormat="1" applyFont="1" applyFill="1" applyBorder="1" applyAlignment="1">
      <alignment horizontal="center" vertical="center" wrapText="1"/>
    </xf>
    <xf numFmtId="0" fontId="6" fillId="0" borderId="18" xfId="0" applyFont="1" applyBorder="1" applyAlignment="1">
      <alignment horizontal="center" vertical="center" wrapText="1"/>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3" xfId="0" applyFont="1" applyFill="1" applyBorder="1" applyAlignment="1">
      <alignment horizontal="center" vertical="center" wrapText="1"/>
    </xf>
    <xf numFmtId="174" fontId="84" fillId="2" borderId="0" xfId="2" applyNumberFormat="1" applyFont="1" applyFill="1" applyBorder="1" applyAlignment="1">
      <alignment horizontal="center" vertical="center" wrapText="1"/>
    </xf>
    <xf numFmtId="0" fontId="6" fillId="2" borderId="0" xfId="0" applyFont="1" applyFill="1" applyAlignment="1">
      <alignment vertical="center" wrapText="1"/>
    </xf>
    <xf numFmtId="174" fontId="84" fillId="2" borderId="0" xfId="2" applyNumberFormat="1" applyFont="1" applyFill="1" applyBorder="1" applyAlignment="1">
      <alignment horizontal="center" vertical="center"/>
    </xf>
    <xf numFmtId="174" fontId="37" fillId="19" borderId="5" xfId="0" applyNumberFormat="1" applyFont="1" applyFill="1" applyBorder="1" applyAlignment="1">
      <alignment vertical="center" wrapText="1"/>
    </xf>
    <xf numFmtId="174" fontId="37" fillId="23" borderId="5" xfId="0" applyNumberFormat="1" applyFont="1" applyFill="1" applyBorder="1" applyAlignment="1">
      <alignment vertical="center" wrapText="1"/>
    </xf>
    <xf numFmtId="174" fontId="83" fillId="23" borderId="5" xfId="0" applyNumberFormat="1" applyFont="1" applyFill="1" applyBorder="1" applyAlignment="1">
      <alignment horizontal="center" vertical="center" wrapText="1"/>
    </xf>
    <xf numFmtId="0" fontId="25" fillId="2" borderId="0" xfId="0" applyFont="1" applyFill="1" applyAlignment="1">
      <alignment horizontal="left" vertical="center" wrapText="1"/>
    </xf>
    <xf numFmtId="0" fontId="6" fillId="2" borderId="31" xfId="0" applyFont="1" applyFill="1" applyBorder="1" applyAlignment="1">
      <alignment horizontal="center" vertical="center" wrapText="1"/>
    </xf>
    <xf numFmtId="165" fontId="83" fillId="2" borderId="0" xfId="2" applyFont="1" applyFill="1" applyBorder="1" applyAlignment="1">
      <alignment horizontal="center" vertical="center" wrapText="1"/>
    </xf>
    <xf numFmtId="0" fontId="82" fillId="0" borderId="0" xfId="0" applyFont="1"/>
    <xf numFmtId="0" fontId="82" fillId="0" borderId="0" xfId="0" applyFont="1" applyAlignment="1">
      <alignment horizontal="center" vertical="center" wrapText="1"/>
    </xf>
    <xf numFmtId="0" fontId="82" fillId="0" borderId="0" xfId="0" applyFont="1" applyAlignment="1">
      <alignment horizontal="justify" vertical="justify" wrapText="1"/>
    </xf>
    <xf numFmtId="0" fontId="37" fillId="2" borderId="0" xfId="0" applyFont="1" applyFill="1" applyAlignment="1">
      <alignment vertical="center" wrapText="1"/>
    </xf>
    <xf numFmtId="0" fontId="13" fillId="0" borderId="10" xfId="0" applyFont="1" applyBorder="1" applyAlignment="1">
      <alignment horizontal="center"/>
    </xf>
    <xf numFmtId="0" fontId="13" fillId="0" borderId="11" xfId="0" applyFont="1" applyBorder="1" applyAlignment="1">
      <alignment horizontal="center"/>
    </xf>
    <xf numFmtId="0" fontId="13" fillId="0" borderId="0" xfId="0" applyFont="1" applyAlignment="1">
      <alignment horizontal="center"/>
    </xf>
    <xf numFmtId="0" fontId="13" fillId="0" borderId="15" xfId="0" applyFont="1" applyBorder="1" applyAlignment="1">
      <alignment horizontal="center"/>
    </xf>
    <xf numFmtId="0" fontId="13" fillId="0" borderId="16" xfId="0" applyFont="1" applyBorder="1" applyAlignment="1">
      <alignment horizontal="center"/>
    </xf>
    <xf numFmtId="0" fontId="13" fillId="0" borderId="0" xfId="0" applyFont="1" applyAlignment="1">
      <alignment horizontal="right"/>
    </xf>
    <xf numFmtId="0" fontId="13" fillId="2" borderId="0" xfId="4" applyFont="1" applyFill="1" applyAlignment="1">
      <alignment horizontal="center" vertical="center" wrapText="1"/>
    </xf>
    <xf numFmtId="0" fontId="13" fillId="3" borderId="0" xfId="0" applyFont="1" applyFill="1" applyAlignment="1">
      <alignment horizontal="center" vertical="center" wrapText="1"/>
    </xf>
    <xf numFmtId="0" fontId="82" fillId="2" borderId="5" xfId="0" applyFont="1" applyFill="1" applyBorder="1" applyAlignment="1">
      <alignment vertical="center" wrapText="1"/>
    </xf>
    <xf numFmtId="0" fontId="82" fillId="0" borderId="12" xfId="0" applyFont="1" applyBorder="1" applyAlignment="1">
      <alignment vertical="center" wrapText="1"/>
    </xf>
    <xf numFmtId="0" fontId="83" fillId="2" borderId="0" xfId="0" applyFont="1" applyFill="1" applyAlignment="1">
      <alignment horizontal="center" vertical="center" wrapText="1"/>
    </xf>
    <xf numFmtId="0" fontId="82" fillId="0" borderId="53" xfId="0" applyFont="1" applyBorder="1" applyAlignment="1">
      <alignment horizontal="center" vertical="center" wrapText="1"/>
    </xf>
    <xf numFmtId="0" fontId="109" fillId="0" borderId="5" xfId="9" applyFont="1" applyBorder="1" applyAlignment="1">
      <alignment horizontal="justify" vertical="center" wrapText="1"/>
    </xf>
    <xf numFmtId="0" fontId="109" fillId="0" borderId="0" xfId="9" applyFont="1" applyAlignment="1">
      <alignment horizontal="justify" vertical="center" wrapText="1"/>
    </xf>
    <xf numFmtId="0" fontId="82" fillId="0" borderId="49" xfId="0" applyFont="1" applyBorder="1" applyAlignment="1">
      <alignment horizontal="center" vertical="center" wrapText="1"/>
    </xf>
    <xf numFmtId="168" fontId="82" fillId="0" borderId="0" xfId="0" applyNumberFormat="1" applyFont="1"/>
    <xf numFmtId="0" fontId="110" fillId="0" borderId="0" xfId="0" applyFont="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center" vertical="center"/>
    </xf>
    <xf numFmtId="0" fontId="13" fillId="0" borderId="0" xfId="0" applyFont="1"/>
    <xf numFmtId="175" fontId="111" fillId="20" borderId="23" xfId="3" applyNumberFormat="1" applyFont="1" applyFill="1" applyBorder="1" applyAlignment="1">
      <alignment horizontal="center" vertical="center" wrapText="1"/>
    </xf>
    <xf numFmtId="9" fontId="111" fillId="20" borderId="23" xfId="0" applyNumberFormat="1" applyFont="1" applyFill="1" applyBorder="1" applyAlignment="1">
      <alignment horizontal="center" vertical="center" wrapText="1"/>
    </xf>
    <xf numFmtId="0" fontId="42" fillId="2" borderId="15" xfId="0" applyFont="1" applyFill="1" applyBorder="1" applyAlignment="1">
      <alignment horizontal="center" vertical="center"/>
    </xf>
    <xf numFmtId="174" fontId="13" fillId="18" borderId="23" xfId="0" applyNumberFormat="1" applyFont="1" applyFill="1" applyBorder="1"/>
    <xf numFmtId="174" fontId="13" fillId="18" borderId="27" xfId="0" applyNumberFormat="1" applyFont="1" applyFill="1" applyBorder="1"/>
    <xf numFmtId="174" fontId="13" fillId="0" borderId="0" xfId="0" applyNumberFormat="1" applyFont="1"/>
    <xf numFmtId="0" fontId="13" fillId="19" borderId="23" xfId="0" applyFont="1" applyFill="1" applyBorder="1" applyAlignment="1">
      <alignment horizontal="center" vertical="center" wrapText="1"/>
    </xf>
    <xf numFmtId="4" fontId="13" fillId="19" borderId="23" xfId="0" applyNumberFormat="1" applyFont="1" applyFill="1" applyBorder="1"/>
    <xf numFmtId="0" fontId="82" fillId="0" borderId="0" xfId="0" applyFont="1" applyAlignment="1">
      <alignment horizontal="left" wrapText="1"/>
    </xf>
    <xf numFmtId="0" fontId="59" fillId="0" borderId="0" xfId="0" applyFont="1" applyAlignment="1">
      <alignment vertical="center" wrapText="1"/>
    </xf>
    <xf numFmtId="0" fontId="82" fillId="2" borderId="0" xfId="0" applyFont="1" applyFill="1" applyAlignment="1">
      <alignment horizontal="left" vertical="center" wrapText="1"/>
    </xf>
    <xf numFmtId="0" fontId="82" fillId="2" borderId="0" xfId="0" applyFont="1" applyFill="1"/>
    <xf numFmtId="0" fontId="13" fillId="2" borderId="0" xfId="0" applyFont="1" applyFill="1"/>
    <xf numFmtId="0" fontId="82" fillId="2" borderId="0" xfId="0" applyFont="1" applyFill="1" applyAlignment="1">
      <alignment horizontal="left" vertical="center"/>
    </xf>
    <xf numFmtId="0" fontId="82" fillId="2" borderId="0" xfId="0" applyFont="1" applyFill="1" applyAlignment="1">
      <alignment horizontal="justify" vertical="justify" wrapText="1"/>
    </xf>
    <xf numFmtId="0" fontId="82" fillId="2" borderId="0" xfId="0" applyFont="1" applyFill="1" applyAlignment="1">
      <alignment horizontal="justify" vertical="center" wrapText="1"/>
    </xf>
    <xf numFmtId="0" fontId="13" fillId="2" borderId="0" xfId="0" applyFont="1" applyFill="1" applyAlignment="1">
      <alignment horizontal="justify" vertical="justify" wrapText="1"/>
    </xf>
    <xf numFmtId="0" fontId="82" fillId="2" borderId="0" xfId="0" applyFont="1" applyFill="1" applyAlignment="1">
      <alignment horizontal="center" vertical="center" wrapText="1"/>
    </xf>
    <xf numFmtId="0" fontId="7" fillId="2" borderId="0" xfId="0" applyFont="1" applyFill="1" applyAlignment="1">
      <alignment horizontal="center" wrapText="1"/>
    </xf>
    <xf numFmtId="49" fontId="7" fillId="2" borderId="29" xfId="0" applyNumberFormat="1" applyFont="1" applyFill="1" applyBorder="1" applyAlignment="1">
      <alignment horizontal="center" vertical="center" wrapText="1"/>
    </xf>
    <xf numFmtId="0" fontId="7" fillId="2" borderId="0" xfId="0" applyFont="1" applyFill="1" applyAlignment="1">
      <alignment wrapText="1"/>
    </xf>
    <xf numFmtId="0" fontId="7" fillId="2" borderId="0" xfId="4" applyFont="1" applyFill="1" applyAlignment="1">
      <alignment horizontal="center" vertical="center" wrapText="1"/>
    </xf>
    <xf numFmtId="10" fontId="7" fillId="2" borderId="23" xfId="0" applyNumberFormat="1" applyFont="1" applyFill="1" applyBorder="1" applyAlignment="1">
      <alignment horizontal="center" vertical="center" wrapText="1"/>
    </xf>
    <xf numFmtId="10" fontId="7" fillId="2" borderId="26" xfId="0" applyNumberFormat="1" applyFont="1" applyFill="1" applyBorder="1" applyAlignment="1">
      <alignment horizontal="center" vertical="center" wrapText="1"/>
    </xf>
    <xf numFmtId="0" fontId="7" fillId="0" borderId="23" xfId="0" quotePrefix="1" applyFont="1" applyBorder="1" applyAlignment="1">
      <alignment horizontal="center" vertical="center"/>
    </xf>
    <xf numFmtId="0" fontId="7" fillId="2" borderId="23" xfId="0" quotePrefix="1" applyFont="1" applyFill="1" applyBorder="1" applyAlignment="1">
      <alignment horizontal="justify" vertical="center"/>
    </xf>
    <xf numFmtId="3" fontId="6" fillId="2" borderId="0" xfId="4" applyNumberFormat="1" applyFont="1" applyFill="1" applyAlignment="1">
      <alignment horizontal="center" vertical="center" wrapText="1"/>
    </xf>
    <xf numFmtId="3" fontId="7" fillId="2" borderId="23" xfId="4" applyNumberFormat="1" applyFont="1" applyFill="1" applyBorder="1" applyAlignment="1">
      <alignment horizontal="center" vertical="center" wrapText="1"/>
    </xf>
    <xf numFmtId="173" fontId="7" fillId="2" borderId="23" xfId="2" applyNumberFormat="1" applyFont="1" applyFill="1" applyBorder="1" applyAlignment="1">
      <alignment vertical="center" wrapText="1"/>
    </xf>
    <xf numFmtId="166" fontId="7" fillId="2" borderId="23" xfId="2" applyNumberFormat="1" applyFont="1" applyFill="1" applyBorder="1" applyAlignment="1">
      <alignmen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6" fillId="2" borderId="13" xfId="0" applyFont="1" applyFill="1" applyBorder="1"/>
    <xf numFmtId="0" fontId="6" fillId="2" borderId="14" xfId="0" applyFont="1" applyFill="1" applyBorder="1"/>
    <xf numFmtId="0" fontId="112" fillId="2" borderId="13" xfId="5" applyFont="1" applyFill="1" applyBorder="1" applyAlignment="1">
      <alignment horizontal="left"/>
    </xf>
    <xf numFmtId="0" fontId="6" fillId="2" borderId="15" xfId="0" applyFont="1" applyFill="1" applyBorder="1"/>
    <xf numFmtId="0" fontId="6" fillId="2" borderId="16" xfId="0" applyFont="1" applyFill="1" applyBorder="1"/>
    <xf numFmtId="0" fontId="6" fillId="2" borderId="17" xfId="0" applyFont="1" applyFill="1" applyBorder="1"/>
    <xf numFmtId="0" fontId="7" fillId="0" borderId="23" xfId="0" quotePrefix="1" applyFont="1" applyBorder="1" applyAlignment="1">
      <alignment horizontal="justify" vertical="center"/>
    </xf>
    <xf numFmtId="0" fontId="7" fillId="2" borderId="0" xfId="0" applyFont="1" applyFill="1"/>
    <xf numFmtId="166" fontId="7" fillId="2" borderId="0" xfId="0" applyNumberFormat="1" applyFont="1" applyFill="1"/>
    <xf numFmtId="166" fontId="25" fillId="2" borderId="23" xfId="2" applyNumberFormat="1" applyFont="1" applyFill="1" applyBorder="1" applyAlignment="1">
      <alignment horizontal="center" vertical="center" wrapText="1"/>
    </xf>
    <xf numFmtId="0" fontId="6" fillId="2" borderId="0" xfId="0" applyFont="1" applyFill="1" applyAlignment="1">
      <alignment horizontal="center" wrapText="1"/>
    </xf>
    <xf numFmtId="0" fontId="6" fillId="2" borderId="29" xfId="0" applyFont="1" applyFill="1" applyBorder="1"/>
    <xf numFmtId="0" fontId="40" fillId="2" borderId="42" xfId="0" applyFont="1" applyFill="1" applyBorder="1" applyAlignment="1">
      <alignment vertical="center" wrapText="1"/>
    </xf>
    <xf numFmtId="0" fontId="114" fillId="0" borderId="26" xfId="0" applyFont="1" applyBorder="1" applyAlignment="1">
      <alignment horizontal="center" vertical="center" wrapText="1"/>
    </xf>
    <xf numFmtId="0" fontId="7" fillId="0" borderId="24" xfId="0" applyFont="1" applyBorder="1" applyAlignment="1">
      <alignment horizontal="center" vertical="center" wrapText="1"/>
    </xf>
    <xf numFmtId="174" fontId="6" fillId="2" borderId="5" xfId="2" applyNumberFormat="1" applyFont="1" applyFill="1" applyBorder="1" applyAlignment="1">
      <alignment horizontal="center" vertical="center"/>
    </xf>
    <xf numFmtId="0" fontId="6" fillId="0" borderId="28" xfId="0" applyFont="1" applyBorder="1" applyAlignment="1">
      <alignment horizontal="center" vertical="center" wrapText="1"/>
    </xf>
    <xf numFmtId="171" fontId="6" fillId="0" borderId="31" xfId="0" applyNumberFormat="1" applyFont="1" applyBorder="1" applyAlignment="1">
      <alignment horizontal="center" vertical="center" wrapText="1"/>
    </xf>
    <xf numFmtId="171" fontId="6" fillId="2" borderId="9" xfId="2" applyNumberFormat="1" applyFont="1" applyFill="1" applyBorder="1" applyAlignment="1">
      <alignment horizontal="center" vertical="center"/>
    </xf>
    <xf numFmtId="0" fontId="7" fillId="2" borderId="28" xfId="0" applyFont="1" applyFill="1" applyBorder="1"/>
    <xf numFmtId="171" fontId="6" fillId="2" borderId="5" xfId="2" applyNumberFormat="1" applyFont="1" applyFill="1" applyBorder="1" applyAlignment="1">
      <alignment horizontal="center" vertical="center"/>
    </xf>
    <xf numFmtId="171" fontId="6" fillId="0" borderId="1" xfId="0" applyNumberFormat="1" applyFont="1" applyBorder="1" applyAlignment="1">
      <alignment horizontal="center" vertical="center" wrapText="1"/>
    </xf>
    <xf numFmtId="171" fontId="6" fillId="2" borderId="2" xfId="2" applyNumberFormat="1" applyFont="1" applyFill="1" applyBorder="1" applyAlignment="1">
      <alignment horizontal="center" vertical="center"/>
    </xf>
    <xf numFmtId="171" fontId="6" fillId="2" borderId="3" xfId="2" applyNumberFormat="1" applyFont="1" applyFill="1" applyBorder="1" applyAlignment="1">
      <alignment horizontal="center" vertical="center"/>
    </xf>
    <xf numFmtId="9" fontId="7" fillId="2" borderId="0" xfId="3" applyFont="1" applyFill="1" applyBorder="1"/>
    <xf numFmtId="10" fontId="7" fillId="2" borderId="0" xfId="3" applyNumberFormat="1" applyFont="1" applyFill="1" applyBorder="1"/>
    <xf numFmtId="174" fontId="7" fillId="0" borderId="5" xfId="0" applyNumberFormat="1" applyFont="1" applyBorder="1" applyAlignment="1">
      <alignment horizontal="center" vertical="center"/>
    </xf>
    <xf numFmtId="0" fontId="114" fillId="0" borderId="17" xfId="0" applyFont="1" applyBorder="1" applyAlignment="1">
      <alignment horizontal="center" vertical="center" wrapText="1"/>
    </xf>
    <xf numFmtId="0" fontId="6" fillId="2" borderId="28" xfId="0" applyFont="1" applyFill="1" applyBorder="1"/>
    <xf numFmtId="171" fontId="6" fillId="2" borderId="6" xfId="2" applyNumberFormat="1" applyFont="1" applyFill="1" applyBorder="1" applyAlignment="1">
      <alignment horizontal="center" vertical="center"/>
    </xf>
    <xf numFmtId="3" fontId="6" fillId="0" borderId="31" xfId="0" applyNumberFormat="1" applyFont="1" applyBorder="1" applyAlignment="1">
      <alignment horizontal="center" vertical="center" wrapText="1"/>
    </xf>
    <xf numFmtId="3" fontId="6" fillId="2" borderId="9" xfId="2" applyNumberFormat="1" applyFont="1" applyFill="1" applyBorder="1" applyAlignment="1">
      <alignment horizontal="center" vertical="center"/>
    </xf>
    <xf numFmtId="3" fontId="6" fillId="2" borderId="5" xfId="2" applyNumberFormat="1" applyFont="1" applyFill="1" applyBorder="1" applyAlignment="1">
      <alignment horizontal="center" vertical="center"/>
    </xf>
    <xf numFmtId="3" fontId="6" fillId="2" borderId="6" xfId="2" applyNumberFormat="1" applyFont="1" applyFill="1" applyBorder="1" applyAlignment="1">
      <alignment horizontal="center" vertical="center"/>
    </xf>
    <xf numFmtId="0" fontId="114" fillId="2" borderId="27" xfId="0" applyFont="1" applyFill="1" applyBorder="1" applyAlignment="1">
      <alignment vertical="center" wrapText="1"/>
    </xf>
    <xf numFmtId="0" fontId="114" fillId="2" borderId="23" xfId="0" applyFont="1" applyFill="1" applyBorder="1" applyAlignment="1">
      <alignment vertical="center" wrapText="1"/>
    </xf>
    <xf numFmtId="0" fontId="114" fillId="0" borderId="23" xfId="0" applyFont="1" applyBorder="1" applyAlignment="1">
      <alignment horizontal="center" vertical="center" wrapText="1"/>
    </xf>
    <xf numFmtId="0" fontId="114" fillId="2" borderId="23" xfId="0" applyFont="1" applyFill="1" applyBorder="1" applyAlignment="1">
      <alignment horizontal="center" vertical="center" wrapText="1"/>
    </xf>
    <xf numFmtId="0" fontId="7" fillId="2" borderId="28" xfId="0" applyFont="1" applyFill="1" applyBorder="1" applyAlignment="1">
      <alignment horizontal="center" vertical="center" wrapText="1"/>
    </xf>
    <xf numFmtId="171" fontId="6" fillId="2" borderId="31" xfId="0" applyNumberFormat="1" applyFont="1" applyFill="1" applyBorder="1" applyAlignment="1">
      <alignment horizontal="center" vertical="center" wrapText="1"/>
    </xf>
    <xf numFmtId="171" fontId="6" fillId="8" borderId="5" xfId="2" applyNumberFormat="1" applyFont="1" applyFill="1" applyBorder="1" applyAlignment="1">
      <alignment horizontal="center" vertical="center"/>
    </xf>
    <xf numFmtId="171" fontId="6" fillId="8" borderId="1" xfId="0" applyNumberFormat="1" applyFont="1" applyFill="1" applyBorder="1" applyAlignment="1">
      <alignment horizontal="center" vertical="center" wrapText="1"/>
    </xf>
    <xf numFmtId="171" fontId="6" fillId="8" borderId="6" xfId="2" applyNumberFormat="1" applyFont="1" applyFill="1" applyBorder="1" applyAlignment="1">
      <alignment horizontal="center" vertical="center"/>
    </xf>
    <xf numFmtId="3" fontId="6" fillId="2" borderId="31" xfId="0" applyNumberFormat="1" applyFont="1" applyFill="1" applyBorder="1" applyAlignment="1">
      <alignment horizontal="center" vertical="center" wrapText="1"/>
    </xf>
    <xf numFmtId="3" fontId="6" fillId="8" borderId="5" xfId="2" applyNumberFormat="1" applyFont="1" applyFill="1" applyBorder="1" applyAlignment="1">
      <alignment horizontal="center" vertical="center"/>
    </xf>
    <xf numFmtId="3" fontId="6" fillId="8" borderId="6" xfId="2" applyNumberFormat="1" applyFont="1" applyFill="1" applyBorder="1" applyAlignment="1">
      <alignment horizontal="center" vertical="center"/>
    </xf>
    <xf numFmtId="0" fontId="114" fillId="2" borderId="23" xfId="0" applyFont="1" applyFill="1" applyBorder="1" applyAlignment="1">
      <alignment vertical="center"/>
    </xf>
    <xf numFmtId="0" fontId="6" fillId="2" borderId="28" xfId="0" applyFont="1" applyFill="1" applyBorder="1" applyAlignment="1">
      <alignment horizontal="center" vertical="center" wrapText="1"/>
    </xf>
    <xf numFmtId="0" fontId="6" fillId="2" borderId="27" xfId="0" applyFont="1" applyFill="1" applyBorder="1"/>
    <xf numFmtId="3" fontId="6" fillId="0" borderId="28" xfId="0" applyNumberFormat="1" applyFont="1" applyBorder="1" applyAlignment="1">
      <alignment horizontal="center"/>
    </xf>
    <xf numFmtId="171" fontId="7" fillId="8" borderId="24" xfId="0" applyNumberFormat="1" applyFont="1" applyFill="1" applyBorder="1" applyAlignment="1">
      <alignment wrapText="1"/>
    </xf>
    <xf numFmtId="171" fontId="7" fillId="8" borderId="26" xfId="0" applyNumberFormat="1" applyFont="1" applyFill="1" applyBorder="1" applyAlignment="1">
      <alignment wrapText="1"/>
    </xf>
    <xf numFmtId="171" fontId="7" fillId="8" borderId="26" xfId="0" applyNumberFormat="1" applyFont="1" applyFill="1" applyBorder="1" applyAlignment="1">
      <alignment horizontal="center" vertical="center" wrapText="1"/>
    </xf>
    <xf numFmtId="14" fontId="7" fillId="2" borderId="0" xfId="0" applyNumberFormat="1" applyFont="1" applyFill="1" applyAlignment="1">
      <alignment horizontal="center" vertical="center"/>
    </xf>
    <xf numFmtId="0" fontId="6" fillId="0" borderId="0" xfId="0" applyFont="1" applyAlignment="1">
      <alignment horizontal="justify" vertical="justify" wrapText="1"/>
    </xf>
    <xf numFmtId="0" fontId="25" fillId="7" borderId="5" xfId="0" applyFont="1" applyFill="1" applyBorder="1" applyAlignment="1">
      <alignment horizontal="center" vertical="center" wrapText="1"/>
    </xf>
    <xf numFmtId="0" fontId="7" fillId="19" borderId="24" xfId="4" applyFont="1" applyFill="1" applyBorder="1" applyAlignment="1">
      <alignment horizontal="right" vertical="center" wrapText="1"/>
    </xf>
    <xf numFmtId="0" fontId="25" fillId="19" borderId="26" xfId="4" applyFont="1" applyFill="1" applyBorder="1" applyAlignment="1">
      <alignment horizontal="center" vertical="center" wrapText="1"/>
    </xf>
    <xf numFmtId="175" fontId="110" fillId="18" borderId="24" xfId="4" applyNumberFormat="1" applyFont="1" applyFill="1" applyBorder="1" applyAlignment="1">
      <alignment horizontal="center" vertical="center" wrapText="1"/>
    </xf>
    <xf numFmtId="0" fontId="13" fillId="2" borderId="11" xfId="4" applyFont="1" applyFill="1" applyBorder="1" applyAlignment="1">
      <alignment horizontal="center" vertical="center" wrapText="1"/>
    </xf>
    <xf numFmtId="0" fontId="13" fillId="2" borderId="12" xfId="4" applyFont="1" applyFill="1" applyBorder="1" applyAlignment="1">
      <alignment horizontal="center" vertical="center" wrapText="1"/>
    </xf>
    <xf numFmtId="0" fontId="13" fillId="3" borderId="0" xfId="4" applyFont="1" applyFill="1" applyAlignment="1">
      <alignment horizontal="center" vertical="center" wrapText="1"/>
    </xf>
    <xf numFmtId="0" fontId="82" fillId="2" borderId="15" xfId="0" applyFont="1" applyFill="1" applyBorder="1" applyAlignment="1">
      <alignment vertical="center" wrapText="1"/>
    </xf>
    <xf numFmtId="0" fontId="82" fillId="0" borderId="16" xfId="0" applyFont="1" applyBorder="1" applyAlignment="1">
      <alignment vertical="center" wrapText="1"/>
    </xf>
    <xf numFmtId="0" fontId="83" fillId="2" borderId="16" xfId="0" applyFont="1" applyFill="1" applyBorder="1" applyAlignment="1">
      <alignment horizontal="center" vertical="center" wrapText="1"/>
    </xf>
    <xf numFmtId="0" fontId="83" fillId="2" borderId="17" xfId="0" applyFont="1" applyFill="1" applyBorder="1" applyAlignment="1">
      <alignment horizontal="center" vertical="center" wrapText="1"/>
    </xf>
    <xf numFmtId="0" fontId="109" fillId="0" borderId="5" xfId="9" applyFont="1" applyBorder="1" applyAlignment="1">
      <alignment horizontal="center" vertical="center" wrapText="1"/>
    </xf>
    <xf numFmtId="0" fontId="6" fillId="2" borderId="18" xfId="0" applyFont="1" applyFill="1" applyBorder="1" applyAlignment="1">
      <alignment horizontal="center" vertical="center" wrapText="1"/>
    </xf>
    <xf numFmtId="0" fontId="46" fillId="0" borderId="0" xfId="9" applyFont="1"/>
    <xf numFmtId="0" fontId="46" fillId="2" borderId="0" xfId="9" applyFont="1" applyFill="1"/>
    <xf numFmtId="171" fontId="46" fillId="2" borderId="0" xfId="9" applyNumberFormat="1" applyFont="1" applyFill="1"/>
    <xf numFmtId="0" fontId="109" fillId="2" borderId="0" xfId="9" applyFont="1" applyFill="1" applyAlignment="1">
      <alignment horizontal="center" vertical="center" wrapText="1"/>
    </xf>
    <xf numFmtId="0" fontId="65" fillId="3" borderId="15" xfId="0" applyFont="1" applyFill="1" applyBorder="1" applyAlignment="1">
      <alignment horizontal="center" vertical="center" wrapText="1"/>
    </xf>
    <xf numFmtId="0" fontId="25" fillId="2" borderId="29" xfId="0" applyFont="1" applyFill="1" applyBorder="1" applyAlignment="1">
      <alignment vertical="center"/>
    </xf>
    <xf numFmtId="0" fontId="65" fillId="3" borderId="23" xfId="0" applyFont="1" applyFill="1" applyBorder="1" applyAlignment="1">
      <alignment horizontal="center" vertical="center" wrapText="1"/>
    </xf>
    <xf numFmtId="0" fontId="115" fillId="3" borderId="23" xfId="9" applyFont="1" applyFill="1" applyBorder="1" applyAlignment="1">
      <alignment horizontal="center" vertical="center" wrapText="1"/>
    </xf>
    <xf numFmtId="171" fontId="7" fillId="3" borderId="23" xfId="9" applyNumberFormat="1" applyFont="1" applyFill="1" applyBorder="1" applyAlignment="1">
      <alignment horizontal="center" vertical="center" wrapText="1"/>
    </xf>
    <xf numFmtId="171" fontId="115" fillId="3" borderId="15" xfId="9" applyNumberFormat="1" applyFont="1" applyFill="1" applyBorder="1" applyAlignment="1">
      <alignment horizontal="center" vertical="center" wrapText="1"/>
    </xf>
    <xf numFmtId="171" fontId="115" fillId="3" borderId="23" xfId="9" applyNumberFormat="1" applyFont="1" applyFill="1" applyBorder="1" applyAlignment="1">
      <alignment horizontal="center" vertical="center" wrapText="1"/>
    </xf>
    <xf numFmtId="171" fontId="115" fillId="3" borderId="55" xfId="9" applyNumberFormat="1" applyFont="1" applyFill="1" applyBorder="1" applyAlignment="1">
      <alignment horizontal="center" vertical="center" wrapText="1"/>
    </xf>
    <xf numFmtId="0" fontId="25" fillId="2" borderId="28" xfId="0" applyFont="1" applyFill="1" applyBorder="1" applyAlignment="1">
      <alignment vertical="center"/>
    </xf>
    <xf numFmtId="0" fontId="116" fillId="0" borderId="0" xfId="9" applyFont="1"/>
    <xf numFmtId="0" fontId="7" fillId="0" borderId="23" xfId="9" applyFont="1" applyBorder="1" applyAlignment="1">
      <alignment horizontal="center" vertical="center"/>
    </xf>
    <xf numFmtId="0" fontId="7" fillId="0" borderId="24" xfId="9" applyFont="1" applyBorder="1" applyAlignment="1">
      <alignment horizontal="center" vertical="center"/>
    </xf>
    <xf numFmtId="3" fontId="7" fillId="3" borderId="23" xfId="9" applyNumberFormat="1" applyFont="1" applyFill="1" applyBorder="1" applyAlignment="1">
      <alignment horizontal="center" vertical="center"/>
    </xf>
    <xf numFmtId="176" fontId="109" fillId="0" borderId="44" xfId="9" applyNumberFormat="1" applyFont="1" applyBorder="1" applyAlignment="1">
      <alignment horizontal="center" vertical="center" wrapText="1"/>
    </xf>
    <xf numFmtId="176" fontId="25" fillId="2" borderId="28" xfId="0" applyNumberFormat="1" applyFont="1" applyFill="1" applyBorder="1" applyAlignment="1">
      <alignment vertical="center"/>
    </xf>
    <xf numFmtId="176" fontId="109" fillId="0" borderId="56" xfId="9" applyNumberFormat="1" applyFont="1" applyBorder="1" applyAlignment="1">
      <alignment horizontal="center" vertical="center" wrapText="1"/>
    </xf>
    <xf numFmtId="176" fontId="109" fillId="0" borderId="43" xfId="9" applyNumberFormat="1" applyFont="1" applyBorder="1" applyAlignment="1">
      <alignment horizontal="center" vertical="center" wrapText="1"/>
    </xf>
    <xf numFmtId="176" fontId="65" fillId="8" borderId="44" xfId="9" applyNumberFormat="1" applyFont="1" applyFill="1" applyBorder="1" applyAlignment="1">
      <alignment horizontal="center" vertical="center" wrapText="1"/>
    </xf>
    <xf numFmtId="0" fontId="25" fillId="2" borderId="0" xfId="0" applyFont="1" applyFill="1" applyAlignment="1">
      <alignment horizontal="center" vertical="center"/>
    </xf>
    <xf numFmtId="176" fontId="13" fillId="19" borderId="23" xfId="9" applyNumberFormat="1" applyFont="1" applyFill="1" applyBorder="1" applyAlignment="1">
      <alignment horizontal="center" vertical="center" wrapText="1"/>
    </xf>
    <xf numFmtId="0" fontId="65" fillId="2" borderId="0" xfId="9" applyFont="1" applyFill="1" applyAlignment="1">
      <alignment vertical="center" wrapText="1"/>
    </xf>
    <xf numFmtId="172" fontId="65" fillId="2" borderId="0" xfId="9" applyNumberFormat="1" applyFont="1" applyFill="1" applyAlignment="1">
      <alignment vertical="center" wrapText="1"/>
    </xf>
    <xf numFmtId="172" fontId="46" fillId="0" borderId="0" xfId="9" applyNumberFormat="1" applyFont="1"/>
    <xf numFmtId="172" fontId="25" fillId="2" borderId="0" xfId="9" applyNumberFormat="1" applyFont="1" applyFill="1" applyAlignment="1">
      <alignment horizontal="center" vertical="center" wrapText="1"/>
    </xf>
    <xf numFmtId="0" fontId="13" fillId="0" borderId="37" xfId="0" applyFont="1" applyBorder="1"/>
    <xf numFmtId="0" fontId="13" fillId="0" borderId="59" xfId="0" applyFont="1" applyBorder="1"/>
    <xf numFmtId="0" fontId="13" fillId="0" borderId="60" xfId="0" applyFont="1" applyBorder="1"/>
    <xf numFmtId="0" fontId="13" fillId="0" borderId="47" xfId="0" applyFont="1" applyBorder="1"/>
    <xf numFmtId="0" fontId="13" fillId="0" borderId="45" xfId="0" applyFont="1" applyBorder="1"/>
    <xf numFmtId="176" fontId="109" fillId="0" borderId="64" xfId="9" applyNumberFormat="1" applyFont="1" applyBorder="1" applyAlignment="1">
      <alignment horizontal="center" vertical="center" wrapText="1"/>
    </xf>
    <xf numFmtId="176" fontId="109" fillId="0" borderId="39" xfId="9" applyNumberFormat="1" applyFont="1" applyBorder="1" applyAlignment="1">
      <alignment horizontal="center" vertical="center" wrapText="1"/>
    </xf>
    <xf numFmtId="176" fontId="109" fillId="0" borderId="65" xfId="9" applyNumberFormat="1" applyFont="1" applyBorder="1" applyAlignment="1">
      <alignment horizontal="center" vertical="center" wrapText="1"/>
    </xf>
    <xf numFmtId="171" fontId="13" fillId="2" borderId="0" xfId="0" applyNumberFormat="1" applyFont="1" applyFill="1"/>
    <xf numFmtId="176" fontId="13" fillId="19" borderId="5" xfId="0" applyNumberFormat="1" applyFont="1" applyFill="1" applyBorder="1" applyAlignment="1">
      <alignment horizontal="center" vertical="center"/>
    </xf>
    <xf numFmtId="0" fontId="13" fillId="19" borderId="5" xfId="0" applyFont="1" applyFill="1" applyBorder="1"/>
    <xf numFmtId="171" fontId="13" fillId="19" borderId="5" xfId="0" applyNumberFormat="1" applyFont="1" applyFill="1" applyBorder="1"/>
    <xf numFmtId="171" fontId="13" fillId="18" borderId="0" xfId="0" applyNumberFormat="1" applyFont="1" applyFill="1"/>
    <xf numFmtId="176" fontId="13" fillId="0" borderId="0" xfId="0" applyNumberFormat="1" applyFont="1" applyAlignment="1">
      <alignment horizontal="center" vertical="center"/>
    </xf>
    <xf numFmtId="0" fontId="117" fillId="0" borderId="0" xfId="0" applyFont="1"/>
    <xf numFmtId="0" fontId="117" fillId="19" borderId="62" xfId="0" applyFont="1" applyFill="1" applyBorder="1"/>
    <xf numFmtId="0" fontId="117" fillId="19" borderId="62" xfId="0" applyFont="1" applyFill="1" applyBorder="1" applyAlignment="1">
      <alignment horizontal="center" vertical="center" wrapText="1"/>
    </xf>
    <xf numFmtId="176" fontId="13" fillId="0" borderId="62" xfId="0" applyNumberFormat="1" applyFont="1" applyBorder="1" applyAlignment="1">
      <alignment horizontal="center" vertical="center"/>
    </xf>
    <xf numFmtId="174" fontId="13" fillId="2" borderId="62" xfId="0" applyNumberFormat="1" applyFont="1" applyFill="1" applyBorder="1" applyAlignment="1">
      <alignment horizontal="center" vertical="center"/>
    </xf>
    <xf numFmtId="177" fontId="13" fillId="0" borderId="62" xfId="0" applyNumberFormat="1" applyFont="1" applyBorder="1" applyAlignment="1">
      <alignment horizontal="center" vertical="center"/>
    </xf>
    <xf numFmtId="177" fontId="13" fillId="0" borderId="63" xfId="0" applyNumberFormat="1" applyFont="1" applyBorder="1" applyAlignment="1">
      <alignment horizontal="center" vertical="center"/>
    </xf>
    <xf numFmtId="177" fontId="13" fillId="17" borderId="23" xfId="0" applyNumberFormat="1" applyFont="1" applyFill="1" applyBorder="1"/>
    <xf numFmtId="172" fontId="6" fillId="2" borderId="0" xfId="0" applyNumberFormat="1" applyFont="1" applyFill="1" applyAlignment="1">
      <alignment horizontal="left" vertical="center" wrapText="1"/>
    </xf>
    <xf numFmtId="0" fontId="6" fillId="2" borderId="0" xfId="0" applyFont="1" applyFill="1" applyAlignment="1">
      <alignment vertical="center"/>
    </xf>
    <xf numFmtId="9" fontId="6" fillId="2" borderId="0" xfId="0" applyNumberFormat="1" applyFont="1" applyFill="1"/>
    <xf numFmtId="0" fontId="42" fillId="0" borderId="0" xfId="9" applyFont="1"/>
    <xf numFmtId="171" fontId="46" fillId="0" borderId="0" xfId="9" applyNumberFormat="1" applyFont="1"/>
    <xf numFmtId="0" fontId="42" fillId="2" borderId="0" xfId="0" applyFont="1" applyFill="1" applyAlignment="1">
      <alignment horizontal="left" vertical="center"/>
    </xf>
    <xf numFmtId="0" fontId="46" fillId="2" borderId="0" xfId="0" applyFont="1" applyFill="1" applyAlignment="1">
      <alignment horizontal="left"/>
    </xf>
    <xf numFmtId="0" fontId="46" fillId="0" borderId="5" xfId="0" applyFont="1" applyBorder="1" applyAlignment="1">
      <alignment horizontal="center" vertical="center" wrapText="1"/>
    </xf>
    <xf numFmtId="176" fontId="13" fillId="2" borderId="62" xfId="0" applyNumberFormat="1" applyFont="1" applyFill="1" applyBorder="1" applyAlignment="1">
      <alignment horizontal="center" vertical="center"/>
    </xf>
    <xf numFmtId="0" fontId="46" fillId="2" borderId="0" xfId="0" applyFont="1" applyFill="1" applyAlignment="1">
      <alignment vertical="center"/>
    </xf>
    <xf numFmtId="0" fontId="46" fillId="2" borderId="0" xfId="0" applyFont="1" applyFill="1"/>
    <xf numFmtId="15" fontId="46" fillId="2" borderId="0" xfId="9" applyNumberFormat="1" applyFont="1" applyFill="1"/>
    <xf numFmtId="0" fontId="46" fillId="0" borderId="0" xfId="0" applyFont="1" applyAlignment="1">
      <alignment horizontal="left" vertical="center" wrapText="1"/>
    </xf>
    <xf numFmtId="0" fontId="37" fillId="5" borderId="0" xfId="0" applyFont="1" applyFill="1" applyAlignment="1">
      <alignment horizontal="center" vertical="center"/>
    </xf>
    <xf numFmtId="166" fontId="25" fillId="2" borderId="0" xfId="2" applyNumberFormat="1" applyFont="1" applyFill="1" applyBorder="1" applyAlignment="1">
      <alignment horizontal="center" vertical="center" wrapText="1"/>
    </xf>
    <xf numFmtId="171" fontId="7" fillId="11" borderId="0" xfId="0" applyNumberFormat="1" applyFont="1" applyFill="1" applyAlignment="1">
      <alignment horizontal="center" vertical="center" wrapText="1"/>
    </xf>
    <xf numFmtId="171" fontId="6" fillId="2" borderId="0" xfId="2" applyNumberFormat="1" applyFont="1" applyFill="1" applyBorder="1" applyAlignment="1">
      <alignment horizontal="center" vertical="center"/>
    </xf>
    <xf numFmtId="3" fontId="6" fillId="2" borderId="0" xfId="2" applyNumberFormat="1" applyFont="1" applyFill="1" applyBorder="1" applyAlignment="1">
      <alignment horizontal="center" vertical="center"/>
    </xf>
    <xf numFmtId="0" fontId="13" fillId="4" borderId="29" xfId="4" applyFont="1" applyFill="1" applyBorder="1" applyAlignment="1">
      <alignment horizontal="center" vertical="center" wrapText="1"/>
    </xf>
    <xf numFmtId="9" fontId="7" fillId="3" borderId="23" xfId="4" applyNumberFormat="1" applyFont="1" applyFill="1" applyBorder="1" applyAlignment="1">
      <alignment horizontal="center" vertical="center" wrapText="1"/>
    </xf>
    <xf numFmtId="166" fontId="7" fillId="2" borderId="23" xfId="2" applyNumberFormat="1" applyFont="1" applyFill="1" applyBorder="1" applyAlignment="1">
      <alignment horizontal="center" vertical="center" wrapText="1"/>
    </xf>
    <xf numFmtId="176" fontId="13" fillId="7" borderId="23" xfId="0" applyNumberFormat="1" applyFont="1" applyFill="1" applyBorder="1" applyAlignment="1">
      <alignment horizontal="center" vertical="center"/>
    </xf>
    <xf numFmtId="0" fontId="86" fillId="19" borderId="25" xfId="0" applyFont="1" applyFill="1" applyBorder="1" applyAlignment="1">
      <alignment horizontal="left" vertical="center" wrapText="1"/>
    </xf>
    <xf numFmtId="0" fontId="86" fillId="19" borderId="26" xfId="0" applyFont="1" applyFill="1" applyBorder="1" applyAlignment="1">
      <alignment horizontal="left" vertical="center" wrapText="1"/>
    </xf>
    <xf numFmtId="0" fontId="13" fillId="8" borderId="24" xfId="0" applyFont="1" applyFill="1" applyBorder="1" applyAlignment="1">
      <alignment horizontal="center" vertical="center"/>
    </xf>
    <xf numFmtId="0" fontId="13" fillId="8" borderId="25" xfId="0" applyFont="1" applyFill="1" applyBorder="1" applyAlignment="1">
      <alignment horizontal="center" vertical="center"/>
    </xf>
    <xf numFmtId="0" fontId="13" fillId="8" borderId="26" xfId="0" applyFont="1" applyFill="1" applyBorder="1" applyAlignment="1">
      <alignment horizontal="center" vertical="center"/>
    </xf>
    <xf numFmtId="0" fontId="46" fillId="0" borderId="13" xfId="0" applyFont="1" applyBorder="1" applyAlignment="1">
      <alignment horizontal="left" wrapText="1"/>
    </xf>
    <xf numFmtId="0" fontId="46" fillId="0" borderId="0" xfId="0" applyFont="1" applyAlignment="1">
      <alignment horizontal="left" wrapText="1"/>
    </xf>
    <xf numFmtId="0" fontId="97" fillId="0" borderId="5" xfId="0" applyFont="1" applyBorder="1" applyAlignment="1">
      <alignment horizontal="center" vertical="center"/>
    </xf>
    <xf numFmtId="0" fontId="37" fillId="5" borderId="24" xfId="0" applyFont="1" applyFill="1" applyBorder="1" applyAlignment="1">
      <alignment horizontal="center" vertical="center"/>
    </xf>
    <xf numFmtId="0" fontId="37" fillId="5" borderId="25" xfId="0" applyFont="1" applyFill="1" applyBorder="1" applyAlignment="1">
      <alignment horizontal="center" vertical="center"/>
    </xf>
    <xf numFmtId="0" fontId="37" fillId="5" borderId="26" xfId="0" applyFont="1" applyFill="1" applyBorder="1" applyAlignment="1">
      <alignment horizontal="center" vertical="center"/>
    </xf>
    <xf numFmtId="0" fontId="46" fillId="0" borderId="10" xfId="9" applyFont="1" applyBorder="1" applyAlignment="1">
      <alignment horizontal="center"/>
    </xf>
    <xf numFmtId="0" fontId="46" fillId="0" borderId="11" xfId="9" applyFont="1" applyBorder="1" applyAlignment="1">
      <alignment horizontal="center"/>
    </xf>
    <xf numFmtId="0" fontId="46" fillId="0" borderId="12" xfId="9" applyFont="1" applyBorder="1" applyAlignment="1">
      <alignment horizontal="center"/>
    </xf>
    <xf numFmtId="0" fontId="46" fillId="0" borderId="15" xfId="9" applyFont="1" applyBorder="1" applyAlignment="1">
      <alignment horizontal="center"/>
    </xf>
    <xf numFmtId="0" fontId="46" fillId="0" borderId="16" xfId="9" applyFont="1" applyBorder="1" applyAlignment="1">
      <alignment horizontal="center"/>
    </xf>
    <xf numFmtId="0" fontId="46" fillId="0" borderId="17" xfId="9" applyFont="1" applyBorder="1" applyAlignment="1">
      <alignment horizontal="center"/>
    </xf>
    <xf numFmtId="0" fontId="13" fillId="2" borderId="24" xfId="9" applyFont="1" applyFill="1" applyBorder="1" applyAlignment="1">
      <alignment horizontal="center" vertical="center" wrapText="1"/>
    </xf>
    <xf numFmtId="0" fontId="13" fillId="2" borderId="25" xfId="9" applyFont="1" applyFill="1" applyBorder="1" applyAlignment="1">
      <alignment horizontal="center" vertical="center" wrapText="1"/>
    </xf>
    <xf numFmtId="0" fontId="13" fillId="2" borderId="26" xfId="9" applyFont="1" applyFill="1" applyBorder="1" applyAlignment="1">
      <alignment horizontal="center" vertical="center" wrapText="1"/>
    </xf>
    <xf numFmtId="0" fontId="42" fillId="2" borderId="15" xfId="9" applyFont="1" applyFill="1" applyBorder="1" applyAlignment="1" applyProtection="1">
      <alignment horizontal="center" vertical="center" wrapText="1"/>
      <protection locked="0"/>
    </xf>
    <xf numFmtId="0" fontId="42" fillId="2" borderId="16" xfId="9" applyFont="1" applyFill="1" applyBorder="1" applyAlignment="1" applyProtection="1">
      <alignment horizontal="center" vertical="center" wrapText="1"/>
      <protection locked="0"/>
    </xf>
    <xf numFmtId="0" fontId="42" fillId="2" borderId="17" xfId="9" applyFont="1" applyFill="1" applyBorder="1" applyAlignment="1" applyProtection="1">
      <alignment horizontal="center" vertical="center" wrapText="1"/>
      <protection locked="0"/>
    </xf>
    <xf numFmtId="0" fontId="25" fillId="3" borderId="24" xfId="0" applyFont="1" applyFill="1" applyBorder="1" applyAlignment="1">
      <alignment horizontal="center" vertical="center"/>
    </xf>
    <xf numFmtId="0" fontId="25" fillId="3" borderId="25" xfId="0" applyFont="1" applyFill="1" applyBorder="1" applyAlignment="1">
      <alignment horizontal="center" vertical="center"/>
    </xf>
    <xf numFmtId="0" fontId="25" fillId="3" borderId="26" xfId="0" applyFont="1" applyFill="1" applyBorder="1" applyAlignment="1">
      <alignment horizontal="center" vertical="center"/>
    </xf>
    <xf numFmtId="0" fontId="25" fillId="2" borderId="29" xfId="0" applyFont="1" applyFill="1" applyBorder="1" applyAlignment="1">
      <alignment horizontal="center" vertical="center"/>
    </xf>
    <xf numFmtId="0" fontId="25" fillId="2" borderId="28" xfId="0" applyFont="1" applyFill="1" applyBorder="1" applyAlignment="1">
      <alignment horizontal="center" vertical="center"/>
    </xf>
    <xf numFmtId="0" fontId="46" fillId="0" borderId="13" xfId="0" applyFont="1" applyBorder="1" applyAlignment="1">
      <alignment horizontal="left" vertical="center" wrapText="1"/>
    </xf>
    <xf numFmtId="0" fontId="0" fillId="0" borderId="0" xfId="0" applyAlignment="1">
      <alignment horizontal="left" vertical="center" wrapText="1"/>
    </xf>
    <xf numFmtId="0" fontId="27" fillId="2" borderId="4" xfId="0" applyFont="1" applyFill="1" applyBorder="1" applyAlignment="1">
      <alignment horizontal="center" vertical="center"/>
    </xf>
    <xf numFmtId="0" fontId="27" fillId="2" borderId="9" xfId="0" applyFont="1" applyFill="1" applyBorder="1" applyAlignment="1">
      <alignment horizontal="left" vertical="center" wrapText="1"/>
    </xf>
    <xf numFmtId="0" fontId="30" fillId="2" borderId="10"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30" fillId="2" borderId="15" xfId="0" applyFont="1" applyFill="1" applyBorder="1" applyAlignment="1">
      <alignment horizontal="center" vertical="center" wrapText="1"/>
    </xf>
    <xf numFmtId="0" fontId="32" fillId="2" borderId="0" xfId="0" applyFont="1" applyFill="1" applyAlignment="1">
      <alignment horizontal="center" vertical="center" wrapText="1"/>
    </xf>
    <xf numFmtId="0" fontId="3" fillId="2" borderId="0" xfId="0" applyFont="1" applyFill="1" applyAlignment="1">
      <alignment horizontal="center" wrapText="1"/>
    </xf>
    <xf numFmtId="0" fontId="29" fillId="2" borderId="21" xfId="0" applyFont="1" applyFill="1" applyBorder="1" applyAlignment="1">
      <alignment vertical="center" wrapText="1"/>
    </xf>
    <xf numFmtId="0" fontId="29" fillId="2" borderId="22" xfId="0" applyFont="1" applyFill="1" applyBorder="1" applyAlignment="1">
      <alignment vertical="center" wrapText="1"/>
    </xf>
    <xf numFmtId="0" fontId="34" fillId="2" borderId="0" xfId="0" applyFont="1" applyFill="1" applyAlignment="1">
      <alignment horizontal="left" vertical="top" wrapText="1"/>
    </xf>
    <xf numFmtId="0" fontId="27" fillId="2" borderId="5" xfId="0" applyFont="1" applyFill="1" applyBorder="1" applyAlignment="1">
      <alignment vertical="center" wrapText="1"/>
    </xf>
    <xf numFmtId="0" fontId="29" fillId="2" borderId="18" xfId="0" applyFont="1" applyFill="1" applyBorder="1" applyAlignment="1">
      <alignment horizontal="left" vertical="center" wrapText="1"/>
    </xf>
    <xf numFmtId="0" fontId="29" fillId="2" borderId="19" xfId="0" applyFont="1" applyFill="1" applyBorder="1" applyAlignment="1">
      <alignment horizontal="left" vertical="center" wrapText="1"/>
    </xf>
    <xf numFmtId="0" fontId="29" fillId="2" borderId="5" xfId="0" applyFont="1" applyFill="1" applyBorder="1" applyAlignment="1">
      <alignment horizontal="left" vertical="center" wrapText="1"/>
    </xf>
    <xf numFmtId="0" fontId="29" fillId="2" borderId="6" xfId="0" applyFont="1" applyFill="1" applyBorder="1" applyAlignment="1">
      <alignment horizontal="left" vertical="center" wrapText="1"/>
    </xf>
    <xf numFmtId="0" fontId="27" fillId="2" borderId="5" xfId="0" applyFont="1" applyFill="1" applyBorder="1" applyAlignment="1">
      <alignment horizontal="left" vertical="center" wrapText="1"/>
    </xf>
    <xf numFmtId="0" fontId="27" fillId="2" borderId="5" xfId="0" applyFont="1" applyFill="1" applyBorder="1" applyAlignment="1">
      <alignment horizontal="center" vertical="center" wrapText="1"/>
    </xf>
    <xf numFmtId="0" fontId="27" fillId="2" borderId="6" xfId="0" applyFont="1" applyFill="1" applyBorder="1" applyAlignment="1">
      <alignment horizontal="center" vertical="center" wrapText="1"/>
    </xf>
    <xf numFmtId="0" fontId="27" fillId="2" borderId="6" xfId="0" applyFont="1" applyFill="1" applyBorder="1" applyAlignment="1">
      <alignment horizontal="left" vertical="center" wrapText="1"/>
    </xf>
    <xf numFmtId="0" fontId="27" fillId="2" borderId="5" xfId="0" applyFont="1" applyFill="1" applyBorder="1" applyAlignment="1">
      <alignment horizontal="left" vertical="top" wrapText="1"/>
    </xf>
    <xf numFmtId="0" fontId="27" fillId="2" borderId="6" xfId="0" applyFont="1" applyFill="1" applyBorder="1" applyAlignment="1">
      <alignment horizontal="left" vertical="top" wrapText="1"/>
    </xf>
    <xf numFmtId="0" fontId="28" fillId="6" borderId="2" xfId="0" applyFont="1" applyFill="1" applyBorder="1" applyAlignment="1">
      <alignment horizontal="center" vertical="center" wrapText="1"/>
    </xf>
    <xf numFmtId="0" fontId="28" fillId="6" borderId="3" xfId="0" applyFont="1" applyFill="1" applyBorder="1" applyAlignment="1">
      <alignment horizontal="center" vertical="center" wrapText="1"/>
    </xf>
    <xf numFmtId="0" fontId="29" fillId="2" borderId="7" xfId="0" applyFont="1" applyFill="1" applyBorder="1" applyAlignment="1">
      <alignment horizontal="left" vertical="center" wrapText="1"/>
    </xf>
    <xf numFmtId="0" fontId="29" fillId="2" borderId="8" xfId="0" applyFont="1" applyFill="1" applyBorder="1" applyAlignment="1">
      <alignment horizontal="left" vertical="center" wrapText="1"/>
    </xf>
    <xf numFmtId="0" fontId="37" fillId="5" borderId="13" xfId="0" applyFont="1" applyFill="1" applyBorder="1" applyAlignment="1">
      <alignment horizontal="center"/>
    </xf>
    <xf numFmtId="0" fontId="37" fillId="5" borderId="0" xfId="0" applyFont="1" applyFill="1" applyAlignment="1">
      <alignment horizontal="center"/>
    </xf>
    <xf numFmtId="0" fontId="7" fillId="7" borderId="24" xfId="0" applyFont="1" applyFill="1" applyBorder="1" applyAlignment="1">
      <alignment horizontal="center"/>
    </xf>
    <xf numFmtId="0" fontId="7" fillId="7" borderId="25" xfId="0" applyFont="1" applyFill="1" applyBorder="1" applyAlignment="1">
      <alignment horizontal="center"/>
    </xf>
    <xf numFmtId="0" fontId="7" fillId="7" borderId="26" xfId="0" applyFont="1" applyFill="1" applyBorder="1" applyAlignment="1">
      <alignment horizontal="center"/>
    </xf>
    <xf numFmtId="0" fontId="7" fillId="8" borderId="10" xfId="0" applyFont="1" applyFill="1" applyBorder="1" applyAlignment="1">
      <alignment horizontal="center" vertical="center"/>
    </xf>
    <xf numFmtId="0" fontId="7" fillId="8" borderId="11" xfId="0" applyFont="1" applyFill="1" applyBorder="1" applyAlignment="1">
      <alignment horizontal="center" vertical="center"/>
    </xf>
    <xf numFmtId="0" fontId="7" fillId="8" borderId="12" xfId="0" applyFont="1" applyFill="1" applyBorder="1" applyAlignment="1">
      <alignment horizontal="center" vertical="center"/>
    </xf>
    <xf numFmtId="0" fontId="18" fillId="0" borderId="33" xfId="0" applyFont="1" applyBorder="1" applyAlignment="1">
      <alignment horizontal="center" vertical="center"/>
    </xf>
    <xf numFmtId="0" fontId="18" fillId="0" borderId="36" xfId="0" applyFont="1" applyBorder="1" applyAlignment="1">
      <alignment horizontal="center" vertical="center"/>
    </xf>
    <xf numFmtId="0" fontId="18" fillId="0" borderId="34" xfId="0" applyFont="1" applyBorder="1" applyAlignment="1">
      <alignment horizontal="center" vertical="center"/>
    </xf>
    <xf numFmtId="0" fontId="18" fillId="0" borderId="37" xfId="0" applyFont="1" applyBorder="1" applyAlignment="1">
      <alignment horizontal="center" vertical="center"/>
    </xf>
    <xf numFmtId="0" fontId="18" fillId="0" borderId="33"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8" xfId="0" applyFont="1" applyBorder="1" applyAlignment="1">
      <alignment horizontal="center" vertical="center" wrapText="1"/>
    </xf>
    <xf numFmtId="164" fontId="9" fillId="2" borderId="24" xfId="0" applyNumberFormat="1" applyFont="1" applyFill="1" applyBorder="1" applyAlignment="1">
      <alignment horizontal="center" vertical="center" wrapText="1"/>
    </xf>
    <xf numFmtId="164" fontId="9" fillId="2" borderId="25" xfId="0" applyNumberFormat="1" applyFont="1" applyFill="1" applyBorder="1" applyAlignment="1">
      <alignment horizontal="center" vertical="center" wrapText="1"/>
    </xf>
    <xf numFmtId="164" fontId="9" fillId="2" borderId="26" xfId="0" applyNumberFormat="1" applyFont="1" applyFill="1" applyBorder="1" applyAlignment="1">
      <alignment horizontal="center" vertical="center" wrapText="1"/>
    </xf>
    <xf numFmtId="0" fontId="18" fillId="3" borderId="29" xfId="0" applyFont="1" applyFill="1" applyBorder="1" applyAlignment="1">
      <alignment horizontal="center" vertical="center" wrapText="1"/>
    </xf>
    <xf numFmtId="0" fontId="18" fillId="3" borderId="28" xfId="0" applyFont="1" applyFill="1" applyBorder="1" applyAlignment="1">
      <alignment horizontal="center" vertical="center" wrapText="1"/>
    </xf>
    <xf numFmtId="0" fontId="18" fillId="3" borderId="27" xfId="0" applyFont="1" applyFill="1" applyBorder="1" applyAlignment="1">
      <alignment horizontal="center" vertical="center" wrapText="1"/>
    </xf>
    <xf numFmtId="1" fontId="9" fillId="2" borderId="0" xfId="0" applyNumberFormat="1" applyFont="1" applyFill="1" applyAlignment="1">
      <alignment horizontal="left" vertical="center" wrapText="1"/>
    </xf>
    <xf numFmtId="0" fontId="0" fillId="0" borderId="0" xfId="0"/>
    <xf numFmtId="0" fontId="36" fillId="5" borderId="24" xfId="0" applyFont="1" applyFill="1" applyBorder="1" applyAlignment="1">
      <alignment horizontal="center" vertical="center"/>
    </xf>
    <xf numFmtId="0" fontId="36" fillId="5" borderId="25" xfId="0" applyFont="1" applyFill="1" applyBorder="1" applyAlignment="1">
      <alignment horizontal="center" vertical="center"/>
    </xf>
    <xf numFmtId="0" fontId="36" fillId="5" borderId="26" xfId="0" applyFont="1" applyFill="1" applyBorder="1" applyAlignment="1">
      <alignment horizontal="center" vertical="center"/>
    </xf>
    <xf numFmtId="0" fontId="14" fillId="3" borderId="24" xfId="4" applyFont="1" applyFill="1" applyBorder="1" applyAlignment="1">
      <alignment horizontal="center" vertical="center" wrapText="1"/>
    </xf>
    <xf numFmtId="0" fontId="14" fillId="3" borderId="25" xfId="4" applyFont="1" applyFill="1" applyBorder="1" applyAlignment="1">
      <alignment horizontal="center" vertical="center" wrapText="1"/>
    </xf>
    <xf numFmtId="0" fontId="14" fillId="3" borderId="26" xfId="4" applyFont="1" applyFill="1" applyBorder="1" applyAlignment="1">
      <alignment horizontal="center" vertical="center" wrapText="1"/>
    </xf>
    <xf numFmtId="0" fontId="4" fillId="2" borderId="0" xfId="4" applyFont="1" applyFill="1" applyAlignment="1">
      <alignment horizontal="center" vertical="center" wrapText="1"/>
    </xf>
    <xf numFmtId="168" fontId="14" fillId="3" borderId="24" xfId="4" applyNumberFormat="1" applyFont="1" applyFill="1" applyBorder="1" applyAlignment="1">
      <alignment horizontal="center" vertical="center" wrapText="1"/>
    </xf>
    <xf numFmtId="168" fontId="14" fillId="3" borderId="25" xfId="4" applyNumberFormat="1" applyFont="1" applyFill="1" applyBorder="1" applyAlignment="1">
      <alignment horizontal="center" vertical="center" wrapText="1"/>
    </xf>
    <xf numFmtId="168" fontId="14" fillId="3" borderId="26" xfId="4" applyNumberFormat="1" applyFont="1" applyFill="1" applyBorder="1" applyAlignment="1">
      <alignment horizontal="center" vertical="center"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76" fillId="2" borderId="15" xfId="0" applyFont="1" applyFill="1" applyBorder="1" applyAlignment="1" applyProtection="1">
      <alignment horizontal="center" vertical="center" wrapText="1"/>
      <protection locked="0"/>
    </xf>
    <xf numFmtId="0" fontId="76" fillId="2" borderId="16" xfId="0" applyFont="1" applyFill="1" applyBorder="1" applyAlignment="1" applyProtection="1">
      <alignment horizontal="center" vertical="center" wrapText="1"/>
      <protection locked="0"/>
    </xf>
    <xf numFmtId="0" fontId="92" fillId="0" borderId="24" xfId="0" applyFont="1" applyBorder="1" applyAlignment="1" applyProtection="1">
      <alignment horizontal="center" vertical="center" wrapText="1"/>
      <protection locked="0"/>
    </xf>
    <xf numFmtId="0" fontId="92" fillId="0" borderId="25" xfId="0" applyFont="1" applyBorder="1" applyAlignment="1" applyProtection="1">
      <alignment horizontal="center" vertical="center" wrapText="1"/>
      <protection locked="0"/>
    </xf>
    <xf numFmtId="0" fontId="92" fillId="0" borderId="26" xfId="0" applyFont="1" applyBorder="1" applyAlignment="1" applyProtection="1">
      <alignment horizontal="center" vertical="center" wrapText="1"/>
      <protection locked="0"/>
    </xf>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169" fontId="4" fillId="2" borderId="0" xfId="4" applyNumberFormat="1" applyFont="1" applyFill="1" applyAlignment="1">
      <alignment horizontal="center" vertical="center" wrapText="1"/>
    </xf>
    <xf numFmtId="0" fontId="18" fillId="0" borderId="24" xfId="0" applyFont="1" applyBorder="1" applyAlignment="1">
      <alignment horizontal="center" vertical="center"/>
    </xf>
    <xf numFmtId="0" fontId="18" fillId="0" borderId="16" xfId="0" applyFont="1" applyBorder="1" applyAlignment="1">
      <alignment horizontal="center" vertical="center"/>
    </xf>
    <xf numFmtId="0" fontId="18" fillId="0" borderId="25" xfId="0" applyFont="1" applyBorder="1" applyAlignment="1">
      <alignment horizontal="center" vertical="center"/>
    </xf>
    <xf numFmtId="0" fontId="18" fillId="0" borderId="26" xfId="0" applyFont="1" applyBorder="1" applyAlignment="1">
      <alignment horizontal="center" vertical="center"/>
    </xf>
    <xf numFmtId="164" fontId="9" fillId="2" borderId="10" xfId="0" applyNumberFormat="1" applyFont="1" applyFill="1" applyBorder="1" applyAlignment="1">
      <alignment horizontal="center" vertical="center" wrapText="1"/>
    </xf>
    <xf numFmtId="164" fontId="9" fillId="2" borderId="11" xfId="0" applyNumberFormat="1" applyFont="1" applyFill="1" applyBorder="1" applyAlignment="1">
      <alignment horizontal="center" vertical="center" wrapText="1"/>
    </xf>
    <xf numFmtId="164" fontId="9" fillId="2" borderId="12" xfId="0" applyNumberFormat="1" applyFont="1" applyFill="1" applyBorder="1" applyAlignment="1">
      <alignment horizontal="center" vertical="center" wrapText="1"/>
    </xf>
    <xf numFmtId="0" fontId="51" fillId="5" borderId="24" xfId="0" applyFont="1" applyFill="1" applyBorder="1" applyAlignment="1">
      <alignment horizontal="center" vertical="center"/>
    </xf>
    <xf numFmtId="0" fontId="51" fillId="5" borderId="25" xfId="0" applyFont="1" applyFill="1" applyBorder="1" applyAlignment="1">
      <alignment horizontal="center" vertical="center"/>
    </xf>
    <xf numFmtId="0" fontId="51" fillId="5" borderId="26" xfId="0" applyFont="1" applyFill="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20" fillId="2" borderId="42" xfId="0" applyFont="1" applyFill="1" applyBorder="1" applyAlignment="1">
      <alignment horizontal="center" vertical="center" wrapText="1"/>
    </xf>
    <xf numFmtId="0" fontId="20" fillId="2" borderId="43" xfId="0" applyFont="1" applyFill="1" applyBorder="1" applyAlignment="1">
      <alignment horizontal="center" vertical="center" wrapText="1"/>
    </xf>
    <xf numFmtId="0" fontId="20" fillId="2" borderId="44" xfId="0" applyFont="1" applyFill="1" applyBorder="1" applyAlignment="1">
      <alignment horizontal="center" vertical="center" wrapText="1"/>
    </xf>
    <xf numFmtId="0" fontId="60" fillId="0" borderId="42" xfId="0" applyFont="1" applyBorder="1" applyAlignment="1" applyProtection="1">
      <alignment horizontal="center" wrapText="1"/>
      <protection locked="0"/>
    </xf>
    <xf numFmtId="0" fontId="60" fillId="0" borderId="43" xfId="0" applyFont="1" applyBorder="1" applyAlignment="1" applyProtection="1">
      <alignment horizontal="center" wrapText="1"/>
      <protection locked="0"/>
    </xf>
    <xf numFmtId="0" fontId="60" fillId="0" borderId="44" xfId="0" applyFont="1" applyBorder="1" applyAlignment="1" applyProtection="1">
      <alignment horizontal="center" wrapText="1"/>
      <protection locked="0"/>
    </xf>
    <xf numFmtId="0" fontId="42" fillId="8" borderId="15" xfId="4" applyFont="1" applyFill="1" applyBorder="1" applyAlignment="1">
      <alignment horizontal="center" vertical="center" wrapText="1"/>
    </xf>
    <xf numFmtId="0" fontId="42" fillId="8" borderId="16" xfId="4" applyFont="1" applyFill="1" applyBorder="1" applyAlignment="1">
      <alignment horizontal="center" vertical="center" wrapText="1"/>
    </xf>
    <xf numFmtId="0" fontId="42" fillId="8" borderId="17" xfId="4" applyFont="1" applyFill="1" applyBorder="1" applyAlignment="1">
      <alignment horizontal="center" vertical="center" wrapText="1"/>
    </xf>
    <xf numFmtId="0" fontId="18" fillId="3" borderId="5" xfId="4" applyFont="1" applyFill="1" applyBorder="1" applyAlignment="1">
      <alignment horizontal="center" vertical="center" wrapText="1"/>
    </xf>
    <xf numFmtId="0" fontId="55" fillId="8" borderId="10" xfId="0" applyFont="1" applyFill="1" applyBorder="1" applyAlignment="1">
      <alignment horizontal="center" vertical="center" wrapText="1"/>
    </xf>
    <xf numFmtId="0" fontId="55" fillId="8" borderId="11" xfId="0" applyFont="1" applyFill="1" applyBorder="1" applyAlignment="1">
      <alignment horizontal="center" vertical="center" wrapText="1"/>
    </xf>
    <xf numFmtId="0" fontId="55" fillId="8" borderId="12" xfId="0" applyFont="1" applyFill="1" applyBorder="1" applyAlignment="1">
      <alignment horizontal="center" vertical="center" wrapText="1"/>
    </xf>
    <xf numFmtId="0" fontId="55" fillId="8" borderId="13" xfId="0" applyFont="1" applyFill="1" applyBorder="1" applyAlignment="1">
      <alignment horizontal="center" vertical="center" wrapText="1"/>
    </xf>
    <xf numFmtId="0" fontId="55" fillId="8" borderId="0" xfId="0" applyFont="1" applyFill="1" applyAlignment="1">
      <alignment horizontal="center" vertical="center" wrapText="1"/>
    </xf>
    <xf numFmtId="0" fontId="55" fillId="8" borderId="14" xfId="0" applyFont="1" applyFill="1" applyBorder="1" applyAlignment="1">
      <alignment horizontal="center" vertical="center" wrapText="1"/>
    </xf>
    <xf numFmtId="0" fontId="13" fillId="7" borderId="24" xfId="0" applyFont="1" applyFill="1" applyBorder="1" applyAlignment="1">
      <alignment horizontal="center" wrapText="1"/>
    </xf>
    <xf numFmtId="0" fontId="13" fillId="7" borderId="25" xfId="0" applyFont="1" applyFill="1" applyBorder="1" applyAlignment="1">
      <alignment horizontal="center" wrapText="1"/>
    </xf>
    <xf numFmtId="14" fontId="42" fillId="2" borderId="0" xfId="0" applyNumberFormat="1" applyFont="1" applyFill="1" applyAlignment="1">
      <alignment horizontal="left" vertical="center" wrapText="1"/>
    </xf>
    <xf numFmtId="0" fontId="73" fillId="2" borderId="0" xfId="0" applyFont="1" applyFill="1" applyAlignment="1">
      <alignment horizontal="left" vertical="center" wrapText="1"/>
    </xf>
    <xf numFmtId="0" fontId="12" fillId="2" borderId="0" xfId="0" applyFont="1" applyFill="1" applyAlignment="1">
      <alignment horizontal="left" vertical="center" wrapText="1"/>
    </xf>
    <xf numFmtId="168" fontId="45" fillId="3" borderId="10" xfId="0" applyNumberFormat="1" applyFont="1" applyFill="1" applyBorder="1" applyAlignment="1">
      <alignment horizontal="center" vertical="center" wrapText="1"/>
    </xf>
    <xf numFmtId="168" fontId="45" fillId="3" borderId="12" xfId="0" applyNumberFormat="1" applyFont="1" applyFill="1" applyBorder="1" applyAlignment="1">
      <alignment horizontal="center" vertical="center" wrapText="1"/>
    </xf>
    <xf numFmtId="0" fontId="87" fillId="3" borderId="13" xfId="4" applyFont="1" applyFill="1" applyBorder="1" applyAlignment="1">
      <alignment horizontal="center" vertical="center" wrapText="1"/>
    </xf>
    <xf numFmtId="0" fontId="87" fillId="3" borderId="0" xfId="4" applyFont="1" applyFill="1" applyAlignment="1">
      <alignment horizontal="center" vertical="center" wrapText="1"/>
    </xf>
    <xf numFmtId="0" fontId="87" fillId="3" borderId="14" xfId="4" applyFont="1" applyFill="1" applyBorder="1" applyAlignment="1">
      <alignment horizontal="center" vertical="center" wrapText="1"/>
    </xf>
    <xf numFmtId="0" fontId="52" fillId="2" borderId="15" xfId="4" applyFont="1" applyFill="1" applyBorder="1" applyAlignment="1">
      <alignment horizontal="center" vertical="center" wrapText="1"/>
    </xf>
    <xf numFmtId="0" fontId="52" fillId="2" borderId="17" xfId="4" applyFont="1" applyFill="1" applyBorder="1" applyAlignment="1">
      <alignment horizontal="center" vertical="center" wrapText="1"/>
    </xf>
    <xf numFmtId="168" fontId="45" fillId="3" borderId="24" xfId="0" applyNumberFormat="1" applyFont="1" applyFill="1" applyBorder="1" applyAlignment="1">
      <alignment horizontal="center" vertical="center" wrapText="1"/>
    </xf>
    <xf numFmtId="168" fontId="45" fillId="3" borderId="26" xfId="0" applyNumberFormat="1" applyFont="1" applyFill="1" applyBorder="1" applyAlignment="1">
      <alignment horizontal="center" vertical="center" wrapText="1"/>
    </xf>
    <xf numFmtId="0" fontId="45" fillId="2" borderId="0" xfId="0" applyFont="1" applyFill="1" applyAlignment="1">
      <alignment horizontal="left" vertical="center" wrapText="1"/>
    </xf>
    <xf numFmtId="0" fontId="12" fillId="0" borderId="12" xfId="0" applyFont="1" applyBorder="1" applyAlignment="1">
      <alignment horizontal="center" vertical="center"/>
    </xf>
    <xf numFmtId="0" fontId="12" fillId="0" borderId="17" xfId="0" applyFont="1" applyBorder="1" applyAlignment="1">
      <alignment horizontal="center" vertical="center"/>
    </xf>
    <xf numFmtId="0" fontId="58" fillId="0" borderId="42" xfId="0" applyFont="1" applyBorder="1" applyAlignment="1" applyProtection="1">
      <alignment horizontal="center" vertical="center" wrapText="1"/>
      <protection locked="0"/>
    </xf>
    <xf numFmtId="0" fontId="58" fillId="0" borderId="43" xfId="0" applyFont="1" applyBorder="1" applyAlignment="1" applyProtection="1">
      <alignment horizontal="center" vertical="center" wrapText="1"/>
      <protection locked="0"/>
    </xf>
    <xf numFmtId="0" fontId="58" fillId="0" borderId="44" xfId="0" applyFont="1" applyBorder="1" applyAlignment="1" applyProtection="1">
      <alignment horizontal="center" vertical="center" wrapText="1"/>
      <protection locked="0"/>
    </xf>
    <xf numFmtId="0" fontId="53" fillId="3" borderId="13" xfId="4" applyFont="1" applyFill="1" applyBorder="1" applyAlignment="1">
      <alignment horizontal="center" vertical="center" wrapText="1"/>
    </xf>
    <xf numFmtId="0" fontId="53" fillId="3" borderId="0" xfId="4" applyFont="1" applyFill="1" applyAlignment="1">
      <alignment horizontal="center" vertical="center" wrapText="1"/>
    </xf>
    <xf numFmtId="0" fontId="53" fillId="3" borderId="14" xfId="4" applyFont="1" applyFill="1" applyBorder="1" applyAlignment="1">
      <alignment horizontal="center" vertical="center" wrapText="1"/>
    </xf>
    <xf numFmtId="166" fontId="7" fillId="2" borderId="24" xfId="2" applyNumberFormat="1" applyFont="1" applyFill="1" applyBorder="1" applyAlignment="1">
      <alignment horizontal="center" vertical="center" wrapText="1"/>
    </xf>
    <xf numFmtId="166" fontId="7" fillId="2" borderId="26" xfId="2" applyNumberFormat="1"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12" fillId="2" borderId="10" xfId="5" applyFont="1" applyFill="1" applyBorder="1" applyAlignment="1">
      <alignment horizontal="center" vertical="center" wrapText="1"/>
    </xf>
    <xf numFmtId="0" fontId="113" fillId="2" borderId="12" xfId="0" applyFont="1" applyFill="1" applyBorder="1" applyAlignment="1">
      <alignment horizontal="center" vertical="center" wrapText="1"/>
    </xf>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xf>
    <xf numFmtId="0" fontId="13" fillId="2" borderId="17" xfId="0" applyFont="1" applyFill="1" applyBorder="1" applyAlignment="1">
      <alignment horizontal="center" vertical="center"/>
    </xf>
    <xf numFmtId="0" fontId="7" fillId="2" borderId="13" xfId="4" applyFont="1" applyFill="1" applyBorder="1" applyAlignment="1">
      <alignment horizontal="center" vertical="center" wrapText="1"/>
    </xf>
    <xf numFmtId="0" fontId="7" fillId="2" borderId="14" xfId="4" applyFont="1" applyFill="1" applyBorder="1" applyAlignment="1">
      <alignment horizontal="center" vertical="center" wrapText="1"/>
    </xf>
    <xf numFmtId="0" fontId="7" fillId="2" borderId="15" xfId="4" applyFont="1" applyFill="1" applyBorder="1" applyAlignment="1">
      <alignment horizontal="center" vertical="center" wrapText="1"/>
    </xf>
    <xf numFmtId="0" fontId="7" fillId="2" borderId="17" xfId="4"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7" fillId="2" borderId="0" xfId="0" applyFont="1" applyFill="1" applyAlignment="1">
      <alignment horizontal="center" wrapText="1"/>
    </xf>
    <xf numFmtId="0" fontId="7" fillId="4" borderId="28" xfId="0" applyFont="1" applyFill="1" applyBorder="1" applyAlignment="1">
      <alignment horizontal="center" vertical="center" textRotation="90" wrapText="1"/>
    </xf>
    <xf numFmtId="0" fontId="7" fillId="4"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13" fillId="4" borderId="10" xfId="4" applyFont="1" applyFill="1" applyBorder="1" applyAlignment="1">
      <alignment horizontal="center" vertical="center" wrapText="1"/>
    </xf>
    <xf numFmtId="0" fontId="13" fillId="4" borderId="11" xfId="4" applyFont="1" applyFill="1" applyBorder="1" applyAlignment="1">
      <alignment horizontal="center" vertical="center" wrapText="1"/>
    </xf>
    <xf numFmtId="0" fontId="13" fillId="4" borderId="12" xfId="4" applyFont="1" applyFill="1" applyBorder="1" applyAlignment="1">
      <alignment horizontal="center" vertical="center" wrapText="1"/>
    </xf>
    <xf numFmtId="174" fontId="7" fillId="2" borderId="24" xfId="4" applyNumberFormat="1" applyFont="1" applyFill="1" applyBorder="1" applyAlignment="1">
      <alignment horizontal="center" vertical="center" wrapText="1"/>
    </xf>
    <xf numFmtId="174" fontId="7" fillId="2" borderId="26" xfId="4" applyNumberFormat="1" applyFont="1" applyFill="1" applyBorder="1" applyAlignment="1">
      <alignment horizontal="center" vertical="center" wrapText="1"/>
    </xf>
    <xf numFmtId="0" fontId="6" fillId="2" borderId="0" xfId="0" applyFont="1" applyFill="1" applyAlignment="1">
      <alignment horizontal="left" vertical="center" wrapText="1"/>
    </xf>
    <xf numFmtId="0" fontId="6" fillId="2" borderId="0" xfId="0" applyFont="1" applyFill="1" applyAlignment="1">
      <alignment horizontal="justify" vertical="center" wrapText="1"/>
    </xf>
    <xf numFmtId="0" fontId="7" fillId="2" borderId="0" xfId="0" applyFont="1" applyFill="1" applyAlignment="1">
      <alignment horizontal="left" vertical="center" wrapText="1"/>
    </xf>
    <xf numFmtId="0" fontId="7" fillId="2" borderId="0" xfId="0" applyFont="1" applyFill="1" applyAlignment="1">
      <alignment horizontal="left" vertical="justify" wrapText="1"/>
    </xf>
    <xf numFmtId="0" fontId="7" fillId="8" borderId="24" xfId="0" applyFont="1" applyFill="1" applyBorder="1" applyAlignment="1">
      <alignment horizontal="center" vertical="center"/>
    </xf>
    <xf numFmtId="0" fontId="7" fillId="8" borderId="25" xfId="0" applyFont="1" applyFill="1" applyBorder="1" applyAlignment="1">
      <alignment horizontal="center" vertical="center"/>
    </xf>
    <xf numFmtId="0" fontId="7" fillId="8" borderId="26" xfId="0" applyFont="1" applyFill="1" applyBorder="1" applyAlignment="1">
      <alignment horizontal="center" vertical="center"/>
    </xf>
    <xf numFmtId="0" fontId="7" fillId="2" borderId="10" xfId="4" applyFont="1" applyFill="1" applyBorder="1" applyAlignment="1">
      <alignment horizontal="center" vertical="center" wrapText="1"/>
    </xf>
    <xf numFmtId="0" fontId="7" fillId="2" borderId="12" xfId="4" applyFont="1" applyFill="1" applyBorder="1" applyAlignment="1">
      <alignment horizontal="center" vertical="center" wrapText="1"/>
    </xf>
    <xf numFmtId="0" fontId="7" fillId="0" borderId="24" xfId="0" applyFont="1" applyBorder="1" applyAlignment="1">
      <alignment horizontal="center"/>
    </xf>
    <xf numFmtId="0" fontId="7" fillId="0" borderId="25" xfId="0" applyFont="1" applyBorder="1" applyAlignment="1">
      <alignment horizontal="center"/>
    </xf>
    <xf numFmtId="0" fontId="7" fillId="0" borderId="26" xfId="0" applyFont="1" applyBorder="1" applyAlignment="1">
      <alignment horizontal="center"/>
    </xf>
    <xf numFmtId="0" fontId="105" fillId="0" borderId="5" xfId="0" applyFont="1" applyBorder="1" applyAlignment="1">
      <alignment horizontal="justify" vertical="center"/>
    </xf>
    <xf numFmtId="0" fontId="106" fillId="0" borderId="5" xfId="0" applyFont="1" applyBorder="1" applyAlignment="1">
      <alignment horizontal="justify" vertical="center"/>
    </xf>
    <xf numFmtId="0" fontId="42" fillId="18" borderId="24" xfId="0" applyFont="1" applyFill="1"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42" fillId="19" borderId="24" xfId="0" applyFont="1" applyFill="1" applyBorder="1" applyAlignment="1">
      <alignment horizontal="center" vertical="center" wrapText="1"/>
    </xf>
    <xf numFmtId="0" fontId="2" fillId="19" borderId="25" xfId="0" applyFont="1" applyFill="1" applyBorder="1" applyAlignment="1">
      <alignment horizontal="center" vertical="center"/>
    </xf>
    <xf numFmtId="0" fontId="2" fillId="19" borderId="26" xfId="0" applyFont="1" applyFill="1" applyBorder="1" applyAlignment="1">
      <alignment horizontal="center" vertical="center"/>
    </xf>
    <xf numFmtId="0" fontId="42" fillId="18" borderId="10" xfId="0" applyFont="1" applyFill="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25" fillId="19" borderId="24" xfId="4" applyFont="1" applyFill="1" applyBorder="1" applyAlignment="1">
      <alignment horizontal="center" vertical="center" wrapText="1"/>
    </xf>
    <xf numFmtId="0" fontId="0" fillId="19" borderId="26" xfId="0" applyFill="1" applyBorder="1" applyAlignment="1">
      <alignment horizontal="center" vertical="center" wrapText="1"/>
    </xf>
    <xf numFmtId="0" fontId="107" fillId="22" borderId="10" xfId="0" applyFont="1" applyFill="1" applyBorder="1" applyAlignment="1">
      <alignment horizontal="center" vertical="center" wrapText="1"/>
    </xf>
    <xf numFmtId="0" fontId="108" fillId="0" borderId="11" xfId="0" applyFont="1" applyBorder="1" applyAlignment="1">
      <alignment horizontal="center" vertical="center" wrapText="1"/>
    </xf>
    <xf numFmtId="0" fontId="108" fillId="0" borderId="12" xfId="0" applyFont="1" applyBorder="1" applyAlignment="1">
      <alignment horizontal="center" vertical="center" wrapText="1"/>
    </xf>
    <xf numFmtId="0" fontId="108" fillId="0" borderId="15" xfId="0" applyFont="1" applyBorder="1" applyAlignment="1">
      <alignment horizontal="center" vertical="center" wrapText="1"/>
    </xf>
    <xf numFmtId="0" fontId="108" fillId="0" borderId="16" xfId="0" applyFont="1" applyBorder="1" applyAlignment="1">
      <alignment horizontal="center" vertical="center" wrapText="1"/>
    </xf>
    <xf numFmtId="0" fontId="108" fillId="0" borderId="17" xfId="0" applyFont="1" applyBorder="1" applyAlignment="1">
      <alignment horizontal="center" vertical="center" wrapText="1"/>
    </xf>
    <xf numFmtId="0" fontId="104" fillId="21" borderId="24" xfId="0" applyFont="1" applyFill="1" applyBorder="1" applyAlignment="1">
      <alignment horizontal="center" vertical="center" wrapText="1"/>
    </xf>
    <xf numFmtId="0" fontId="104" fillId="21" borderId="25" xfId="0" applyFont="1" applyFill="1" applyBorder="1" applyAlignment="1">
      <alignment horizontal="center" vertical="center" wrapText="1"/>
    </xf>
    <xf numFmtId="0" fontId="104" fillId="21" borderId="26" xfId="0" applyFont="1" applyFill="1" applyBorder="1" applyAlignment="1">
      <alignment horizontal="center" vertical="center" wrapText="1"/>
    </xf>
    <xf numFmtId="165" fontId="59" fillId="2" borderId="0" xfId="2" applyFont="1" applyFill="1" applyBorder="1" applyAlignment="1">
      <alignment horizontal="center" vertical="center" wrapText="1"/>
    </xf>
    <xf numFmtId="0" fontId="25" fillId="8" borderId="24" xfId="0" applyFont="1" applyFill="1" applyBorder="1" applyAlignment="1">
      <alignment horizontal="center" vertical="center" wrapText="1"/>
    </xf>
    <xf numFmtId="0" fontId="25" fillId="8" borderId="25" xfId="0" applyFont="1" applyFill="1" applyBorder="1" applyAlignment="1">
      <alignment horizontal="center" vertical="center"/>
    </xf>
    <xf numFmtId="0" fontId="25" fillId="8" borderId="26" xfId="0" applyFont="1" applyFill="1" applyBorder="1" applyAlignment="1">
      <alignment horizontal="center" vertical="center"/>
    </xf>
    <xf numFmtId="0" fontId="65" fillId="3" borderId="18" xfId="4" applyFont="1" applyFill="1" applyBorder="1" applyAlignment="1">
      <alignment horizontal="center" vertical="center" wrapText="1"/>
    </xf>
    <xf numFmtId="0" fontId="65" fillId="3" borderId="5" xfId="4" applyFont="1" applyFill="1" applyBorder="1" applyAlignment="1">
      <alignment horizontal="center" vertical="center" wrapText="1"/>
    </xf>
    <xf numFmtId="0" fontId="13" fillId="0" borderId="24" xfId="0" applyFont="1" applyBorder="1" applyAlignment="1">
      <alignment horizontal="center"/>
    </xf>
    <xf numFmtId="0" fontId="13" fillId="0" borderId="25" xfId="0" applyFont="1" applyBorder="1" applyAlignment="1">
      <alignment horizontal="center"/>
    </xf>
    <xf numFmtId="0" fontId="82" fillId="0" borderId="13" xfId="0" applyFont="1" applyBorder="1" applyAlignment="1">
      <alignment horizontal="left" wrapText="1"/>
    </xf>
    <xf numFmtId="0" fontId="82" fillId="0" borderId="0" xfId="0" applyFont="1" applyAlignment="1">
      <alignment horizontal="left" wrapText="1"/>
    </xf>
    <xf numFmtId="0" fontId="82" fillId="0" borderId="13" xfId="0" applyFont="1" applyBorder="1" applyAlignment="1">
      <alignment horizontal="left" vertical="center" wrapText="1"/>
    </xf>
    <xf numFmtId="0" fontId="82" fillId="0" borderId="0" xfId="0" applyFont="1" applyAlignment="1">
      <alignment horizontal="left" vertical="center" wrapText="1"/>
    </xf>
    <xf numFmtId="0" fontId="82" fillId="2" borderId="0" xfId="0" applyFont="1" applyFill="1" applyAlignment="1">
      <alignment horizontal="left" vertical="center" wrapText="1"/>
    </xf>
    <xf numFmtId="0" fontId="65" fillId="3" borderId="7" xfId="4" applyFont="1" applyFill="1" applyBorder="1" applyAlignment="1">
      <alignment horizontal="center" vertical="center" wrapText="1"/>
    </xf>
    <xf numFmtId="0" fontId="7" fillId="3" borderId="5" xfId="4" applyFont="1" applyFill="1" applyBorder="1" applyAlignment="1">
      <alignment horizontal="center" vertical="center" wrapText="1"/>
    </xf>
    <xf numFmtId="0" fontId="110" fillId="19" borderId="10" xfId="0" applyFont="1" applyFill="1" applyBorder="1" applyAlignment="1">
      <alignment horizontal="center" vertical="center" wrapText="1"/>
    </xf>
    <xf numFmtId="0" fontId="110" fillId="19" borderId="11" xfId="0" applyFont="1" applyFill="1" applyBorder="1" applyAlignment="1">
      <alignment horizontal="center" vertical="center" wrapText="1"/>
    </xf>
    <xf numFmtId="174" fontId="37" fillId="19" borderId="5" xfId="0" applyNumberFormat="1" applyFont="1" applyFill="1" applyBorder="1" applyAlignment="1">
      <alignment horizontal="center" vertical="center" wrapText="1"/>
    </xf>
    <xf numFmtId="0" fontId="37" fillId="19" borderId="5" xfId="0" applyFont="1" applyFill="1" applyBorder="1" applyAlignment="1">
      <alignment horizontal="center" vertical="center" wrapText="1"/>
    </xf>
    <xf numFmtId="0" fontId="65" fillId="3" borderId="14" xfId="0" applyFont="1" applyFill="1" applyBorder="1" applyAlignment="1">
      <alignment horizontal="center" vertical="center" wrapText="1"/>
    </xf>
    <xf numFmtId="0" fontId="65" fillId="3" borderId="28" xfId="0" applyFont="1" applyFill="1" applyBorder="1" applyAlignment="1">
      <alignment horizontal="center" vertical="center" wrapText="1"/>
    </xf>
    <xf numFmtId="0" fontId="13" fillId="11" borderId="29" xfId="0" applyFont="1" applyFill="1" applyBorder="1" applyAlignment="1">
      <alignment horizontal="center" vertical="center" wrapText="1"/>
    </xf>
    <xf numFmtId="0" fontId="13" fillId="11" borderId="27" xfId="0" applyFont="1" applyFill="1" applyBorder="1" applyAlignment="1">
      <alignment horizontal="center" vertical="center" wrapText="1"/>
    </xf>
    <xf numFmtId="0" fontId="65" fillId="3" borderId="17" xfId="0" applyFont="1" applyFill="1" applyBorder="1" applyAlignment="1">
      <alignment horizontal="center" vertical="center" wrapText="1"/>
    </xf>
    <xf numFmtId="0" fontId="65" fillId="3" borderId="29" xfId="0" applyFont="1" applyFill="1" applyBorder="1" applyAlignment="1">
      <alignment horizontal="center" vertical="center" wrapText="1"/>
    </xf>
    <xf numFmtId="0" fontId="65" fillId="3" borderId="27" xfId="0" applyFont="1" applyFill="1" applyBorder="1" applyAlignment="1">
      <alignment horizontal="center" vertical="center" wrapText="1"/>
    </xf>
    <xf numFmtId="0" fontId="37" fillId="2" borderId="24" xfId="0" applyFont="1" applyFill="1" applyBorder="1" applyAlignment="1">
      <alignment horizontal="center" vertical="center" wrapText="1"/>
    </xf>
    <xf numFmtId="0" fontId="37" fillId="2" borderId="25" xfId="0" applyFont="1" applyFill="1" applyBorder="1" applyAlignment="1">
      <alignment horizontal="center" vertical="center" wrapText="1"/>
    </xf>
    <xf numFmtId="0" fontId="13" fillId="0" borderId="24" xfId="0" applyFont="1" applyBorder="1" applyAlignment="1">
      <alignment horizontal="right"/>
    </xf>
    <xf numFmtId="0" fontId="13" fillId="0" borderId="25" xfId="0" applyFont="1" applyBorder="1" applyAlignment="1">
      <alignment horizontal="right"/>
    </xf>
    <xf numFmtId="0" fontId="13" fillId="3" borderId="14"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37" fillId="22" borderId="10" xfId="0" applyFont="1" applyFill="1" applyBorder="1" applyAlignment="1">
      <alignment horizontal="center" vertical="center" wrapText="1"/>
    </xf>
    <xf numFmtId="0" fontId="37" fillId="22" borderId="11" xfId="0" applyFont="1" applyFill="1" applyBorder="1" applyAlignment="1">
      <alignment horizontal="center" vertical="center" wrapText="1"/>
    </xf>
    <xf numFmtId="0" fontId="0" fillId="0" borderId="12" xfId="0" applyBorder="1" applyAlignment="1">
      <alignment horizontal="center" vertical="center" wrapText="1"/>
    </xf>
    <xf numFmtId="0" fontId="37" fillId="22" borderId="15" xfId="0" applyFont="1" applyFill="1" applyBorder="1" applyAlignment="1">
      <alignment horizontal="center" vertical="center" wrapText="1"/>
    </xf>
    <xf numFmtId="0" fontId="37" fillId="22" borderId="16" xfId="0" applyFont="1" applyFill="1" applyBorder="1" applyAlignment="1">
      <alignment horizontal="center" vertical="center" wrapText="1"/>
    </xf>
    <xf numFmtId="0" fontId="0" fillId="0" borderId="17" xfId="0" applyBorder="1" applyAlignment="1">
      <alignment horizontal="center" vertical="center" wrapText="1"/>
    </xf>
    <xf numFmtId="0" fontId="25" fillId="7" borderId="66" xfId="0" applyFont="1" applyFill="1" applyBorder="1" applyAlignment="1">
      <alignment horizontal="center" vertical="center" wrapText="1"/>
    </xf>
    <xf numFmtId="0" fontId="0" fillId="0" borderId="11" xfId="0" applyBorder="1" applyAlignment="1">
      <alignment horizontal="center" vertical="center" wrapText="1"/>
    </xf>
    <xf numFmtId="0" fontId="20" fillId="3" borderId="24" xfId="0" applyFont="1" applyFill="1" applyBorder="1" applyAlignment="1">
      <alignment horizontal="center" vertical="center" wrapText="1"/>
    </xf>
    <xf numFmtId="0" fontId="20" fillId="3" borderId="25"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92" fillId="2" borderId="24" xfId="0" applyFont="1" applyFill="1" applyBorder="1" applyAlignment="1">
      <alignment horizontal="center" vertical="center" wrapText="1"/>
    </xf>
    <xf numFmtId="0" fontId="92" fillId="2" borderId="25" xfId="0" applyFont="1" applyFill="1" applyBorder="1" applyAlignment="1">
      <alignment horizontal="center" vertical="center" wrapText="1"/>
    </xf>
    <xf numFmtId="0" fontId="95" fillId="3" borderId="24" xfId="4" applyFont="1" applyFill="1" applyBorder="1" applyAlignment="1">
      <alignment horizontal="center" vertical="center" wrapText="1"/>
    </xf>
    <xf numFmtId="0" fontId="95" fillId="3" borderId="25" xfId="4" applyFont="1" applyFill="1" applyBorder="1" applyAlignment="1">
      <alignment horizontal="center" vertical="center" wrapText="1"/>
    </xf>
    <xf numFmtId="0" fontId="95" fillId="7" borderId="24" xfId="4" applyFont="1" applyFill="1" applyBorder="1" applyAlignment="1">
      <alignment horizontal="center" vertical="center" wrapText="1"/>
    </xf>
    <xf numFmtId="0" fontId="95" fillId="7" borderId="25" xfId="4" applyFont="1" applyFill="1" applyBorder="1" applyAlignment="1">
      <alignment horizontal="center" vertical="center" wrapText="1"/>
    </xf>
    <xf numFmtId="0" fontId="95" fillId="7" borderId="26" xfId="4" applyFont="1" applyFill="1" applyBorder="1" applyAlignment="1">
      <alignment horizontal="center" vertical="center" wrapText="1"/>
    </xf>
    <xf numFmtId="0" fontId="90" fillId="0" borderId="0" xfId="0" applyFont="1" applyAlignment="1">
      <alignment horizontal="left" wrapText="1"/>
    </xf>
    <xf numFmtId="168" fontId="20" fillId="3" borderId="25" xfId="0" applyNumberFormat="1" applyFont="1" applyFill="1" applyBorder="1" applyAlignment="1">
      <alignment horizontal="center" vertical="center" wrapText="1"/>
    </xf>
    <xf numFmtId="0" fontId="78" fillId="2" borderId="24" xfId="0" applyFont="1" applyFill="1" applyBorder="1" applyAlignment="1">
      <alignment horizontal="left" vertical="center" wrapText="1"/>
    </xf>
    <xf numFmtId="0" fontId="78" fillId="2" borderId="25" xfId="0" applyFont="1" applyFill="1" applyBorder="1" applyAlignment="1">
      <alignment horizontal="left" vertical="center" wrapText="1"/>
    </xf>
    <xf numFmtId="0" fontId="79" fillId="2" borderId="24" xfId="0" applyFont="1" applyFill="1" applyBorder="1" applyAlignment="1">
      <alignment horizontal="left" vertical="center" wrapText="1"/>
    </xf>
    <xf numFmtId="0" fontId="79" fillId="2" borderId="25" xfId="0" applyFont="1" applyFill="1" applyBorder="1" applyAlignment="1">
      <alignment horizontal="left" vertical="center" wrapText="1"/>
    </xf>
    <xf numFmtId="0" fontId="4" fillId="3" borderId="54" xfId="4" applyFont="1" applyFill="1" applyBorder="1" applyAlignment="1">
      <alignment horizontal="center" vertical="center" wrapText="1"/>
    </xf>
    <xf numFmtId="0" fontId="4" fillId="3" borderId="25" xfId="4" applyFont="1" applyFill="1" applyBorder="1" applyAlignment="1">
      <alignment horizontal="center" vertical="center" wrapText="1"/>
    </xf>
    <xf numFmtId="0" fontId="4" fillId="3" borderId="26" xfId="4" applyFont="1" applyFill="1" applyBorder="1" applyAlignment="1">
      <alignment horizontal="center" vertical="center" wrapText="1"/>
    </xf>
    <xf numFmtId="0" fontId="36" fillId="2" borderId="24" xfId="0" applyFont="1" applyFill="1" applyBorder="1" applyAlignment="1">
      <alignment horizontal="center" vertical="center" wrapText="1"/>
    </xf>
    <xf numFmtId="0" fontId="36" fillId="2" borderId="25" xfId="0" applyFont="1" applyFill="1" applyBorder="1" applyAlignment="1">
      <alignment horizontal="center" vertical="center" wrapText="1"/>
    </xf>
    <xf numFmtId="0" fontId="95" fillId="5" borderId="24" xfId="4" applyFont="1" applyFill="1" applyBorder="1" applyAlignment="1">
      <alignment horizontal="center" vertical="center" wrapText="1"/>
    </xf>
    <xf numFmtId="0" fontId="95" fillId="5" borderId="25" xfId="4" applyFont="1" applyFill="1" applyBorder="1" applyAlignment="1">
      <alignment horizontal="center" vertical="center" wrapText="1"/>
    </xf>
    <xf numFmtId="0" fontId="95" fillId="5" borderId="26" xfId="4" applyFont="1" applyFill="1" applyBorder="1" applyAlignment="1">
      <alignment horizontal="center" vertical="center" wrapText="1"/>
    </xf>
    <xf numFmtId="0" fontId="93" fillId="0" borderId="0" xfId="0" applyFont="1" applyAlignment="1">
      <alignment horizontal="left" vertical="top" wrapText="1"/>
    </xf>
    <xf numFmtId="1" fontId="20" fillId="3" borderId="25" xfId="0" applyNumberFormat="1" applyFont="1" applyFill="1" applyBorder="1" applyAlignment="1">
      <alignment horizontal="center" vertical="center" wrapText="1"/>
    </xf>
    <xf numFmtId="1" fontId="20" fillId="3" borderId="26" xfId="0" applyNumberFormat="1" applyFont="1" applyFill="1" applyBorder="1" applyAlignment="1">
      <alignment horizontal="center" vertical="center" wrapText="1"/>
    </xf>
    <xf numFmtId="0" fontId="4" fillId="3" borderId="24" xfId="4" applyFont="1" applyFill="1" applyBorder="1" applyAlignment="1">
      <alignment horizontal="center" vertical="center" wrapText="1"/>
    </xf>
    <xf numFmtId="0" fontId="7" fillId="3" borderId="15" xfId="4" applyFont="1" applyFill="1" applyBorder="1" applyAlignment="1">
      <alignment horizontal="center" vertical="center" wrapText="1"/>
    </xf>
    <xf numFmtId="0" fontId="7" fillId="3" borderId="16" xfId="4" applyFont="1" applyFill="1" applyBorder="1" applyAlignment="1">
      <alignment horizontal="center" vertical="center" wrapText="1"/>
    </xf>
    <xf numFmtId="0" fontId="16" fillId="3" borderId="10" xfId="4" applyFont="1" applyFill="1" applyBorder="1" applyAlignment="1">
      <alignment horizontal="center" vertical="center" wrapText="1"/>
    </xf>
    <xf numFmtId="0" fontId="16" fillId="3" borderId="15" xfId="4" applyFont="1" applyFill="1" applyBorder="1" applyAlignment="1">
      <alignment horizontal="center" vertical="center" wrapText="1"/>
    </xf>
    <xf numFmtId="0" fontId="16" fillId="3" borderId="29" xfId="4" applyFont="1" applyFill="1" applyBorder="1" applyAlignment="1">
      <alignment horizontal="center" vertical="center" wrapText="1"/>
    </xf>
    <xf numFmtId="0" fontId="16" fillId="3" borderId="27" xfId="4" applyFont="1" applyFill="1" applyBorder="1" applyAlignment="1">
      <alignment horizontal="center" vertical="center" wrapText="1"/>
    </xf>
    <xf numFmtId="0" fontId="42" fillId="2" borderId="15" xfId="0" applyFont="1" applyFill="1" applyBorder="1" applyAlignment="1">
      <alignment horizontal="center" vertical="center" wrapText="1"/>
    </xf>
    <xf numFmtId="0" fontId="42" fillId="2" borderId="16" xfId="0" applyFont="1" applyFill="1" applyBorder="1" applyAlignment="1">
      <alignment horizontal="center" vertical="center" wrapText="1"/>
    </xf>
    <xf numFmtId="0" fontId="53" fillId="2" borderId="24" xfId="0" applyFont="1" applyFill="1" applyBorder="1" applyAlignment="1">
      <alignment horizontal="center" vertical="center" wrapText="1"/>
    </xf>
    <xf numFmtId="0" fontId="53" fillId="2" borderId="25"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36" fillId="2" borderId="26"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92" fillId="2" borderId="26" xfId="0" applyFont="1" applyFill="1" applyBorder="1" applyAlignment="1">
      <alignment horizontal="center" vertical="center" wrapText="1"/>
    </xf>
    <xf numFmtId="0" fontId="7" fillId="2" borderId="24" xfId="0" applyFont="1" applyFill="1" applyBorder="1" applyAlignment="1">
      <alignment horizontal="left" vertical="center" wrapText="1"/>
    </xf>
    <xf numFmtId="0" fontId="7" fillId="2" borderId="25" xfId="0" applyFont="1" applyFill="1" applyBorder="1" applyAlignment="1">
      <alignment horizontal="left" vertical="center" wrapText="1"/>
    </xf>
    <xf numFmtId="0" fontId="6" fillId="0" borderId="14" xfId="0" applyFont="1" applyBorder="1" applyAlignment="1">
      <alignment horizontal="center"/>
    </xf>
    <xf numFmtId="0" fontId="6" fillId="0" borderId="0" xfId="0" applyFont="1" applyAlignment="1">
      <alignment horizontal="center"/>
    </xf>
    <xf numFmtId="0" fontId="57" fillId="7" borderId="24" xfId="0" applyFont="1" applyFill="1" applyBorder="1" applyAlignment="1">
      <alignment horizontal="center" vertical="center" wrapText="1"/>
    </xf>
    <xf numFmtId="0" fontId="57" fillId="7" borderId="25" xfId="0" applyFont="1" applyFill="1" applyBorder="1" applyAlignment="1">
      <alignment horizontal="center" vertical="center" wrapText="1"/>
    </xf>
    <xf numFmtId="0" fontId="57" fillId="7" borderId="26" xfId="0" applyFont="1" applyFill="1" applyBorder="1" applyAlignment="1">
      <alignment horizontal="center" vertical="center" wrapText="1"/>
    </xf>
    <xf numFmtId="0" fontId="18" fillId="3" borderId="24" xfId="0" applyFont="1" applyFill="1" applyBorder="1" applyAlignment="1">
      <alignment horizontal="center" vertical="center" wrapText="1"/>
    </xf>
    <xf numFmtId="0" fontId="18" fillId="3" borderId="25" xfId="0" applyFont="1" applyFill="1" applyBorder="1" applyAlignment="1">
      <alignment horizontal="center" vertical="center" wrapText="1"/>
    </xf>
    <xf numFmtId="0" fontId="9" fillId="0" borderId="0" xfId="0" applyFont="1" applyAlignment="1">
      <alignment horizontal="left" vertical="top" wrapText="1"/>
    </xf>
    <xf numFmtId="0" fontId="20" fillId="3" borderId="24" xfId="0" applyFont="1" applyFill="1" applyBorder="1" applyAlignment="1">
      <alignment horizontal="right" vertical="center" wrapText="1"/>
    </xf>
    <xf numFmtId="0" fontId="20" fillId="3" borderId="25" xfId="0" applyFont="1" applyFill="1" applyBorder="1" applyAlignment="1">
      <alignment horizontal="right" vertical="center" wrapText="1"/>
    </xf>
    <xf numFmtId="0" fontId="36" fillId="8" borderId="24" xfId="0" applyFont="1" applyFill="1" applyBorder="1" applyAlignment="1">
      <alignment horizontal="center" vertical="center" wrapText="1"/>
    </xf>
    <xf numFmtId="0" fontId="36" fillId="8" borderId="25" xfId="0" applyFont="1" applyFill="1" applyBorder="1" applyAlignment="1">
      <alignment horizontal="center" vertical="center" wrapText="1"/>
    </xf>
    <xf numFmtId="0" fontId="36" fillId="8" borderId="26" xfId="0" applyFont="1" applyFill="1" applyBorder="1" applyAlignment="1">
      <alignment horizontal="center" vertical="center" wrapText="1"/>
    </xf>
    <xf numFmtId="0" fontId="20" fillId="3" borderId="24" xfId="4" applyFont="1" applyFill="1" applyBorder="1" applyAlignment="1">
      <alignment horizontal="center" vertical="center" wrapText="1"/>
    </xf>
    <xf numFmtId="0" fontId="20" fillId="3" borderId="26" xfId="4" applyFont="1" applyFill="1" applyBorder="1" applyAlignment="1">
      <alignment horizontal="center" vertical="center" wrapText="1"/>
    </xf>
    <xf numFmtId="0" fontId="42" fillId="2" borderId="24" xfId="0" applyFont="1" applyFill="1" applyBorder="1" applyAlignment="1">
      <alignment horizontal="center" vertical="center" wrapText="1"/>
    </xf>
    <xf numFmtId="0" fontId="42" fillId="2" borderId="25"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18" xfId="4" applyFont="1" applyFill="1" applyBorder="1" applyAlignment="1">
      <alignment horizontal="center" vertical="center" wrapText="1"/>
    </xf>
    <xf numFmtId="0" fontId="13" fillId="3" borderId="5" xfId="4" applyFont="1" applyFill="1" applyBorder="1" applyAlignment="1">
      <alignment horizontal="center" vertical="center" wrapText="1"/>
    </xf>
    <xf numFmtId="0" fontId="13" fillId="3" borderId="28" xfId="0" applyFont="1" applyFill="1" applyBorder="1" applyAlignment="1">
      <alignment horizontal="center" vertical="center" wrapText="1"/>
    </xf>
    <xf numFmtId="0" fontId="37" fillId="23" borderId="5" xfId="0" applyFont="1" applyFill="1" applyBorder="1" applyAlignment="1">
      <alignment horizontal="center" vertical="center" wrapText="1"/>
    </xf>
    <xf numFmtId="0" fontId="13" fillId="8" borderId="24" xfId="0" applyFont="1" applyFill="1" applyBorder="1" applyAlignment="1">
      <alignment horizontal="center" vertical="center" wrapText="1"/>
    </xf>
    <xf numFmtId="0" fontId="42" fillId="2" borderId="24" xfId="0" applyFont="1" applyFill="1" applyBorder="1" applyAlignment="1">
      <alignment horizontal="center" wrapText="1"/>
    </xf>
    <xf numFmtId="0" fontId="2" fillId="2" borderId="25" xfId="0" applyFont="1" applyFill="1" applyBorder="1" applyAlignment="1">
      <alignment horizontal="center"/>
    </xf>
    <xf numFmtId="0" fontId="2" fillId="2" borderId="26" xfId="0" applyFont="1" applyFill="1" applyBorder="1" applyAlignment="1">
      <alignment horizontal="center"/>
    </xf>
    <xf numFmtId="0" fontId="37" fillId="8" borderId="10" xfId="0" applyFont="1" applyFill="1" applyBorder="1" applyAlignment="1">
      <alignment horizontal="center" vertical="center" wrapText="1"/>
    </xf>
    <xf numFmtId="0" fontId="37" fillId="8" borderId="11" xfId="0" applyFont="1" applyFill="1" applyBorder="1" applyAlignment="1">
      <alignment horizontal="center" vertical="center" wrapText="1"/>
    </xf>
    <xf numFmtId="0" fontId="37" fillId="8" borderId="12" xfId="0" applyFont="1" applyFill="1" applyBorder="1" applyAlignment="1">
      <alignment horizontal="center" vertical="center" wrapText="1"/>
    </xf>
    <xf numFmtId="0" fontId="37" fillId="8" borderId="15" xfId="0" applyFont="1" applyFill="1" applyBorder="1" applyAlignment="1">
      <alignment horizontal="center" vertical="center" wrapText="1"/>
    </xf>
    <xf numFmtId="0" fontId="37" fillId="8" borderId="16" xfId="0" applyFont="1" applyFill="1" applyBorder="1" applyAlignment="1">
      <alignment horizontal="center" vertical="center" wrapText="1"/>
    </xf>
    <xf numFmtId="0" fontId="37" fillId="8" borderId="17" xfId="0" applyFont="1" applyFill="1" applyBorder="1" applyAlignment="1">
      <alignment horizontal="center" vertical="center" wrapText="1"/>
    </xf>
    <xf numFmtId="0" fontId="7" fillId="7" borderId="24" xfId="0" applyFont="1" applyFill="1" applyBorder="1" applyAlignment="1">
      <alignment horizontal="center" vertical="center"/>
    </xf>
    <xf numFmtId="0" fontId="7" fillId="7" borderId="26" xfId="0" applyFont="1" applyFill="1" applyBorder="1" applyAlignment="1">
      <alignment horizontal="center" vertical="center"/>
    </xf>
    <xf numFmtId="0" fontId="11" fillId="0" borderId="16" xfId="0" applyFont="1" applyBorder="1" applyAlignment="1">
      <alignment horizontal="center" wrapText="1"/>
    </xf>
    <xf numFmtId="0" fontId="7" fillId="11" borderId="29" xfId="0" applyFont="1" applyFill="1" applyBorder="1" applyAlignment="1">
      <alignment horizontal="center" vertical="center" wrapText="1"/>
    </xf>
    <xf numFmtId="0" fontId="7" fillId="11" borderId="27" xfId="0" applyFont="1" applyFill="1" applyBorder="1" applyAlignment="1">
      <alignment horizontal="center" vertical="center" wrapText="1"/>
    </xf>
    <xf numFmtId="0" fontId="70" fillId="2" borderId="0" xfId="0" applyFont="1" applyFill="1" applyAlignment="1">
      <alignment horizontal="left" vertical="center" wrapText="1"/>
    </xf>
    <xf numFmtId="0" fontId="9" fillId="0" borderId="13" xfId="0" applyFont="1" applyBorder="1" applyAlignment="1">
      <alignment horizontal="left" vertical="center" wrapText="1"/>
    </xf>
    <xf numFmtId="0" fontId="9" fillId="0" borderId="0" xfId="0" applyFont="1" applyAlignment="1">
      <alignment horizontal="left" vertical="center" wrapTex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14" fillId="0" borderId="24" xfId="0" applyFont="1" applyBorder="1" applyAlignment="1">
      <alignment horizontal="center" vertical="center"/>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25" fillId="2" borderId="25" xfId="0" applyFont="1" applyFill="1" applyBorder="1" applyAlignment="1">
      <alignment horizontal="center" vertical="center" wrapText="1"/>
    </xf>
    <xf numFmtId="0" fontId="25" fillId="2" borderId="26" xfId="0" applyFont="1" applyFill="1" applyBorder="1" applyAlignment="1">
      <alignment horizontal="center" vertical="center" wrapText="1"/>
    </xf>
    <xf numFmtId="0" fontId="4" fillId="0" borderId="24" xfId="0" applyFont="1" applyBorder="1" applyAlignment="1">
      <alignment horizontal="center"/>
    </xf>
    <xf numFmtId="0" fontId="4" fillId="0" borderId="25" xfId="0" applyFont="1" applyBorder="1" applyAlignment="1">
      <alignment horizontal="center"/>
    </xf>
    <xf numFmtId="0" fontId="4" fillId="0" borderId="26" xfId="0" applyFont="1" applyBorder="1" applyAlignment="1">
      <alignment horizontal="center"/>
    </xf>
    <xf numFmtId="0" fontId="4" fillId="3" borderId="29" xfId="4" applyFont="1" applyFill="1" applyBorder="1" applyAlignment="1">
      <alignment horizontal="center" vertical="center" wrapText="1"/>
    </xf>
    <xf numFmtId="0" fontId="4" fillId="3" borderId="27" xfId="4" applyFont="1" applyFill="1" applyBorder="1" applyAlignment="1">
      <alignment horizontal="center" vertical="center" wrapText="1"/>
    </xf>
    <xf numFmtId="0" fontId="42" fillId="3" borderId="29" xfId="0" applyFont="1" applyFill="1" applyBorder="1" applyAlignment="1">
      <alignment horizontal="center" vertical="center" wrapText="1"/>
    </xf>
    <xf numFmtId="0" fontId="42" fillId="3" borderId="27" xfId="0" applyFont="1" applyFill="1" applyBorder="1" applyAlignment="1">
      <alignment horizontal="center" vertical="center" wrapText="1"/>
    </xf>
    <xf numFmtId="0" fontId="42" fillId="13" borderId="29" xfId="0" applyFont="1" applyFill="1" applyBorder="1" applyAlignment="1">
      <alignment horizontal="center" vertical="center" wrapText="1"/>
    </xf>
    <xf numFmtId="0" fontId="42" fillId="13" borderId="27" xfId="0" applyFont="1" applyFill="1" applyBorder="1" applyAlignment="1">
      <alignment horizontal="center" vertical="center" wrapText="1"/>
    </xf>
    <xf numFmtId="0" fontId="4" fillId="2" borderId="0" xfId="0" applyFont="1" applyFill="1" applyAlignment="1">
      <alignment horizontal="left" vertical="justify" wrapText="1"/>
    </xf>
    <xf numFmtId="166" fontId="4" fillId="2" borderId="24" xfId="2" applyNumberFormat="1" applyFont="1" applyFill="1" applyBorder="1" applyAlignment="1">
      <alignment horizontal="center" vertical="center" wrapText="1"/>
    </xf>
    <xf numFmtId="166" fontId="4" fillId="2" borderId="26" xfId="2" applyNumberFormat="1" applyFont="1" applyFill="1" applyBorder="1" applyAlignment="1">
      <alignment horizontal="center" vertic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4" fillId="3" borderId="2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23" fillId="2" borderId="10" xfId="5" applyFont="1" applyFill="1" applyBorder="1" applyAlignment="1">
      <alignment horizontal="center" vertical="center" wrapText="1"/>
    </xf>
    <xf numFmtId="0" fontId="24" fillId="2" borderId="12"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center" vertical="center"/>
    </xf>
    <xf numFmtId="166" fontId="4" fillId="2" borderId="23" xfId="2" applyNumberFormat="1" applyFont="1" applyFill="1" applyBorder="1" applyAlignment="1">
      <alignment horizontal="center" vertical="center" wrapText="1"/>
    </xf>
    <xf numFmtId="0" fontId="38" fillId="3" borderId="24" xfId="0" applyFont="1" applyFill="1" applyBorder="1" applyAlignment="1">
      <alignment horizontal="right" vertical="center" wrapText="1"/>
    </xf>
    <xf numFmtId="0" fontId="38" fillId="3" borderId="26" xfId="0" applyFont="1" applyFill="1" applyBorder="1" applyAlignment="1">
      <alignment horizontal="right" vertical="center" wrapText="1"/>
    </xf>
    <xf numFmtId="0" fontId="20" fillId="2" borderId="24" xfId="0" applyFont="1" applyFill="1" applyBorder="1" applyAlignment="1">
      <alignment horizontal="center" vertical="center" wrapText="1"/>
    </xf>
    <xf numFmtId="0" fontId="20" fillId="2" borderId="25" xfId="0" applyFont="1" applyFill="1" applyBorder="1" applyAlignment="1">
      <alignment horizontal="center" vertical="center" wrapText="1"/>
    </xf>
    <xf numFmtId="0" fontId="20" fillId="2" borderId="26" xfId="0" applyFont="1" applyFill="1" applyBorder="1" applyAlignment="1">
      <alignment horizontal="center" vertical="center" wrapText="1"/>
    </xf>
    <xf numFmtId="0" fontId="14" fillId="3" borderId="29" xfId="0" applyFont="1" applyFill="1" applyBorder="1" applyAlignment="1">
      <alignment horizontal="center" vertical="center" textRotation="90" wrapText="1"/>
    </xf>
    <xf numFmtId="0" fontId="14" fillId="3" borderId="27" xfId="0" applyFont="1" applyFill="1" applyBorder="1" applyAlignment="1">
      <alignment horizontal="center" vertical="center" textRotation="90" wrapText="1"/>
    </xf>
  </cellXfs>
  <cellStyles count="11">
    <cellStyle name="Hipervínculo" xfId="5" builtinId="8"/>
    <cellStyle name="Moneda" xfId="2" builtinId="4"/>
    <cellStyle name="Moneda 2" xfId="6" xr:uid="{00000000-0005-0000-0000-000002000000}"/>
    <cellStyle name="Moneda 2 2" xfId="8" xr:uid="{00000000-0005-0000-0000-000003000000}"/>
    <cellStyle name="Moneda 3" xfId="7" xr:uid="{00000000-0005-0000-0000-000004000000}"/>
    <cellStyle name="NivelCol_1" xfId="1" builtinId="2" iLevel="0"/>
    <cellStyle name="Normal" xfId="0" builtinId="0"/>
    <cellStyle name="Normal 2" xfId="9" xr:uid="{00000000-0005-0000-0000-000007000000}"/>
    <cellStyle name="Normal 2 2" xfId="10" xr:uid="{A7FCEF2D-CFB9-43B7-999C-676295F8B50A}"/>
    <cellStyle name="Normal_HERRAMIENTAS PARA TRANSPORTE" xfId="4" xr:uid="{00000000-0005-0000-0000-000008000000}"/>
    <cellStyle name="Porcentaje" xfId="3" builtinId="5"/>
  </cellStyles>
  <dxfs count="0"/>
  <tableStyles count="0" defaultTableStyle="TableStyleMedium2" defaultPivotStyle="PivotStyleLight16"/>
  <colors>
    <mruColors>
      <color rgb="FFC0C0C0"/>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emf"/></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7.png"/><Relationship Id="rId1" Type="http://schemas.openxmlformats.org/officeDocument/2006/relationships/image" Target="../media/image3.emf"/><Relationship Id="rId4"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emf"/></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emf"/></Relationships>
</file>

<file path=xl/drawings/_rels/drawing8.xml.rels><?xml version="1.0" encoding="UTF-8" standalone="yes"?>
<Relationships xmlns="http://schemas.openxmlformats.org/package/2006/relationships"><Relationship Id="rId1" Type="http://schemas.openxmlformats.org/officeDocument/2006/relationships/image" Target="../media/image3.emf"/></Relationships>
</file>

<file path=xl/drawings/_rels/drawing9.xml.rels><?xml version="1.0" encoding="UTF-8" standalone="yes"?>
<Relationships xmlns="http://schemas.openxmlformats.org/package/2006/relationships"><Relationship Id="rId1" Type="http://schemas.openxmlformats.org/officeDocument/2006/relationships/image" Target="../media/image3.emf"/></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emf"/></Relationships>
</file>

<file path=xl/drawings/_rels/drawing11.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emf"/></Relationships>
</file>

<file path=xl/drawings/_rels/drawing1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emf"/></Relationships>
</file>

<file path=xl/drawings/_rels/drawing13.xml.rels><?xml version="1.0" encoding="UTF-8" standalone="yes"?>
<Relationships xmlns="http://schemas.openxmlformats.org/package/2006/relationships"><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emf"/></Relationships>
</file>

<file path=xl/drawings/_rels/drawing15.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3.emf"/></Relationships>
</file>

<file path=xl/drawings/_rels/drawing16.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695324</xdr:colOff>
      <xdr:row>1</xdr:row>
      <xdr:rowOff>28575</xdr:rowOff>
    </xdr:from>
    <xdr:to>
      <xdr:col>1</xdr:col>
      <xdr:colOff>1314449</xdr:colOff>
      <xdr:row>1</xdr:row>
      <xdr:rowOff>452600</xdr:rowOff>
    </xdr:to>
    <xdr:pic>
      <xdr:nvPicPr>
        <xdr:cNvPr id="3" name="Imagen 20" descr="LogoHorizontal">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5324" y="238125"/>
          <a:ext cx="1381125" cy="424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xdr:colOff>
      <xdr:row>1</xdr:row>
      <xdr:rowOff>34172</xdr:rowOff>
    </xdr:from>
    <xdr:to>
      <xdr:col>2</xdr:col>
      <xdr:colOff>1190626</xdr:colOff>
      <xdr:row>2</xdr:row>
      <xdr:rowOff>1</xdr:rowOff>
    </xdr:to>
    <xdr:pic>
      <xdr:nvPicPr>
        <xdr:cNvPr id="4" name="Imagen 20" descr="LogoHorizontal">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1" y="243722"/>
          <a:ext cx="3257550" cy="4230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976923</xdr:colOff>
      <xdr:row>3</xdr:row>
      <xdr:rowOff>206228</xdr:rowOff>
    </xdr:from>
    <xdr:to>
      <xdr:col>4</xdr:col>
      <xdr:colOff>0</xdr:colOff>
      <xdr:row>4</xdr:row>
      <xdr:rowOff>749017</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8654" y="951132"/>
          <a:ext cx="7803173" cy="11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29</xdr:col>
      <xdr:colOff>136071</xdr:colOff>
      <xdr:row>7</xdr:row>
      <xdr:rowOff>158522</xdr:rowOff>
    </xdr:from>
    <xdr:to>
      <xdr:col>29</xdr:col>
      <xdr:colOff>993321</xdr:colOff>
      <xdr:row>7</xdr:row>
      <xdr:rowOff>544284</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8811875" y="3120797"/>
          <a:ext cx="0" cy="385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61</xdr:row>
      <xdr:rowOff>396875</xdr:rowOff>
    </xdr:from>
    <xdr:to>
      <xdr:col>8</xdr:col>
      <xdr:colOff>353518</xdr:colOff>
      <xdr:row>67</xdr:row>
      <xdr:rowOff>117628</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3"/>
        <a:stretch>
          <a:fillRect/>
        </a:stretch>
      </xdr:blipFill>
      <xdr:spPr>
        <a:xfrm>
          <a:off x="555625" y="68897500"/>
          <a:ext cx="7830643" cy="109552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263768</xdr:colOff>
      <xdr:row>3</xdr:row>
      <xdr:rowOff>206228</xdr:rowOff>
    </xdr:from>
    <xdr:to>
      <xdr:col>2</xdr:col>
      <xdr:colOff>8104322</xdr:colOff>
      <xdr:row>4</xdr:row>
      <xdr:rowOff>749017</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8068" y="1158728"/>
          <a:ext cx="4792554" cy="914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190500</xdr:colOff>
      <xdr:row>4</xdr:row>
      <xdr:rowOff>149680</xdr:rowOff>
    </xdr:from>
    <xdr:to>
      <xdr:col>33</xdr:col>
      <xdr:colOff>563409</xdr:colOff>
      <xdr:row>9</xdr:row>
      <xdr:rowOff>720429</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23441025" y="1473655"/>
          <a:ext cx="11793384" cy="43712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263768</xdr:colOff>
      <xdr:row>3</xdr:row>
      <xdr:rowOff>206228</xdr:rowOff>
    </xdr:from>
    <xdr:to>
      <xdr:col>2</xdr:col>
      <xdr:colOff>8104322</xdr:colOff>
      <xdr:row>4</xdr:row>
      <xdr:rowOff>749017</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8068" y="1158728"/>
          <a:ext cx="4792554" cy="914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190500</xdr:colOff>
      <xdr:row>4</xdr:row>
      <xdr:rowOff>149680</xdr:rowOff>
    </xdr:from>
    <xdr:to>
      <xdr:col>36</xdr:col>
      <xdr:colOff>563409</xdr:colOff>
      <xdr:row>9</xdr:row>
      <xdr:rowOff>720429</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stretch>
          <a:fillRect/>
        </a:stretch>
      </xdr:blipFill>
      <xdr:spPr>
        <a:xfrm>
          <a:off x="19716750" y="1483180"/>
          <a:ext cx="11802909" cy="4367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7AF6C836-FAA6-41E2-B997-D8640BA78B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6065" y="1676400"/>
          <a:ext cx="4179066" cy="483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805962</xdr:colOff>
      <xdr:row>9</xdr:row>
      <xdr:rowOff>967154</xdr:rowOff>
    </xdr:from>
    <xdr:to>
      <xdr:col>28</xdr:col>
      <xdr:colOff>549703</xdr:colOff>
      <xdr:row>12</xdr:row>
      <xdr:rowOff>752383</xdr:rowOff>
    </xdr:to>
    <xdr:pic>
      <xdr:nvPicPr>
        <xdr:cNvPr id="3" name="Imagen 2">
          <a:extLst>
            <a:ext uri="{FF2B5EF4-FFF2-40B4-BE49-F238E27FC236}">
              <a16:creationId xmlns:a16="http://schemas.microsoft.com/office/drawing/2014/main" id="{7474E36B-1F76-4FAE-827A-6A5CAD0A05C0}"/>
            </a:ext>
          </a:extLst>
        </xdr:cNvPr>
        <xdr:cNvPicPr>
          <a:picLocks noChangeAspect="1"/>
        </xdr:cNvPicPr>
      </xdr:nvPicPr>
      <xdr:blipFill>
        <a:blip xmlns:r="http://schemas.openxmlformats.org/officeDocument/2006/relationships" r:embed="rId2"/>
        <a:stretch>
          <a:fillRect/>
        </a:stretch>
      </xdr:blipFill>
      <xdr:spPr>
        <a:xfrm>
          <a:off x="18217662" y="5482004"/>
          <a:ext cx="11811916" cy="4604879"/>
        </a:xfrm>
        <a:prstGeom prst="rect">
          <a:avLst/>
        </a:prstGeom>
      </xdr:spPr>
    </xdr:pic>
    <xdr:clientData/>
  </xdr:twoCellAnchor>
  <xdr:twoCellAnchor editAs="oneCell">
    <xdr:from>
      <xdr:col>1</xdr:col>
      <xdr:colOff>650875</xdr:colOff>
      <xdr:row>70</xdr:row>
      <xdr:rowOff>269875</xdr:rowOff>
    </xdr:from>
    <xdr:to>
      <xdr:col>2</xdr:col>
      <xdr:colOff>7905986</xdr:colOff>
      <xdr:row>77</xdr:row>
      <xdr:rowOff>113609</xdr:rowOff>
    </xdr:to>
    <xdr:pic>
      <xdr:nvPicPr>
        <xdr:cNvPr id="4" name="Imagen 3">
          <a:extLst>
            <a:ext uri="{FF2B5EF4-FFF2-40B4-BE49-F238E27FC236}">
              <a16:creationId xmlns:a16="http://schemas.microsoft.com/office/drawing/2014/main" id="{74494315-04F9-450E-B563-AA72CCFDDC63}"/>
            </a:ext>
          </a:extLst>
        </xdr:cNvPr>
        <xdr:cNvPicPr/>
      </xdr:nvPicPr>
      <xdr:blipFill>
        <a:blip xmlns:r="http://schemas.openxmlformats.org/officeDocument/2006/relationships" r:embed="rId3"/>
        <a:stretch>
          <a:fillRect/>
        </a:stretch>
      </xdr:blipFill>
      <xdr:spPr>
        <a:xfrm>
          <a:off x="698500" y="47018575"/>
          <a:ext cx="7902811" cy="13772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19</xdr:col>
      <xdr:colOff>691662</xdr:colOff>
      <xdr:row>9</xdr:row>
      <xdr:rowOff>986204</xdr:rowOff>
    </xdr:from>
    <xdr:to>
      <xdr:col>33</xdr:col>
      <xdr:colOff>201748</xdr:colOff>
      <xdr:row>13</xdr:row>
      <xdr:rowOff>457200</xdr:rowOff>
    </xdr:to>
    <xdr:pic>
      <xdr:nvPicPr>
        <xdr:cNvPr id="5" name="Imagen 4">
          <a:extLst>
            <a:ext uri="{FF2B5EF4-FFF2-40B4-BE49-F238E27FC236}">
              <a16:creationId xmlns:a16="http://schemas.microsoft.com/office/drawing/2014/main" id="{49161D3E-8072-7E08-0EA0-284DDA81A118}"/>
            </a:ext>
          </a:extLst>
        </xdr:cNvPr>
        <xdr:cNvPicPr>
          <a:picLocks noChangeAspect="1"/>
        </xdr:cNvPicPr>
      </xdr:nvPicPr>
      <xdr:blipFill>
        <a:blip xmlns:r="http://schemas.openxmlformats.org/officeDocument/2006/relationships" r:embed="rId4"/>
        <a:stretch>
          <a:fillRect/>
        </a:stretch>
      </xdr:blipFill>
      <xdr:spPr>
        <a:xfrm>
          <a:off x="18846312" y="5539154"/>
          <a:ext cx="15397786" cy="550984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132920</xdr:colOff>
      <xdr:row>2</xdr:row>
      <xdr:rowOff>465666</xdr:rowOff>
    </xdr:from>
    <xdr:to>
      <xdr:col>2</xdr:col>
      <xdr:colOff>0</xdr:colOff>
      <xdr:row>3</xdr:row>
      <xdr:rowOff>735192</xdr:rowOff>
    </xdr:to>
    <xdr:pic>
      <xdr:nvPicPr>
        <xdr:cNvPr id="2" name="Picture 1">
          <a:extLst>
            <a:ext uri="{FF2B5EF4-FFF2-40B4-BE49-F238E27FC236}">
              <a16:creationId xmlns:a16="http://schemas.microsoft.com/office/drawing/2014/main" id="{B08EE093-169E-4EFD-AECF-DB8603F369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920" y="1437216"/>
          <a:ext cx="3991405" cy="1403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76</xdr:row>
      <xdr:rowOff>0</xdr:rowOff>
    </xdr:from>
    <xdr:to>
      <xdr:col>5</xdr:col>
      <xdr:colOff>361456</xdr:colOff>
      <xdr:row>76</xdr:row>
      <xdr:rowOff>1095528</xdr:rowOff>
    </xdr:to>
    <xdr:pic>
      <xdr:nvPicPr>
        <xdr:cNvPr id="3" name="Imagen 2">
          <a:extLst>
            <a:ext uri="{FF2B5EF4-FFF2-40B4-BE49-F238E27FC236}">
              <a16:creationId xmlns:a16="http://schemas.microsoft.com/office/drawing/2014/main" id="{C6BB953F-DE05-44B0-BC95-57C26608AD58}"/>
            </a:ext>
          </a:extLst>
        </xdr:cNvPr>
        <xdr:cNvPicPr>
          <a:picLocks noChangeAspect="1"/>
        </xdr:cNvPicPr>
      </xdr:nvPicPr>
      <xdr:blipFill>
        <a:blip xmlns:r="http://schemas.openxmlformats.org/officeDocument/2006/relationships" r:embed="rId2"/>
        <a:stretch>
          <a:fillRect/>
        </a:stretch>
      </xdr:blipFill>
      <xdr:spPr>
        <a:xfrm>
          <a:off x="447675" y="37233225"/>
          <a:ext cx="7825881" cy="109552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519682</xdr:colOff>
      <xdr:row>2</xdr:row>
      <xdr:rowOff>283095</xdr:rowOff>
    </xdr:from>
    <xdr:to>
      <xdr:col>2</xdr:col>
      <xdr:colOff>1224682</xdr:colOff>
      <xdr:row>3</xdr:row>
      <xdr:rowOff>571500</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2" y="957172"/>
          <a:ext cx="7108731" cy="122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63</xdr:row>
      <xdr:rowOff>0</xdr:rowOff>
    </xdr:from>
    <xdr:to>
      <xdr:col>7</xdr:col>
      <xdr:colOff>185861</xdr:colOff>
      <xdr:row>63</xdr:row>
      <xdr:rowOff>1257300</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419100" y="79648050"/>
          <a:ext cx="8986961" cy="12573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358489</xdr:colOff>
      <xdr:row>2</xdr:row>
      <xdr:rowOff>517556</xdr:rowOff>
    </xdr:from>
    <xdr:to>
      <xdr:col>2</xdr:col>
      <xdr:colOff>0</xdr:colOff>
      <xdr:row>3</xdr:row>
      <xdr:rowOff>586153</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4258" y="1191633"/>
          <a:ext cx="5665390" cy="918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2</xdr:row>
      <xdr:rowOff>517556</xdr:rowOff>
    </xdr:from>
    <xdr:to>
      <xdr:col>2</xdr:col>
      <xdr:colOff>645917</xdr:colOff>
      <xdr:row>3</xdr:row>
      <xdr:rowOff>586153</xdr:rowOff>
    </xdr:to>
    <xdr:pic>
      <xdr:nvPicPr>
        <xdr:cNvPr id="5" name="Picture 1">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3815" y="1180165"/>
          <a:ext cx="5657319" cy="9106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2</xdr:colOff>
      <xdr:row>2</xdr:row>
      <xdr:rowOff>262282</xdr:rowOff>
    </xdr:from>
    <xdr:to>
      <xdr:col>2</xdr:col>
      <xdr:colOff>688731</xdr:colOff>
      <xdr:row>3</xdr:row>
      <xdr:rowOff>549929</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 y="936359"/>
          <a:ext cx="7092460" cy="122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193261</xdr:colOff>
      <xdr:row>45</xdr:row>
      <xdr:rowOff>345109</xdr:rowOff>
    </xdr:from>
    <xdr:to>
      <xdr:col>10</xdr:col>
      <xdr:colOff>0</xdr:colOff>
      <xdr:row>46</xdr:row>
      <xdr:rowOff>1867448</xdr:rowOff>
    </xdr:to>
    <xdr:sp macro="" textlink="">
      <xdr:nvSpPr>
        <xdr:cNvPr id="3" name="Text Box 4">
          <a:extLst>
            <a:ext uri="{FF2B5EF4-FFF2-40B4-BE49-F238E27FC236}">
              <a16:creationId xmlns:a16="http://schemas.microsoft.com/office/drawing/2014/main" id="{00000000-0008-0000-0800-000003000000}"/>
            </a:ext>
          </a:extLst>
        </xdr:cNvPr>
        <xdr:cNvSpPr txBox="1">
          <a:spLocks noChangeArrowheads="1"/>
        </xdr:cNvSpPr>
      </xdr:nvSpPr>
      <xdr:spPr bwMode="auto">
        <a:xfrm>
          <a:off x="193261" y="31418696"/>
          <a:ext cx="11650869" cy="1922665"/>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Catalina Karam P.</a:t>
          </a:r>
          <a:r>
            <a:rPr lang="es-CO" sz="1800" b="1" i="0" u="none" strike="noStrike" baseline="0">
              <a:solidFill>
                <a:srgbClr val="FF0000"/>
              </a:solidFill>
              <a:effectLst/>
              <a:latin typeface="Arial" panose="020B0604020202020204" pitchFamily="34" charset="0"/>
              <a:ea typeface="+mn-ea"/>
              <a:cs typeface="Arial" panose="020B0604020202020204" pitchFamily="34" charset="0"/>
            </a:rPr>
            <a:t>	</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Laura Lopez Forero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Subdirección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Dirección Ejecutiva F.G.N.		                      Dirección Ejecutiva F.G..N.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358489</xdr:colOff>
      <xdr:row>2</xdr:row>
      <xdr:rowOff>517556</xdr:rowOff>
    </xdr:from>
    <xdr:to>
      <xdr:col>2</xdr:col>
      <xdr:colOff>0</xdr:colOff>
      <xdr:row>3</xdr:row>
      <xdr:rowOff>586153</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7189" y="1184306"/>
          <a:ext cx="2251361" cy="916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857250</xdr:colOff>
      <xdr:row>72</xdr:row>
      <xdr:rowOff>285750</xdr:rowOff>
    </xdr:from>
    <xdr:to>
      <xdr:col>10</xdr:col>
      <xdr:colOff>745702</xdr:colOff>
      <xdr:row>72</xdr:row>
      <xdr:rowOff>2019300</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stretch>
          <a:fillRect/>
        </a:stretch>
      </xdr:blipFill>
      <xdr:spPr>
        <a:xfrm>
          <a:off x="857250" y="17278350"/>
          <a:ext cx="12391113" cy="17335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132920</xdr:colOff>
      <xdr:row>2</xdr:row>
      <xdr:rowOff>465666</xdr:rowOff>
    </xdr:from>
    <xdr:to>
      <xdr:col>2</xdr:col>
      <xdr:colOff>0</xdr:colOff>
      <xdr:row>3</xdr:row>
      <xdr:rowOff>735192</xdr:rowOff>
    </xdr:to>
    <xdr:pic>
      <xdr:nvPicPr>
        <xdr:cNvPr id="2" name="Picture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920" y="941916"/>
          <a:ext cx="4947080" cy="841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72</xdr:row>
      <xdr:rowOff>0</xdr:rowOff>
    </xdr:from>
    <xdr:to>
      <xdr:col>5</xdr:col>
      <xdr:colOff>75706</xdr:colOff>
      <xdr:row>72</xdr:row>
      <xdr:rowOff>1095528</xdr:rowOff>
    </xdr:to>
    <xdr:pic>
      <xdr:nvPicPr>
        <xdr:cNvPr id="8" name="Imagen 7">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2"/>
        <a:stretch>
          <a:fillRect/>
        </a:stretch>
      </xdr:blipFill>
      <xdr:spPr>
        <a:xfrm>
          <a:off x="444500" y="79200375"/>
          <a:ext cx="7830643" cy="109552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399337</xdr:colOff>
      <xdr:row>2</xdr:row>
      <xdr:rowOff>247548</xdr:rowOff>
    </xdr:from>
    <xdr:to>
      <xdr:col>4</xdr:col>
      <xdr:colOff>1026868</xdr:colOff>
      <xdr:row>3</xdr:row>
      <xdr:rowOff>619017</xdr:rowOff>
    </xdr:to>
    <xdr:pic>
      <xdr:nvPicPr>
        <xdr:cNvPr id="2" name="Picture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4187" y="752373"/>
          <a:ext cx="4561356" cy="7524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166686</xdr:colOff>
      <xdr:row>71</xdr:row>
      <xdr:rowOff>142876</xdr:rowOff>
    </xdr:from>
    <xdr:to>
      <xdr:col>4</xdr:col>
      <xdr:colOff>976311</xdr:colOff>
      <xdr:row>77</xdr:row>
      <xdr:rowOff>26488</xdr:rowOff>
    </xdr:to>
    <xdr:pic>
      <xdr:nvPicPr>
        <xdr:cNvPr id="6" name="Imagen 5">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2"/>
        <a:stretch>
          <a:fillRect/>
        </a:stretch>
      </xdr:blipFill>
      <xdr:spPr>
        <a:xfrm>
          <a:off x="428624" y="34956751"/>
          <a:ext cx="5584031" cy="88373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10</xdr:col>
      <xdr:colOff>249023</xdr:colOff>
      <xdr:row>12</xdr:row>
      <xdr:rowOff>104869</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762000" y="2381250"/>
          <a:ext cx="9840698" cy="67636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132920</xdr:colOff>
      <xdr:row>2</xdr:row>
      <xdr:rowOff>465666</xdr:rowOff>
    </xdr:from>
    <xdr:to>
      <xdr:col>2</xdr:col>
      <xdr:colOff>508000</xdr:colOff>
      <xdr:row>3</xdr:row>
      <xdr:rowOff>735192</xdr:rowOff>
    </xdr:to>
    <xdr:pic>
      <xdr:nvPicPr>
        <xdr:cNvPr id="2" name="Pictur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920" y="941916"/>
          <a:ext cx="6737780" cy="1403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530" y="1787691"/>
          <a:ext cx="4185661" cy="937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27212</xdr:colOff>
      <xdr:row>9</xdr:row>
      <xdr:rowOff>141516</xdr:rowOff>
    </xdr:from>
    <xdr:to>
      <xdr:col>37</xdr:col>
      <xdr:colOff>734785</xdr:colOff>
      <xdr:row>11</xdr:row>
      <xdr:rowOff>405083</xdr:rowOff>
    </xdr:to>
    <xdr:pic>
      <xdr:nvPicPr>
        <xdr:cNvPr id="7" name="Imagen 6">
          <a:extLst>
            <a:ext uri="{FF2B5EF4-FFF2-40B4-BE49-F238E27FC236}">
              <a16:creationId xmlns:a16="http://schemas.microsoft.com/office/drawing/2014/main" id="{00000000-0008-0000-0F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658612" y="4751616"/>
          <a:ext cx="14423573" cy="2016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13606</xdr:colOff>
      <xdr:row>11</xdr:row>
      <xdr:rowOff>775603</xdr:rowOff>
    </xdr:from>
    <xdr:to>
      <xdr:col>37</xdr:col>
      <xdr:colOff>748228</xdr:colOff>
      <xdr:row>16</xdr:row>
      <xdr:rowOff>612945</xdr:rowOff>
    </xdr:to>
    <xdr:pic>
      <xdr:nvPicPr>
        <xdr:cNvPr id="8" name="Imagen 7">
          <a:extLst>
            <a:ext uri="{FF2B5EF4-FFF2-40B4-BE49-F238E27FC236}">
              <a16:creationId xmlns:a16="http://schemas.microsoft.com/office/drawing/2014/main" id="{00000000-0008-0000-0F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645006" y="7138303"/>
          <a:ext cx="14450622" cy="418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73269</xdr:colOff>
      <xdr:row>27</xdr:row>
      <xdr:rowOff>87923</xdr:rowOff>
    </xdr:from>
    <xdr:to>
      <xdr:col>7</xdr:col>
      <xdr:colOff>498230</xdr:colOff>
      <xdr:row>27</xdr:row>
      <xdr:rowOff>2050492</xdr:rowOff>
    </xdr:to>
    <xdr:sp macro="" textlink="">
      <xdr:nvSpPr>
        <xdr:cNvPr id="6" name="Text Box 4">
          <a:extLst>
            <a:ext uri="{FF2B5EF4-FFF2-40B4-BE49-F238E27FC236}">
              <a16:creationId xmlns:a16="http://schemas.microsoft.com/office/drawing/2014/main" id="{00000000-0008-0000-0F00-000006000000}"/>
            </a:ext>
          </a:extLst>
        </xdr:cNvPr>
        <xdr:cNvSpPr txBox="1">
          <a:spLocks noChangeArrowheads="1"/>
        </xdr:cNvSpPr>
      </xdr:nvSpPr>
      <xdr:spPr bwMode="auto">
        <a:xfrm>
          <a:off x="234461" y="17276885"/>
          <a:ext cx="10257692" cy="1962569"/>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PEDRO SUAREZ OCHOA</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700" b="1" i="0" baseline="0">
              <a:effectLst/>
              <a:latin typeface="Arial" panose="020B0604020202020204" pitchFamily="34" charset="0"/>
              <a:ea typeface="+mn-ea"/>
              <a:cs typeface="Arial" panose="020B0604020202020204" pitchFamily="34" charset="0"/>
            </a:rPr>
            <a:t>CRISTINA VALDERRAMA BLANCO</a:t>
          </a:r>
          <a:endPar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Nacional de Gestión Contractual 		Subdirección Nacional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Dirección Nacional de Apoyo a la Gestión - DNAG		Dirección Nacional de Apoyo a la Gestión - DNAG</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536" y="278424"/>
          <a:ext cx="4759519" cy="1042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https://fiscaliagovco-my.sharepoint.com/personal/maria_karam_fiscalia_gov_co/Documents/A&#209;O%202026/AAA%20PROCESO%202026/96)%20# MANT MOTORES Y MOTOBOMBAS vigen futura/ejem cuadros vig pasadas/2024 # 18  Estudio del sector MANT MOTERES Y MOTOBOMBAS y bolsa repuestos.xlsx" TargetMode="External"/><Relationship Id="rId2" Type="http://schemas.microsoft.com/office/2019/04/relationships/externalLinkLongPath" Target="96)%20# MANT MOTORES Y MOTOBOMBAS vigen futura/ejem cuadros vig pasadas/2024 # 18  Estudio del sector MANT MOTERES Y MOTOBOMBAS y bolsa repuestos.xlsx?9D612D70" TargetMode="External"/><Relationship Id="rId1" Type="http://schemas.openxmlformats.org/officeDocument/2006/relationships/externalLinkPath" Target="file:///\\9D612D70\2024%20%23%2018%20%20Estudio%20del%20sector%20MANT%20MOTERES%20Y%20MOTOBOMBAS%20y%20bolsa%20repuestos.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markaram/Desktop/CATALINA/A&#209;O%202024/AAA%20PROCESOS%2020224/3)%20# 5 MANT PUERTAS minim/2024  # 5 ESTUDIO DEL SECTOR DEFINITIVO1.xlsx" TargetMode="External"/><Relationship Id="rId2" Type="http://schemas.openxmlformats.org/officeDocument/2006/relationships/externalLinkPath" Target="file:///D:\markaram\Desktop\CATALINA\A&#209;O%202024\AAA%20PROCESOS%2020224\3)%20%23%205%20MANT%20PUERTAS%20minim\2024%20%20%23%205%20ESTUDIO%20DEL%20SECTOR%20DEFINITIVO1.xlsx" TargetMode="External"/><Relationship Id="rId1" Type="http://schemas.openxmlformats.org/officeDocument/2006/relationships/externalLinkPath" Target="/markaram/Desktop/CATALINA/A&#209;O%202024/AAA%20PROCESOS%2020224/3)%20# 5 MANT PUERTAS minim/2024  # 5 ESTUDIO DEL SECTOR DEFINITIVO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olicitud cotizaciones"/>
      <sheetName val="GENERAL"/>
      <sheetName val="ANEXO 1 -V. UNITARIOS "/>
      <sheetName val="ANEXO 1"/>
      <sheetName val="Anexo 1 HISTORICOS"/>
      <sheetName val="ANEXO 2 "/>
      <sheetName val="ANEXO3"/>
      <sheetName val="ANEXO 2"/>
      <sheetName val="VIGENCIAS"/>
      <sheetName val="COTIZACIÓN"/>
    </sheetNames>
    <sheetDataSet>
      <sheetData sheetId="0"/>
      <sheetData sheetId="1"/>
      <sheetData sheetId="2">
        <row r="7">
          <cell r="B7">
            <v>1</v>
          </cell>
        </row>
        <row r="8">
          <cell r="B8">
            <v>2</v>
          </cell>
        </row>
        <row r="9">
          <cell r="B9">
            <v>3</v>
          </cell>
        </row>
        <row r="10">
          <cell r="B10">
            <v>4</v>
          </cell>
        </row>
        <row r="11">
          <cell r="B11">
            <v>5</v>
          </cell>
        </row>
        <row r="12">
          <cell r="B12">
            <v>6</v>
          </cell>
        </row>
        <row r="13">
          <cell r="B13">
            <v>7</v>
          </cell>
        </row>
        <row r="14">
          <cell r="B14">
            <v>8</v>
          </cell>
        </row>
        <row r="15">
          <cell r="B15">
            <v>9</v>
          </cell>
        </row>
        <row r="16">
          <cell r="B16">
            <v>10</v>
          </cell>
        </row>
        <row r="17">
          <cell r="B17">
            <v>11</v>
          </cell>
        </row>
        <row r="18">
          <cell r="B18">
            <v>12</v>
          </cell>
        </row>
        <row r="19">
          <cell r="B19">
            <v>13</v>
          </cell>
        </row>
        <row r="20">
          <cell r="B20">
            <v>14</v>
          </cell>
        </row>
        <row r="21">
          <cell r="B21">
            <v>15</v>
          </cell>
        </row>
        <row r="22">
          <cell r="B22">
            <v>16</v>
          </cell>
        </row>
        <row r="23">
          <cell r="B23">
            <v>17</v>
          </cell>
        </row>
        <row r="24">
          <cell r="B24" t="str">
            <v>TOTALES</v>
          </cell>
        </row>
      </sheetData>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GENERAL"/>
      <sheetName val="ANEXO 1 -V. UNITARIOS "/>
      <sheetName val="anexo 2 historicos"/>
      <sheetName val="Anexo 2. "/>
      <sheetName val="ANEXO 3 "/>
      <sheetName val="ANEXO 4"/>
    </sheetNames>
    <sheetDataSet>
      <sheetData sheetId="0"/>
      <sheetData sheetId="1">
        <row r="13">
          <cell r="AE13"/>
        </row>
        <row r="35">
          <cell r="Y35"/>
        </row>
        <row r="36">
          <cell r="Y36"/>
        </row>
        <row r="37">
          <cell r="Y37"/>
        </row>
        <row r="38">
          <cell r="Y38"/>
        </row>
        <row r="39">
          <cell r="Y39"/>
        </row>
        <row r="40">
          <cell r="Y40"/>
        </row>
        <row r="41">
          <cell r="Y41"/>
        </row>
        <row r="42">
          <cell r="Y42"/>
        </row>
        <row r="43">
          <cell r="Y43"/>
        </row>
        <row r="44">
          <cell r="Y44"/>
        </row>
        <row r="45">
          <cell r="Y45"/>
        </row>
        <row r="46">
          <cell r="Y46"/>
        </row>
        <row r="47">
          <cell r="Y47"/>
        </row>
        <row r="48">
          <cell r="Y48"/>
        </row>
      </sheetData>
      <sheetData sheetId="2"/>
      <sheetData sheetId="3">
        <row r="12">
          <cell r="W12"/>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mailto:servicios@equibombas.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 Id="rId4"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 Id="rId4"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L8" sqref="L8"/>
    </sheetView>
  </sheetViews>
  <sheetFormatPr baseColWidth="10" defaultRowHeight="15" x14ac:dyDescent="0.25"/>
  <cols>
    <col min="1" max="1" width="7.7109375" customWidth="1"/>
    <col min="2" max="2" width="21.140625" customWidth="1"/>
    <col min="3" max="3" width="15.85546875" customWidth="1"/>
  </cols>
  <sheetData>
    <row r="1" spans="1:7" ht="22.5" x14ac:dyDescent="0.45">
      <c r="A1" s="837" t="s">
        <v>45</v>
      </c>
      <c r="B1" s="838"/>
      <c r="C1" s="838"/>
      <c r="D1" s="838"/>
      <c r="E1" s="838"/>
      <c r="F1" s="838"/>
      <c r="G1" s="838"/>
    </row>
    <row r="2" spans="1:7" ht="18.75" x14ac:dyDescent="0.3">
      <c r="A2" s="38"/>
      <c r="B2" s="38"/>
    </row>
    <row r="3" spans="1:7" ht="41.25" customHeight="1" x14ac:dyDescent="0.3">
      <c r="A3" s="818" t="s">
        <v>0</v>
      </c>
      <c r="B3" s="818"/>
      <c r="C3" s="818"/>
      <c r="D3" s="818"/>
      <c r="E3" s="818"/>
      <c r="F3" s="818"/>
      <c r="G3" s="818"/>
    </row>
    <row r="4" spans="1:7" ht="15.75" thickBot="1" x14ac:dyDescent="0.3">
      <c r="A4" s="2"/>
      <c r="B4" s="2"/>
      <c r="C4" s="2"/>
      <c r="D4" s="2"/>
      <c r="E4" s="2"/>
      <c r="F4" s="2"/>
      <c r="G4" s="2"/>
    </row>
    <row r="5" spans="1:7" ht="16.5" x14ac:dyDescent="0.25">
      <c r="A5" s="39" t="s">
        <v>1</v>
      </c>
      <c r="B5" s="833" t="s">
        <v>2</v>
      </c>
      <c r="C5" s="833"/>
      <c r="D5" s="833"/>
      <c r="E5" s="833"/>
      <c r="F5" s="833"/>
      <c r="G5" s="834"/>
    </row>
    <row r="6" spans="1:7" ht="48" customHeight="1" x14ac:dyDescent="0.25">
      <c r="A6" s="40">
        <v>1</v>
      </c>
      <c r="B6" s="41" t="s">
        <v>3</v>
      </c>
      <c r="C6" s="825" t="s">
        <v>46</v>
      </c>
      <c r="D6" s="825"/>
      <c r="E6" s="825"/>
      <c r="F6" s="825"/>
      <c r="G6" s="826"/>
    </row>
    <row r="7" spans="1:7" ht="16.5" x14ac:dyDescent="0.25">
      <c r="A7" s="40">
        <v>2</v>
      </c>
      <c r="B7" s="41" t="s">
        <v>4</v>
      </c>
      <c r="C7" s="825" t="s">
        <v>29</v>
      </c>
      <c r="D7" s="825"/>
      <c r="E7" s="825"/>
      <c r="F7" s="825"/>
      <c r="G7" s="826"/>
    </row>
    <row r="8" spans="1:7" ht="33.75" thickBot="1" x14ac:dyDescent="0.3">
      <c r="A8" s="40">
        <v>3</v>
      </c>
      <c r="B8" s="41" t="s">
        <v>5</v>
      </c>
      <c r="C8" s="835" t="s">
        <v>6</v>
      </c>
      <c r="D8" s="835"/>
      <c r="E8" s="835"/>
      <c r="F8" s="835"/>
      <c r="G8" s="836"/>
    </row>
    <row r="9" spans="1:7" x14ac:dyDescent="0.25">
      <c r="A9" s="812">
        <v>4</v>
      </c>
      <c r="B9" s="813" t="s">
        <v>7</v>
      </c>
      <c r="C9" s="814" t="s">
        <v>8</v>
      </c>
      <c r="D9" s="42"/>
      <c r="E9" s="43"/>
      <c r="F9" s="43"/>
      <c r="G9" s="44"/>
    </row>
    <row r="10" spans="1:7" x14ac:dyDescent="0.25">
      <c r="A10" s="812"/>
      <c r="B10" s="813"/>
      <c r="C10" s="815"/>
      <c r="D10" s="817"/>
      <c r="E10" s="45"/>
      <c r="F10" s="45"/>
      <c r="G10" s="46"/>
    </row>
    <row r="11" spans="1:7" x14ac:dyDescent="0.25">
      <c r="A11" s="812"/>
      <c r="B11" s="813"/>
      <c r="C11" s="815"/>
      <c r="D11" s="817"/>
      <c r="E11" s="45"/>
      <c r="F11" s="45"/>
      <c r="G11" s="46"/>
    </row>
    <row r="12" spans="1:7" x14ac:dyDescent="0.25">
      <c r="A12" s="812"/>
      <c r="B12" s="813"/>
      <c r="C12" s="815"/>
      <c r="D12" s="47"/>
      <c r="E12" s="47"/>
      <c r="F12" s="47"/>
      <c r="G12" s="48"/>
    </row>
    <row r="13" spans="1:7" ht="15.75" thickBot="1" x14ac:dyDescent="0.3">
      <c r="A13" s="812"/>
      <c r="B13" s="813"/>
      <c r="C13" s="816"/>
      <c r="D13" s="49"/>
      <c r="E13" s="49"/>
      <c r="F13" s="49"/>
      <c r="G13" s="50"/>
    </row>
    <row r="14" spans="1:7" ht="33" x14ac:dyDescent="0.25">
      <c r="A14" s="812">
        <v>5</v>
      </c>
      <c r="B14" s="822" t="s">
        <v>9</v>
      </c>
      <c r="C14" s="51" t="s">
        <v>10</v>
      </c>
      <c r="D14" s="823"/>
      <c r="E14" s="823"/>
      <c r="F14" s="823"/>
      <c r="G14" s="824"/>
    </row>
    <row r="15" spans="1:7" ht="50.25" customHeight="1" x14ac:dyDescent="0.25">
      <c r="A15" s="812"/>
      <c r="B15" s="822"/>
      <c r="C15" s="41" t="s">
        <v>11</v>
      </c>
      <c r="D15" s="825" t="s">
        <v>12</v>
      </c>
      <c r="E15" s="825"/>
      <c r="F15" s="825"/>
      <c r="G15" s="826"/>
    </row>
    <row r="16" spans="1:7" ht="16.5" x14ac:dyDescent="0.25">
      <c r="A16" s="812"/>
      <c r="B16" s="822"/>
      <c r="C16" s="827" t="s">
        <v>13</v>
      </c>
      <c r="D16" s="828" t="s">
        <v>14</v>
      </c>
      <c r="E16" s="828"/>
      <c r="F16" s="828"/>
      <c r="G16" s="829"/>
    </row>
    <row r="17" spans="1:7" ht="16.5" x14ac:dyDescent="0.25">
      <c r="A17" s="812"/>
      <c r="B17" s="822"/>
      <c r="C17" s="827"/>
      <c r="D17" s="827"/>
      <c r="E17" s="827"/>
      <c r="F17" s="827"/>
      <c r="G17" s="830"/>
    </row>
    <row r="18" spans="1:7" ht="16.5" x14ac:dyDescent="0.25">
      <c r="A18" s="812"/>
      <c r="B18" s="822"/>
      <c r="C18" s="827"/>
      <c r="D18" s="831"/>
      <c r="E18" s="831"/>
      <c r="F18" s="831"/>
      <c r="G18" s="832"/>
    </row>
    <row r="19" spans="1:7" ht="49.5" x14ac:dyDescent="0.25">
      <c r="A19" s="40">
        <v>6</v>
      </c>
      <c r="B19" s="41" t="s">
        <v>15</v>
      </c>
      <c r="C19" s="52" t="s">
        <v>25</v>
      </c>
      <c r="D19" s="52"/>
      <c r="E19" s="52" t="s">
        <v>16</v>
      </c>
      <c r="F19" s="52" t="s">
        <v>17</v>
      </c>
      <c r="G19" s="53" t="s">
        <v>18</v>
      </c>
    </row>
    <row r="20" spans="1:7" ht="50.25" thickBot="1" x14ac:dyDescent="0.3">
      <c r="A20" s="54">
        <v>7</v>
      </c>
      <c r="B20" s="55" t="s">
        <v>19</v>
      </c>
      <c r="C20" s="819" t="s">
        <v>48</v>
      </c>
      <c r="D20" s="819"/>
      <c r="E20" s="819"/>
      <c r="F20" s="819"/>
      <c r="G20" s="820"/>
    </row>
    <row r="21" spans="1:7" ht="17.25" x14ac:dyDescent="0.3">
      <c r="A21" s="56" t="s">
        <v>47</v>
      </c>
      <c r="B21" s="45"/>
      <c r="C21" s="45"/>
      <c r="D21" s="45"/>
      <c r="E21" s="45"/>
      <c r="F21" s="45"/>
      <c r="G21" s="45"/>
    </row>
    <row r="22" spans="1:7" x14ac:dyDescent="0.25">
      <c r="A22" s="821" t="s">
        <v>20</v>
      </c>
      <c r="B22" s="821"/>
      <c r="C22" s="821"/>
      <c r="D22" s="821"/>
      <c r="E22" s="821"/>
      <c r="F22" s="821"/>
      <c r="G22" s="821"/>
    </row>
    <row r="23" spans="1:7" ht="46.5" customHeight="1" x14ac:dyDescent="0.25">
      <c r="A23" s="821"/>
      <c r="B23" s="821"/>
      <c r="C23" s="821"/>
      <c r="D23" s="821"/>
      <c r="E23" s="821"/>
      <c r="F23" s="821"/>
      <c r="G23" s="821"/>
    </row>
    <row r="24" spans="1:7" ht="17.25" x14ac:dyDescent="0.3">
      <c r="A24" s="57" t="s">
        <v>21</v>
      </c>
      <c r="B24" s="45"/>
      <c r="C24" s="45"/>
      <c r="D24" s="45"/>
      <c r="E24" s="45"/>
      <c r="F24" s="45"/>
      <c r="G24" s="45"/>
    </row>
    <row r="25" spans="1:7" x14ac:dyDescent="0.25">
      <c r="A25" s="45"/>
      <c r="B25" s="45"/>
      <c r="C25" s="45"/>
      <c r="D25" s="45"/>
      <c r="E25" s="45"/>
      <c r="F25" s="45"/>
      <c r="G25" s="45"/>
    </row>
    <row r="26" spans="1:7" ht="17.25" x14ac:dyDescent="0.3">
      <c r="A26" s="56" t="s">
        <v>22</v>
      </c>
      <c r="B26" s="45"/>
      <c r="C26" s="45"/>
      <c r="D26" s="45"/>
      <c r="E26" s="45"/>
      <c r="F26" s="45"/>
      <c r="G26" s="45"/>
    </row>
    <row r="27" spans="1:7" ht="15.75" x14ac:dyDescent="0.25">
      <c r="A27" s="58" t="s">
        <v>23</v>
      </c>
      <c r="B27" s="45"/>
      <c r="C27" s="45"/>
      <c r="D27" s="45"/>
      <c r="E27" s="45"/>
      <c r="F27" s="45"/>
      <c r="G27" s="45"/>
    </row>
    <row r="28" spans="1:7" ht="15.75" x14ac:dyDescent="0.25">
      <c r="A28" s="58" t="s">
        <v>24</v>
      </c>
      <c r="B28" s="45"/>
      <c r="C28" s="45"/>
      <c r="D28" s="45"/>
      <c r="E28" s="45"/>
      <c r="F28" s="45"/>
      <c r="G28" s="45"/>
    </row>
  </sheetData>
  <mergeCells count="20">
    <mergeCell ref="A1:G1"/>
    <mergeCell ref="C20:G20"/>
    <mergeCell ref="A22:G23"/>
    <mergeCell ref="A14:A18"/>
    <mergeCell ref="B14:B18"/>
    <mergeCell ref="D14:G14"/>
    <mergeCell ref="D15:G15"/>
    <mergeCell ref="C16:C18"/>
    <mergeCell ref="D16:G16"/>
    <mergeCell ref="D17:G17"/>
    <mergeCell ref="D18:G18"/>
    <mergeCell ref="A9:A13"/>
    <mergeCell ref="B9:B13"/>
    <mergeCell ref="C9:C13"/>
    <mergeCell ref="D10:D11"/>
    <mergeCell ref="A3:G3"/>
    <mergeCell ref="B5:G5"/>
    <mergeCell ref="C6:G6"/>
    <mergeCell ref="C7:G7"/>
    <mergeCell ref="C8:G8"/>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3"/>
  <sheetViews>
    <sheetView topLeftCell="P1" zoomScale="75" zoomScaleNormal="75" workbookViewId="0">
      <selection activeCell="S16" sqref="S16"/>
    </sheetView>
  </sheetViews>
  <sheetFormatPr baseColWidth="10" defaultRowHeight="15" x14ac:dyDescent="0.25"/>
  <cols>
    <col min="1" max="1" width="11.140625" bestFit="1" customWidth="1"/>
    <col min="2" max="2" width="11.85546875" bestFit="1" customWidth="1"/>
    <col min="3" max="3" width="20.5703125" bestFit="1" customWidth="1"/>
    <col min="4" max="4" width="27.140625" customWidth="1"/>
    <col min="5" max="5" width="17" bestFit="1" customWidth="1"/>
    <col min="6" max="6" width="17" customWidth="1"/>
    <col min="7" max="7" width="14.5703125" customWidth="1"/>
    <col min="8" max="8" width="11.5703125" customWidth="1"/>
    <col min="9" max="9" width="13.7109375" bestFit="1" customWidth="1"/>
    <col min="10" max="10" width="16.42578125" bestFit="1" customWidth="1"/>
    <col min="11" max="11" width="15.5703125" bestFit="1" customWidth="1"/>
    <col min="12" max="12" width="10.85546875" bestFit="1" customWidth="1"/>
    <col min="13" max="13" width="10.85546875" customWidth="1"/>
    <col min="14" max="14" width="40.85546875" customWidth="1"/>
    <col min="15" max="15" width="32.5703125" customWidth="1"/>
    <col min="16" max="16" width="32.140625" customWidth="1"/>
    <col min="17" max="17" width="15" customWidth="1"/>
    <col min="18" max="18" width="57.85546875" customWidth="1"/>
    <col min="19" max="19" width="9.5703125" customWidth="1"/>
    <col min="20" max="21" width="6.7109375" customWidth="1"/>
    <col min="22" max="22" width="9.85546875" customWidth="1"/>
    <col min="23" max="26" width="11.140625" customWidth="1"/>
    <col min="27" max="27" width="14.42578125" bestFit="1" customWidth="1"/>
    <col min="28" max="28" width="12" bestFit="1" customWidth="1"/>
    <col min="29" max="30" width="10.85546875" customWidth="1"/>
    <col min="31" max="31" width="15.140625" bestFit="1" customWidth="1"/>
    <col min="32" max="33" width="15.140625" customWidth="1"/>
    <col min="34" max="34" width="13.140625" style="95" bestFit="1" customWidth="1"/>
    <col min="35" max="35" width="34.7109375" customWidth="1"/>
    <col min="36" max="36" width="24.85546875" customWidth="1"/>
  </cols>
  <sheetData>
    <row r="1" spans="1:41" s="129" customFormat="1" ht="45" customHeight="1" thickBot="1" x14ac:dyDescent="0.3">
      <c r="A1" s="129" t="s">
        <v>93</v>
      </c>
      <c r="B1" s="129" t="s">
        <v>112</v>
      </c>
      <c r="C1" s="129" t="s">
        <v>94</v>
      </c>
      <c r="D1" s="129" t="s">
        <v>95</v>
      </c>
      <c r="E1" s="129" t="s">
        <v>96</v>
      </c>
      <c r="F1" s="129" t="s">
        <v>111</v>
      </c>
      <c r="G1" s="129" t="s">
        <v>91</v>
      </c>
      <c r="H1" s="96" t="s">
        <v>100</v>
      </c>
      <c r="I1" s="129" t="s">
        <v>97</v>
      </c>
      <c r="J1" s="129" t="s">
        <v>98</v>
      </c>
      <c r="K1" s="129" t="s">
        <v>99</v>
      </c>
      <c r="L1" s="129" t="s">
        <v>103</v>
      </c>
      <c r="M1" s="129" t="s">
        <v>125</v>
      </c>
      <c r="N1" s="129" t="s">
        <v>29</v>
      </c>
      <c r="O1" s="129" t="s">
        <v>136</v>
      </c>
      <c r="P1" s="129" t="s">
        <v>137</v>
      </c>
      <c r="Q1" s="129" t="s">
        <v>107</v>
      </c>
      <c r="R1" s="129" t="s">
        <v>4</v>
      </c>
      <c r="S1" s="129" t="s">
        <v>108</v>
      </c>
      <c r="T1" s="129" t="s">
        <v>109</v>
      </c>
      <c r="U1" s="129" t="s">
        <v>117</v>
      </c>
      <c r="V1" s="129" t="s">
        <v>118</v>
      </c>
      <c r="W1" s="129" t="s">
        <v>119</v>
      </c>
      <c r="X1" s="129" t="s">
        <v>122</v>
      </c>
      <c r="Y1" s="129" t="s">
        <v>123</v>
      </c>
      <c r="Z1" s="129" t="s">
        <v>124</v>
      </c>
      <c r="AA1" s="129" t="s">
        <v>120</v>
      </c>
      <c r="AB1" s="129" t="s">
        <v>121</v>
      </c>
      <c r="AC1" s="129" t="s">
        <v>117</v>
      </c>
      <c r="AD1" s="129" t="s">
        <v>130</v>
      </c>
      <c r="AE1" s="129" t="s">
        <v>92</v>
      </c>
      <c r="AF1" s="129" t="s">
        <v>176</v>
      </c>
      <c r="AG1" s="129" t="s">
        <v>134</v>
      </c>
      <c r="AH1" s="130" t="s">
        <v>106</v>
      </c>
      <c r="AI1" s="129" t="s">
        <v>132</v>
      </c>
      <c r="AJ1" s="129" t="s">
        <v>133</v>
      </c>
      <c r="AL1" s="129" t="s">
        <v>113</v>
      </c>
      <c r="AM1" s="129" t="s">
        <v>114</v>
      </c>
      <c r="AN1" s="129" t="s">
        <v>115</v>
      </c>
      <c r="AO1" s="129" t="s">
        <v>116</v>
      </c>
    </row>
    <row r="2" spans="1:41" s="108" customFormat="1" ht="165.75" thickBot="1" x14ac:dyDescent="0.3">
      <c r="A2" s="104" t="s">
        <v>187</v>
      </c>
      <c r="B2" s="120">
        <f ca="1">TODAY()</f>
        <v>46280</v>
      </c>
      <c r="C2" s="105">
        <v>43600000</v>
      </c>
      <c r="D2" s="104" t="s">
        <v>161</v>
      </c>
      <c r="E2" s="104" t="s">
        <v>162</v>
      </c>
      <c r="F2" s="104" t="s">
        <v>163</v>
      </c>
      <c r="G2" s="104">
        <v>2</v>
      </c>
      <c r="H2" s="104" t="s">
        <v>179</v>
      </c>
      <c r="I2" s="104" t="s">
        <v>173</v>
      </c>
      <c r="J2" s="104" t="s">
        <v>180</v>
      </c>
      <c r="K2" s="106"/>
      <c r="L2" s="106"/>
      <c r="M2" s="106"/>
      <c r="N2" s="104" t="s">
        <v>164</v>
      </c>
      <c r="O2" s="104"/>
      <c r="P2" s="104"/>
      <c r="Q2" s="104" t="s">
        <v>166</v>
      </c>
      <c r="R2" s="104" t="s">
        <v>168</v>
      </c>
      <c r="S2" s="104">
        <v>99.59</v>
      </c>
      <c r="T2" s="104">
        <v>101.62</v>
      </c>
      <c r="U2" s="104" t="s">
        <v>178</v>
      </c>
      <c r="V2" s="104" t="s">
        <v>169</v>
      </c>
      <c r="W2" s="158" t="s">
        <v>170</v>
      </c>
      <c r="X2" s="134" t="s">
        <v>171</v>
      </c>
      <c r="Y2" s="201" t="s">
        <v>165</v>
      </c>
      <c r="Z2" s="134" t="s">
        <v>172</v>
      </c>
      <c r="AA2" s="134" t="str">
        <f>+Q3</f>
        <v>31 de octubre de 2018</v>
      </c>
      <c r="AB2" s="134">
        <v>43405</v>
      </c>
      <c r="AC2" s="104" t="s">
        <v>178</v>
      </c>
      <c r="AD2" s="134"/>
      <c r="AE2" s="111" t="e">
        <f>+'ANEXO 2  historicovs cotizacio '!#REF!</f>
        <v>#REF!</v>
      </c>
      <c r="AF2" s="220" t="e">
        <f>+C2-AE2</f>
        <v>#REF!</v>
      </c>
      <c r="AG2" s="159" t="s">
        <v>135</v>
      </c>
      <c r="AH2" s="160" t="s">
        <v>135</v>
      </c>
      <c r="AI2" s="107" t="s">
        <v>174</v>
      </c>
      <c r="AJ2" s="107" t="s">
        <v>177</v>
      </c>
      <c r="AK2" s="107" t="s">
        <v>105</v>
      </c>
      <c r="AN2" s="108" t="s">
        <v>131</v>
      </c>
    </row>
    <row r="3" spans="1:41" x14ac:dyDescent="0.25">
      <c r="Q3" s="148" t="s">
        <v>167</v>
      </c>
    </row>
  </sheetData>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12"/>
  <sheetViews>
    <sheetView zoomScaleNormal="100" workbookViewId="0">
      <selection activeCell="D16" sqref="D16"/>
    </sheetView>
  </sheetViews>
  <sheetFormatPr baseColWidth="10" defaultRowHeight="15" x14ac:dyDescent="0.25"/>
  <cols>
    <col min="1" max="1" width="5.140625" customWidth="1"/>
    <col min="2" max="2" width="14.28515625" customWidth="1"/>
    <col min="3" max="3" width="32.28515625" customWidth="1"/>
    <col min="4" max="4" width="22" customWidth="1"/>
    <col min="5" max="5" width="43.85546875" customWidth="1"/>
    <col min="7" max="7" width="14.140625" style="89" bestFit="1" customWidth="1"/>
    <col min="8" max="8" width="11.42578125" style="89"/>
  </cols>
  <sheetData>
    <row r="1" spans="2:7" s="102" customFormat="1" ht="16.5" thickBot="1" x14ac:dyDescent="0.3">
      <c r="B1" s="839" t="s">
        <v>45</v>
      </c>
      <c r="C1" s="840"/>
      <c r="D1" s="840"/>
      <c r="E1" s="841"/>
    </row>
    <row r="2" spans="2:7" s="102" customFormat="1" ht="36" customHeight="1" x14ac:dyDescent="0.2"/>
    <row r="3" spans="2:7" s="102" customFormat="1" thickBot="1" x14ac:dyDescent="0.25"/>
    <row r="4" spans="2:7" s="102" customFormat="1" ht="16.5" thickBot="1" x14ac:dyDescent="0.25">
      <c r="B4" s="842" t="s">
        <v>28</v>
      </c>
      <c r="C4" s="843"/>
      <c r="D4" s="843"/>
      <c r="E4" s="844"/>
    </row>
    <row r="5" spans="2:7" s="102" customFormat="1" ht="14.25" x14ac:dyDescent="0.2">
      <c r="B5" s="845" t="s">
        <v>26</v>
      </c>
      <c r="C5" s="847" t="s">
        <v>27</v>
      </c>
      <c r="D5" s="849" t="s">
        <v>104</v>
      </c>
      <c r="E5" s="851" t="s">
        <v>138</v>
      </c>
    </row>
    <row r="6" spans="2:7" s="102" customFormat="1" thickBot="1" x14ac:dyDescent="0.25">
      <c r="B6" s="846"/>
      <c r="C6" s="848"/>
      <c r="D6" s="850"/>
      <c r="E6" s="852"/>
    </row>
    <row r="7" spans="2:7" s="102" customFormat="1" ht="31.5" customHeight="1" x14ac:dyDescent="0.2">
      <c r="B7" s="163">
        <v>1</v>
      </c>
      <c r="C7" s="165" t="str">
        <f>+GENERAL!I2</f>
        <v>EQUIBOMBAS SAS</v>
      </c>
      <c r="D7" s="163">
        <v>3186070335</v>
      </c>
      <c r="E7" s="205" t="s">
        <v>181</v>
      </c>
    </row>
    <row r="8" spans="2:7" s="102" customFormat="1" ht="35.1" customHeight="1" x14ac:dyDescent="0.25">
      <c r="B8" s="164">
        <v>2</v>
      </c>
      <c r="C8" s="166" t="str">
        <f>+GENERAL!J2</f>
        <v>HIGH TECH FILTRACION INDUSTRIAL S.A.S.</v>
      </c>
      <c r="D8" s="168">
        <v>3107743486</v>
      </c>
      <c r="E8" s="167" t="s">
        <v>182</v>
      </c>
    </row>
    <row r="12" spans="2:7" x14ac:dyDescent="0.25">
      <c r="G12" s="154"/>
    </row>
  </sheetData>
  <mergeCells count="6">
    <mergeCell ref="B1:E1"/>
    <mergeCell ref="B4:E4"/>
    <mergeCell ref="B5:B6"/>
    <mergeCell ref="C5:C6"/>
    <mergeCell ref="D5:D6"/>
    <mergeCell ref="E5:E6"/>
  </mergeCells>
  <hyperlinks>
    <hyperlink ref="E7" r:id="rId1" xr:uid="{00000000-0004-0000-0200-000000000000}"/>
  </hyperlinks>
  <printOptions horizontalCentered="1"/>
  <pageMargins left="0.70866141732283472" right="0.70866141732283472" top="0.74803149606299213" bottom="0.74803149606299213" header="0.31496062992125984" footer="0.31496062992125984"/>
  <pageSetup paperSize="14" orientation="landscape" horizontalDpi="4294967293" verticalDpi="0"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J976"/>
  <sheetViews>
    <sheetView topLeftCell="A27" zoomScale="60" zoomScaleNormal="60" workbookViewId="0">
      <selection activeCell="M11" sqref="M11"/>
    </sheetView>
  </sheetViews>
  <sheetFormatPr baseColWidth="10" defaultRowHeight="15" outlineLevelCol="2" x14ac:dyDescent="0.2"/>
  <cols>
    <col min="1" max="1" width="1.7109375" style="4" customWidth="1"/>
    <col min="2" max="2" width="6.7109375" style="4" customWidth="1"/>
    <col min="3" max="3" width="50.28515625" style="19" customWidth="1"/>
    <col min="4" max="4" width="13.85546875" style="19" customWidth="1"/>
    <col min="5" max="5" width="15.5703125" style="19" customWidth="1"/>
    <col min="6" max="6" width="1.7109375" style="16" customWidth="1"/>
    <col min="7" max="7" width="17.42578125" style="275" customWidth="1"/>
    <col min="8" max="8" width="13.5703125" style="97" customWidth="1"/>
    <col min="9" max="9" width="15" style="97" customWidth="1"/>
    <col min="10" max="10" width="19.5703125" style="4" customWidth="1"/>
    <col min="11" max="11" width="1.7109375" style="16" customWidth="1"/>
    <col min="12" max="12" width="16.140625" style="4" customWidth="1"/>
    <col min="13" max="13" width="15.140625" style="4" customWidth="1"/>
    <col min="14" max="14" width="17.28515625" style="4" customWidth="1"/>
    <col min="15" max="15" width="19.140625" style="4" customWidth="1"/>
    <col min="16" max="16" width="2.140625" style="16" customWidth="1"/>
    <col min="17" max="17" width="15.140625" style="4" hidden="1" customWidth="1"/>
    <col min="18" max="18" width="13.85546875" style="4" hidden="1" customWidth="1"/>
    <col min="19" max="19" width="15.140625" style="4" hidden="1" customWidth="1"/>
    <col min="20" max="20" width="21.28515625" style="4" hidden="1" customWidth="1"/>
    <col min="21" max="21" width="2.28515625" style="16" hidden="1" customWidth="1" collapsed="1"/>
    <col min="22" max="22" width="15.5703125" style="4" hidden="1" customWidth="1"/>
    <col min="23" max="23" width="15.85546875" style="4" hidden="1" customWidth="1"/>
    <col min="24" max="24" width="15.28515625" style="4" hidden="1" customWidth="1"/>
    <col min="25" max="25" width="16.140625" style="4" hidden="1" customWidth="1"/>
    <col min="26" max="26" width="5.28515625" style="4" customWidth="1"/>
    <col min="27" max="27" width="21.140625" style="16" customWidth="1" outlineLevel="1"/>
    <col min="28" max="28" width="21.7109375" style="16" customWidth="1" outlineLevel="1"/>
    <col min="29" max="29" width="19.7109375" style="4" customWidth="1" outlineLevel="1"/>
    <col min="30" max="30" width="21.7109375" style="4" hidden="1" customWidth="1" outlineLevel="2"/>
    <col min="31" max="31" width="24.7109375" style="4" customWidth="1" outlineLevel="1" collapsed="1"/>
    <col min="32" max="32" width="3.5703125" style="16" customWidth="1"/>
    <col min="33" max="33" width="17.42578125" style="149" customWidth="1"/>
    <col min="34" max="34" width="16.28515625" style="149" customWidth="1"/>
    <col min="35" max="35" width="17.7109375" style="149" customWidth="1"/>
    <col min="36" max="36" width="19" style="149" customWidth="1"/>
    <col min="37" max="37" width="14.140625" style="4" bestFit="1" customWidth="1"/>
    <col min="38" max="16384" width="11.42578125" style="4"/>
  </cols>
  <sheetData>
    <row r="1" spans="2:36" ht="15.75" hidden="1" customHeight="1" thickBot="1" x14ac:dyDescent="0.25"/>
    <row r="2" spans="2:36" ht="44.1" customHeight="1" thickBot="1" x14ac:dyDescent="0.25">
      <c r="B2" s="861" t="s">
        <v>45</v>
      </c>
      <c r="C2" s="862"/>
      <c r="D2" s="862"/>
      <c r="E2" s="862"/>
      <c r="F2" s="862"/>
      <c r="G2" s="862"/>
      <c r="H2" s="862"/>
      <c r="I2" s="862"/>
      <c r="J2" s="862"/>
      <c r="K2" s="862"/>
      <c r="L2" s="862"/>
      <c r="M2" s="862"/>
      <c r="N2" s="862"/>
      <c r="O2" s="862"/>
      <c r="P2" s="862"/>
      <c r="Q2" s="862"/>
      <c r="R2" s="862"/>
      <c r="S2" s="862"/>
      <c r="T2" s="862"/>
      <c r="U2" s="862"/>
      <c r="V2" s="862"/>
      <c r="W2" s="862"/>
      <c r="X2" s="862"/>
      <c r="Y2" s="862"/>
      <c r="Z2" s="862"/>
      <c r="AA2" s="862"/>
      <c r="AB2" s="862"/>
      <c r="AC2" s="862"/>
      <c r="AD2" s="862"/>
      <c r="AE2" s="862"/>
      <c r="AF2" s="862"/>
      <c r="AG2" s="862"/>
      <c r="AH2" s="862"/>
      <c r="AI2" s="862"/>
      <c r="AJ2" s="863"/>
    </row>
    <row r="3" spans="2:36" ht="15.75" thickBot="1" x14ac:dyDescent="0.25"/>
    <row r="4" spans="2:36" ht="48" customHeight="1" thickBot="1" x14ac:dyDescent="0.25">
      <c r="B4" s="871"/>
      <c r="C4" s="872"/>
      <c r="D4" s="872"/>
      <c r="E4" s="872"/>
      <c r="F4" s="74"/>
      <c r="G4" s="880" t="s">
        <v>205</v>
      </c>
      <c r="H4" s="881"/>
      <c r="I4" s="881"/>
      <c r="J4" s="881"/>
      <c r="K4" s="881"/>
      <c r="L4" s="881"/>
      <c r="M4" s="881"/>
      <c r="N4" s="881"/>
      <c r="O4" s="881"/>
      <c r="P4" s="881"/>
      <c r="Q4" s="881"/>
      <c r="R4" s="881"/>
      <c r="S4" s="881"/>
      <c r="T4" s="881"/>
      <c r="U4" s="881"/>
      <c r="V4" s="881"/>
      <c r="W4" s="881"/>
      <c r="X4" s="881"/>
      <c r="Y4" s="881"/>
      <c r="Z4" s="881"/>
      <c r="AA4" s="881"/>
      <c r="AB4" s="881"/>
      <c r="AC4" s="881"/>
      <c r="AD4" s="881"/>
      <c r="AE4" s="881"/>
      <c r="AF4" s="881"/>
      <c r="AG4" s="881"/>
      <c r="AH4" s="881"/>
      <c r="AI4" s="881"/>
      <c r="AJ4" s="882"/>
    </row>
    <row r="5" spans="2:36" ht="99.75" customHeight="1" thickBot="1" x14ac:dyDescent="0.25">
      <c r="B5" s="873"/>
      <c r="C5" s="874"/>
      <c r="D5" s="874"/>
      <c r="E5" s="874"/>
      <c r="F5" s="75"/>
      <c r="G5" s="877" t="s">
        <v>408</v>
      </c>
      <c r="H5" s="878"/>
      <c r="I5" s="878"/>
      <c r="J5" s="878"/>
      <c r="K5" s="878"/>
      <c r="L5" s="878"/>
      <c r="M5" s="878"/>
      <c r="N5" s="878"/>
      <c r="O5" s="878"/>
      <c r="P5" s="878"/>
      <c r="Q5" s="878"/>
      <c r="R5" s="878"/>
      <c r="S5" s="878"/>
      <c r="T5" s="878"/>
      <c r="U5" s="878"/>
      <c r="V5" s="878"/>
      <c r="W5" s="878"/>
      <c r="X5" s="878"/>
      <c r="Y5" s="878"/>
      <c r="Z5" s="878"/>
      <c r="AA5" s="878"/>
      <c r="AB5" s="878"/>
      <c r="AC5" s="878"/>
      <c r="AD5" s="878"/>
      <c r="AE5" s="878"/>
      <c r="AF5" s="878"/>
      <c r="AG5" s="878"/>
      <c r="AH5" s="878"/>
      <c r="AI5" s="878"/>
      <c r="AJ5" s="879"/>
    </row>
    <row r="6" spans="2:36" ht="24" customHeight="1" thickBot="1" x14ac:dyDescent="0.25">
      <c r="B6" s="91"/>
      <c r="C6" s="92"/>
      <c r="D6" s="92"/>
      <c r="E6" s="92"/>
      <c r="F6" s="75"/>
      <c r="G6" s="875"/>
      <c r="H6" s="876"/>
      <c r="I6" s="876"/>
      <c r="J6" s="876"/>
      <c r="K6" s="397"/>
      <c r="L6" s="875"/>
      <c r="M6" s="876"/>
      <c r="N6" s="876"/>
      <c r="O6" s="876"/>
      <c r="P6" s="93"/>
      <c r="Q6" s="94"/>
      <c r="R6" s="94"/>
      <c r="S6" s="94"/>
      <c r="T6" s="94"/>
      <c r="U6" s="94"/>
      <c r="V6" s="94"/>
      <c r="W6" s="94"/>
      <c r="X6" s="94"/>
      <c r="Y6" s="94"/>
      <c r="Z6" s="94"/>
      <c r="AA6" s="94"/>
      <c r="AB6" s="94"/>
      <c r="AC6" s="94"/>
      <c r="AD6" s="94"/>
      <c r="AE6" s="99"/>
      <c r="AF6" s="401"/>
    </row>
    <row r="7" spans="2:36" ht="46.5" customHeight="1" thickBot="1" x14ac:dyDescent="0.25">
      <c r="B7" s="856" t="s">
        <v>30</v>
      </c>
      <c r="C7" s="856" t="s">
        <v>213</v>
      </c>
      <c r="D7" s="856" t="s">
        <v>238</v>
      </c>
      <c r="E7" s="856" t="s">
        <v>410</v>
      </c>
      <c r="F7" s="5"/>
      <c r="G7" s="864" t="s">
        <v>31</v>
      </c>
      <c r="H7" s="865"/>
      <c r="I7" s="865"/>
      <c r="J7" s="866"/>
      <c r="K7" s="5"/>
      <c r="L7" s="864" t="s">
        <v>89</v>
      </c>
      <c r="M7" s="865"/>
      <c r="N7" s="865"/>
      <c r="O7" s="866"/>
      <c r="P7" s="6"/>
      <c r="Q7" s="864" t="s">
        <v>90</v>
      </c>
      <c r="R7" s="865"/>
      <c r="S7" s="865"/>
      <c r="T7" s="866"/>
      <c r="U7" s="6"/>
      <c r="V7" s="864" t="s">
        <v>126</v>
      </c>
      <c r="W7" s="865"/>
      <c r="X7" s="865"/>
      <c r="Y7" s="866"/>
      <c r="Z7" s="140"/>
      <c r="AA7" s="100" t="s">
        <v>32</v>
      </c>
      <c r="AB7" s="81" t="s">
        <v>33</v>
      </c>
      <c r="AC7" s="81" t="s">
        <v>34</v>
      </c>
      <c r="AD7" s="81" t="s">
        <v>35</v>
      </c>
      <c r="AE7" s="82" t="s">
        <v>36</v>
      </c>
      <c r="AF7" s="402"/>
      <c r="AG7" s="868" t="s">
        <v>78</v>
      </c>
      <c r="AH7" s="869"/>
      <c r="AI7" s="869"/>
      <c r="AJ7" s="870"/>
    </row>
    <row r="8" spans="2:36" ht="105.75" customHeight="1" thickBot="1" x14ac:dyDescent="0.25">
      <c r="B8" s="857"/>
      <c r="C8" s="857"/>
      <c r="D8" s="857"/>
      <c r="E8" s="857"/>
      <c r="F8" s="5"/>
      <c r="G8" s="7" t="s">
        <v>37</v>
      </c>
      <c r="H8" s="98" t="s">
        <v>127</v>
      </c>
      <c r="I8" s="98" t="s">
        <v>129</v>
      </c>
      <c r="J8" s="8" t="s">
        <v>128</v>
      </c>
      <c r="K8" s="5"/>
      <c r="L8" s="7" t="s">
        <v>37</v>
      </c>
      <c r="M8" s="98" t="s">
        <v>127</v>
      </c>
      <c r="N8" s="98" t="s">
        <v>129</v>
      </c>
      <c r="O8" s="8" t="s">
        <v>128</v>
      </c>
      <c r="P8" s="9"/>
      <c r="Q8" s="136" t="s">
        <v>37</v>
      </c>
      <c r="R8" s="145" t="s">
        <v>127</v>
      </c>
      <c r="S8" s="145" t="s">
        <v>129</v>
      </c>
      <c r="T8" s="131" t="s">
        <v>40</v>
      </c>
      <c r="U8" s="9"/>
      <c r="V8" s="136" t="s">
        <v>37</v>
      </c>
      <c r="W8" s="145" t="s">
        <v>127</v>
      </c>
      <c r="X8" s="145" t="s">
        <v>129</v>
      </c>
      <c r="Y8" s="131" t="s">
        <v>40</v>
      </c>
      <c r="Z8" s="109"/>
      <c r="AA8" s="101" t="s">
        <v>332</v>
      </c>
      <c r="AB8" s="87" t="s">
        <v>333</v>
      </c>
      <c r="AC8" s="87" t="s">
        <v>333</v>
      </c>
      <c r="AD8" s="87"/>
      <c r="AE8" s="87" t="s">
        <v>333</v>
      </c>
      <c r="AF8" s="403"/>
      <c r="AG8" s="169" t="s">
        <v>37</v>
      </c>
      <c r="AH8" s="150" t="s">
        <v>127</v>
      </c>
      <c r="AI8" s="150" t="s">
        <v>129</v>
      </c>
      <c r="AJ8" s="150" t="s">
        <v>466</v>
      </c>
    </row>
    <row r="9" spans="2:36" ht="48" customHeight="1" thickBot="1" x14ac:dyDescent="0.25">
      <c r="B9" s="858"/>
      <c r="C9" s="857"/>
      <c r="D9" s="858"/>
      <c r="E9" s="858"/>
      <c r="F9" s="135"/>
      <c r="G9" s="888"/>
      <c r="H9" s="889"/>
      <c r="I9" s="889"/>
      <c r="J9" s="890"/>
      <c r="K9" s="5"/>
      <c r="L9" s="853"/>
      <c r="M9" s="854"/>
      <c r="N9" s="854"/>
      <c r="O9" s="855"/>
      <c r="P9" s="9"/>
      <c r="Q9" s="142"/>
      <c r="R9" s="143"/>
      <c r="S9" s="144"/>
      <c r="T9" s="141"/>
      <c r="U9" s="9"/>
      <c r="V9" s="142"/>
      <c r="W9" s="143"/>
      <c r="X9" s="144"/>
      <c r="Y9" s="141"/>
      <c r="Z9" s="137"/>
      <c r="AA9" s="137"/>
      <c r="AB9" s="137"/>
      <c r="AC9" s="137"/>
      <c r="AD9" s="138"/>
      <c r="AE9" s="147"/>
      <c r="AF9" s="404"/>
      <c r="AG9" s="137"/>
      <c r="AH9" s="151"/>
      <c r="AI9" s="155"/>
      <c r="AJ9" s="151"/>
    </row>
    <row r="10" spans="2:36" ht="60.75" customHeight="1" thickBot="1" x14ac:dyDescent="0.25">
      <c r="B10" s="456">
        <v>1</v>
      </c>
      <c r="C10" s="458" t="s">
        <v>391</v>
      </c>
      <c r="D10" s="528">
        <v>2</v>
      </c>
      <c r="E10" s="437">
        <v>1</v>
      </c>
      <c r="F10" s="135"/>
      <c r="G10" s="389"/>
      <c r="H10" s="390">
        <f>+ROUND(G10*19%,2)</f>
        <v>0</v>
      </c>
      <c r="I10" s="390">
        <f>ROUND(G10+H10,2)</f>
        <v>0</v>
      </c>
      <c r="J10" s="391">
        <f>ROUND(+I10*E10*D10,2)</f>
        <v>0</v>
      </c>
      <c r="K10" s="9"/>
      <c r="L10" s="211"/>
      <c r="M10" s="211">
        <f>+ROUND(L10*19%,2)</f>
        <v>0</v>
      </c>
      <c r="N10" s="212">
        <f>ROUND(+L10+M10,2)</f>
        <v>0</v>
      </c>
      <c r="O10" s="213">
        <f>ROUND(+N10*E10*D10,2)</f>
        <v>0</v>
      </c>
      <c r="P10" s="9"/>
      <c r="Q10" s="142"/>
      <c r="R10" s="143">
        <f t="shared" ref="R10:R14" si="0">+ROUND(Q10*0.19,0)</f>
        <v>0</v>
      </c>
      <c r="S10" s="144">
        <f t="shared" ref="S10:S14" si="1">+Q10+R10</f>
        <v>0</v>
      </c>
      <c r="T10" s="141">
        <f t="shared" ref="T10:T14" si="2">+S10*E10</f>
        <v>0</v>
      </c>
      <c r="U10" s="9"/>
      <c r="V10" s="142">
        <v>0</v>
      </c>
      <c r="W10" s="143">
        <f t="shared" ref="W10:W14" si="3">+ROUND(V10*0.19,0)</f>
        <v>0</v>
      </c>
      <c r="X10" s="144">
        <f t="shared" ref="X10:X14" si="4">+V10+W10</f>
        <v>0</v>
      </c>
      <c r="Y10" s="141">
        <f t="shared" ref="Y10:Y14" si="5">+X10*E10</f>
        <v>0</v>
      </c>
      <c r="Z10" s="137"/>
      <c r="AA10" s="137">
        <f>ROUND(+MIN(G10,L10),2)</f>
        <v>0</v>
      </c>
      <c r="AB10" s="137" t="e">
        <f>ROUND(AVERAGE(G10,L10),2)</f>
        <v>#DIV/0!</v>
      </c>
      <c r="AC10" s="137">
        <f>ROUND(+MAX(G10,L10),2)</f>
        <v>0</v>
      </c>
      <c r="AD10" s="138" t="e">
        <f>+AA10/AC10-1</f>
        <v>#DIV/0!</v>
      </c>
      <c r="AE10" s="147" t="e">
        <f>ROUND(+AVERAGE(AA10,AB10),2)</f>
        <v>#DIV/0!</v>
      </c>
      <c r="AF10" s="404"/>
      <c r="AG10" s="137" t="e">
        <f>+AE10</f>
        <v>#DIV/0!</v>
      </c>
      <c r="AH10" s="151" t="e">
        <f>+ROUND(AG10*19%,2)</f>
        <v>#DIV/0!</v>
      </c>
      <c r="AI10" s="155" t="e">
        <f>ROUND(+AH10+AG10,2)</f>
        <v>#DIV/0!</v>
      </c>
      <c r="AJ10" s="151" t="e">
        <f>ROUND(+AI10*E10*D10,2)</f>
        <v>#DIV/0!</v>
      </c>
    </row>
    <row r="11" spans="2:36" ht="60" customHeight="1" thickBot="1" x14ac:dyDescent="0.25">
      <c r="B11" s="457">
        <v>2</v>
      </c>
      <c r="C11" s="458" t="s">
        <v>394</v>
      </c>
      <c r="D11" s="528">
        <v>1</v>
      </c>
      <c r="E11" s="462">
        <v>1</v>
      </c>
      <c r="F11" s="135"/>
      <c r="G11" s="389"/>
      <c r="H11" s="390">
        <f t="shared" ref="H11:H26" si="6">+ROUND(G11*19%,2)</f>
        <v>0</v>
      </c>
      <c r="I11" s="390">
        <f t="shared" ref="I11:I26" si="7">ROUND(G11+H11,2)</f>
        <v>0</v>
      </c>
      <c r="J11" s="391">
        <f t="shared" ref="J11:J26" si="8">ROUND(+I11*E11*D11,2)</f>
        <v>0</v>
      </c>
      <c r="K11" s="9"/>
      <c r="L11" s="211"/>
      <c r="M11" s="211">
        <f t="shared" ref="M11:M26" si="9">+ROUND(L11*19%,2)</f>
        <v>0</v>
      </c>
      <c r="N11" s="212">
        <f t="shared" ref="N11:N26" si="10">ROUND(+L11+M11,2)</f>
        <v>0</v>
      </c>
      <c r="O11" s="213">
        <f t="shared" ref="O11:O26" si="11">ROUND(+N11*E11*D11,2)</f>
        <v>0</v>
      </c>
      <c r="P11" s="9"/>
      <c r="Q11" s="142"/>
      <c r="R11" s="143">
        <f t="shared" si="0"/>
        <v>0</v>
      </c>
      <c r="S11" s="144">
        <f t="shared" si="1"/>
        <v>0</v>
      </c>
      <c r="T11" s="141">
        <f t="shared" si="2"/>
        <v>0</v>
      </c>
      <c r="U11" s="9"/>
      <c r="V11" s="142"/>
      <c r="W11" s="143">
        <f t="shared" si="3"/>
        <v>0</v>
      </c>
      <c r="X11" s="144">
        <f t="shared" si="4"/>
        <v>0</v>
      </c>
      <c r="Y11" s="141">
        <f t="shared" si="5"/>
        <v>0</v>
      </c>
      <c r="Z11" s="137"/>
      <c r="AA11" s="137">
        <f t="shared" ref="AA11:AA26" si="12">ROUND(+MIN(G11,L11),2)</f>
        <v>0</v>
      </c>
      <c r="AB11" s="137" t="e">
        <f t="shared" ref="AB11:AB26" si="13">ROUND(AVERAGE(G11,L11),2)</f>
        <v>#DIV/0!</v>
      </c>
      <c r="AC11" s="137">
        <f t="shared" ref="AC11:AC26" si="14">ROUND(+MAX(G11,L11),2)</f>
        <v>0</v>
      </c>
      <c r="AD11" s="138" t="e">
        <f t="shared" ref="AD11:AD26" si="15">+AA11/AC11-1</f>
        <v>#DIV/0!</v>
      </c>
      <c r="AE11" s="147" t="e">
        <f t="shared" ref="AE11:AE26" si="16">ROUND(+AVERAGE(AA11,AB11),2)</f>
        <v>#DIV/0!</v>
      </c>
      <c r="AF11" s="404"/>
      <c r="AG11" s="137" t="e">
        <f t="shared" ref="AG11:AG14" si="17">+AE11</f>
        <v>#DIV/0!</v>
      </c>
      <c r="AH11" s="151" t="e">
        <f t="shared" ref="AH11:AH26" si="18">+ROUND(AG11*19%,2)</f>
        <v>#DIV/0!</v>
      </c>
      <c r="AI11" s="155" t="e">
        <f t="shared" ref="AI11:AI26" si="19">ROUND(+AH11+AG11,2)</f>
        <v>#DIV/0!</v>
      </c>
      <c r="AJ11" s="151" t="e">
        <f>ROUND(+AI11*E11*D11,2)</f>
        <v>#DIV/0!</v>
      </c>
    </row>
    <row r="12" spans="2:36" ht="60" customHeight="1" thickBot="1" x14ac:dyDescent="0.25">
      <c r="B12" s="457">
        <v>3</v>
      </c>
      <c r="C12" s="458" t="s">
        <v>392</v>
      </c>
      <c r="D12" s="528">
        <v>1</v>
      </c>
      <c r="E12" s="462">
        <v>1</v>
      </c>
      <c r="F12" s="135"/>
      <c r="G12" s="389"/>
      <c r="H12" s="390">
        <f t="shared" si="6"/>
        <v>0</v>
      </c>
      <c r="I12" s="390">
        <f t="shared" si="7"/>
        <v>0</v>
      </c>
      <c r="J12" s="391">
        <f t="shared" si="8"/>
        <v>0</v>
      </c>
      <c r="K12" s="9"/>
      <c r="L12" s="211"/>
      <c r="M12" s="211">
        <f t="shared" si="9"/>
        <v>0</v>
      </c>
      <c r="N12" s="212">
        <f t="shared" si="10"/>
        <v>0</v>
      </c>
      <c r="O12" s="213">
        <f t="shared" si="11"/>
        <v>0</v>
      </c>
      <c r="P12" s="9"/>
      <c r="Q12" s="142"/>
      <c r="R12" s="143">
        <f t="shared" si="0"/>
        <v>0</v>
      </c>
      <c r="S12" s="144">
        <f t="shared" si="1"/>
        <v>0</v>
      </c>
      <c r="T12" s="141">
        <f t="shared" si="2"/>
        <v>0</v>
      </c>
      <c r="U12" s="9"/>
      <c r="V12" s="142">
        <v>0</v>
      </c>
      <c r="W12" s="143">
        <f t="shared" si="3"/>
        <v>0</v>
      </c>
      <c r="X12" s="144">
        <f t="shared" si="4"/>
        <v>0</v>
      </c>
      <c r="Y12" s="141">
        <f t="shared" si="5"/>
        <v>0</v>
      </c>
      <c r="Z12" s="137"/>
      <c r="AA12" s="137">
        <f t="shared" si="12"/>
        <v>0</v>
      </c>
      <c r="AB12" s="137" t="e">
        <f t="shared" si="13"/>
        <v>#DIV/0!</v>
      </c>
      <c r="AC12" s="137">
        <f t="shared" si="14"/>
        <v>0</v>
      </c>
      <c r="AD12" s="138" t="e">
        <f t="shared" si="15"/>
        <v>#DIV/0!</v>
      </c>
      <c r="AE12" s="147" t="e">
        <f t="shared" si="16"/>
        <v>#DIV/0!</v>
      </c>
      <c r="AF12" s="404"/>
      <c r="AG12" s="137" t="e">
        <f t="shared" si="17"/>
        <v>#DIV/0!</v>
      </c>
      <c r="AH12" s="151" t="e">
        <f t="shared" si="18"/>
        <v>#DIV/0!</v>
      </c>
      <c r="AI12" s="155" t="e">
        <f t="shared" si="19"/>
        <v>#DIV/0!</v>
      </c>
      <c r="AJ12" s="151" t="e">
        <f t="shared" ref="AJ12:AJ26" si="20">ROUND(+AI12*E12*D12,2)</f>
        <v>#DIV/0!</v>
      </c>
    </row>
    <row r="13" spans="2:36" ht="60" customHeight="1" thickBot="1" x14ac:dyDescent="0.25">
      <c r="B13" s="456">
        <v>4</v>
      </c>
      <c r="C13" s="458" t="s">
        <v>393</v>
      </c>
      <c r="D13" s="528">
        <v>1</v>
      </c>
      <c r="E13" s="462">
        <v>1</v>
      </c>
      <c r="F13" s="135"/>
      <c r="G13" s="389"/>
      <c r="H13" s="390">
        <f t="shared" si="6"/>
        <v>0</v>
      </c>
      <c r="I13" s="390">
        <f t="shared" si="7"/>
        <v>0</v>
      </c>
      <c r="J13" s="391">
        <f t="shared" si="8"/>
        <v>0</v>
      </c>
      <c r="K13" s="9"/>
      <c r="L13" s="211"/>
      <c r="M13" s="211">
        <f t="shared" si="9"/>
        <v>0</v>
      </c>
      <c r="N13" s="212">
        <f t="shared" si="10"/>
        <v>0</v>
      </c>
      <c r="O13" s="213">
        <f t="shared" si="11"/>
        <v>0</v>
      </c>
      <c r="P13" s="9"/>
      <c r="Q13" s="142"/>
      <c r="R13" s="143">
        <f t="shared" si="0"/>
        <v>0</v>
      </c>
      <c r="S13" s="144">
        <f t="shared" si="1"/>
        <v>0</v>
      </c>
      <c r="T13" s="141">
        <f t="shared" si="2"/>
        <v>0</v>
      </c>
      <c r="U13" s="9"/>
      <c r="V13" s="142">
        <v>0</v>
      </c>
      <c r="W13" s="143">
        <f t="shared" si="3"/>
        <v>0</v>
      </c>
      <c r="X13" s="144">
        <f t="shared" si="4"/>
        <v>0</v>
      </c>
      <c r="Y13" s="141">
        <f t="shared" si="5"/>
        <v>0</v>
      </c>
      <c r="Z13" s="137"/>
      <c r="AA13" s="137">
        <f t="shared" si="12"/>
        <v>0</v>
      </c>
      <c r="AB13" s="137" t="e">
        <f t="shared" si="13"/>
        <v>#DIV/0!</v>
      </c>
      <c r="AC13" s="137">
        <f t="shared" si="14"/>
        <v>0</v>
      </c>
      <c r="AD13" s="138" t="e">
        <f t="shared" si="15"/>
        <v>#DIV/0!</v>
      </c>
      <c r="AE13" s="147" t="e">
        <f t="shared" si="16"/>
        <v>#DIV/0!</v>
      </c>
      <c r="AF13" s="404"/>
      <c r="AG13" s="137" t="e">
        <f t="shared" si="17"/>
        <v>#DIV/0!</v>
      </c>
      <c r="AH13" s="151" t="e">
        <f t="shared" si="18"/>
        <v>#DIV/0!</v>
      </c>
      <c r="AI13" s="155" t="e">
        <f t="shared" si="19"/>
        <v>#DIV/0!</v>
      </c>
      <c r="AJ13" s="151" t="e">
        <f t="shared" si="20"/>
        <v>#DIV/0!</v>
      </c>
    </row>
    <row r="14" spans="2:36" ht="60" customHeight="1" thickBot="1" x14ac:dyDescent="0.25">
      <c r="B14" s="457">
        <v>5</v>
      </c>
      <c r="C14" s="458" t="s">
        <v>395</v>
      </c>
      <c r="D14" s="528">
        <v>2</v>
      </c>
      <c r="E14" s="462">
        <v>1</v>
      </c>
      <c r="F14" s="135"/>
      <c r="G14" s="389"/>
      <c r="H14" s="390">
        <f t="shared" si="6"/>
        <v>0</v>
      </c>
      <c r="I14" s="390">
        <f t="shared" si="7"/>
        <v>0</v>
      </c>
      <c r="J14" s="391">
        <f t="shared" si="8"/>
        <v>0</v>
      </c>
      <c r="K14" s="9"/>
      <c r="L14" s="211"/>
      <c r="M14" s="211">
        <f t="shared" si="9"/>
        <v>0</v>
      </c>
      <c r="N14" s="212">
        <f t="shared" si="10"/>
        <v>0</v>
      </c>
      <c r="O14" s="213">
        <f t="shared" si="11"/>
        <v>0</v>
      </c>
      <c r="P14" s="9"/>
      <c r="Q14" s="142"/>
      <c r="R14" s="143">
        <f t="shared" si="0"/>
        <v>0</v>
      </c>
      <c r="S14" s="144">
        <f t="shared" si="1"/>
        <v>0</v>
      </c>
      <c r="T14" s="141">
        <f t="shared" si="2"/>
        <v>0</v>
      </c>
      <c r="U14" s="9"/>
      <c r="V14" s="142"/>
      <c r="W14" s="143">
        <f t="shared" si="3"/>
        <v>0</v>
      </c>
      <c r="X14" s="144">
        <f t="shared" si="4"/>
        <v>0</v>
      </c>
      <c r="Y14" s="141">
        <f t="shared" si="5"/>
        <v>0</v>
      </c>
      <c r="Z14" s="137"/>
      <c r="AA14" s="137">
        <f t="shared" si="12"/>
        <v>0</v>
      </c>
      <c r="AB14" s="137" t="e">
        <f t="shared" si="13"/>
        <v>#DIV/0!</v>
      </c>
      <c r="AC14" s="137">
        <f t="shared" si="14"/>
        <v>0</v>
      </c>
      <c r="AD14" s="138" t="e">
        <f t="shared" si="15"/>
        <v>#DIV/0!</v>
      </c>
      <c r="AE14" s="147" t="e">
        <f t="shared" si="16"/>
        <v>#DIV/0!</v>
      </c>
      <c r="AF14" s="404"/>
      <c r="AG14" s="137" t="e">
        <f t="shared" si="17"/>
        <v>#DIV/0!</v>
      </c>
      <c r="AH14" s="151" t="e">
        <f t="shared" si="18"/>
        <v>#DIV/0!</v>
      </c>
      <c r="AI14" s="155" t="e">
        <f t="shared" si="19"/>
        <v>#DIV/0!</v>
      </c>
      <c r="AJ14" s="151" t="e">
        <f>ROUND(+AI14*E14*D14,2)</f>
        <v>#DIV/0!</v>
      </c>
    </row>
    <row r="15" spans="2:36" ht="60.75" customHeight="1" thickBot="1" x14ac:dyDescent="0.25">
      <c r="B15" s="457">
        <v>6</v>
      </c>
      <c r="C15" s="458" t="s">
        <v>396</v>
      </c>
      <c r="D15" s="528">
        <v>1</v>
      </c>
      <c r="E15" s="462">
        <v>1</v>
      </c>
      <c r="F15" s="135"/>
      <c r="G15" s="389"/>
      <c r="H15" s="390">
        <f t="shared" si="6"/>
        <v>0</v>
      </c>
      <c r="I15" s="390">
        <f t="shared" si="7"/>
        <v>0</v>
      </c>
      <c r="J15" s="391">
        <f t="shared" si="8"/>
        <v>0</v>
      </c>
      <c r="K15" s="9"/>
      <c r="L15" s="211"/>
      <c r="M15" s="211">
        <f t="shared" si="9"/>
        <v>0</v>
      </c>
      <c r="N15" s="212">
        <f t="shared" si="10"/>
        <v>0</v>
      </c>
      <c r="O15" s="213">
        <f t="shared" si="11"/>
        <v>0</v>
      </c>
      <c r="P15" s="9"/>
      <c r="Q15" s="142"/>
      <c r="R15" s="143">
        <f t="shared" ref="R15:R19" si="21">+ROUND(Q15*0.19,0)</f>
        <v>0</v>
      </c>
      <c r="S15" s="144">
        <f t="shared" ref="S15:S19" si="22">+Q15+R15</f>
        <v>0</v>
      </c>
      <c r="T15" s="141">
        <f t="shared" ref="T15:T19" si="23">+S15*E15</f>
        <v>0</v>
      </c>
      <c r="U15" s="9"/>
      <c r="V15" s="142">
        <v>0</v>
      </c>
      <c r="W15" s="143">
        <f t="shared" ref="W15:W19" si="24">+ROUND(V15*0.19,0)</f>
        <v>0</v>
      </c>
      <c r="X15" s="144">
        <f t="shared" ref="X15:X19" si="25">+V15+W15</f>
        <v>0</v>
      </c>
      <c r="Y15" s="141">
        <f t="shared" ref="Y15:Y19" si="26">+X15*E15</f>
        <v>0</v>
      </c>
      <c r="Z15" s="137"/>
      <c r="AA15" s="137">
        <f t="shared" si="12"/>
        <v>0</v>
      </c>
      <c r="AB15" s="137" t="e">
        <f t="shared" si="13"/>
        <v>#DIV/0!</v>
      </c>
      <c r="AC15" s="137">
        <f t="shared" si="14"/>
        <v>0</v>
      </c>
      <c r="AD15" s="138" t="e">
        <f t="shared" si="15"/>
        <v>#DIV/0!</v>
      </c>
      <c r="AE15" s="147" t="e">
        <f t="shared" si="16"/>
        <v>#DIV/0!</v>
      </c>
      <c r="AF15" s="404"/>
      <c r="AG15" s="137" t="e">
        <f>+AE15</f>
        <v>#DIV/0!</v>
      </c>
      <c r="AH15" s="151" t="e">
        <f t="shared" si="18"/>
        <v>#DIV/0!</v>
      </c>
      <c r="AI15" s="155" t="e">
        <f t="shared" si="19"/>
        <v>#DIV/0!</v>
      </c>
      <c r="AJ15" s="151" t="e">
        <f t="shared" si="20"/>
        <v>#DIV/0!</v>
      </c>
    </row>
    <row r="16" spans="2:36" ht="60" customHeight="1" thickBot="1" x14ac:dyDescent="0.25">
      <c r="B16" s="456">
        <v>7</v>
      </c>
      <c r="C16" s="458" t="s">
        <v>397</v>
      </c>
      <c r="D16" s="528">
        <v>2</v>
      </c>
      <c r="E16" s="462">
        <v>1</v>
      </c>
      <c r="F16" s="135"/>
      <c r="G16" s="389"/>
      <c r="H16" s="390">
        <f t="shared" si="6"/>
        <v>0</v>
      </c>
      <c r="I16" s="390">
        <f t="shared" si="7"/>
        <v>0</v>
      </c>
      <c r="J16" s="391">
        <f t="shared" si="8"/>
        <v>0</v>
      </c>
      <c r="K16" s="9"/>
      <c r="L16" s="211"/>
      <c r="M16" s="211">
        <f t="shared" si="9"/>
        <v>0</v>
      </c>
      <c r="N16" s="212">
        <f t="shared" si="10"/>
        <v>0</v>
      </c>
      <c r="O16" s="213">
        <f t="shared" si="11"/>
        <v>0</v>
      </c>
      <c r="P16" s="9"/>
      <c r="Q16" s="142"/>
      <c r="R16" s="143">
        <f t="shared" si="21"/>
        <v>0</v>
      </c>
      <c r="S16" s="144">
        <f t="shared" si="22"/>
        <v>0</v>
      </c>
      <c r="T16" s="141">
        <f t="shared" si="23"/>
        <v>0</v>
      </c>
      <c r="U16" s="9"/>
      <c r="V16" s="142"/>
      <c r="W16" s="143">
        <f t="shared" si="24"/>
        <v>0</v>
      </c>
      <c r="X16" s="144">
        <f t="shared" si="25"/>
        <v>0</v>
      </c>
      <c r="Y16" s="141">
        <f t="shared" si="26"/>
        <v>0</v>
      </c>
      <c r="Z16" s="137"/>
      <c r="AA16" s="137">
        <f t="shared" si="12"/>
        <v>0</v>
      </c>
      <c r="AB16" s="137" t="e">
        <f t="shared" si="13"/>
        <v>#DIV/0!</v>
      </c>
      <c r="AC16" s="137">
        <f t="shared" si="14"/>
        <v>0</v>
      </c>
      <c r="AD16" s="138" t="e">
        <f t="shared" si="15"/>
        <v>#DIV/0!</v>
      </c>
      <c r="AE16" s="147" t="e">
        <f t="shared" si="16"/>
        <v>#DIV/0!</v>
      </c>
      <c r="AF16" s="404"/>
      <c r="AG16" s="137" t="e">
        <f t="shared" ref="AG16:AG19" si="27">+AE16</f>
        <v>#DIV/0!</v>
      </c>
      <c r="AH16" s="151" t="e">
        <f t="shared" si="18"/>
        <v>#DIV/0!</v>
      </c>
      <c r="AI16" s="155" t="e">
        <f t="shared" si="19"/>
        <v>#DIV/0!</v>
      </c>
      <c r="AJ16" s="151" t="e">
        <f t="shared" si="20"/>
        <v>#DIV/0!</v>
      </c>
    </row>
    <row r="17" spans="2:36" ht="60" customHeight="1" thickBot="1" x14ac:dyDescent="0.25">
      <c r="B17" s="457">
        <v>8</v>
      </c>
      <c r="C17" s="458" t="s">
        <v>398</v>
      </c>
      <c r="D17" s="528">
        <v>3</v>
      </c>
      <c r="E17" s="462">
        <v>1</v>
      </c>
      <c r="F17" s="135"/>
      <c r="G17" s="389"/>
      <c r="H17" s="390">
        <f t="shared" si="6"/>
        <v>0</v>
      </c>
      <c r="I17" s="390">
        <f t="shared" si="7"/>
        <v>0</v>
      </c>
      <c r="J17" s="391">
        <f t="shared" si="8"/>
        <v>0</v>
      </c>
      <c r="K17" s="9"/>
      <c r="L17" s="211"/>
      <c r="M17" s="211">
        <f t="shared" si="9"/>
        <v>0</v>
      </c>
      <c r="N17" s="212">
        <f t="shared" si="10"/>
        <v>0</v>
      </c>
      <c r="O17" s="213">
        <f t="shared" si="11"/>
        <v>0</v>
      </c>
      <c r="P17" s="9"/>
      <c r="Q17" s="142"/>
      <c r="R17" s="143">
        <f t="shared" si="21"/>
        <v>0</v>
      </c>
      <c r="S17" s="144">
        <f t="shared" si="22"/>
        <v>0</v>
      </c>
      <c r="T17" s="141">
        <f t="shared" si="23"/>
        <v>0</v>
      </c>
      <c r="U17" s="9"/>
      <c r="V17" s="142">
        <v>0</v>
      </c>
      <c r="W17" s="143">
        <f t="shared" si="24"/>
        <v>0</v>
      </c>
      <c r="X17" s="144">
        <f t="shared" si="25"/>
        <v>0</v>
      </c>
      <c r="Y17" s="141">
        <f t="shared" si="26"/>
        <v>0</v>
      </c>
      <c r="Z17" s="137"/>
      <c r="AA17" s="137">
        <f t="shared" si="12"/>
        <v>0</v>
      </c>
      <c r="AB17" s="137" t="e">
        <f t="shared" si="13"/>
        <v>#DIV/0!</v>
      </c>
      <c r="AC17" s="137">
        <f t="shared" si="14"/>
        <v>0</v>
      </c>
      <c r="AD17" s="138" t="e">
        <f t="shared" si="15"/>
        <v>#DIV/0!</v>
      </c>
      <c r="AE17" s="147" t="e">
        <f t="shared" si="16"/>
        <v>#DIV/0!</v>
      </c>
      <c r="AF17" s="404"/>
      <c r="AG17" s="137" t="e">
        <f t="shared" si="27"/>
        <v>#DIV/0!</v>
      </c>
      <c r="AH17" s="151" t="e">
        <f t="shared" si="18"/>
        <v>#DIV/0!</v>
      </c>
      <c r="AI17" s="155" t="e">
        <f t="shared" si="19"/>
        <v>#DIV/0!</v>
      </c>
      <c r="AJ17" s="151" t="e">
        <f t="shared" si="20"/>
        <v>#DIV/0!</v>
      </c>
    </row>
    <row r="18" spans="2:36" ht="60" customHeight="1" thickBot="1" x14ac:dyDescent="0.25">
      <c r="B18" s="457">
        <v>9</v>
      </c>
      <c r="C18" s="458" t="s">
        <v>399</v>
      </c>
      <c r="D18" s="528">
        <v>1</v>
      </c>
      <c r="E18" s="462">
        <v>1</v>
      </c>
      <c r="F18" s="135"/>
      <c r="G18" s="389"/>
      <c r="H18" s="390">
        <f t="shared" si="6"/>
        <v>0</v>
      </c>
      <c r="I18" s="390">
        <f t="shared" si="7"/>
        <v>0</v>
      </c>
      <c r="J18" s="391">
        <f t="shared" si="8"/>
        <v>0</v>
      </c>
      <c r="K18" s="9"/>
      <c r="L18" s="211"/>
      <c r="M18" s="211">
        <f t="shared" si="9"/>
        <v>0</v>
      </c>
      <c r="N18" s="212">
        <f t="shared" si="10"/>
        <v>0</v>
      </c>
      <c r="O18" s="213">
        <f t="shared" si="11"/>
        <v>0</v>
      </c>
      <c r="P18" s="9"/>
      <c r="Q18" s="142"/>
      <c r="R18" s="143">
        <f t="shared" si="21"/>
        <v>0</v>
      </c>
      <c r="S18" s="144">
        <f t="shared" si="22"/>
        <v>0</v>
      </c>
      <c r="T18" s="141">
        <f t="shared" si="23"/>
        <v>0</v>
      </c>
      <c r="U18" s="9"/>
      <c r="V18" s="142">
        <v>0</v>
      </c>
      <c r="W18" s="143">
        <f t="shared" si="24"/>
        <v>0</v>
      </c>
      <c r="X18" s="144">
        <f t="shared" si="25"/>
        <v>0</v>
      </c>
      <c r="Y18" s="141">
        <f t="shared" si="26"/>
        <v>0</v>
      </c>
      <c r="Z18" s="137"/>
      <c r="AA18" s="137">
        <f t="shared" si="12"/>
        <v>0</v>
      </c>
      <c r="AB18" s="137" t="e">
        <f t="shared" si="13"/>
        <v>#DIV/0!</v>
      </c>
      <c r="AC18" s="137">
        <f t="shared" si="14"/>
        <v>0</v>
      </c>
      <c r="AD18" s="138" t="e">
        <f t="shared" si="15"/>
        <v>#DIV/0!</v>
      </c>
      <c r="AE18" s="147" t="e">
        <f t="shared" si="16"/>
        <v>#DIV/0!</v>
      </c>
      <c r="AF18" s="404"/>
      <c r="AG18" s="137" t="e">
        <f t="shared" si="27"/>
        <v>#DIV/0!</v>
      </c>
      <c r="AH18" s="151" t="e">
        <f t="shared" si="18"/>
        <v>#DIV/0!</v>
      </c>
      <c r="AI18" s="155" t="e">
        <f t="shared" si="19"/>
        <v>#DIV/0!</v>
      </c>
      <c r="AJ18" s="151" t="e">
        <f t="shared" si="20"/>
        <v>#DIV/0!</v>
      </c>
    </row>
    <row r="19" spans="2:36" ht="60" customHeight="1" thickBot="1" x14ac:dyDescent="0.25">
      <c r="B19" s="456">
        <v>10</v>
      </c>
      <c r="C19" s="458" t="s">
        <v>400</v>
      </c>
      <c r="D19" s="528">
        <v>2</v>
      </c>
      <c r="E19" s="462">
        <v>1</v>
      </c>
      <c r="F19" s="135"/>
      <c r="G19" s="389"/>
      <c r="H19" s="390">
        <f t="shared" si="6"/>
        <v>0</v>
      </c>
      <c r="I19" s="390">
        <f t="shared" si="7"/>
        <v>0</v>
      </c>
      <c r="J19" s="391">
        <f t="shared" si="8"/>
        <v>0</v>
      </c>
      <c r="K19" s="9"/>
      <c r="L19" s="211"/>
      <c r="M19" s="211">
        <f t="shared" si="9"/>
        <v>0</v>
      </c>
      <c r="N19" s="212">
        <f t="shared" si="10"/>
        <v>0</v>
      </c>
      <c r="O19" s="213">
        <f t="shared" si="11"/>
        <v>0</v>
      </c>
      <c r="P19" s="9"/>
      <c r="Q19" s="142"/>
      <c r="R19" s="143">
        <f t="shared" si="21"/>
        <v>0</v>
      </c>
      <c r="S19" s="144">
        <f t="shared" si="22"/>
        <v>0</v>
      </c>
      <c r="T19" s="141">
        <f t="shared" si="23"/>
        <v>0</v>
      </c>
      <c r="U19" s="9"/>
      <c r="V19" s="142"/>
      <c r="W19" s="143">
        <f t="shared" si="24"/>
        <v>0</v>
      </c>
      <c r="X19" s="144">
        <f t="shared" si="25"/>
        <v>0</v>
      </c>
      <c r="Y19" s="141">
        <f t="shared" si="26"/>
        <v>0</v>
      </c>
      <c r="Z19" s="137"/>
      <c r="AA19" s="137">
        <f t="shared" si="12"/>
        <v>0</v>
      </c>
      <c r="AB19" s="137" t="e">
        <f t="shared" si="13"/>
        <v>#DIV/0!</v>
      </c>
      <c r="AC19" s="137">
        <f t="shared" si="14"/>
        <v>0</v>
      </c>
      <c r="AD19" s="138" t="e">
        <f t="shared" si="15"/>
        <v>#DIV/0!</v>
      </c>
      <c r="AE19" s="147" t="e">
        <f t="shared" si="16"/>
        <v>#DIV/0!</v>
      </c>
      <c r="AF19" s="404"/>
      <c r="AG19" s="137" t="e">
        <f t="shared" si="27"/>
        <v>#DIV/0!</v>
      </c>
      <c r="AH19" s="151" t="e">
        <f t="shared" si="18"/>
        <v>#DIV/0!</v>
      </c>
      <c r="AI19" s="155" t="e">
        <f t="shared" si="19"/>
        <v>#DIV/0!</v>
      </c>
      <c r="AJ19" s="151" t="e">
        <f t="shared" si="20"/>
        <v>#DIV/0!</v>
      </c>
    </row>
    <row r="20" spans="2:36" ht="60.75" customHeight="1" thickBot="1" x14ac:dyDescent="0.25">
      <c r="B20" s="457">
        <v>11</v>
      </c>
      <c r="C20" s="458" t="s">
        <v>401</v>
      </c>
      <c r="D20" s="528">
        <v>2</v>
      </c>
      <c r="E20" s="462">
        <v>1</v>
      </c>
      <c r="F20" s="135"/>
      <c r="G20" s="389"/>
      <c r="H20" s="390">
        <f t="shared" si="6"/>
        <v>0</v>
      </c>
      <c r="I20" s="390">
        <f t="shared" si="7"/>
        <v>0</v>
      </c>
      <c r="J20" s="391">
        <f t="shared" si="8"/>
        <v>0</v>
      </c>
      <c r="K20" s="9"/>
      <c r="L20" s="211"/>
      <c r="M20" s="211">
        <f t="shared" si="9"/>
        <v>0</v>
      </c>
      <c r="N20" s="212">
        <f t="shared" si="10"/>
        <v>0</v>
      </c>
      <c r="O20" s="213">
        <f t="shared" si="11"/>
        <v>0</v>
      </c>
      <c r="P20" s="9"/>
      <c r="Q20" s="142"/>
      <c r="R20" s="143">
        <f t="shared" ref="R20:R24" si="28">+ROUND(Q20*0.19,0)</f>
        <v>0</v>
      </c>
      <c r="S20" s="144">
        <f t="shared" ref="S20:S24" si="29">+Q20+R20</f>
        <v>0</v>
      </c>
      <c r="T20" s="141">
        <f t="shared" ref="T20:T24" si="30">+S20*E20</f>
        <v>0</v>
      </c>
      <c r="U20" s="9"/>
      <c r="V20" s="142">
        <v>0</v>
      </c>
      <c r="W20" s="143">
        <f t="shared" ref="W20:W24" si="31">+ROUND(V20*0.19,0)</f>
        <v>0</v>
      </c>
      <c r="X20" s="144">
        <f t="shared" ref="X20:X24" si="32">+V20+W20</f>
        <v>0</v>
      </c>
      <c r="Y20" s="141">
        <f t="shared" ref="Y20:Y24" si="33">+X20*E20</f>
        <v>0</v>
      </c>
      <c r="Z20" s="137"/>
      <c r="AA20" s="137">
        <f t="shared" si="12"/>
        <v>0</v>
      </c>
      <c r="AB20" s="137" t="e">
        <f t="shared" si="13"/>
        <v>#DIV/0!</v>
      </c>
      <c r="AC20" s="137">
        <f t="shared" si="14"/>
        <v>0</v>
      </c>
      <c r="AD20" s="138" t="e">
        <f t="shared" si="15"/>
        <v>#DIV/0!</v>
      </c>
      <c r="AE20" s="147" t="e">
        <f t="shared" si="16"/>
        <v>#DIV/0!</v>
      </c>
      <c r="AF20" s="404"/>
      <c r="AG20" s="137" t="e">
        <f>+AE20</f>
        <v>#DIV/0!</v>
      </c>
      <c r="AH20" s="151" t="e">
        <f t="shared" si="18"/>
        <v>#DIV/0!</v>
      </c>
      <c r="AI20" s="155" t="e">
        <f t="shared" si="19"/>
        <v>#DIV/0!</v>
      </c>
      <c r="AJ20" s="151" t="e">
        <f t="shared" si="20"/>
        <v>#DIV/0!</v>
      </c>
    </row>
    <row r="21" spans="2:36" ht="60" customHeight="1" thickBot="1" x14ac:dyDescent="0.25">
      <c r="B21" s="457">
        <v>12</v>
      </c>
      <c r="C21" s="458" t="s">
        <v>402</v>
      </c>
      <c r="D21" s="528">
        <v>20</v>
      </c>
      <c r="E21" s="462">
        <v>1</v>
      </c>
      <c r="F21" s="135"/>
      <c r="G21" s="389"/>
      <c r="H21" s="390">
        <f t="shared" si="6"/>
        <v>0</v>
      </c>
      <c r="I21" s="390">
        <f t="shared" si="7"/>
        <v>0</v>
      </c>
      <c r="J21" s="391">
        <f t="shared" si="8"/>
        <v>0</v>
      </c>
      <c r="K21" s="9"/>
      <c r="L21" s="211"/>
      <c r="M21" s="211">
        <f t="shared" si="9"/>
        <v>0</v>
      </c>
      <c r="N21" s="212">
        <f t="shared" si="10"/>
        <v>0</v>
      </c>
      <c r="O21" s="213">
        <f t="shared" si="11"/>
        <v>0</v>
      </c>
      <c r="P21" s="9"/>
      <c r="Q21" s="142"/>
      <c r="R21" s="143">
        <f t="shared" si="28"/>
        <v>0</v>
      </c>
      <c r="S21" s="144">
        <f t="shared" si="29"/>
        <v>0</v>
      </c>
      <c r="T21" s="141">
        <f t="shared" si="30"/>
        <v>0</v>
      </c>
      <c r="U21" s="9"/>
      <c r="V21" s="142"/>
      <c r="W21" s="143">
        <f t="shared" si="31"/>
        <v>0</v>
      </c>
      <c r="X21" s="144">
        <f t="shared" si="32"/>
        <v>0</v>
      </c>
      <c r="Y21" s="141">
        <f t="shared" si="33"/>
        <v>0</v>
      </c>
      <c r="Z21" s="137"/>
      <c r="AA21" s="137">
        <f t="shared" si="12"/>
        <v>0</v>
      </c>
      <c r="AB21" s="137" t="e">
        <f t="shared" si="13"/>
        <v>#DIV/0!</v>
      </c>
      <c r="AC21" s="137">
        <f t="shared" si="14"/>
        <v>0</v>
      </c>
      <c r="AD21" s="138" t="e">
        <f t="shared" si="15"/>
        <v>#DIV/0!</v>
      </c>
      <c r="AE21" s="147" t="e">
        <f t="shared" si="16"/>
        <v>#DIV/0!</v>
      </c>
      <c r="AF21" s="404"/>
      <c r="AG21" s="137" t="e">
        <f t="shared" ref="AG21:AG24" si="34">+AE21</f>
        <v>#DIV/0!</v>
      </c>
      <c r="AH21" s="151" t="e">
        <f t="shared" si="18"/>
        <v>#DIV/0!</v>
      </c>
      <c r="AI21" s="155" t="e">
        <f t="shared" si="19"/>
        <v>#DIV/0!</v>
      </c>
      <c r="AJ21" s="151" t="e">
        <f t="shared" si="20"/>
        <v>#DIV/0!</v>
      </c>
    </row>
    <row r="22" spans="2:36" ht="60" customHeight="1" thickBot="1" x14ac:dyDescent="0.25">
      <c r="B22" s="456">
        <v>13</v>
      </c>
      <c r="C22" s="458" t="s">
        <v>403</v>
      </c>
      <c r="D22" s="528">
        <v>46</v>
      </c>
      <c r="E22" s="462">
        <v>1</v>
      </c>
      <c r="F22" s="135"/>
      <c r="G22" s="389"/>
      <c r="H22" s="390">
        <f t="shared" si="6"/>
        <v>0</v>
      </c>
      <c r="I22" s="390">
        <f t="shared" si="7"/>
        <v>0</v>
      </c>
      <c r="J22" s="391">
        <f t="shared" si="8"/>
        <v>0</v>
      </c>
      <c r="K22" s="9"/>
      <c r="L22" s="211"/>
      <c r="M22" s="211">
        <f t="shared" si="9"/>
        <v>0</v>
      </c>
      <c r="N22" s="212">
        <f t="shared" si="10"/>
        <v>0</v>
      </c>
      <c r="O22" s="213">
        <f t="shared" si="11"/>
        <v>0</v>
      </c>
      <c r="P22" s="9"/>
      <c r="Q22" s="142"/>
      <c r="R22" s="143">
        <f t="shared" si="28"/>
        <v>0</v>
      </c>
      <c r="S22" s="144">
        <f t="shared" si="29"/>
        <v>0</v>
      </c>
      <c r="T22" s="141">
        <f t="shared" si="30"/>
        <v>0</v>
      </c>
      <c r="U22" s="9"/>
      <c r="V22" s="142">
        <v>0</v>
      </c>
      <c r="W22" s="143">
        <f t="shared" si="31"/>
        <v>0</v>
      </c>
      <c r="X22" s="144">
        <f t="shared" si="32"/>
        <v>0</v>
      </c>
      <c r="Y22" s="141">
        <f t="shared" si="33"/>
        <v>0</v>
      </c>
      <c r="Z22" s="137"/>
      <c r="AA22" s="137">
        <f t="shared" si="12"/>
        <v>0</v>
      </c>
      <c r="AB22" s="137" t="e">
        <f t="shared" si="13"/>
        <v>#DIV/0!</v>
      </c>
      <c r="AC22" s="137">
        <f t="shared" si="14"/>
        <v>0</v>
      </c>
      <c r="AD22" s="138" t="e">
        <f t="shared" si="15"/>
        <v>#DIV/0!</v>
      </c>
      <c r="AE22" s="147" t="e">
        <f t="shared" si="16"/>
        <v>#DIV/0!</v>
      </c>
      <c r="AF22" s="404"/>
      <c r="AG22" s="137" t="e">
        <f t="shared" si="34"/>
        <v>#DIV/0!</v>
      </c>
      <c r="AH22" s="151" t="e">
        <f t="shared" si="18"/>
        <v>#DIV/0!</v>
      </c>
      <c r="AI22" s="155" t="e">
        <f t="shared" si="19"/>
        <v>#DIV/0!</v>
      </c>
      <c r="AJ22" s="151" t="e">
        <f t="shared" si="20"/>
        <v>#DIV/0!</v>
      </c>
    </row>
    <row r="23" spans="2:36" ht="60" customHeight="1" thickBot="1" x14ac:dyDescent="0.25">
      <c r="B23" s="457">
        <v>14</v>
      </c>
      <c r="C23" s="458" t="s">
        <v>404</v>
      </c>
      <c r="D23" s="528">
        <v>2</v>
      </c>
      <c r="E23" s="462">
        <v>1</v>
      </c>
      <c r="F23" s="135"/>
      <c r="G23" s="389"/>
      <c r="H23" s="390">
        <f t="shared" si="6"/>
        <v>0</v>
      </c>
      <c r="I23" s="390">
        <f t="shared" si="7"/>
        <v>0</v>
      </c>
      <c r="J23" s="391">
        <f t="shared" si="8"/>
        <v>0</v>
      </c>
      <c r="K23" s="9"/>
      <c r="L23" s="211"/>
      <c r="M23" s="211">
        <f t="shared" si="9"/>
        <v>0</v>
      </c>
      <c r="N23" s="212">
        <f t="shared" si="10"/>
        <v>0</v>
      </c>
      <c r="O23" s="213">
        <f t="shared" si="11"/>
        <v>0</v>
      </c>
      <c r="P23" s="9"/>
      <c r="Q23" s="142"/>
      <c r="R23" s="143">
        <f t="shared" si="28"/>
        <v>0</v>
      </c>
      <c r="S23" s="144">
        <f t="shared" si="29"/>
        <v>0</v>
      </c>
      <c r="T23" s="141">
        <f t="shared" si="30"/>
        <v>0</v>
      </c>
      <c r="U23" s="9"/>
      <c r="V23" s="142">
        <v>0</v>
      </c>
      <c r="W23" s="143">
        <f t="shared" si="31"/>
        <v>0</v>
      </c>
      <c r="X23" s="144">
        <f t="shared" si="32"/>
        <v>0</v>
      </c>
      <c r="Y23" s="141">
        <f t="shared" si="33"/>
        <v>0</v>
      </c>
      <c r="Z23" s="137"/>
      <c r="AA23" s="137">
        <f t="shared" si="12"/>
        <v>0</v>
      </c>
      <c r="AB23" s="137" t="e">
        <f t="shared" si="13"/>
        <v>#DIV/0!</v>
      </c>
      <c r="AC23" s="137">
        <f t="shared" si="14"/>
        <v>0</v>
      </c>
      <c r="AD23" s="138" t="e">
        <f t="shared" si="15"/>
        <v>#DIV/0!</v>
      </c>
      <c r="AE23" s="147" t="e">
        <f t="shared" si="16"/>
        <v>#DIV/0!</v>
      </c>
      <c r="AF23" s="404"/>
      <c r="AG23" s="137" t="e">
        <f t="shared" si="34"/>
        <v>#DIV/0!</v>
      </c>
      <c r="AH23" s="151" t="e">
        <f t="shared" si="18"/>
        <v>#DIV/0!</v>
      </c>
      <c r="AI23" s="155" t="e">
        <f t="shared" si="19"/>
        <v>#DIV/0!</v>
      </c>
      <c r="AJ23" s="151" t="e">
        <f t="shared" si="20"/>
        <v>#DIV/0!</v>
      </c>
    </row>
    <row r="24" spans="2:36" ht="60" customHeight="1" thickBot="1" x14ac:dyDescent="0.25">
      <c r="B24" s="457">
        <v>15</v>
      </c>
      <c r="C24" s="458" t="s">
        <v>405</v>
      </c>
      <c r="D24" s="528">
        <v>1</v>
      </c>
      <c r="E24" s="462">
        <v>1</v>
      </c>
      <c r="F24" s="135"/>
      <c r="G24" s="389"/>
      <c r="H24" s="390">
        <f t="shared" si="6"/>
        <v>0</v>
      </c>
      <c r="I24" s="390">
        <f t="shared" si="7"/>
        <v>0</v>
      </c>
      <c r="J24" s="391">
        <f t="shared" si="8"/>
        <v>0</v>
      </c>
      <c r="K24" s="9"/>
      <c r="L24" s="211"/>
      <c r="M24" s="211">
        <f t="shared" si="9"/>
        <v>0</v>
      </c>
      <c r="N24" s="212">
        <f t="shared" si="10"/>
        <v>0</v>
      </c>
      <c r="O24" s="213">
        <f t="shared" si="11"/>
        <v>0</v>
      </c>
      <c r="P24" s="9"/>
      <c r="Q24" s="142"/>
      <c r="R24" s="143">
        <f t="shared" si="28"/>
        <v>0</v>
      </c>
      <c r="S24" s="144">
        <f t="shared" si="29"/>
        <v>0</v>
      </c>
      <c r="T24" s="141">
        <f t="shared" si="30"/>
        <v>0</v>
      </c>
      <c r="U24" s="9"/>
      <c r="V24" s="142"/>
      <c r="W24" s="143">
        <f t="shared" si="31"/>
        <v>0</v>
      </c>
      <c r="X24" s="144">
        <f t="shared" si="32"/>
        <v>0</v>
      </c>
      <c r="Y24" s="141">
        <f t="shared" si="33"/>
        <v>0</v>
      </c>
      <c r="Z24" s="137"/>
      <c r="AA24" s="137">
        <f t="shared" si="12"/>
        <v>0</v>
      </c>
      <c r="AB24" s="137" t="e">
        <f t="shared" si="13"/>
        <v>#DIV/0!</v>
      </c>
      <c r="AC24" s="137">
        <f t="shared" si="14"/>
        <v>0</v>
      </c>
      <c r="AD24" s="138" t="e">
        <f t="shared" si="15"/>
        <v>#DIV/0!</v>
      </c>
      <c r="AE24" s="147" t="e">
        <f t="shared" si="16"/>
        <v>#DIV/0!</v>
      </c>
      <c r="AF24" s="404"/>
      <c r="AG24" s="137" t="e">
        <f t="shared" si="34"/>
        <v>#DIV/0!</v>
      </c>
      <c r="AH24" s="151" t="e">
        <f t="shared" si="18"/>
        <v>#DIV/0!</v>
      </c>
      <c r="AI24" s="155" t="e">
        <f t="shared" si="19"/>
        <v>#DIV/0!</v>
      </c>
      <c r="AJ24" s="151" t="e">
        <f t="shared" si="20"/>
        <v>#DIV/0!</v>
      </c>
    </row>
    <row r="25" spans="2:36" ht="83.25" customHeight="1" thickBot="1" x14ac:dyDescent="0.25">
      <c r="B25" s="456">
        <v>16</v>
      </c>
      <c r="C25" s="458" t="s">
        <v>406</v>
      </c>
      <c r="D25" s="528">
        <v>1</v>
      </c>
      <c r="E25" s="462">
        <v>1</v>
      </c>
      <c r="F25" s="135"/>
      <c r="G25" s="389"/>
      <c r="H25" s="390">
        <f t="shared" si="6"/>
        <v>0</v>
      </c>
      <c r="I25" s="390">
        <f t="shared" si="7"/>
        <v>0</v>
      </c>
      <c r="J25" s="391">
        <f t="shared" si="8"/>
        <v>0</v>
      </c>
      <c r="K25" s="9"/>
      <c r="L25" s="211"/>
      <c r="M25" s="211">
        <f t="shared" si="9"/>
        <v>0</v>
      </c>
      <c r="N25" s="212">
        <f t="shared" si="10"/>
        <v>0</v>
      </c>
      <c r="O25" s="213">
        <f t="shared" si="11"/>
        <v>0</v>
      </c>
      <c r="P25" s="9"/>
      <c r="Q25" s="142"/>
      <c r="R25" s="143">
        <f t="shared" ref="R25:R26" si="35">+ROUND(Q25*0.19,0)</f>
        <v>0</v>
      </c>
      <c r="S25" s="144">
        <f t="shared" ref="S25:S26" si="36">+Q25+R25</f>
        <v>0</v>
      </c>
      <c r="T25" s="141">
        <f t="shared" ref="T25:T26" si="37">+S25*E25</f>
        <v>0</v>
      </c>
      <c r="U25" s="9"/>
      <c r="V25" s="142">
        <v>0</v>
      </c>
      <c r="W25" s="143">
        <f t="shared" ref="W25:W26" si="38">+ROUND(V25*0.19,0)</f>
        <v>0</v>
      </c>
      <c r="X25" s="144">
        <f t="shared" ref="X25:X26" si="39">+V25+W25</f>
        <v>0</v>
      </c>
      <c r="Y25" s="141">
        <f t="shared" ref="Y25:Y26" si="40">+X25*E25</f>
        <v>0</v>
      </c>
      <c r="Z25" s="137"/>
      <c r="AA25" s="137">
        <f t="shared" si="12"/>
        <v>0</v>
      </c>
      <c r="AB25" s="137" t="e">
        <f t="shared" si="13"/>
        <v>#DIV/0!</v>
      </c>
      <c r="AC25" s="137">
        <f t="shared" si="14"/>
        <v>0</v>
      </c>
      <c r="AD25" s="138" t="e">
        <f t="shared" si="15"/>
        <v>#DIV/0!</v>
      </c>
      <c r="AE25" s="147" t="e">
        <f t="shared" si="16"/>
        <v>#DIV/0!</v>
      </c>
      <c r="AF25" s="404"/>
      <c r="AG25" s="137" t="e">
        <f>+AE25</f>
        <v>#DIV/0!</v>
      </c>
      <c r="AH25" s="151" t="e">
        <f t="shared" si="18"/>
        <v>#DIV/0!</v>
      </c>
      <c r="AI25" s="155" t="e">
        <f t="shared" si="19"/>
        <v>#DIV/0!</v>
      </c>
      <c r="AJ25" s="151" t="e">
        <f t="shared" si="20"/>
        <v>#DIV/0!</v>
      </c>
    </row>
    <row r="26" spans="2:36" ht="60" customHeight="1" thickBot="1" x14ac:dyDescent="0.25">
      <c r="B26" s="457">
        <v>17</v>
      </c>
      <c r="C26" s="458" t="s">
        <v>407</v>
      </c>
      <c r="D26" s="528">
        <v>1</v>
      </c>
      <c r="E26" s="462">
        <v>1</v>
      </c>
      <c r="F26" s="135"/>
      <c r="G26" s="389"/>
      <c r="H26" s="390">
        <f t="shared" si="6"/>
        <v>0</v>
      </c>
      <c r="I26" s="390">
        <f t="shared" si="7"/>
        <v>0</v>
      </c>
      <c r="J26" s="391">
        <f t="shared" si="8"/>
        <v>0</v>
      </c>
      <c r="K26" s="9"/>
      <c r="L26" s="211"/>
      <c r="M26" s="211">
        <f t="shared" si="9"/>
        <v>0</v>
      </c>
      <c r="N26" s="212">
        <f t="shared" si="10"/>
        <v>0</v>
      </c>
      <c r="O26" s="213">
        <f t="shared" si="11"/>
        <v>0</v>
      </c>
      <c r="P26" s="9"/>
      <c r="Q26" s="142"/>
      <c r="R26" s="143">
        <f t="shared" si="35"/>
        <v>0</v>
      </c>
      <c r="S26" s="144">
        <f t="shared" si="36"/>
        <v>0</v>
      </c>
      <c r="T26" s="141">
        <f t="shared" si="37"/>
        <v>0</v>
      </c>
      <c r="U26" s="9"/>
      <c r="V26" s="142"/>
      <c r="W26" s="143">
        <f t="shared" si="38"/>
        <v>0</v>
      </c>
      <c r="X26" s="144">
        <f t="shared" si="39"/>
        <v>0</v>
      </c>
      <c r="Y26" s="141">
        <f t="shared" si="40"/>
        <v>0</v>
      </c>
      <c r="Z26" s="137"/>
      <c r="AA26" s="137">
        <f t="shared" si="12"/>
        <v>0</v>
      </c>
      <c r="AB26" s="137" t="e">
        <f t="shared" si="13"/>
        <v>#DIV/0!</v>
      </c>
      <c r="AC26" s="137">
        <f t="shared" si="14"/>
        <v>0</v>
      </c>
      <c r="AD26" s="138" t="e">
        <f t="shared" si="15"/>
        <v>#DIV/0!</v>
      </c>
      <c r="AE26" s="147" t="e">
        <f t="shared" si="16"/>
        <v>#DIV/0!</v>
      </c>
      <c r="AF26" s="404"/>
      <c r="AG26" s="137" t="e">
        <f t="shared" ref="AG26" si="41">+AE26</f>
        <v>#DIV/0!</v>
      </c>
      <c r="AH26" s="151" t="e">
        <f t="shared" si="18"/>
        <v>#DIV/0!</v>
      </c>
      <c r="AI26" s="155" t="e">
        <f t="shared" si="19"/>
        <v>#DIV/0!</v>
      </c>
      <c r="AJ26" s="151" t="e">
        <f t="shared" si="20"/>
        <v>#DIV/0!</v>
      </c>
    </row>
    <row r="27" spans="2:36" ht="50.25" customHeight="1" thickBot="1" x14ac:dyDescent="0.3">
      <c r="B27" s="884" t="s">
        <v>110</v>
      </c>
      <c r="C27" s="885"/>
      <c r="D27" s="886"/>
      <c r="E27" s="887"/>
      <c r="F27" s="103"/>
      <c r="G27" s="276"/>
      <c r="H27" s="119"/>
      <c r="I27" s="119"/>
      <c r="J27" s="146">
        <f>ROUND(SUM(J10:J26),2)</f>
        <v>0</v>
      </c>
      <c r="K27" s="883"/>
      <c r="L27" s="119"/>
      <c r="M27" s="119"/>
      <c r="N27" s="119"/>
      <c r="O27" s="146">
        <f>ROUND(SUM(O10:O26),2)</f>
        <v>0</v>
      </c>
      <c r="P27" s="867"/>
      <c r="Q27" s="119"/>
      <c r="R27" s="119"/>
      <c r="S27" s="119"/>
      <c r="T27" s="146" t="e">
        <f>SUM(#REF!)</f>
        <v>#REF!</v>
      </c>
      <c r="U27" s="9"/>
      <c r="V27" s="118"/>
      <c r="W27" s="118"/>
      <c r="X27" s="118"/>
      <c r="Y27" s="146" t="e">
        <f>SUM(#REF!)</f>
        <v>#REF!</v>
      </c>
      <c r="Z27" s="119"/>
      <c r="AA27" s="139"/>
      <c r="AB27" s="139"/>
      <c r="AC27" s="139"/>
      <c r="AD27" s="132"/>
      <c r="AE27" s="132"/>
      <c r="AF27" s="132"/>
      <c r="AG27" s="152"/>
      <c r="AH27" s="153"/>
      <c r="AI27" s="152"/>
      <c r="AJ27" s="482" t="e">
        <f>ROUND(SUM(AJ10:AJ26),2)</f>
        <v>#DIV/0!</v>
      </c>
    </row>
    <row r="28" spans="2:36" ht="50.25" customHeight="1" thickBot="1" x14ac:dyDescent="0.3">
      <c r="B28" s="481"/>
      <c r="C28" s="481"/>
      <c r="D28" s="481"/>
      <c r="E28" s="481"/>
      <c r="F28" s="103"/>
      <c r="G28" s="276"/>
      <c r="H28" s="119"/>
      <c r="I28" s="119"/>
      <c r="J28" s="119"/>
      <c r="K28" s="883"/>
      <c r="L28" s="119"/>
      <c r="M28" s="119"/>
      <c r="N28" s="119"/>
      <c r="O28" s="119"/>
      <c r="P28" s="867"/>
      <c r="Q28" s="119"/>
      <c r="R28" s="119"/>
      <c r="S28" s="119"/>
      <c r="T28" s="119"/>
      <c r="U28" s="9"/>
      <c r="V28" s="119"/>
      <c r="W28" s="119"/>
      <c r="X28" s="119"/>
      <c r="Y28" s="119"/>
      <c r="Z28" s="119"/>
      <c r="AA28" s="139"/>
      <c r="AB28" s="139"/>
      <c r="AC28" s="139"/>
      <c r="AD28" s="132"/>
      <c r="AE28" s="132"/>
      <c r="AF28" s="132"/>
      <c r="AG28" s="152"/>
      <c r="AH28" s="153"/>
      <c r="AI28" s="139"/>
      <c r="AJ28" s="132"/>
    </row>
    <row r="29" spans="2:36" ht="33" customHeight="1" thickBot="1" x14ac:dyDescent="0.25">
      <c r="B29" s="117"/>
      <c r="C29" s="474" t="s">
        <v>467</v>
      </c>
      <c r="D29" s="121"/>
      <c r="E29" s="121"/>
      <c r="F29" s="9"/>
      <c r="G29" s="469" t="s">
        <v>37</v>
      </c>
      <c r="H29" s="469" t="s">
        <v>127</v>
      </c>
      <c r="I29" s="469" t="s">
        <v>129</v>
      </c>
      <c r="J29" s="133"/>
      <c r="K29" s="883"/>
      <c r="L29" s="469" t="s">
        <v>37</v>
      </c>
      <c r="M29" s="469" t="s">
        <v>127</v>
      </c>
      <c r="N29" s="469" t="s">
        <v>129</v>
      </c>
      <c r="O29" s="133"/>
      <c r="P29" s="867"/>
      <c r="Q29" s="133"/>
      <c r="R29" s="133"/>
      <c r="S29" s="133"/>
      <c r="T29" s="133"/>
      <c r="U29" s="9"/>
      <c r="V29" s="133"/>
      <c r="W29" s="133"/>
      <c r="X29" s="133"/>
      <c r="Y29" s="133"/>
      <c r="Z29" s="133"/>
      <c r="AA29" s="100" t="s">
        <v>32</v>
      </c>
      <c r="AB29" s="81" t="s">
        <v>33</v>
      </c>
      <c r="AC29" s="81" t="s">
        <v>34</v>
      </c>
      <c r="AD29" s="81" t="s">
        <v>35</v>
      </c>
      <c r="AE29" s="82" t="s">
        <v>36</v>
      </c>
      <c r="AF29" s="132"/>
      <c r="AG29" s="169" t="s">
        <v>37</v>
      </c>
      <c r="AH29" s="150" t="s">
        <v>127</v>
      </c>
      <c r="AI29" s="150" t="s">
        <v>129</v>
      </c>
      <c r="AJ29" s="150" t="s">
        <v>466</v>
      </c>
    </row>
    <row r="30" spans="2:36" ht="33.950000000000003" customHeight="1" thickBot="1" x14ac:dyDescent="0.25">
      <c r="B30" s="464">
        <v>1</v>
      </c>
      <c r="C30" s="465" t="s">
        <v>440</v>
      </c>
      <c r="D30" s="467" t="s">
        <v>356</v>
      </c>
      <c r="E30" s="468">
        <v>1</v>
      </c>
      <c r="F30" s="9"/>
      <c r="G30" s="389"/>
      <c r="H30" s="390">
        <f>+ROUND(G30*19%,2)</f>
        <v>0</v>
      </c>
      <c r="I30" s="390">
        <f>ROUND(G30+H30,2)</f>
        <v>0</v>
      </c>
      <c r="J30" s="114"/>
      <c r="K30" s="9"/>
      <c r="L30" s="389"/>
      <c r="M30" s="390">
        <f>+ROUND(L30*19%,2)</f>
        <v>0</v>
      </c>
      <c r="N30" s="390">
        <f>ROUND(L30+M30,2)</f>
        <v>0</v>
      </c>
      <c r="O30" s="114"/>
      <c r="P30" s="115"/>
      <c r="Q30" s="116"/>
      <c r="R30" s="116"/>
      <c r="S30" s="116"/>
      <c r="T30" s="116"/>
      <c r="U30" s="115"/>
      <c r="V30" s="116"/>
      <c r="W30" s="116"/>
      <c r="X30" s="116"/>
      <c r="Y30" s="116"/>
      <c r="Z30" s="116"/>
      <c r="AA30" s="137">
        <f t="shared" ref="AA30" si="42">ROUND(+MIN(G30,L30),2)</f>
        <v>0</v>
      </c>
      <c r="AB30" s="137" t="e">
        <f t="shared" ref="AB30" si="43">ROUND(AVERAGE(G30,L30),2)</f>
        <v>#DIV/0!</v>
      </c>
      <c r="AC30" s="137">
        <f t="shared" ref="AC30" si="44">ROUND(+MAX(G30,L30),2)</f>
        <v>0</v>
      </c>
      <c r="AD30" s="138" t="e">
        <f t="shared" ref="AD30" si="45">+AA30/AC30-1</f>
        <v>#DIV/0!</v>
      </c>
      <c r="AE30" s="147" t="e">
        <f t="shared" ref="AE30" si="46">ROUND(+AVERAGE(AA30,AB30),2)</f>
        <v>#DIV/0!</v>
      </c>
      <c r="AF30" s="110"/>
      <c r="AG30" s="137" t="e">
        <f>+AE30</f>
        <v>#DIV/0!</v>
      </c>
      <c r="AH30" s="151" t="e">
        <f>+ROUND(AG30*19%,2)</f>
        <v>#DIV/0!</v>
      </c>
      <c r="AI30" s="155" t="e">
        <f t="shared" ref="AI30" si="47">ROUND(+AH30+AG30,2)</f>
        <v>#DIV/0!</v>
      </c>
      <c r="AJ30" s="151" t="e">
        <f t="shared" ref="AJ30" si="48">ROUND(+AI30*E30*D30,2)</f>
        <v>#DIV/0!</v>
      </c>
    </row>
    <row r="31" spans="2:36" s="76" customFormat="1" ht="33.950000000000003" customHeight="1" thickBot="1" x14ac:dyDescent="0.25">
      <c r="B31" s="464">
        <f t="shared" ref="B31:B54" si="49">B30+1</f>
        <v>2</v>
      </c>
      <c r="C31" s="466" t="s">
        <v>441</v>
      </c>
      <c r="D31" s="467" t="s">
        <v>356</v>
      </c>
      <c r="E31" s="468">
        <v>1</v>
      </c>
      <c r="F31" s="453"/>
      <c r="G31" s="389"/>
      <c r="H31" s="390">
        <f t="shared" ref="H31:H54" si="50">+ROUND(G31*19%,2)</f>
        <v>0</v>
      </c>
      <c r="I31" s="390">
        <f t="shared" ref="I31:I54" si="51">ROUND(G31+H31,2)</f>
        <v>0</v>
      </c>
      <c r="J31" s="453"/>
      <c r="K31" s="453"/>
      <c r="L31" s="389"/>
      <c r="M31" s="390">
        <f t="shared" ref="M31:M54" si="52">+ROUND(L31*19%,2)</f>
        <v>0</v>
      </c>
      <c r="N31" s="390">
        <f t="shared" ref="N31:N54" si="53">ROUND(L31+M31,2)</f>
        <v>0</v>
      </c>
      <c r="O31" s="77"/>
      <c r="P31" s="77"/>
      <c r="Q31" s="77"/>
      <c r="R31" s="77"/>
      <c r="S31" s="77"/>
      <c r="T31" s="77"/>
      <c r="U31" s="16"/>
      <c r="V31" s="77"/>
      <c r="W31" s="77"/>
      <c r="X31" s="77"/>
      <c r="Y31" s="77"/>
      <c r="Z31" s="77"/>
      <c r="AA31" s="137">
        <f t="shared" ref="AA31:AA54" si="54">ROUND(+MIN(G31,L31),2)</f>
        <v>0</v>
      </c>
      <c r="AB31" s="137" t="e">
        <f t="shared" ref="AB31:AB54" si="55">ROUND(AVERAGE(G31,L31),2)</f>
        <v>#DIV/0!</v>
      </c>
      <c r="AC31" s="137">
        <f t="shared" ref="AC31:AC54" si="56">ROUND(+MAX(G31,L31),2)</f>
        <v>0</v>
      </c>
      <c r="AD31" s="138" t="e">
        <f t="shared" ref="AD31:AD54" si="57">+AA31/AC31-1</f>
        <v>#DIV/0!</v>
      </c>
      <c r="AE31" s="147" t="e">
        <f t="shared" ref="AE31:AE54" si="58">ROUND(+AVERAGE(AA31,AB31),2)</f>
        <v>#DIV/0!</v>
      </c>
      <c r="AF31" s="16"/>
      <c r="AG31" s="137" t="e">
        <f t="shared" ref="AG31:AG54" si="59">+AE31</f>
        <v>#DIV/0!</v>
      </c>
      <c r="AH31" s="151" t="e">
        <f t="shared" ref="AH31:AH54" si="60">+ROUND(AG31*19%,2)</f>
        <v>#DIV/0!</v>
      </c>
      <c r="AI31" s="155" t="e">
        <f t="shared" ref="AI31:AI54" si="61">ROUND(+AH31+AG31,2)</f>
        <v>#DIV/0!</v>
      </c>
      <c r="AJ31" s="151" t="e">
        <f t="shared" ref="AJ31:AJ54" si="62">ROUND(+AI31*E31*D31,2)</f>
        <v>#DIV/0!</v>
      </c>
    </row>
    <row r="32" spans="2:36" s="76" customFormat="1" ht="33.950000000000003" customHeight="1" thickBot="1" x14ac:dyDescent="0.25">
      <c r="B32" s="464">
        <f t="shared" si="49"/>
        <v>3</v>
      </c>
      <c r="C32" s="466" t="s">
        <v>442</v>
      </c>
      <c r="D32" s="467" t="s">
        <v>356</v>
      </c>
      <c r="E32" s="468">
        <v>1</v>
      </c>
      <c r="F32" s="453"/>
      <c r="G32" s="389"/>
      <c r="H32" s="390">
        <f t="shared" si="50"/>
        <v>0</v>
      </c>
      <c r="I32" s="390">
        <f t="shared" si="51"/>
        <v>0</v>
      </c>
      <c r="J32" s="453"/>
      <c r="K32" s="453"/>
      <c r="L32" s="389"/>
      <c r="M32" s="390">
        <f t="shared" si="52"/>
        <v>0</v>
      </c>
      <c r="N32" s="390">
        <f t="shared" si="53"/>
        <v>0</v>
      </c>
      <c r="O32" s="77"/>
      <c r="P32" s="77"/>
      <c r="Q32" s="77"/>
      <c r="R32" s="77"/>
      <c r="S32" s="77"/>
      <c r="T32" s="77"/>
      <c r="U32" s="16"/>
      <c r="V32" s="77"/>
      <c r="W32" s="77"/>
      <c r="X32" s="77"/>
      <c r="Y32" s="77"/>
      <c r="Z32" s="77"/>
      <c r="AA32" s="137">
        <f t="shared" si="54"/>
        <v>0</v>
      </c>
      <c r="AB32" s="137" t="e">
        <f t="shared" si="55"/>
        <v>#DIV/0!</v>
      </c>
      <c r="AC32" s="137">
        <f t="shared" si="56"/>
        <v>0</v>
      </c>
      <c r="AD32" s="138" t="e">
        <f t="shared" si="57"/>
        <v>#DIV/0!</v>
      </c>
      <c r="AE32" s="147" t="e">
        <f t="shared" si="58"/>
        <v>#DIV/0!</v>
      </c>
      <c r="AF32" s="16"/>
      <c r="AG32" s="137" t="e">
        <f t="shared" si="59"/>
        <v>#DIV/0!</v>
      </c>
      <c r="AH32" s="151" t="e">
        <f t="shared" si="60"/>
        <v>#DIV/0!</v>
      </c>
      <c r="AI32" s="155" t="e">
        <f t="shared" si="61"/>
        <v>#DIV/0!</v>
      </c>
      <c r="AJ32" s="151" t="e">
        <f t="shared" si="62"/>
        <v>#DIV/0!</v>
      </c>
    </row>
    <row r="33" spans="2:36" s="76" customFormat="1" ht="33.950000000000003" customHeight="1" thickBot="1" x14ac:dyDescent="0.25">
      <c r="B33" s="464">
        <f t="shared" si="49"/>
        <v>4</v>
      </c>
      <c r="C33" s="466" t="s">
        <v>443</v>
      </c>
      <c r="D33" s="467" t="s">
        <v>356</v>
      </c>
      <c r="E33" s="468">
        <v>1</v>
      </c>
      <c r="F33" s="452"/>
      <c r="G33" s="389"/>
      <c r="H33" s="390">
        <f t="shared" si="50"/>
        <v>0</v>
      </c>
      <c r="I33" s="390">
        <f t="shared" si="51"/>
        <v>0</v>
      </c>
      <c r="J33" s="452"/>
      <c r="K33" s="388"/>
      <c r="L33" s="389"/>
      <c r="M33" s="390">
        <f t="shared" si="52"/>
        <v>0</v>
      </c>
      <c r="N33" s="390">
        <f t="shared" si="53"/>
        <v>0</v>
      </c>
      <c r="O33" s="77"/>
      <c r="P33" s="77"/>
      <c r="Q33" s="77"/>
      <c r="R33" s="77"/>
      <c r="S33" s="77"/>
      <c r="T33" s="77"/>
      <c r="U33" s="16"/>
      <c r="V33" s="77"/>
      <c r="W33" s="77"/>
      <c r="X33" s="77"/>
      <c r="Y33" s="77"/>
      <c r="Z33" s="77"/>
      <c r="AA33" s="137">
        <f t="shared" si="54"/>
        <v>0</v>
      </c>
      <c r="AB33" s="137" t="e">
        <f t="shared" si="55"/>
        <v>#DIV/0!</v>
      </c>
      <c r="AC33" s="137">
        <f t="shared" si="56"/>
        <v>0</v>
      </c>
      <c r="AD33" s="138" t="e">
        <f t="shared" si="57"/>
        <v>#DIV/0!</v>
      </c>
      <c r="AE33" s="147" t="e">
        <f t="shared" si="58"/>
        <v>#DIV/0!</v>
      </c>
      <c r="AF33" s="16"/>
      <c r="AG33" s="137" t="e">
        <f t="shared" si="59"/>
        <v>#DIV/0!</v>
      </c>
      <c r="AH33" s="151" t="e">
        <f t="shared" si="60"/>
        <v>#DIV/0!</v>
      </c>
      <c r="AI33" s="155" t="e">
        <f t="shared" si="61"/>
        <v>#DIV/0!</v>
      </c>
      <c r="AJ33" s="151" t="e">
        <f t="shared" si="62"/>
        <v>#DIV/0!</v>
      </c>
    </row>
    <row r="34" spans="2:36" s="16" customFormat="1" ht="33.950000000000003" customHeight="1" thickBot="1" x14ac:dyDescent="0.25">
      <c r="B34" s="464">
        <f t="shared" si="49"/>
        <v>5</v>
      </c>
      <c r="C34" s="466" t="s">
        <v>444</v>
      </c>
      <c r="D34" s="467" t="s">
        <v>356</v>
      </c>
      <c r="E34" s="468">
        <v>1</v>
      </c>
      <c r="G34" s="389"/>
      <c r="H34" s="390">
        <f t="shared" si="50"/>
        <v>0</v>
      </c>
      <c r="I34" s="390">
        <f t="shared" si="51"/>
        <v>0</v>
      </c>
      <c r="L34" s="389"/>
      <c r="M34" s="390">
        <f t="shared" si="52"/>
        <v>0</v>
      </c>
      <c r="N34" s="390">
        <f t="shared" si="53"/>
        <v>0</v>
      </c>
      <c r="P34" s="77"/>
      <c r="U34" s="77"/>
      <c r="AA34" s="137">
        <f t="shared" si="54"/>
        <v>0</v>
      </c>
      <c r="AB34" s="137" t="e">
        <f t="shared" si="55"/>
        <v>#DIV/0!</v>
      </c>
      <c r="AC34" s="137">
        <f t="shared" si="56"/>
        <v>0</v>
      </c>
      <c r="AD34" s="138" t="e">
        <f t="shared" si="57"/>
        <v>#DIV/0!</v>
      </c>
      <c r="AE34" s="147" t="e">
        <f t="shared" si="58"/>
        <v>#DIV/0!</v>
      </c>
      <c r="AG34" s="137" t="e">
        <f t="shared" si="59"/>
        <v>#DIV/0!</v>
      </c>
      <c r="AH34" s="151" t="e">
        <f t="shared" si="60"/>
        <v>#DIV/0!</v>
      </c>
      <c r="AI34" s="155" t="e">
        <f t="shared" si="61"/>
        <v>#DIV/0!</v>
      </c>
      <c r="AJ34" s="151" t="e">
        <f t="shared" si="62"/>
        <v>#DIV/0!</v>
      </c>
    </row>
    <row r="35" spans="2:36" s="16" customFormat="1" ht="33.950000000000003" customHeight="1" thickBot="1" x14ac:dyDescent="0.25">
      <c r="B35" s="464">
        <f t="shared" si="49"/>
        <v>6</v>
      </c>
      <c r="C35" s="466" t="s">
        <v>445</v>
      </c>
      <c r="D35" s="467" t="s">
        <v>356</v>
      </c>
      <c r="E35" s="468">
        <v>1</v>
      </c>
      <c r="F35" s="451"/>
      <c r="G35" s="389"/>
      <c r="H35" s="390">
        <f t="shared" si="50"/>
        <v>0</v>
      </c>
      <c r="I35" s="390">
        <f t="shared" si="51"/>
        <v>0</v>
      </c>
      <c r="L35" s="389"/>
      <c r="M35" s="390">
        <f t="shared" si="52"/>
        <v>0</v>
      </c>
      <c r="N35" s="390">
        <f t="shared" si="53"/>
        <v>0</v>
      </c>
      <c r="P35" s="77"/>
      <c r="U35" s="77"/>
      <c r="AA35" s="137">
        <f t="shared" si="54"/>
        <v>0</v>
      </c>
      <c r="AB35" s="137" t="e">
        <f t="shared" si="55"/>
        <v>#DIV/0!</v>
      </c>
      <c r="AC35" s="137">
        <f t="shared" si="56"/>
        <v>0</v>
      </c>
      <c r="AD35" s="138" t="e">
        <f t="shared" si="57"/>
        <v>#DIV/0!</v>
      </c>
      <c r="AE35" s="147" t="e">
        <f t="shared" si="58"/>
        <v>#DIV/0!</v>
      </c>
      <c r="AG35" s="137" t="e">
        <f t="shared" si="59"/>
        <v>#DIV/0!</v>
      </c>
      <c r="AH35" s="151" t="e">
        <f t="shared" si="60"/>
        <v>#DIV/0!</v>
      </c>
      <c r="AI35" s="155" t="e">
        <f t="shared" si="61"/>
        <v>#DIV/0!</v>
      </c>
      <c r="AJ35" s="151" t="e">
        <f t="shared" si="62"/>
        <v>#DIV/0!</v>
      </c>
    </row>
    <row r="36" spans="2:36" s="16" customFormat="1" ht="33.950000000000003" customHeight="1" thickBot="1" x14ac:dyDescent="0.25">
      <c r="B36" s="464">
        <f t="shared" si="49"/>
        <v>7</v>
      </c>
      <c r="C36" s="466" t="s">
        <v>446</v>
      </c>
      <c r="D36" s="467" t="s">
        <v>465</v>
      </c>
      <c r="E36" s="468">
        <v>1</v>
      </c>
      <c r="G36" s="389"/>
      <c r="H36" s="390">
        <f t="shared" si="50"/>
        <v>0</v>
      </c>
      <c r="I36" s="390">
        <f t="shared" si="51"/>
        <v>0</v>
      </c>
      <c r="L36" s="389"/>
      <c r="M36" s="390">
        <f t="shared" si="52"/>
        <v>0</v>
      </c>
      <c r="N36" s="390">
        <f t="shared" si="53"/>
        <v>0</v>
      </c>
      <c r="P36" s="77"/>
      <c r="U36" s="77"/>
      <c r="AA36" s="137">
        <f t="shared" si="54"/>
        <v>0</v>
      </c>
      <c r="AB36" s="137" t="e">
        <f t="shared" si="55"/>
        <v>#DIV/0!</v>
      </c>
      <c r="AC36" s="137">
        <f t="shared" si="56"/>
        <v>0</v>
      </c>
      <c r="AD36" s="138" t="e">
        <f t="shared" si="57"/>
        <v>#DIV/0!</v>
      </c>
      <c r="AE36" s="147" t="e">
        <f t="shared" si="58"/>
        <v>#DIV/0!</v>
      </c>
      <c r="AG36" s="137" t="e">
        <f t="shared" si="59"/>
        <v>#DIV/0!</v>
      </c>
      <c r="AH36" s="151" t="e">
        <f t="shared" si="60"/>
        <v>#DIV/0!</v>
      </c>
      <c r="AI36" s="155" t="e">
        <f t="shared" si="61"/>
        <v>#DIV/0!</v>
      </c>
      <c r="AJ36" s="151" t="e">
        <f t="shared" si="62"/>
        <v>#DIV/0!</v>
      </c>
    </row>
    <row r="37" spans="2:36" s="16" customFormat="1" ht="33.950000000000003" customHeight="1" thickBot="1" x14ac:dyDescent="0.25">
      <c r="B37" s="464">
        <f t="shared" si="49"/>
        <v>8</v>
      </c>
      <c r="C37" s="466" t="s">
        <v>447</v>
      </c>
      <c r="D37" s="467" t="s">
        <v>356</v>
      </c>
      <c r="E37" s="468">
        <v>1</v>
      </c>
      <c r="G37" s="389"/>
      <c r="H37" s="390">
        <f t="shared" si="50"/>
        <v>0</v>
      </c>
      <c r="I37" s="390">
        <f t="shared" si="51"/>
        <v>0</v>
      </c>
      <c r="L37" s="389"/>
      <c r="M37" s="390">
        <f t="shared" si="52"/>
        <v>0</v>
      </c>
      <c r="N37" s="390">
        <f t="shared" si="53"/>
        <v>0</v>
      </c>
      <c r="P37" s="77"/>
      <c r="U37" s="77"/>
      <c r="AA37" s="137">
        <f t="shared" si="54"/>
        <v>0</v>
      </c>
      <c r="AB37" s="137" t="e">
        <f t="shared" si="55"/>
        <v>#DIV/0!</v>
      </c>
      <c r="AC37" s="137">
        <f t="shared" si="56"/>
        <v>0</v>
      </c>
      <c r="AD37" s="138" t="e">
        <f t="shared" si="57"/>
        <v>#DIV/0!</v>
      </c>
      <c r="AE37" s="147" t="e">
        <f t="shared" si="58"/>
        <v>#DIV/0!</v>
      </c>
      <c r="AG37" s="137" t="e">
        <f t="shared" si="59"/>
        <v>#DIV/0!</v>
      </c>
      <c r="AH37" s="151" t="e">
        <f t="shared" si="60"/>
        <v>#DIV/0!</v>
      </c>
      <c r="AI37" s="155" t="e">
        <f t="shared" si="61"/>
        <v>#DIV/0!</v>
      </c>
      <c r="AJ37" s="151" t="e">
        <f t="shared" si="62"/>
        <v>#DIV/0!</v>
      </c>
    </row>
    <row r="38" spans="2:36" s="16" customFormat="1" ht="33.950000000000003" customHeight="1" thickBot="1" x14ac:dyDescent="0.3">
      <c r="B38" s="464">
        <f t="shared" si="49"/>
        <v>9</v>
      </c>
      <c r="C38" s="466" t="s">
        <v>448</v>
      </c>
      <c r="D38" s="467" t="s">
        <v>356</v>
      </c>
      <c r="E38" s="468">
        <v>1</v>
      </c>
      <c r="G38" s="389"/>
      <c r="H38" s="390">
        <f t="shared" si="50"/>
        <v>0</v>
      </c>
      <c r="I38" s="390">
        <f t="shared" si="51"/>
        <v>0</v>
      </c>
      <c r="L38" s="389"/>
      <c r="M38" s="390">
        <f t="shared" si="52"/>
        <v>0</v>
      </c>
      <c r="N38" s="390">
        <f t="shared" si="53"/>
        <v>0</v>
      </c>
      <c r="T38" s="17"/>
      <c r="U38" s="77"/>
      <c r="Y38" s="17"/>
      <c r="Z38" s="17"/>
      <c r="AA38" s="137">
        <f t="shared" si="54"/>
        <v>0</v>
      </c>
      <c r="AB38" s="137" t="e">
        <f t="shared" si="55"/>
        <v>#DIV/0!</v>
      </c>
      <c r="AC38" s="137">
        <f t="shared" si="56"/>
        <v>0</v>
      </c>
      <c r="AD38" s="138" t="e">
        <f t="shared" si="57"/>
        <v>#DIV/0!</v>
      </c>
      <c r="AE38" s="147" t="e">
        <f t="shared" si="58"/>
        <v>#DIV/0!</v>
      </c>
      <c r="AG38" s="137" t="e">
        <f t="shared" si="59"/>
        <v>#DIV/0!</v>
      </c>
      <c r="AH38" s="151" t="e">
        <f t="shared" si="60"/>
        <v>#DIV/0!</v>
      </c>
      <c r="AI38" s="155" t="e">
        <f t="shared" si="61"/>
        <v>#DIV/0!</v>
      </c>
      <c r="AJ38" s="151" t="e">
        <f t="shared" si="62"/>
        <v>#DIV/0!</v>
      </c>
    </row>
    <row r="39" spans="2:36" s="16" customFormat="1" ht="33.950000000000003" customHeight="1" thickBot="1" x14ac:dyDescent="0.3">
      <c r="B39" s="464">
        <f t="shared" si="49"/>
        <v>10</v>
      </c>
      <c r="C39" s="466" t="s">
        <v>449</v>
      </c>
      <c r="D39" s="467" t="s">
        <v>356</v>
      </c>
      <c r="E39" s="468">
        <v>1</v>
      </c>
      <c r="G39" s="389"/>
      <c r="H39" s="390">
        <f t="shared" si="50"/>
        <v>0</v>
      </c>
      <c r="I39" s="390">
        <f t="shared" si="51"/>
        <v>0</v>
      </c>
      <c r="L39" s="389"/>
      <c r="M39" s="390">
        <f t="shared" si="52"/>
        <v>0</v>
      </c>
      <c r="N39" s="390">
        <f t="shared" si="53"/>
        <v>0</v>
      </c>
      <c r="T39" s="17"/>
      <c r="U39" s="77"/>
      <c r="Y39" s="17"/>
      <c r="Z39" s="17"/>
      <c r="AA39" s="137">
        <f t="shared" si="54"/>
        <v>0</v>
      </c>
      <c r="AB39" s="137" t="e">
        <f t="shared" si="55"/>
        <v>#DIV/0!</v>
      </c>
      <c r="AC39" s="137">
        <f t="shared" si="56"/>
        <v>0</v>
      </c>
      <c r="AD39" s="138" t="e">
        <f t="shared" si="57"/>
        <v>#DIV/0!</v>
      </c>
      <c r="AE39" s="147" t="e">
        <f t="shared" si="58"/>
        <v>#DIV/0!</v>
      </c>
      <c r="AG39" s="137" t="e">
        <f t="shared" si="59"/>
        <v>#DIV/0!</v>
      </c>
      <c r="AH39" s="151" t="e">
        <f t="shared" si="60"/>
        <v>#DIV/0!</v>
      </c>
      <c r="AI39" s="155" t="e">
        <f t="shared" si="61"/>
        <v>#DIV/0!</v>
      </c>
      <c r="AJ39" s="151" t="e">
        <f t="shared" si="62"/>
        <v>#DIV/0!</v>
      </c>
    </row>
    <row r="40" spans="2:36" s="16" customFormat="1" ht="33.950000000000003" customHeight="1" thickBot="1" x14ac:dyDescent="0.25">
      <c r="B40" s="464">
        <f t="shared" si="49"/>
        <v>11</v>
      </c>
      <c r="C40" s="466" t="s">
        <v>450</v>
      </c>
      <c r="D40" s="467" t="s">
        <v>356</v>
      </c>
      <c r="E40" s="468">
        <v>1</v>
      </c>
      <c r="G40" s="389"/>
      <c r="H40" s="390">
        <f t="shared" si="50"/>
        <v>0</v>
      </c>
      <c r="I40" s="390">
        <f t="shared" si="51"/>
        <v>0</v>
      </c>
      <c r="L40" s="389"/>
      <c r="M40" s="390">
        <f t="shared" si="52"/>
        <v>0</v>
      </c>
      <c r="N40" s="390">
        <f t="shared" si="53"/>
        <v>0</v>
      </c>
      <c r="U40" s="77"/>
      <c r="AA40" s="137">
        <f t="shared" si="54"/>
        <v>0</v>
      </c>
      <c r="AB40" s="137" t="e">
        <f t="shared" si="55"/>
        <v>#DIV/0!</v>
      </c>
      <c r="AC40" s="137">
        <f t="shared" si="56"/>
        <v>0</v>
      </c>
      <c r="AD40" s="138" t="e">
        <f t="shared" si="57"/>
        <v>#DIV/0!</v>
      </c>
      <c r="AE40" s="147" t="e">
        <f t="shared" si="58"/>
        <v>#DIV/0!</v>
      </c>
      <c r="AG40" s="137" t="e">
        <f t="shared" si="59"/>
        <v>#DIV/0!</v>
      </c>
      <c r="AH40" s="151" t="e">
        <f t="shared" si="60"/>
        <v>#DIV/0!</v>
      </c>
      <c r="AI40" s="155" t="e">
        <f t="shared" si="61"/>
        <v>#DIV/0!</v>
      </c>
      <c r="AJ40" s="151" t="e">
        <f t="shared" si="62"/>
        <v>#DIV/0!</v>
      </c>
    </row>
    <row r="41" spans="2:36" s="16" customFormat="1" ht="33.950000000000003" customHeight="1" thickBot="1" x14ac:dyDescent="0.3">
      <c r="B41" s="464">
        <f t="shared" si="49"/>
        <v>12</v>
      </c>
      <c r="C41" s="466" t="s">
        <v>451</v>
      </c>
      <c r="D41" s="467" t="s">
        <v>356</v>
      </c>
      <c r="E41" s="468">
        <v>1</v>
      </c>
      <c r="G41" s="389"/>
      <c r="H41" s="390">
        <f t="shared" si="50"/>
        <v>0</v>
      </c>
      <c r="I41" s="390">
        <f t="shared" si="51"/>
        <v>0</v>
      </c>
      <c r="L41" s="389"/>
      <c r="M41" s="390">
        <f t="shared" si="52"/>
        <v>0</v>
      </c>
      <c r="N41" s="390">
        <f t="shared" si="53"/>
        <v>0</v>
      </c>
      <c r="T41" s="17"/>
      <c r="U41" s="77"/>
      <c r="Y41" s="17"/>
      <c r="Z41" s="17"/>
      <c r="AA41" s="137">
        <f t="shared" si="54"/>
        <v>0</v>
      </c>
      <c r="AB41" s="137" t="e">
        <f t="shared" si="55"/>
        <v>#DIV/0!</v>
      </c>
      <c r="AC41" s="137">
        <f t="shared" si="56"/>
        <v>0</v>
      </c>
      <c r="AD41" s="138" t="e">
        <f t="shared" si="57"/>
        <v>#DIV/0!</v>
      </c>
      <c r="AE41" s="147" t="e">
        <f t="shared" si="58"/>
        <v>#DIV/0!</v>
      </c>
      <c r="AG41" s="137" t="e">
        <f t="shared" si="59"/>
        <v>#DIV/0!</v>
      </c>
      <c r="AH41" s="151" t="e">
        <f t="shared" si="60"/>
        <v>#DIV/0!</v>
      </c>
      <c r="AI41" s="155" t="e">
        <f t="shared" si="61"/>
        <v>#DIV/0!</v>
      </c>
      <c r="AJ41" s="151" t="e">
        <f t="shared" si="62"/>
        <v>#DIV/0!</v>
      </c>
    </row>
    <row r="42" spans="2:36" s="16" customFormat="1" ht="33.950000000000003" customHeight="1" thickBot="1" x14ac:dyDescent="0.25">
      <c r="B42" s="464">
        <f t="shared" si="49"/>
        <v>13</v>
      </c>
      <c r="C42" s="466" t="s">
        <v>452</v>
      </c>
      <c r="D42" s="467" t="s">
        <v>356</v>
      </c>
      <c r="E42" s="468">
        <v>1</v>
      </c>
      <c r="G42" s="389"/>
      <c r="H42" s="390">
        <f t="shared" si="50"/>
        <v>0</v>
      </c>
      <c r="I42" s="390">
        <f t="shared" si="51"/>
        <v>0</v>
      </c>
      <c r="L42" s="389"/>
      <c r="M42" s="390">
        <f t="shared" si="52"/>
        <v>0</v>
      </c>
      <c r="N42" s="390">
        <f t="shared" si="53"/>
        <v>0</v>
      </c>
      <c r="U42" s="77"/>
      <c r="AA42" s="137">
        <f t="shared" si="54"/>
        <v>0</v>
      </c>
      <c r="AB42" s="137" t="e">
        <f t="shared" si="55"/>
        <v>#DIV/0!</v>
      </c>
      <c r="AC42" s="137">
        <f t="shared" si="56"/>
        <v>0</v>
      </c>
      <c r="AD42" s="138" t="e">
        <f t="shared" si="57"/>
        <v>#DIV/0!</v>
      </c>
      <c r="AE42" s="147" t="e">
        <f t="shared" si="58"/>
        <v>#DIV/0!</v>
      </c>
      <c r="AG42" s="137" t="e">
        <f t="shared" si="59"/>
        <v>#DIV/0!</v>
      </c>
      <c r="AH42" s="151" t="e">
        <f t="shared" si="60"/>
        <v>#DIV/0!</v>
      </c>
      <c r="AI42" s="155" t="e">
        <f t="shared" si="61"/>
        <v>#DIV/0!</v>
      </c>
      <c r="AJ42" s="151" t="e">
        <f t="shared" si="62"/>
        <v>#DIV/0!</v>
      </c>
    </row>
    <row r="43" spans="2:36" s="16" customFormat="1" ht="33.950000000000003" customHeight="1" thickBot="1" x14ac:dyDescent="0.25">
      <c r="B43" s="464">
        <f t="shared" si="49"/>
        <v>14</v>
      </c>
      <c r="C43" s="466" t="s">
        <v>453</v>
      </c>
      <c r="D43" s="467" t="s">
        <v>356</v>
      </c>
      <c r="E43" s="468">
        <v>1</v>
      </c>
      <c r="G43" s="389"/>
      <c r="H43" s="390">
        <f t="shared" si="50"/>
        <v>0</v>
      </c>
      <c r="I43" s="390">
        <f t="shared" si="51"/>
        <v>0</v>
      </c>
      <c r="L43" s="389"/>
      <c r="M43" s="390">
        <f t="shared" si="52"/>
        <v>0</v>
      </c>
      <c r="N43" s="390">
        <f t="shared" si="53"/>
        <v>0</v>
      </c>
      <c r="U43" s="77"/>
      <c r="AA43" s="137">
        <f t="shared" si="54"/>
        <v>0</v>
      </c>
      <c r="AB43" s="137" t="e">
        <f t="shared" si="55"/>
        <v>#DIV/0!</v>
      </c>
      <c r="AC43" s="137">
        <f t="shared" si="56"/>
        <v>0</v>
      </c>
      <c r="AD43" s="138" t="e">
        <f t="shared" si="57"/>
        <v>#DIV/0!</v>
      </c>
      <c r="AE43" s="147" t="e">
        <f t="shared" si="58"/>
        <v>#DIV/0!</v>
      </c>
      <c r="AG43" s="137" t="e">
        <f t="shared" si="59"/>
        <v>#DIV/0!</v>
      </c>
      <c r="AH43" s="151" t="e">
        <f t="shared" si="60"/>
        <v>#DIV/0!</v>
      </c>
      <c r="AI43" s="155" t="e">
        <f t="shared" si="61"/>
        <v>#DIV/0!</v>
      </c>
      <c r="AJ43" s="151" t="e">
        <f t="shared" si="62"/>
        <v>#DIV/0!</v>
      </c>
    </row>
    <row r="44" spans="2:36" s="16" customFormat="1" ht="33.950000000000003" customHeight="1" thickBot="1" x14ac:dyDescent="0.25">
      <c r="B44" s="464">
        <f t="shared" si="49"/>
        <v>15</v>
      </c>
      <c r="C44" s="466" t="s">
        <v>454</v>
      </c>
      <c r="D44" s="467" t="s">
        <v>356</v>
      </c>
      <c r="E44" s="468">
        <v>1</v>
      </c>
      <c r="G44" s="389"/>
      <c r="H44" s="390">
        <f t="shared" si="50"/>
        <v>0</v>
      </c>
      <c r="I44" s="390">
        <f t="shared" si="51"/>
        <v>0</v>
      </c>
      <c r="L44" s="389"/>
      <c r="M44" s="390">
        <f t="shared" si="52"/>
        <v>0</v>
      </c>
      <c r="N44" s="390">
        <f t="shared" si="53"/>
        <v>0</v>
      </c>
      <c r="U44" s="77"/>
      <c r="AA44" s="137">
        <f t="shared" si="54"/>
        <v>0</v>
      </c>
      <c r="AB44" s="137" t="e">
        <f t="shared" si="55"/>
        <v>#DIV/0!</v>
      </c>
      <c r="AC44" s="137">
        <f t="shared" si="56"/>
        <v>0</v>
      </c>
      <c r="AD44" s="138" t="e">
        <f t="shared" si="57"/>
        <v>#DIV/0!</v>
      </c>
      <c r="AE44" s="147" t="e">
        <f t="shared" si="58"/>
        <v>#DIV/0!</v>
      </c>
      <c r="AG44" s="137" t="e">
        <f t="shared" si="59"/>
        <v>#DIV/0!</v>
      </c>
      <c r="AH44" s="151" t="e">
        <f t="shared" si="60"/>
        <v>#DIV/0!</v>
      </c>
      <c r="AI44" s="155" t="e">
        <f t="shared" si="61"/>
        <v>#DIV/0!</v>
      </c>
      <c r="AJ44" s="151" t="e">
        <f t="shared" si="62"/>
        <v>#DIV/0!</v>
      </c>
    </row>
    <row r="45" spans="2:36" ht="33.950000000000003" customHeight="1" thickBot="1" x14ac:dyDescent="0.25">
      <c r="B45" s="464">
        <f t="shared" si="49"/>
        <v>16</v>
      </c>
      <c r="C45" s="466" t="s">
        <v>455</v>
      </c>
      <c r="D45" s="467" t="s">
        <v>356</v>
      </c>
      <c r="E45" s="468">
        <v>1</v>
      </c>
      <c r="F45" s="4"/>
      <c r="G45" s="389"/>
      <c r="H45" s="390">
        <f t="shared" si="50"/>
        <v>0</v>
      </c>
      <c r="I45" s="390">
        <f t="shared" si="51"/>
        <v>0</v>
      </c>
      <c r="K45" s="4"/>
      <c r="L45" s="389"/>
      <c r="M45" s="390">
        <f t="shared" si="52"/>
        <v>0</v>
      </c>
      <c r="N45" s="390">
        <f t="shared" si="53"/>
        <v>0</v>
      </c>
      <c r="P45" s="4"/>
      <c r="U45" s="13"/>
      <c r="AA45" s="137">
        <f t="shared" si="54"/>
        <v>0</v>
      </c>
      <c r="AB45" s="137" t="e">
        <f t="shared" si="55"/>
        <v>#DIV/0!</v>
      </c>
      <c r="AC45" s="137">
        <f t="shared" si="56"/>
        <v>0</v>
      </c>
      <c r="AD45" s="138" t="e">
        <f t="shared" si="57"/>
        <v>#DIV/0!</v>
      </c>
      <c r="AE45" s="147" t="e">
        <f t="shared" si="58"/>
        <v>#DIV/0!</v>
      </c>
      <c r="AG45" s="137" t="e">
        <f t="shared" si="59"/>
        <v>#DIV/0!</v>
      </c>
      <c r="AH45" s="151" t="e">
        <f t="shared" si="60"/>
        <v>#DIV/0!</v>
      </c>
      <c r="AI45" s="155" t="e">
        <f t="shared" si="61"/>
        <v>#DIV/0!</v>
      </c>
      <c r="AJ45" s="151" t="e">
        <f t="shared" si="62"/>
        <v>#DIV/0!</v>
      </c>
    </row>
    <row r="46" spans="2:36" ht="33.950000000000003" customHeight="1" thickBot="1" x14ac:dyDescent="0.25">
      <c r="B46" s="464">
        <f t="shared" si="49"/>
        <v>17</v>
      </c>
      <c r="C46" s="466" t="s">
        <v>456</v>
      </c>
      <c r="D46" s="467" t="s">
        <v>356</v>
      </c>
      <c r="E46" s="468">
        <v>1</v>
      </c>
      <c r="F46" s="4"/>
      <c r="G46" s="389"/>
      <c r="H46" s="390">
        <f t="shared" si="50"/>
        <v>0</v>
      </c>
      <c r="I46" s="390">
        <f t="shared" si="51"/>
        <v>0</v>
      </c>
      <c r="K46" s="4"/>
      <c r="L46" s="389"/>
      <c r="M46" s="390">
        <f t="shared" si="52"/>
        <v>0</v>
      </c>
      <c r="N46" s="390">
        <f t="shared" si="53"/>
        <v>0</v>
      </c>
      <c r="P46" s="4"/>
      <c r="U46" s="13"/>
      <c r="AA46" s="137">
        <f t="shared" si="54"/>
        <v>0</v>
      </c>
      <c r="AB46" s="137" t="e">
        <f t="shared" si="55"/>
        <v>#DIV/0!</v>
      </c>
      <c r="AC46" s="137">
        <f t="shared" si="56"/>
        <v>0</v>
      </c>
      <c r="AD46" s="138" t="e">
        <f t="shared" si="57"/>
        <v>#DIV/0!</v>
      </c>
      <c r="AE46" s="147" t="e">
        <f t="shared" si="58"/>
        <v>#DIV/0!</v>
      </c>
      <c r="AG46" s="137" t="e">
        <f t="shared" si="59"/>
        <v>#DIV/0!</v>
      </c>
      <c r="AH46" s="151" t="e">
        <f t="shared" si="60"/>
        <v>#DIV/0!</v>
      </c>
      <c r="AI46" s="155" t="e">
        <f t="shared" si="61"/>
        <v>#DIV/0!</v>
      </c>
      <c r="AJ46" s="151" t="e">
        <f t="shared" si="62"/>
        <v>#DIV/0!</v>
      </c>
    </row>
    <row r="47" spans="2:36" ht="33.950000000000003" customHeight="1" thickBot="1" x14ac:dyDescent="0.25">
      <c r="B47" s="464">
        <f t="shared" si="49"/>
        <v>18</v>
      </c>
      <c r="C47" s="466" t="s">
        <v>457</v>
      </c>
      <c r="D47" s="467" t="s">
        <v>465</v>
      </c>
      <c r="E47" s="468">
        <v>1</v>
      </c>
      <c r="F47" s="4"/>
      <c r="G47" s="389"/>
      <c r="H47" s="390">
        <f t="shared" si="50"/>
        <v>0</v>
      </c>
      <c r="I47" s="390">
        <f t="shared" si="51"/>
        <v>0</v>
      </c>
      <c r="K47" s="4"/>
      <c r="L47" s="389"/>
      <c r="M47" s="390">
        <f t="shared" si="52"/>
        <v>0</v>
      </c>
      <c r="N47" s="390">
        <f t="shared" si="53"/>
        <v>0</v>
      </c>
      <c r="P47" s="4"/>
      <c r="U47" s="13"/>
      <c r="AA47" s="137">
        <f t="shared" si="54"/>
        <v>0</v>
      </c>
      <c r="AB47" s="137" t="e">
        <f t="shared" si="55"/>
        <v>#DIV/0!</v>
      </c>
      <c r="AC47" s="137">
        <f t="shared" si="56"/>
        <v>0</v>
      </c>
      <c r="AD47" s="138" t="e">
        <f t="shared" si="57"/>
        <v>#DIV/0!</v>
      </c>
      <c r="AE47" s="147" t="e">
        <f t="shared" si="58"/>
        <v>#DIV/0!</v>
      </c>
      <c r="AG47" s="137" t="e">
        <f t="shared" si="59"/>
        <v>#DIV/0!</v>
      </c>
      <c r="AH47" s="151" t="e">
        <f t="shared" si="60"/>
        <v>#DIV/0!</v>
      </c>
      <c r="AI47" s="155" t="e">
        <f t="shared" si="61"/>
        <v>#DIV/0!</v>
      </c>
      <c r="AJ47" s="151" t="e">
        <f t="shared" si="62"/>
        <v>#DIV/0!</v>
      </c>
    </row>
    <row r="48" spans="2:36" ht="33.950000000000003" customHeight="1" thickBot="1" x14ac:dyDescent="0.25">
      <c r="B48" s="464">
        <f t="shared" si="49"/>
        <v>19</v>
      </c>
      <c r="C48" s="466" t="s">
        <v>458</v>
      </c>
      <c r="D48" s="467" t="s">
        <v>356</v>
      </c>
      <c r="E48" s="468">
        <v>1</v>
      </c>
      <c r="F48" s="4"/>
      <c r="G48" s="389"/>
      <c r="H48" s="390">
        <f t="shared" si="50"/>
        <v>0</v>
      </c>
      <c r="I48" s="390">
        <f t="shared" si="51"/>
        <v>0</v>
      </c>
      <c r="K48" s="4"/>
      <c r="L48" s="389"/>
      <c r="M48" s="390">
        <f t="shared" si="52"/>
        <v>0</v>
      </c>
      <c r="N48" s="390">
        <f t="shared" si="53"/>
        <v>0</v>
      </c>
      <c r="P48" s="4"/>
      <c r="U48" s="13"/>
      <c r="AA48" s="137">
        <f t="shared" si="54"/>
        <v>0</v>
      </c>
      <c r="AB48" s="137" t="e">
        <f t="shared" si="55"/>
        <v>#DIV/0!</v>
      </c>
      <c r="AC48" s="137">
        <f t="shared" si="56"/>
        <v>0</v>
      </c>
      <c r="AD48" s="138" t="e">
        <f t="shared" si="57"/>
        <v>#DIV/0!</v>
      </c>
      <c r="AE48" s="147" t="e">
        <f t="shared" si="58"/>
        <v>#DIV/0!</v>
      </c>
      <c r="AG48" s="137" t="e">
        <f t="shared" si="59"/>
        <v>#DIV/0!</v>
      </c>
      <c r="AH48" s="151" t="e">
        <f t="shared" si="60"/>
        <v>#DIV/0!</v>
      </c>
      <c r="AI48" s="155" t="e">
        <f t="shared" si="61"/>
        <v>#DIV/0!</v>
      </c>
      <c r="AJ48" s="151" t="e">
        <f t="shared" si="62"/>
        <v>#DIV/0!</v>
      </c>
    </row>
    <row r="49" spans="2:36" ht="33.950000000000003" customHeight="1" thickBot="1" x14ac:dyDescent="0.25">
      <c r="B49" s="464">
        <f t="shared" si="49"/>
        <v>20</v>
      </c>
      <c r="C49" s="466" t="s">
        <v>459</v>
      </c>
      <c r="D49" s="467" t="s">
        <v>356</v>
      </c>
      <c r="E49" s="468">
        <v>1</v>
      </c>
      <c r="G49" s="389"/>
      <c r="H49" s="390">
        <f t="shared" si="50"/>
        <v>0</v>
      </c>
      <c r="I49" s="390">
        <f t="shared" si="51"/>
        <v>0</v>
      </c>
      <c r="L49" s="389"/>
      <c r="M49" s="390">
        <f t="shared" si="52"/>
        <v>0</v>
      </c>
      <c r="N49" s="390">
        <f t="shared" si="53"/>
        <v>0</v>
      </c>
      <c r="U49" s="13"/>
      <c r="AA49" s="137">
        <f t="shared" si="54"/>
        <v>0</v>
      </c>
      <c r="AB49" s="137" t="e">
        <f t="shared" si="55"/>
        <v>#DIV/0!</v>
      </c>
      <c r="AC49" s="137">
        <f t="shared" si="56"/>
        <v>0</v>
      </c>
      <c r="AD49" s="138" t="e">
        <f t="shared" si="57"/>
        <v>#DIV/0!</v>
      </c>
      <c r="AE49" s="147" t="e">
        <f t="shared" si="58"/>
        <v>#DIV/0!</v>
      </c>
      <c r="AG49" s="137" t="e">
        <f t="shared" si="59"/>
        <v>#DIV/0!</v>
      </c>
      <c r="AH49" s="151" t="e">
        <f t="shared" si="60"/>
        <v>#DIV/0!</v>
      </c>
      <c r="AI49" s="155" t="e">
        <f t="shared" si="61"/>
        <v>#DIV/0!</v>
      </c>
      <c r="AJ49" s="151" t="e">
        <f t="shared" si="62"/>
        <v>#DIV/0!</v>
      </c>
    </row>
    <row r="50" spans="2:36" ht="33.950000000000003" customHeight="1" thickBot="1" x14ac:dyDescent="0.25">
      <c r="B50" s="464">
        <f t="shared" si="49"/>
        <v>21</v>
      </c>
      <c r="C50" s="466" t="s">
        <v>460</v>
      </c>
      <c r="D50" s="467" t="s">
        <v>465</v>
      </c>
      <c r="E50" s="468">
        <v>1</v>
      </c>
      <c r="G50" s="389"/>
      <c r="H50" s="390">
        <f t="shared" si="50"/>
        <v>0</v>
      </c>
      <c r="I50" s="390">
        <f t="shared" si="51"/>
        <v>0</v>
      </c>
      <c r="L50" s="389"/>
      <c r="M50" s="390">
        <f t="shared" si="52"/>
        <v>0</v>
      </c>
      <c r="N50" s="390">
        <f t="shared" si="53"/>
        <v>0</v>
      </c>
      <c r="U50" s="13"/>
      <c r="AA50" s="137">
        <f t="shared" si="54"/>
        <v>0</v>
      </c>
      <c r="AB50" s="137" t="e">
        <f t="shared" si="55"/>
        <v>#DIV/0!</v>
      </c>
      <c r="AC50" s="137">
        <f t="shared" si="56"/>
        <v>0</v>
      </c>
      <c r="AD50" s="138" t="e">
        <f t="shared" si="57"/>
        <v>#DIV/0!</v>
      </c>
      <c r="AE50" s="147" t="e">
        <f t="shared" si="58"/>
        <v>#DIV/0!</v>
      </c>
      <c r="AG50" s="137" t="e">
        <f t="shared" si="59"/>
        <v>#DIV/0!</v>
      </c>
      <c r="AH50" s="151" t="e">
        <f t="shared" si="60"/>
        <v>#DIV/0!</v>
      </c>
      <c r="AI50" s="155" t="e">
        <f t="shared" si="61"/>
        <v>#DIV/0!</v>
      </c>
      <c r="AJ50" s="151" t="e">
        <f t="shared" si="62"/>
        <v>#DIV/0!</v>
      </c>
    </row>
    <row r="51" spans="2:36" ht="33.950000000000003" customHeight="1" thickBot="1" x14ac:dyDescent="0.25">
      <c r="B51" s="464">
        <f t="shared" si="49"/>
        <v>22</v>
      </c>
      <c r="C51" s="466" t="s">
        <v>461</v>
      </c>
      <c r="D51" s="467" t="s">
        <v>356</v>
      </c>
      <c r="E51" s="468">
        <v>1</v>
      </c>
      <c r="G51" s="389"/>
      <c r="H51" s="390">
        <f t="shared" si="50"/>
        <v>0</v>
      </c>
      <c r="I51" s="390">
        <f t="shared" si="51"/>
        <v>0</v>
      </c>
      <c r="L51" s="389"/>
      <c r="M51" s="390">
        <f t="shared" si="52"/>
        <v>0</v>
      </c>
      <c r="N51" s="390">
        <f t="shared" si="53"/>
        <v>0</v>
      </c>
      <c r="U51" s="4"/>
      <c r="AA51" s="137">
        <f t="shared" si="54"/>
        <v>0</v>
      </c>
      <c r="AB51" s="137" t="e">
        <f t="shared" si="55"/>
        <v>#DIV/0!</v>
      </c>
      <c r="AC51" s="137">
        <f t="shared" si="56"/>
        <v>0</v>
      </c>
      <c r="AD51" s="138" t="e">
        <f t="shared" si="57"/>
        <v>#DIV/0!</v>
      </c>
      <c r="AE51" s="147" t="e">
        <f t="shared" si="58"/>
        <v>#DIV/0!</v>
      </c>
      <c r="AG51" s="137" t="e">
        <f t="shared" si="59"/>
        <v>#DIV/0!</v>
      </c>
      <c r="AH51" s="151" t="e">
        <f t="shared" si="60"/>
        <v>#DIV/0!</v>
      </c>
      <c r="AI51" s="155" t="e">
        <f t="shared" si="61"/>
        <v>#DIV/0!</v>
      </c>
      <c r="AJ51" s="151" t="e">
        <f t="shared" si="62"/>
        <v>#DIV/0!</v>
      </c>
    </row>
    <row r="52" spans="2:36" ht="33.950000000000003" customHeight="1" thickBot="1" x14ac:dyDescent="0.25">
      <c r="B52" s="464">
        <f t="shared" si="49"/>
        <v>23</v>
      </c>
      <c r="C52" s="466" t="s">
        <v>462</v>
      </c>
      <c r="D52" s="467" t="s">
        <v>356</v>
      </c>
      <c r="E52" s="468">
        <v>1</v>
      </c>
      <c r="G52" s="389"/>
      <c r="H52" s="390">
        <f t="shared" si="50"/>
        <v>0</v>
      </c>
      <c r="I52" s="390">
        <f t="shared" si="51"/>
        <v>0</v>
      </c>
      <c r="L52" s="389"/>
      <c r="M52" s="390">
        <f t="shared" si="52"/>
        <v>0</v>
      </c>
      <c r="N52" s="390">
        <f t="shared" si="53"/>
        <v>0</v>
      </c>
      <c r="U52" s="4"/>
      <c r="AA52" s="137">
        <f t="shared" si="54"/>
        <v>0</v>
      </c>
      <c r="AB52" s="137" t="e">
        <f t="shared" si="55"/>
        <v>#DIV/0!</v>
      </c>
      <c r="AC52" s="137">
        <f t="shared" si="56"/>
        <v>0</v>
      </c>
      <c r="AD52" s="138" t="e">
        <f t="shared" si="57"/>
        <v>#DIV/0!</v>
      </c>
      <c r="AE52" s="147" t="e">
        <f t="shared" si="58"/>
        <v>#DIV/0!</v>
      </c>
      <c r="AG52" s="137" t="e">
        <f t="shared" si="59"/>
        <v>#DIV/0!</v>
      </c>
      <c r="AH52" s="151" t="e">
        <f t="shared" si="60"/>
        <v>#DIV/0!</v>
      </c>
      <c r="AI52" s="155" t="e">
        <f t="shared" si="61"/>
        <v>#DIV/0!</v>
      </c>
      <c r="AJ52" s="151" t="e">
        <f t="shared" si="62"/>
        <v>#DIV/0!</v>
      </c>
    </row>
    <row r="53" spans="2:36" ht="33.950000000000003" customHeight="1" thickBot="1" x14ac:dyDescent="0.25">
      <c r="B53" s="464">
        <f t="shared" si="49"/>
        <v>24</v>
      </c>
      <c r="C53" s="466" t="s">
        <v>463</v>
      </c>
      <c r="D53" s="467" t="s">
        <v>356</v>
      </c>
      <c r="E53" s="468">
        <v>1</v>
      </c>
      <c r="F53" s="4"/>
      <c r="G53" s="389"/>
      <c r="H53" s="390">
        <f t="shared" si="50"/>
        <v>0</v>
      </c>
      <c r="I53" s="390">
        <f t="shared" si="51"/>
        <v>0</v>
      </c>
      <c r="K53" s="4"/>
      <c r="L53" s="389"/>
      <c r="M53" s="390">
        <f t="shared" si="52"/>
        <v>0</v>
      </c>
      <c r="N53" s="390">
        <f t="shared" si="53"/>
        <v>0</v>
      </c>
      <c r="P53" s="4"/>
      <c r="U53" s="4"/>
      <c r="AA53" s="137">
        <f t="shared" si="54"/>
        <v>0</v>
      </c>
      <c r="AB53" s="137" t="e">
        <f t="shared" si="55"/>
        <v>#DIV/0!</v>
      </c>
      <c r="AC53" s="137">
        <f t="shared" si="56"/>
        <v>0</v>
      </c>
      <c r="AD53" s="138" t="e">
        <f t="shared" si="57"/>
        <v>#DIV/0!</v>
      </c>
      <c r="AE53" s="147" t="e">
        <f t="shared" si="58"/>
        <v>#DIV/0!</v>
      </c>
      <c r="AG53" s="137" t="e">
        <f t="shared" si="59"/>
        <v>#DIV/0!</v>
      </c>
      <c r="AH53" s="151" t="e">
        <f t="shared" si="60"/>
        <v>#DIV/0!</v>
      </c>
      <c r="AI53" s="155" t="e">
        <f t="shared" si="61"/>
        <v>#DIV/0!</v>
      </c>
      <c r="AJ53" s="151" t="e">
        <f t="shared" si="62"/>
        <v>#DIV/0!</v>
      </c>
    </row>
    <row r="54" spans="2:36" ht="33.950000000000003" customHeight="1" thickBot="1" x14ac:dyDescent="0.25">
      <c r="B54" s="464">
        <f t="shared" si="49"/>
        <v>25</v>
      </c>
      <c r="C54" s="466" t="s">
        <v>464</v>
      </c>
      <c r="D54" s="467" t="s">
        <v>356</v>
      </c>
      <c r="E54" s="468">
        <v>1</v>
      </c>
      <c r="F54" s="4"/>
      <c r="G54" s="389"/>
      <c r="H54" s="390">
        <f t="shared" si="50"/>
        <v>0</v>
      </c>
      <c r="I54" s="390">
        <f t="shared" si="51"/>
        <v>0</v>
      </c>
      <c r="K54" s="4"/>
      <c r="L54" s="389"/>
      <c r="M54" s="390">
        <f t="shared" si="52"/>
        <v>0</v>
      </c>
      <c r="N54" s="390">
        <f t="shared" si="53"/>
        <v>0</v>
      </c>
      <c r="P54" s="4"/>
      <c r="U54" s="4"/>
      <c r="AA54" s="137">
        <f t="shared" si="54"/>
        <v>0</v>
      </c>
      <c r="AB54" s="137" t="e">
        <f t="shared" si="55"/>
        <v>#DIV/0!</v>
      </c>
      <c r="AC54" s="137">
        <f t="shared" si="56"/>
        <v>0</v>
      </c>
      <c r="AD54" s="138" t="e">
        <f t="shared" si="57"/>
        <v>#DIV/0!</v>
      </c>
      <c r="AE54" s="147" t="e">
        <f t="shared" si="58"/>
        <v>#DIV/0!</v>
      </c>
      <c r="AG54" s="137" t="e">
        <f t="shared" si="59"/>
        <v>#DIV/0!</v>
      </c>
      <c r="AH54" s="151" t="e">
        <f t="shared" si="60"/>
        <v>#DIV/0!</v>
      </c>
      <c r="AI54" s="155" t="e">
        <f t="shared" si="61"/>
        <v>#DIV/0!</v>
      </c>
      <c r="AJ54" s="151" t="e">
        <f t="shared" si="62"/>
        <v>#DIV/0!</v>
      </c>
    </row>
    <row r="55" spans="2:36" ht="33.950000000000003" customHeight="1" thickBot="1" x14ac:dyDescent="0.25">
      <c r="C55" s="117"/>
      <c r="D55" s="117"/>
      <c r="E55" s="4"/>
      <c r="F55" s="4"/>
      <c r="I55" s="470">
        <f>SUM(I30:I54)</f>
        <v>0</v>
      </c>
      <c r="K55" s="4"/>
      <c r="L55" s="275"/>
      <c r="M55" s="97"/>
      <c r="N55" s="470">
        <f>SUM(N30:N54)</f>
        <v>0</v>
      </c>
      <c r="P55" s="4"/>
      <c r="U55" s="4"/>
      <c r="AA55" s="4"/>
      <c r="AB55" s="4"/>
    </row>
    <row r="56" spans="2:36" ht="50.25" customHeight="1" x14ac:dyDescent="0.25">
      <c r="C56" s="859" t="s">
        <v>381</v>
      </c>
      <c r="D56" s="860"/>
      <c r="E56" s="860"/>
      <c r="F56" s="860"/>
      <c r="G56" s="860"/>
      <c r="K56" s="4"/>
      <c r="L56" s="20"/>
      <c r="P56" s="4"/>
      <c r="U56" s="4"/>
      <c r="AA56" s="4"/>
      <c r="AB56" s="4"/>
    </row>
    <row r="57" spans="2:36" x14ac:dyDescent="0.2">
      <c r="C57" s="453"/>
      <c r="D57" s="453"/>
      <c r="E57" s="4"/>
      <c r="F57" s="4"/>
      <c r="K57" s="4"/>
      <c r="P57" s="4"/>
      <c r="U57" s="4"/>
      <c r="AA57" s="4"/>
      <c r="AB57" s="4"/>
    </row>
    <row r="58" spans="2:36" x14ac:dyDescent="0.2">
      <c r="C58" s="452"/>
      <c r="D58" s="452"/>
      <c r="E58" s="4"/>
      <c r="F58" s="4"/>
      <c r="K58" s="4"/>
      <c r="P58" s="4"/>
      <c r="U58" s="4"/>
      <c r="AA58" s="4"/>
      <c r="AB58" s="4"/>
    </row>
    <row r="59" spans="2:36" x14ac:dyDescent="0.2">
      <c r="C59" s="18"/>
      <c r="D59" s="18"/>
      <c r="E59" s="4"/>
      <c r="F59" s="4"/>
      <c r="K59" s="4"/>
      <c r="P59" s="4"/>
      <c r="U59" s="4"/>
      <c r="AA59" s="4"/>
      <c r="AB59" s="4"/>
    </row>
    <row r="60" spans="2:36" ht="15.75" x14ac:dyDescent="0.2">
      <c r="C60" s="156" t="s">
        <v>101</v>
      </c>
      <c r="D60" s="156"/>
      <c r="E60" s="4"/>
      <c r="F60" s="4"/>
      <c r="K60" s="4"/>
      <c r="P60" s="4"/>
      <c r="U60" s="4"/>
      <c r="AA60" s="4"/>
      <c r="AB60" s="4"/>
    </row>
    <row r="61" spans="2:36" ht="15.75" x14ac:dyDescent="0.2">
      <c r="C61" s="157" t="s">
        <v>102</v>
      </c>
      <c r="D61" s="157"/>
      <c r="E61" s="4"/>
      <c r="F61" s="4"/>
      <c r="K61" s="4"/>
      <c r="P61" s="4"/>
      <c r="U61" s="4"/>
      <c r="AA61" s="4"/>
      <c r="AB61" s="4"/>
    </row>
    <row r="62" spans="2:36" ht="23.25" x14ac:dyDescent="0.35">
      <c r="C62" s="14"/>
      <c r="D62" s="14"/>
      <c r="E62" s="4"/>
      <c r="F62" s="4"/>
      <c r="K62" s="4"/>
      <c r="P62" s="4"/>
      <c r="U62" s="4"/>
      <c r="AA62" s="4"/>
      <c r="AB62" s="4"/>
    </row>
    <row r="63" spans="2:36" x14ac:dyDescent="0.2">
      <c r="C63" s="15"/>
      <c r="D63" s="15"/>
      <c r="E63" s="4"/>
      <c r="F63" s="4"/>
      <c r="K63" s="4"/>
      <c r="P63" s="4"/>
      <c r="U63" s="4"/>
      <c r="AA63" s="4"/>
      <c r="AB63" s="4"/>
    </row>
    <row r="64" spans="2:36" x14ac:dyDescent="0.2">
      <c r="C64" s="15"/>
      <c r="D64" s="15"/>
      <c r="E64" s="4"/>
      <c r="F64" s="4"/>
      <c r="K64" s="4"/>
      <c r="P64" s="4"/>
      <c r="U64" s="4"/>
      <c r="AA64" s="4"/>
      <c r="AB64" s="4"/>
    </row>
    <row r="65" spans="3:28" x14ac:dyDescent="0.2">
      <c r="C65" s="15"/>
      <c r="D65" s="15"/>
      <c r="E65" s="4"/>
      <c r="F65" s="4"/>
      <c r="K65" s="4"/>
      <c r="P65" s="4"/>
      <c r="U65" s="4"/>
      <c r="AA65" s="4"/>
      <c r="AB65" s="4"/>
    </row>
    <row r="66" spans="3:28" x14ac:dyDescent="0.2">
      <c r="C66" s="18"/>
      <c r="D66" s="18"/>
      <c r="E66" s="4"/>
      <c r="F66" s="4"/>
      <c r="K66" s="4"/>
      <c r="P66" s="4"/>
      <c r="U66" s="4"/>
      <c r="AA66" s="4"/>
      <c r="AB66" s="4"/>
    </row>
    <row r="67" spans="3:28" ht="15.75" x14ac:dyDescent="0.2">
      <c r="C67" s="73"/>
      <c r="D67" s="73"/>
      <c r="E67" s="4"/>
      <c r="F67" s="4"/>
      <c r="K67" s="4"/>
      <c r="P67" s="4"/>
      <c r="U67" s="4"/>
      <c r="AA67" s="4"/>
      <c r="AB67" s="4"/>
    </row>
    <row r="68" spans="3:28" x14ac:dyDescent="0.2">
      <c r="C68" s="16"/>
      <c r="D68" s="16"/>
      <c r="E68" s="4"/>
      <c r="F68" s="4"/>
      <c r="K68" s="4"/>
      <c r="P68" s="4"/>
      <c r="U68" s="4"/>
      <c r="AA68" s="4"/>
      <c r="AB68" s="4"/>
    </row>
    <row r="69" spans="3:28" x14ac:dyDescent="0.2">
      <c r="C69" s="16"/>
      <c r="D69" s="16"/>
      <c r="E69" s="4"/>
      <c r="F69" s="4"/>
      <c r="K69" s="4"/>
      <c r="P69" s="4"/>
      <c r="U69" s="4"/>
      <c r="AA69" s="4"/>
      <c r="AB69" s="4"/>
    </row>
    <row r="70" spans="3:28" x14ac:dyDescent="0.2">
      <c r="C70" s="4"/>
      <c r="D70" s="4"/>
      <c r="E70" s="4"/>
      <c r="F70" s="4"/>
      <c r="K70" s="4"/>
      <c r="P70" s="4"/>
      <c r="U70" s="4"/>
      <c r="AA70" s="4"/>
      <c r="AB70" s="4"/>
    </row>
    <row r="71" spans="3:28" x14ac:dyDescent="0.2">
      <c r="C71" s="4"/>
      <c r="D71" s="4"/>
      <c r="E71" s="4"/>
      <c r="F71" s="4"/>
      <c r="K71" s="4"/>
      <c r="P71" s="4"/>
      <c r="U71" s="4"/>
      <c r="AA71" s="4"/>
      <c r="AB71" s="4"/>
    </row>
    <row r="72" spans="3:28" x14ac:dyDescent="0.2">
      <c r="C72" s="4"/>
      <c r="D72" s="4"/>
      <c r="E72" s="4"/>
      <c r="F72" s="4"/>
      <c r="K72" s="4"/>
      <c r="P72" s="4"/>
      <c r="U72" s="4"/>
      <c r="AA72" s="4"/>
      <c r="AB72" s="4"/>
    </row>
    <row r="73" spans="3:28" x14ac:dyDescent="0.2">
      <c r="C73" s="4"/>
      <c r="D73" s="4"/>
      <c r="E73" s="4"/>
      <c r="F73" s="4"/>
      <c r="K73" s="4"/>
      <c r="P73" s="4"/>
      <c r="U73" s="4"/>
      <c r="AA73" s="4"/>
      <c r="AB73" s="4"/>
    </row>
    <row r="74" spans="3:28" x14ac:dyDescent="0.2">
      <c r="E74" s="4"/>
      <c r="F74" s="4"/>
      <c r="K74" s="4"/>
      <c r="P74" s="4"/>
      <c r="U74" s="4"/>
      <c r="AA74" s="4"/>
      <c r="AB74" s="4"/>
    </row>
    <row r="75" spans="3:28" x14ac:dyDescent="0.2">
      <c r="E75" s="4"/>
      <c r="F75" s="4"/>
      <c r="K75" s="4"/>
      <c r="P75" s="4"/>
      <c r="U75" s="4"/>
      <c r="AA75" s="4"/>
      <c r="AB75" s="4"/>
    </row>
    <row r="76" spans="3:28" x14ac:dyDescent="0.2">
      <c r="E76" s="4"/>
      <c r="F76" s="4"/>
      <c r="K76" s="4"/>
      <c r="P76" s="4"/>
      <c r="U76" s="4"/>
      <c r="AA76" s="4"/>
      <c r="AB76" s="4"/>
    </row>
    <row r="77" spans="3:28" x14ac:dyDescent="0.2">
      <c r="E77" s="4"/>
      <c r="F77" s="4"/>
      <c r="K77" s="4"/>
      <c r="P77" s="4"/>
      <c r="U77" s="4"/>
      <c r="AA77" s="4"/>
      <c r="AB77" s="4"/>
    </row>
    <row r="78" spans="3:28" x14ac:dyDescent="0.2">
      <c r="C78" s="4"/>
      <c r="D78" s="4"/>
      <c r="E78" s="4"/>
      <c r="F78" s="4"/>
      <c r="K78" s="4"/>
      <c r="P78" s="4"/>
      <c r="U78" s="4"/>
      <c r="AA78" s="4"/>
      <c r="AB78" s="4"/>
    </row>
    <row r="79" spans="3:28" x14ac:dyDescent="0.2">
      <c r="C79" s="4"/>
      <c r="D79" s="4"/>
      <c r="E79" s="4"/>
      <c r="F79" s="4"/>
      <c r="K79" s="4"/>
      <c r="P79" s="4"/>
      <c r="U79" s="4"/>
      <c r="AA79" s="4"/>
      <c r="AB79" s="4"/>
    </row>
    <row r="80" spans="3:28" x14ac:dyDescent="0.2">
      <c r="C80" s="4"/>
      <c r="D80" s="4"/>
      <c r="E80" s="4"/>
      <c r="F80" s="4"/>
      <c r="K80" s="4"/>
      <c r="P80" s="4"/>
      <c r="U80" s="4"/>
      <c r="AA80" s="4"/>
      <c r="AB80" s="4"/>
    </row>
    <row r="81" spans="3:28" x14ac:dyDescent="0.2">
      <c r="C81" s="4"/>
      <c r="D81" s="4"/>
      <c r="E81" s="4"/>
      <c r="F81" s="4"/>
      <c r="K81" s="4"/>
      <c r="P81" s="4"/>
      <c r="U81" s="4"/>
      <c r="AA81" s="4"/>
      <c r="AB81" s="4"/>
    </row>
    <row r="82" spans="3:28" x14ac:dyDescent="0.2">
      <c r="C82" s="4"/>
      <c r="D82" s="4"/>
      <c r="E82" s="4"/>
      <c r="F82" s="4"/>
      <c r="K82" s="4"/>
      <c r="P82" s="4"/>
      <c r="U82" s="4"/>
      <c r="AA82" s="4"/>
      <c r="AB82" s="4"/>
    </row>
    <row r="83" spans="3:28" x14ac:dyDescent="0.2">
      <c r="C83" s="4"/>
      <c r="D83" s="4"/>
      <c r="E83" s="4"/>
      <c r="F83" s="4"/>
      <c r="K83" s="4"/>
      <c r="P83" s="4"/>
      <c r="U83" s="4"/>
      <c r="AA83" s="4"/>
      <c r="AB83" s="4"/>
    </row>
    <row r="84" spans="3:28" x14ac:dyDescent="0.2">
      <c r="C84" s="4"/>
      <c r="D84" s="4"/>
      <c r="E84" s="4"/>
      <c r="F84" s="4"/>
      <c r="K84" s="4"/>
      <c r="P84" s="4"/>
      <c r="U84" s="4"/>
      <c r="AA84" s="4"/>
      <c r="AB84" s="4"/>
    </row>
    <row r="85" spans="3:28" x14ac:dyDescent="0.2">
      <c r="C85" s="4"/>
      <c r="D85" s="4"/>
      <c r="E85" s="4"/>
      <c r="F85" s="4"/>
      <c r="K85" s="4"/>
      <c r="P85" s="4"/>
      <c r="U85" s="4"/>
      <c r="AA85" s="4"/>
      <c r="AB85" s="4"/>
    </row>
    <row r="86" spans="3:28" x14ac:dyDescent="0.2">
      <c r="C86" s="4"/>
      <c r="D86" s="4"/>
      <c r="E86" s="4"/>
      <c r="F86" s="4"/>
      <c r="K86" s="4"/>
      <c r="P86" s="4"/>
      <c r="U86" s="4"/>
      <c r="AA86" s="4"/>
      <c r="AB86" s="4"/>
    </row>
    <row r="87" spans="3:28" x14ac:dyDescent="0.2">
      <c r="C87" s="4"/>
      <c r="D87" s="4"/>
      <c r="E87" s="4"/>
      <c r="F87" s="4"/>
      <c r="K87" s="4"/>
      <c r="P87" s="4"/>
      <c r="U87" s="4"/>
      <c r="AA87" s="4"/>
      <c r="AB87" s="4"/>
    </row>
    <row r="88" spans="3:28" x14ac:dyDescent="0.2">
      <c r="C88" s="4"/>
      <c r="D88" s="4"/>
      <c r="E88" s="4"/>
      <c r="F88" s="4"/>
      <c r="K88" s="4"/>
      <c r="P88" s="4"/>
      <c r="U88" s="4"/>
      <c r="AA88" s="4"/>
      <c r="AB88" s="4"/>
    </row>
    <row r="89" spans="3:28" x14ac:dyDescent="0.2">
      <c r="C89" s="4"/>
      <c r="D89" s="4"/>
      <c r="E89" s="4"/>
      <c r="F89" s="4"/>
      <c r="K89" s="4"/>
      <c r="P89" s="4"/>
      <c r="U89" s="4"/>
      <c r="AA89" s="4"/>
      <c r="AB89" s="4"/>
    </row>
    <row r="90" spans="3:28" x14ac:dyDescent="0.2">
      <c r="C90" s="4"/>
      <c r="D90" s="4"/>
      <c r="E90" s="4"/>
      <c r="F90" s="4"/>
      <c r="K90" s="4"/>
      <c r="P90" s="4"/>
      <c r="U90" s="4"/>
      <c r="AA90" s="4"/>
      <c r="AB90" s="4"/>
    </row>
    <row r="91" spans="3:28" x14ac:dyDescent="0.2">
      <c r="C91" s="4" t="s">
        <v>66</v>
      </c>
      <c r="D91" s="4"/>
      <c r="E91" s="4"/>
      <c r="F91" s="4"/>
      <c r="K91" s="4"/>
      <c r="P91" s="4"/>
      <c r="U91" s="4"/>
      <c r="AA91" s="4"/>
      <c r="AB91" s="4"/>
    </row>
    <row r="92" spans="3:28" x14ac:dyDescent="0.2">
      <c r="C92" s="4"/>
      <c r="D92" s="4"/>
      <c r="E92" s="4"/>
      <c r="F92" s="4"/>
      <c r="K92" s="4"/>
      <c r="P92" s="4"/>
      <c r="U92" s="4"/>
      <c r="AA92" s="4"/>
      <c r="AB92" s="4"/>
    </row>
    <row r="93" spans="3:28" x14ac:dyDescent="0.2">
      <c r="C93" s="4" t="s">
        <v>67</v>
      </c>
      <c r="D93" s="4"/>
      <c r="E93" s="4"/>
      <c r="F93" s="4"/>
      <c r="K93" s="4"/>
      <c r="P93" s="4"/>
      <c r="U93" s="4"/>
      <c r="AA93" s="4"/>
      <c r="AB93" s="4"/>
    </row>
    <row r="94" spans="3:28" x14ac:dyDescent="0.2">
      <c r="C94" s="4" t="s">
        <v>68</v>
      </c>
      <c r="D94" s="4"/>
      <c r="E94" s="4"/>
      <c r="F94" s="4"/>
      <c r="K94" s="4"/>
      <c r="P94" s="4"/>
      <c r="U94" s="4"/>
      <c r="AA94" s="4"/>
      <c r="AB94" s="4"/>
    </row>
    <row r="95" spans="3:28" x14ac:dyDescent="0.2">
      <c r="C95" s="4" t="s">
        <v>69</v>
      </c>
      <c r="D95" s="4"/>
      <c r="E95" s="4"/>
      <c r="F95" s="4"/>
      <c r="K95" s="4"/>
      <c r="P95" s="4"/>
      <c r="U95" s="4"/>
      <c r="AA95" s="4"/>
      <c r="AB95" s="4"/>
    </row>
    <row r="96" spans="3:28" x14ac:dyDescent="0.2">
      <c r="C96" s="4" t="s">
        <v>70</v>
      </c>
      <c r="D96" s="4"/>
      <c r="E96" s="4"/>
      <c r="F96" s="4"/>
      <c r="K96" s="4"/>
      <c r="P96" s="4"/>
      <c r="U96" s="4"/>
      <c r="AA96" s="4"/>
      <c r="AB96" s="4"/>
    </row>
    <row r="97" spans="3:28" x14ac:dyDescent="0.2">
      <c r="C97" s="4" t="s">
        <v>71</v>
      </c>
      <c r="D97" s="4"/>
      <c r="E97" s="4"/>
      <c r="F97" s="4"/>
      <c r="K97" s="4"/>
      <c r="P97" s="4"/>
      <c r="U97" s="4"/>
      <c r="AA97" s="4"/>
      <c r="AB97" s="4"/>
    </row>
    <row r="98" spans="3:28" x14ac:dyDescent="0.2">
      <c r="C98" s="4" t="s">
        <v>72</v>
      </c>
      <c r="D98" s="4"/>
      <c r="E98" s="4"/>
      <c r="F98" s="4"/>
      <c r="K98" s="4"/>
      <c r="P98" s="4"/>
      <c r="U98" s="4"/>
      <c r="AA98" s="4"/>
      <c r="AB98" s="4"/>
    </row>
    <row r="99" spans="3:28" x14ac:dyDescent="0.2">
      <c r="C99" s="4" t="s">
        <v>73</v>
      </c>
      <c r="D99" s="4"/>
      <c r="E99" s="4"/>
      <c r="F99" s="4"/>
      <c r="K99" s="4"/>
      <c r="P99" s="4"/>
      <c r="U99" s="4"/>
      <c r="AA99" s="4"/>
      <c r="AB99" s="4"/>
    </row>
    <row r="100" spans="3:28" x14ac:dyDescent="0.2">
      <c r="C100" s="4" t="s">
        <v>74</v>
      </c>
      <c r="D100" s="4"/>
      <c r="E100" s="4"/>
      <c r="F100" s="4"/>
      <c r="K100" s="4"/>
      <c r="P100" s="4"/>
      <c r="U100" s="4"/>
      <c r="AA100" s="4"/>
      <c r="AB100" s="4"/>
    </row>
    <row r="101" spans="3:28" x14ac:dyDescent="0.2">
      <c r="C101" s="4" t="s">
        <v>75</v>
      </c>
      <c r="D101" s="4"/>
      <c r="E101" s="4"/>
      <c r="F101" s="4"/>
      <c r="K101" s="4"/>
      <c r="P101" s="4"/>
      <c r="U101" s="4"/>
      <c r="AA101" s="4"/>
      <c r="AB101" s="4"/>
    </row>
    <row r="102" spans="3:28" x14ac:dyDescent="0.2">
      <c r="C102" s="4" t="s">
        <v>76</v>
      </c>
      <c r="D102" s="4"/>
      <c r="E102" s="4"/>
      <c r="F102" s="4"/>
      <c r="K102" s="4"/>
      <c r="P102" s="4"/>
      <c r="U102" s="4"/>
      <c r="AA102" s="4"/>
      <c r="AB102" s="4"/>
    </row>
    <row r="103" spans="3:28" x14ac:dyDescent="0.2">
      <c r="C103" s="4" t="s">
        <v>77</v>
      </c>
      <c r="D103" s="4"/>
      <c r="E103" s="4"/>
      <c r="F103" s="4"/>
      <c r="K103" s="4"/>
      <c r="P103" s="4"/>
      <c r="U103" s="4"/>
      <c r="AA103" s="4"/>
      <c r="AB103" s="4"/>
    </row>
    <row r="104" spans="3:28" x14ac:dyDescent="0.2">
      <c r="C104" s="4"/>
      <c r="D104" s="4"/>
      <c r="E104" s="4"/>
      <c r="F104" s="4"/>
      <c r="K104" s="4"/>
      <c r="P104" s="4"/>
      <c r="U104" s="4"/>
      <c r="AA104" s="4"/>
      <c r="AB104" s="4"/>
    </row>
    <row r="105" spans="3:28" x14ac:dyDescent="0.2">
      <c r="C105" s="4"/>
      <c r="D105" s="4"/>
      <c r="E105" s="4"/>
      <c r="F105" s="4"/>
      <c r="K105" s="4"/>
      <c r="P105" s="4"/>
      <c r="U105" s="4"/>
      <c r="AA105" s="4"/>
      <c r="AB105" s="4"/>
    </row>
    <row r="106" spans="3:28" x14ac:dyDescent="0.2">
      <c r="C106" s="4"/>
      <c r="D106" s="4"/>
      <c r="E106" s="4"/>
      <c r="F106" s="4"/>
      <c r="K106" s="4"/>
      <c r="P106" s="4"/>
      <c r="U106" s="4"/>
      <c r="AA106" s="4"/>
      <c r="AB106" s="4"/>
    </row>
    <row r="107" spans="3:28" x14ac:dyDescent="0.2">
      <c r="C107" s="4"/>
      <c r="D107" s="4"/>
      <c r="E107" s="4"/>
      <c r="F107" s="4"/>
      <c r="K107" s="4"/>
      <c r="P107" s="4"/>
      <c r="U107" s="4"/>
      <c r="AA107" s="4"/>
      <c r="AB107" s="4"/>
    </row>
    <row r="108" spans="3:28" x14ac:dyDescent="0.2">
      <c r="C108" s="4"/>
      <c r="D108" s="4"/>
      <c r="E108" s="4"/>
      <c r="F108" s="4"/>
      <c r="K108" s="4"/>
      <c r="P108" s="4"/>
      <c r="U108" s="4"/>
      <c r="AA108" s="4"/>
      <c r="AB108" s="4"/>
    </row>
    <row r="109" spans="3:28" x14ac:dyDescent="0.2">
      <c r="C109" s="4"/>
      <c r="D109" s="4"/>
      <c r="E109" s="4"/>
      <c r="F109" s="4"/>
      <c r="K109" s="4"/>
      <c r="P109" s="4"/>
      <c r="U109" s="4"/>
      <c r="AA109" s="4"/>
      <c r="AB109" s="4"/>
    </row>
    <row r="110" spans="3:28" x14ac:dyDescent="0.2">
      <c r="C110" s="4"/>
      <c r="D110" s="4"/>
      <c r="E110" s="4"/>
      <c r="F110" s="4"/>
      <c r="K110" s="4"/>
      <c r="P110" s="4"/>
      <c r="U110" s="4"/>
      <c r="AA110" s="4"/>
      <c r="AB110" s="4"/>
    </row>
    <row r="111" spans="3:28" x14ac:dyDescent="0.2">
      <c r="C111" s="4"/>
      <c r="D111" s="4"/>
      <c r="E111" s="4"/>
      <c r="F111" s="4"/>
      <c r="K111" s="4"/>
      <c r="P111" s="4"/>
      <c r="U111" s="4"/>
      <c r="AA111" s="4"/>
      <c r="AB111" s="4"/>
    </row>
    <row r="112" spans="3:28" x14ac:dyDescent="0.2">
      <c r="C112" s="4"/>
      <c r="D112" s="4"/>
      <c r="E112" s="4"/>
      <c r="F112" s="4"/>
      <c r="K112" s="4"/>
      <c r="P112" s="4"/>
      <c r="U112" s="4"/>
      <c r="AA112" s="4"/>
      <c r="AB112" s="4"/>
    </row>
    <row r="113" spans="3:28" x14ac:dyDescent="0.2">
      <c r="C113" s="4"/>
      <c r="D113" s="4"/>
      <c r="E113" s="4"/>
      <c r="F113" s="4"/>
      <c r="K113" s="4"/>
      <c r="P113" s="4"/>
      <c r="U113" s="4"/>
      <c r="AA113" s="4"/>
      <c r="AB113" s="4"/>
    </row>
    <row r="114" spans="3:28" x14ac:dyDescent="0.2">
      <c r="C114" s="4"/>
      <c r="D114" s="4"/>
      <c r="E114" s="4"/>
      <c r="F114" s="4"/>
      <c r="K114" s="4"/>
      <c r="P114" s="4"/>
      <c r="U114" s="4"/>
      <c r="AA114" s="4"/>
      <c r="AB114" s="4"/>
    </row>
    <row r="115" spans="3:28" x14ac:dyDescent="0.2">
      <c r="C115" s="4"/>
      <c r="D115" s="4"/>
      <c r="E115" s="4"/>
      <c r="F115" s="4"/>
      <c r="K115" s="4"/>
      <c r="P115" s="4"/>
      <c r="U115" s="4"/>
      <c r="AA115" s="4"/>
      <c r="AB115" s="4"/>
    </row>
    <row r="116" spans="3:28" x14ac:dyDescent="0.2">
      <c r="C116" s="4"/>
      <c r="D116" s="4"/>
      <c r="E116" s="4"/>
      <c r="F116" s="4"/>
      <c r="K116" s="4"/>
      <c r="P116" s="4"/>
      <c r="U116" s="4"/>
      <c r="AA116" s="4"/>
      <c r="AB116" s="4"/>
    </row>
    <row r="117" spans="3:28" x14ac:dyDescent="0.2">
      <c r="C117" s="4"/>
      <c r="D117" s="4"/>
      <c r="E117" s="4"/>
      <c r="F117" s="4"/>
      <c r="K117" s="4"/>
      <c r="P117" s="4"/>
      <c r="U117" s="4"/>
      <c r="AA117" s="4"/>
      <c r="AB117" s="4"/>
    </row>
    <row r="118" spans="3:28" x14ac:dyDescent="0.2">
      <c r="C118" s="4"/>
      <c r="D118" s="4"/>
      <c r="E118" s="4"/>
      <c r="F118" s="4"/>
      <c r="K118" s="4"/>
      <c r="P118" s="4"/>
      <c r="U118" s="4"/>
      <c r="AA118" s="4"/>
      <c r="AB118" s="4"/>
    </row>
    <row r="119" spans="3:28" x14ac:dyDescent="0.2">
      <c r="C119" s="4"/>
      <c r="D119" s="4"/>
      <c r="E119" s="4"/>
      <c r="F119" s="4"/>
      <c r="K119" s="4"/>
      <c r="P119" s="4"/>
      <c r="U119" s="4"/>
      <c r="AA119" s="4"/>
      <c r="AB119" s="4"/>
    </row>
    <row r="120" spans="3:28" x14ac:dyDescent="0.2">
      <c r="C120" s="4"/>
      <c r="D120" s="4"/>
      <c r="E120" s="4"/>
      <c r="F120" s="4"/>
      <c r="K120" s="4"/>
      <c r="P120" s="4"/>
      <c r="U120" s="4"/>
      <c r="AA120" s="4"/>
      <c r="AB120" s="4"/>
    </row>
    <row r="121" spans="3:28" x14ac:dyDescent="0.2">
      <c r="C121" s="4"/>
      <c r="D121" s="4"/>
      <c r="E121" s="4"/>
      <c r="F121" s="4"/>
      <c r="K121" s="4"/>
      <c r="P121" s="4"/>
      <c r="U121" s="4"/>
      <c r="AA121" s="4"/>
      <c r="AB121" s="4"/>
    </row>
    <row r="122" spans="3:28" x14ac:dyDescent="0.2">
      <c r="C122" s="4"/>
      <c r="D122" s="4"/>
      <c r="E122" s="4"/>
      <c r="F122" s="4"/>
      <c r="K122" s="4"/>
      <c r="P122" s="4"/>
      <c r="U122" s="4"/>
      <c r="AA122" s="4"/>
      <c r="AB122" s="4"/>
    </row>
    <row r="123" spans="3:28" x14ac:dyDescent="0.2">
      <c r="C123" s="4"/>
      <c r="D123" s="4"/>
      <c r="E123" s="4"/>
      <c r="F123" s="4"/>
      <c r="K123" s="4"/>
      <c r="P123" s="4"/>
      <c r="U123" s="4"/>
      <c r="AA123" s="4"/>
      <c r="AB123" s="4"/>
    </row>
    <row r="124" spans="3:28" x14ac:dyDescent="0.2">
      <c r="C124" s="4"/>
      <c r="D124" s="4"/>
      <c r="E124" s="4"/>
      <c r="F124" s="4"/>
      <c r="K124" s="4"/>
      <c r="P124" s="4"/>
      <c r="U124" s="4"/>
      <c r="AA124" s="4"/>
      <c r="AB124" s="4"/>
    </row>
    <row r="125" spans="3:28" x14ac:dyDescent="0.2">
      <c r="C125" s="4"/>
      <c r="D125" s="4"/>
      <c r="E125" s="4"/>
      <c r="F125" s="4"/>
      <c r="K125" s="4"/>
      <c r="P125" s="4"/>
      <c r="U125" s="4"/>
      <c r="AA125" s="4"/>
      <c r="AB125" s="4"/>
    </row>
    <row r="126" spans="3:28" x14ac:dyDescent="0.2">
      <c r="C126" s="4"/>
      <c r="D126" s="4"/>
      <c r="E126" s="4"/>
      <c r="F126" s="4"/>
      <c r="K126" s="4"/>
      <c r="P126" s="4"/>
      <c r="U126" s="4"/>
      <c r="AA126" s="4"/>
      <c r="AB126" s="4"/>
    </row>
    <row r="127" spans="3:28" x14ac:dyDescent="0.2">
      <c r="C127" s="4"/>
      <c r="D127" s="4"/>
      <c r="E127" s="4"/>
      <c r="F127" s="4"/>
      <c r="K127" s="4"/>
      <c r="P127" s="4"/>
      <c r="U127" s="4"/>
      <c r="AA127" s="4"/>
      <c r="AB127" s="4"/>
    </row>
    <row r="128" spans="3:28" x14ac:dyDescent="0.2">
      <c r="C128" s="4"/>
      <c r="D128" s="4"/>
      <c r="E128" s="4"/>
      <c r="F128" s="4"/>
      <c r="K128" s="4"/>
      <c r="P128" s="4"/>
      <c r="U128" s="4"/>
      <c r="AA128" s="4"/>
      <c r="AB128" s="4"/>
    </row>
    <row r="129" spans="3:28" x14ac:dyDescent="0.2">
      <c r="C129" s="4"/>
      <c r="D129" s="4"/>
      <c r="E129" s="4"/>
      <c r="F129" s="4"/>
      <c r="K129" s="4"/>
      <c r="P129" s="4"/>
      <c r="U129" s="4"/>
      <c r="AA129" s="4"/>
      <c r="AB129" s="4"/>
    </row>
    <row r="130" spans="3:28" x14ac:dyDescent="0.2">
      <c r="C130" s="4"/>
      <c r="D130" s="4"/>
      <c r="E130" s="4"/>
      <c r="F130" s="4"/>
      <c r="K130" s="4"/>
      <c r="P130" s="4"/>
      <c r="U130" s="4"/>
      <c r="AA130" s="4"/>
      <c r="AB130" s="4"/>
    </row>
    <row r="131" spans="3:28" x14ac:dyDescent="0.2">
      <c r="C131" s="4"/>
      <c r="D131" s="4"/>
      <c r="E131" s="4"/>
      <c r="F131" s="4"/>
      <c r="K131" s="4"/>
      <c r="P131" s="4"/>
      <c r="U131" s="4"/>
      <c r="AA131" s="4"/>
      <c r="AB131" s="4"/>
    </row>
    <row r="132" spans="3:28" x14ac:dyDescent="0.2">
      <c r="C132" s="4"/>
      <c r="D132" s="4"/>
      <c r="E132" s="4"/>
      <c r="F132" s="4"/>
      <c r="K132" s="4"/>
      <c r="P132" s="4"/>
      <c r="U132" s="4"/>
      <c r="AA132" s="4"/>
      <c r="AB132" s="4"/>
    </row>
    <row r="133" spans="3:28" x14ac:dyDescent="0.2">
      <c r="C133" s="4"/>
      <c r="D133" s="4"/>
      <c r="E133" s="4"/>
      <c r="F133" s="4"/>
      <c r="K133" s="4"/>
      <c r="P133" s="4"/>
      <c r="U133" s="4"/>
      <c r="AA133" s="4"/>
      <c r="AB133" s="4"/>
    </row>
    <row r="134" spans="3:28" x14ac:dyDescent="0.2">
      <c r="C134" s="4"/>
      <c r="D134" s="4"/>
      <c r="E134" s="4"/>
      <c r="F134" s="4"/>
      <c r="K134" s="4"/>
      <c r="P134" s="4"/>
      <c r="U134" s="4"/>
      <c r="AA134" s="4"/>
      <c r="AB134" s="4"/>
    </row>
    <row r="135" spans="3:28" x14ac:dyDescent="0.2">
      <c r="C135" s="4"/>
      <c r="D135" s="4"/>
      <c r="E135" s="4"/>
      <c r="F135" s="4"/>
      <c r="K135" s="4"/>
      <c r="P135" s="4"/>
      <c r="U135" s="4"/>
      <c r="AA135" s="4"/>
      <c r="AB135" s="4"/>
    </row>
    <row r="136" spans="3:28" x14ac:dyDescent="0.2">
      <c r="C136" s="4"/>
      <c r="D136" s="4"/>
      <c r="E136" s="4"/>
      <c r="F136" s="4"/>
      <c r="K136" s="4"/>
      <c r="P136" s="4"/>
      <c r="U136" s="4"/>
      <c r="AA136" s="4"/>
      <c r="AB136" s="4"/>
    </row>
    <row r="137" spans="3:28" x14ac:dyDescent="0.2">
      <c r="C137" s="4"/>
      <c r="D137" s="4"/>
      <c r="E137" s="4"/>
      <c r="F137" s="4"/>
      <c r="K137" s="4"/>
      <c r="P137" s="4"/>
      <c r="U137" s="4"/>
      <c r="AA137" s="4"/>
      <c r="AB137" s="4"/>
    </row>
    <row r="138" spans="3:28" x14ac:dyDescent="0.2">
      <c r="C138" s="4"/>
      <c r="D138" s="4"/>
      <c r="E138" s="4"/>
      <c r="F138" s="4"/>
      <c r="K138" s="4"/>
      <c r="P138" s="4"/>
      <c r="U138" s="4"/>
      <c r="AA138" s="4"/>
      <c r="AB138" s="4"/>
    </row>
    <row r="139" spans="3:28" x14ac:dyDescent="0.2">
      <c r="C139" s="4"/>
      <c r="D139" s="4"/>
      <c r="E139" s="4"/>
      <c r="F139" s="4"/>
      <c r="K139" s="4"/>
      <c r="P139" s="4"/>
      <c r="U139" s="4"/>
      <c r="AA139" s="4"/>
      <c r="AB139" s="4"/>
    </row>
    <row r="140" spans="3:28" x14ac:dyDescent="0.2">
      <c r="C140" s="4"/>
      <c r="D140" s="4"/>
      <c r="E140" s="4"/>
      <c r="F140" s="4"/>
      <c r="K140" s="4"/>
      <c r="P140" s="4"/>
      <c r="U140" s="4"/>
      <c r="AA140" s="4"/>
      <c r="AB140" s="4"/>
    </row>
    <row r="141" spans="3:28" x14ac:dyDescent="0.2">
      <c r="C141" s="4"/>
      <c r="D141" s="4"/>
      <c r="E141" s="4"/>
      <c r="F141" s="4"/>
      <c r="K141" s="4"/>
      <c r="P141" s="4"/>
      <c r="U141" s="4"/>
      <c r="AA141" s="4"/>
      <c r="AB141" s="4"/>
    </row>
    <row r="142" spans="3:28" x14ac:dyDescent="0.2">
      <c r="C142" s="4"/>
      <c r="D142" s="4"/>
      <c r="E142" s="4"/>
      <c r="F142" s="4"/>
      <c r="K142" s="4"/>
      <c r="P142" s="4"/>
      <c r="U142" s="4"/>
      <c r="AA142" s="4"/>
      <c r="AB142" s="4"/>
    </row>
    <row r="143" spans="3:28" x14ac:dyDescent="0.2">
      <c r="C143" s="4"/>
      <c r="D143" s="4"/>
      <c r="E143" s="4"/>
      <c r="F143" s="4"/>
      <c r="K143" s="4"/>
      <c r="P143" s="4"/>
      <c r="U143" s="4"/>
      <c r="AA143" s="4"/>
      <c r="AB143" s="4"/>
    </row>
    <row r="144" spans="3:28" x14ac:dyDescent="0.2">
      <c r="C144" s="4"/>
      <c r="D144" s="4"/>
      <c r="E144" s="4"/>
      <c r="F144" s="4"/>
      <c r="K144" s="4"/>
      <c r="P144" s="4"/>
      <c r="U144" s="4"/>
      <c r="AA144" s="4"/>
      <c r="AB144" s="4"/>
    </row>
    <row r="145" spans="3:28" x14ac:dyDescent="0.2">
      <c r="C145" s="4"/>
      <c r="D145" s="4"/>
      <c r="E145" s="4"/>
      <c r="F145" s="4"/>
      <c r="K145" s="4"/>
      <c r="P145" s="4"/>
      <c r="U145" s="4"/>
      <c r="AA145" s="4"/>
      <c r="AB145" s="4"/>
    </row>
    <row r="146" spans="3:28" x14ac:dyDescent="0.2">
      <c r="C146" s="4"/>
      <c r="D146" s="4"/>
      <c r="E146" s="4"/>
      <c r="F146" s="4"/>
      <c r="K146" s="4"/>
      <c r="P146" s="4"/>
      <c r="U146" s="4"/>
      <c r="AA146" s="4"/>
      <c r="AB146" s="4"/>
    </row>
    <row r="147" spans="3:28" x14ac:dyDescent="0.2">
      <c r="C147" s="4"/>
      <c r="D147" s="4"/>
      <c r="E147" s="4"/>
      <c r="F147" s="4"/>
      <c r="K147" s="4"/>
      <c r="P147" s="4"/>
      <c r="U147" s="4"/>
      <c r="AA147" s="4"/>
      <c r="AB147" s="4"/>
    </row>
    <row r="148" spans="3:28" x14ac:dyDescent="0.2">
      <c r="C148" s="4"/>
      <c r="D148" s="4"/>
      <c r="E148" s="4"/>
      <c r="F148" s="4"/>
      <c r="K148" s="4"/>
      <c r="P148" s="4"/>
      <c r="U148" s="4"/>
      <c r="AA148" s="4"/>
      <c r="AB148" s="4"/>
    </row>
    <row r="149" spans="3:28" x14ac:dyDescent="0.2">
      <c r="C149" s="4"/>
      <c r="D149" s="4"/>
      <c r="E149" s="4"/>
      <c r="F149" s="4"/>
      <c r="K149" s="4"/>
      <c r="P149" s="4"/>
      <c r="U149" s="4"/>
      <c r="AA149" s="4"/>
      <c r="AB149" s="4"/>
    </row>
    <row r="150" spans="3:28" x14ac:dyDescent="0.2">
      <c r="C150" s="4"/>
      <c r="D150" s="4"/>
      <c r="E150" s="4"/>
      <c r="F150" s="4"/>
      <c r="K150" s="4"/>
      <c r="P150" s="4"/>
      <c r="U150" s="4"/>
      <c r="AA150" s="4"/>
      <c r="AB150" s="4"/>
    </row>
    <row r="151" spans="3:28" x14ac:dyDescent="0.2">
      <c r="C151" s="4"/>
      <c r="D151" s="4"/>
      <c r="E151" s="4"/>
      <c r="F151" s="4"/>
      <c r="K151" s="4"/>
      <c r="P151" s="4"/>
      <c r="U151" s="4"/>
      <c r="AA151" s="4"/>
      <c r="AB151" s="4"/>
    </row>
    <row r="152" spans="3:28" x14ac:dyDescent="0.2">
      <c r="C152" s="4"/>
      <c r="D152" s="4"/>
      <c r="E152" s="4"/>
      <c r="F152" s="4"/>
      <c r="K152" s="4"/>
      <c r="P152" s="4"/>
      <c r="U152" s="4"/>
      <c r="AA152" s="4"/>
      <c r="AB152" s="4"/>
    </row>
    <row r="153" spans="3:28" x14ac:dyDescent="0.2">
      <c r="C153" s="4"/>
      <c r="D153" s="4"/>
      <c r="E153" s="4"/>
      <c r="F153" s="4"/>
      <c r="K153" s="4"/>
      <c r="P153" s="4"/>
      <c r="U153" s="4"/>
      <c r="AA153" s="4"/>
      <c r="AB153" s="4"/>
    </row>
    <row r="154" spans="3:28" x14ac:dyDescent="0.2">
      <c r="C154" s="4"/>
      <c r="D154" s="4"/>
      <c r="E154" s="4"/>
      <c r="F154" s="4"/>
      <c r="K154" s="4"/>
      <c r="P154" s="4"/>
      <c r="U154" s="4"/>
      <c r="AA154" s="4"/>
      <c r="AB154" s="4"/>
    </row>
    <row r="155" spans="3:28" x14ac:dyDescent="0.2">
      <c r="C155" s="4"/>
      <c r="D155" s="4"/>
      <c r="E155" s="4"/>
      <c r="F155" s="4"/>
      <c r="K155" s="4"/>
      <c r="P155" s="4"/>
      <c r="U155" s="4"/>
      <c r="AA155" s="4"/>
      <c r="AB155" s="4"/>
    </row>
    <row r="156" spans="3:28" x14ac:dyDescent="0.2">
      <c r="C156" s="4"/>
      <c r="D156" s="4"/>
      <c r="E156" s="4"/>
      <c r="F156" s="4"/>
      <c r="K156" s="4"/>
      <c r="P156" s="4"/>
      <c r="U156" s="4"/>
      <c r="AA156" s="4"/>
      <c r="AB156" s="4"/>
    </row>
    <row r="157" spans="3:28" x14ac:dyDescent="0.2">
      <c r="C157" s="4"/>
      <c r="D157" s="4"/>
      <c r="E157" s="4"/>
      <c r="F157" s="4"/>
      <c r="K157" s="4"/>
      <c r="P157" s="4"/>
      <c r="U157" s="4"/>
      <c r="AA157" s="4"/>
      <c r="AB157" s="4"/>
    </row>
    <row r="158" spans="3:28" x14ac:dyDescent="0.2">
      <c r="C158" s="4"/>
      <c r="D158" s="4"/>
      <c r="E158" s="4"/>
      <c r="F158" s="4"/>
      <c r="K158" s="4"/>
      <c r="P158" s="4"/>
      <c r="U158" s="4"/>
      <c r="AA158" s="4"/>
      <c r="AB158" s="4"/>
    </row>
    <row r="159" spans="3:28" x14ac:dyDescent="0.2">
      <c r="C159" s="4"/>
      <c r="D159" s="4"/>
      <c r="E159" s="4"/>
      <c r="F159" s="4"/>
      <c r="K159" s="4"/>
      <c r="P159" s="4"/>
      <c r="U159" s="4"/>
      <c r="AA159" s="4"/>
      <c r="AB159" s="4"/>
    </row>
    <row r="160" spans="3:28" x14ac:dyDescent="0.2">
      <c r="C160" s="4"/>
      <c r="D160" s="4"/>
      <c r="E160" s="4"/>
      <c r="F160" s="4"/>
      <c r="K160" s="4"/>
      <c r="P160" s="4"/>
      <c r="U160" s="4"/>
      <c r="AA160" s="4"/>
      <c r="AB160" s="4"/>
    </row>
    <row r="161" spans="3:28" x14ac:dyDescent="0.2">
      <c r="C161" s="4"/>
      <c r="D161" s="4"/>
      <c r="E161" s="4"/>
      <c r="F161" s="4"/>
      <c r="K161" s="4"/>
      <c r="P161" s="4"/>
      <c r="U161" s="4"/>
      <c r="AA161" s="4"/>
      <c r="AB161" s="4"/>
    </row>
    <row r="162" spans="3:28" x14ac:dyDescent="0.2">
      <c r="C162" s="4"/>
      <c r="D162" s="4"/>
      <c r="E162" s="4"/>
      <c r="F162" s="4"/>
      <c r="K162" s="4"/>
      <c r="P162" s="4"/>
      <c r="U162" s="4"/>
      <c r="AA162" s="4"/>
      <c r="AB162" s="4"/>
    </row>
    <row r="163" spans="3:28" x14ac:dyDescent="0.2">
      <c r="C163" s="4"/>
      <c r="D163" s="4"/>
      <c r="E163" s="4"/>
      <c r="F163" s="4"/>
      <c r="K163" s="4"/>
      <c r="P163" s="4"/>
      <c r="U163" s="4"/>
      <c r="AA163" s="4"/>
      <c r="AB163" s="4"/>
    </row>
    <row r="164" spans="3:28" x14ac:dyDescent="0.2">
      <c r="C164" s="4"/>
      <c r="D164" s="4"/>
      <c r="E164" s="4"/>
      <c r="F164" s="4"/>
      <c r="K164" s="4"/>
      <c r="P164" s="4"/>
      <c r="U164" s="4"/>
      <c r="AA164" s="4"/>
      <c r="AB164" s="4"/>
    </row>
    <row r="165" spans="3:28" x14ac:dyDescent="0.2">
      <c r="C165" s="4"/>
      <c r="D165" s="4"/>
      <c r="E165" s="4"/>
      <c r="F165" s="4"/>
      <c r="K165" s="4"/>
      <c r="P165" s="4"/>
      <c r="U165" s="4"/>
      <c r="AA165" s="4"/>
      <c r="AB165" s="4"/>
    </row>
    <row r="166" spans="3:28" x14ac:dyDescent="0.2">
      <c r="C166" s="4"/>
      <c r="D166" s="4"/>
      <c r="E166" s="4"/>
      <c r="F166" s="4"/>
      <c r="K166" s="4"/>
      <c r="P166" s="4"/>
      <c r="U166" s="4"/>
      <c r="AA166" s="4"/>
      <c r="AB166" s="4"/>
    </row>
    <row r="167" spans="3:28" x14ac:dyDescent="0.2">
      <c r="C167" s="4"/>
      <c r="D167" s="4"/>
      <c r="E167" s="4"/>
      <c r="F167" s="4"/>
      <c r="K167" s="4"/>
      <c r="P167" s="4"/>
      <c r="U167" s="4"/>
      <c r="AA167" s="4"/>
      <c r="AB167" s="4"/>
    </row>
    <row r="168" spans="3:28" x14ac:dyDescent="0.2">
      <c r="C168" s="4"/>
      <c r="D168" s="4"/>
      <c r="E168" s="4"/>
      <c r="F168" s="4"/>
      <c r="K168" s="4"/>
      <c r="P168" s="4"/>
      <c r="U168" s="4"/>
      <c r="AA168" s="4"/>
      <c r="AB168" s="4"/>
    </row>
    <row r="169" spans="3:28" x14ac:dyDescent="0.2">
      <c r="C169" s="4"/>
      <c r="D169" s="4"/>
      <c r="E169" s="4"/>
      <c r="F169" s="4"/>
      <c r="K169" s="4"/>
      <c r="P169" s="4"/>
      <c r="U169" s="4"/>
      <c r="AA169" s="4"/>
      <c r="AB169" s="4"/>
    </row>
    <row r="170" spans="3:28" x14ac:dyDescent="0.2">
      <c r="C170" s="4"/>
      <c r="D170" s="4"/>
      <c r="E170" s="4"/>
      <c r="F170" s="4"/>
      <c r="K170" s="4"/>
      <c r="P170" s="4"/>
      <c r="U170" s="4"/>
      <c r="AA170" s="4"/>
      <c r="AB170" s="4"/>
    </row>
    <row r="171" spans="3:28" x14ac:dyDescent="0.2">
      <c r="C171" s="4"/>
      <c r="D171" s="4"/>
      <c r="E171" s="4"/>
      <c r="F171" s="4"/>
      <c r="K171" s="4"/>
      <c r="P171" s="4"/>
      <c r="U171" s="4"/>
      <c r="AA171" s="4"/>
      <c r="AB171" s="4"/>
    </row>
    <row r="172" spans="3:28" x14ac:dyDescent="0.2">
      <c r="C172" s="4"/>
      <c r="D172" s="4"/>
      <c r="E172" s="4"/>
      <c r="F172" s="4"/>
      <c r="K172" s="4"/>
      <c r="P172" s="4"/>
      <c r="U172" s="4"/>
      <c r="AA172" s="4"/>
      <c r="AB172" s="4"/>
    </row>
    <row r="173" spans="3:28" x14ac:dyDescent="0.2">
      <c r="C173" s="4"/>
      <c r="D173" s="4"/>
      <c r="E173" s="4"/>
      <c r="F173" s="4"/>
      <c r="K173" s="4"/>
      <c r="P173" s="4"/>
      <c r="U173" s="4"/>
      <c r="AA173" s="4"/>
      <c r="AB173" s="4"/>
    </row>
    <row r="174" spans="3:28" x14ac:dyDescent="0.2">
      <c r="C174" s="4"/>
      <c r="D174" s="4"/>
      <c r="E174" s="4"/>
      <c r="F174" s="4"/>
      <c r="K174" s="4"/>
      <c r="P174" s="4"/>
      <c r="U174" s="4"/>
      <c r="AA174" s="4"/>
      <c r="AB174" s="4"/>
    </row>
    <row r="175" spans="3:28" x14ac:dyDescent="0.2">
      <c r="C175" s="4"/>
      <c r="D175" s="4"/>
      <c r="E175" s="4"/>
      <c r="F175" s="4"/>
      <c r="K175" s="4"/>
      <c r="P175" s="4"/>
      <c r="U175" s="4"/>
      <c r="AA175" s="4"/>
      <c r="AB175" s="4"/>
    </row>
    <row r="176" spans="3:28" x14ac:dyDescent="0.2">
      <c r="C176" s="4"/>
      <c r="D176" s="4"/>
      <c r="E176" s="4"/>
      <c r="F176" s="4"/>
      <c r="K176" s="4"/>
      <c r="P176" s="4"/>
      <c r="U176" s="4"/>
      <c r="AA176" s="4"/>
      <c r="AB176" s="4"/>
    </row>
    <row r="177" spans="3:28" x14ac:dyDescent="0.2">
      <c r="C177" s="4"/>
      <c r="D177" s="4"/>
      <c r="E177" s="4"/>
      <c r="F177" s="4"/>
      <c r="K177" s="4"/>
      <c r="P177" s="4"/>
      <c r="U177" s="4"/>
      <c r="AA177" s="4"/>
      <c r="AB177" s="4"/>
    </row>
    <row r="178" spans="3:28" x14ac:dyDescent="0.2">
      <c r="C178" s="4"/>
      <c r="D178" s="4"/>
      <c r="E178" s="4"/>
      <c r="F178" s="4"/>
      <c r="K178" s="4"/>
      <c r="P178" s="4"/>
      <c r="U178" s="4"/>
      <c r="AA178" s="4"/>
      <c r="AB178" s="4"/>
    </row>
    <row r="179" spans="3:28" x14ac:dyDescent="0.2">
      <c r="C179" s="4"/>
      <c r="D179" s="4"/>
      <c r="E179" s="4"/>
      <c r="F179" s="4"/>
      <c r="K179" s="4"/>
      <c r="P179" s="4"/>
      <c r="U179" s="4"/>
      <c r="AA179" s="4"/>
      <c r="AB179" s="4"/>
    </row>
    <row r="180" spans="3:28" x14ac:dyDescent="0.2">
      <c r="C180" s="4"/>
      <c r="D180" s="4"/>
      <c r="E180" s="4"/>
      <c r="F180" s="4"/>
      <c r="K180" s="4"/>
      <c r="P180" s="4"/>
      <c r="U180" s="4"/>
      <c r="AA180" s="4"/>
      <c r="AB180" s="4"/>
    </row>
    <row r="181" spans="3:28" x14ac:dyDescent="0.2">
      <c r="C181" s="4"/>
      <c r="D181" s="4"/>
      <c r="E181" s="4"/>
      <c r="F181" s="4"/>
      <c r="K181" s="4"/>
      <c r="P181" s="4"/>
      <c r="U181" s="4"/>
      <c r="AA181" s="4"/>
      <c r="AB181" s="4"/>
    </row>
    <row r="182" spans="3:28" x14ac:dyDescent="0.2">
      <c r="C182" s="4"/>
      <c r="D182" s="4"/>
      <c r="E182" s="4"/>
      <c r="F182" s="4"/>
      <c r="K182" s="4"/>
      <c r="P182" s="4"/>
      <c r="U182" s="4"/>
      <c r="AA182" s="4"/>
      <c r="AB182" s="4"/>
    </row>
    <row r="183" spans="3:28" x14ac:dyDescent="0.2">
      <c r="C183" s="4"/>
      <c r="D183" s="4"/>
      <c r="E183" s="4"/>
      <c r="F183" s="4"/>
      <c r="K183" s="4"/>
      <c r="P183" s="4"/>
      <c r="U183" s="4"/>
      <c r="AA183" s="4"/>
      <c r="AB183" s="4"/>
    </row>
    <row r="184" spans="3:28" x14ac:dyDescent="0.2">
      <c r="C184" s="4"/>
      <c r="D184" s="4"/>
      <c r="E184" s="4"/>
      <c r="F184" s="4"/>
      <c r="K184" s="4"/>
      <c r="P184" s="4"/>
      <c r="U184" s="4"/>
      <c r="AA184" s="4"/>
      <c r="AB184" s="4"/>
    </row>
    <row r="185" spans="3:28" x14ac:dyDescent="0.2">
      <c r="C185" s="4"/>
      <c r="D185" s="4"/>
      <c r="E185" s="4"/>
      <c r="F185" s="4"/>
      <c r="K185" s="4"/>
      <c r="P185" s="4"/>
      <c r="U185" s="4"/>
      <c r="AA185" s="4"/>
      <c r="AB185" s="4"/>
    </row>
    <row r="186" spans="3:28" x14ac:dyDescent="0.2">
      <c r="C186" s="4"/>
      <c r="D186" s="4"/>
      <c r="E186" s="4"/>
      <c r="F186" s="4"/>
      <c r="K186" s="4"/>
      <c r="P186" s="4"/>
      <c r="U186" s="4"/>
      <c r="AA186" s="4"/>
      <c r="AB186" s="4"/>
    </row>
    <row r="187" spans="3:28" x14ac:dyDescent="0.2">
      <c r="C187" s="4"/>
      <c r="D187" s="4"/>
      <c r="E187" s="4"/>
      <c r="F187" s="4"/>
      <c r="K187" s="4"/>
      <c r="P187" s="4"/>
      <c r="U187" s="4"/>
      <c r="AA187" s="4"/>
      <c r="AB187" s="4"/>
    </row>
    <row r="188" spans="3:28" x14ac:dyDescent="0.2">
      <c r="C188" s="4"/>
      <c r="D188" s="4"/>
      <c r="E188" s="4"/>
      <c r="F188" s="4"/>
      <c r="K188" s="4"/>
      <c r="P188" s="4"/>
      <c r="U188" s="4"/>
      <c r="AA188" s="4"/>
      <c r="AB188" s="4"/>
    </row>
    <row r="189" spans="3:28" x14ac:dyDescent="0.2">
      <c r="C189" s="4"/>
      <c r="D189" s="4"/>
      <c r="E189" s="4"/>
      <c r="F189" s="4"/>
      <c r="K189" s="4"/>
      <c r="P189" s="4"/>
      <c r="U189" s="4"/>
      <c r="AA189" s="4"/>
      <c r="AB189" s="4"/>
    </row>
    <row r="190" spans="3:28" x14ac:dyDescent="0.2">
      <c r="C190" s="4"/>
      <c r="D190" s="4"/>
      <c r="E190" s="4"/>
      <c r="F190" s="4"/>
      <c r="K190" s="4"/>
      <c r="P190" s="4"/>
      <c r="U190" s="4"/>
      <c r="AA190" s="4"/>
      <c r="AB190" s="4"/>
    </row>
    <row r="191" spans="3:28" x14ac:dyDescent="0.2">
      <c r="C191" s="4"/>
      <c r="D191" s="4"/>
      <c r="E191" s="4"/>
      <c r="F191" s="4"/>
      <c r="K191" s="4"/>
      <c r="P191" s="4"/>
      <c r="U191" s="4"/>
      <c r="AA191" s="4"/>
      <c r="AB191" s="4"/>
    </row>
    <row r="192" spans="3:28" x14ac:dyDescent="0.2">
      <c r="C192" s="4"/>
      <c r="D192" s="4"/>
      <c r="E192" s="4"/>
      <c r="F192" s="4"/>
      <c r="K192" s="4"/>
      <c r="P192" s="4"/>
      <c r="U192" s="4"/>
      <c r="AA192" s="4"/>
      <c r="AB192" s="4"/>
    </row>
    <row r="193" spans="3:28" x14ac:dyDescent="0.2">
      <c r="C193" s="4"/>
      <c r="D193" s="4"/>
      <c r="E193" s="4"/>
      <c r="F193" s="4"/>
      <c r="K193" s="4"/>
      <c r="P193" s="4"/>
      <c r="U193" s="4"/>
      <c r="AA193" s="4"/>
      <c r="AB193" s="4"/>
    </row>
    <row r="194" spans="3:28" x14ac:dyDescent="0.2">
      <c r="C194" s="4"/>
      <c r="D194" s="4"/>
      <c r="E194" s="4"/>
      <c r="F194" s="4"/>
      <c r="K194" s="4"/>
      <c r="P194" s="4"/>
      <c r="U194" s="4"/>
      <c r="AA194" s="4"/>
      <c r="AB194" s="4"/>
    </row>
    <row r="195" spans="3:28" x14ac:dyDescent="0.2">
      <c r="C195" s="4"/>
      <c r="D195" s="4"/>
      <c r="E195" s="4"/>
      <c r="F195" s="4"/>
      <c r="K195" s="4"/>
      <c r="P195" s="4"/>
      <c r="U195" s="4"/>
      <c r="AA195" s="4"/>
      <c r="AB195" s="4"/>
    </row>
    <row r="196" spans="3:28" x14ac:dyDescent="0.2">
      <c r="C196" s="4"/>
      <c r="D196" s="4"/>
      <c r="E196" s="4"/>
      <c r="F196" s="4"/>
      <c r="K196" s="4"/>
      <c r="P196" s="4"/>
      <c r="U196" s="4"/>
      <c r="AA196" s="4"/>
      <c r="AB196" s="4"/>
    </row>
    <row r="197" spans="3:28" x14ac:dyDescent="0.2">
      <c r="C197" s="4"/>
      <c r="D197" s="4"/>
      <c r="E197" s="4"/>
      <c r="F197" s="4"/>
      <c r="K197" s="4"/>
      <c r="P197" s="4"/>
      <c r="U197" s="4"/>
      <c r="AA197" s="4"/>
      <c r="AB197" s="4"/>
    </row>
    <row r="198" spans="3:28" x14ac:dyDescent="0.2">
      <c r="C198" s="4"/>
      <c r="D198" s="4"/>
      <c r="E198" s="4"/>
      <c r="F198" s="4"/>
      <c r="K198" s="4"/>
      <c r="P198" s="4"/>
      <c r="U198" s="4"/>
      <c r="AA198" s="4"/>
      <c r="AB198" s="4"/>
    </row>
    <row r="199" spans="3:28" x14ac:dyDescent="0.2">
      <c r="C199" s="4"/>
      <c r="D199" s="4"/>
      <c r="E199" s="4"/>
      <c r="F199" s="4"/>
      <c r="K199" s="4"/>
      <c r="P199" s="4"/>
      <c r="U199" s="4"/>
      <c r="AA199" s="4"/>
      <c r="AB199" s="4"/>
    </row>
    <row r="200" spans="3:28" x14ac:dyDescent="0.2">
      <c r="C200" s="4"/>
      <c r="D200" s="4"/>
      <c r="E200" s="4"/>
      <c r="F200" s="4"/>
      <c r="K200" s="4"/>
      <c r="P200" s="4"/>
      <c r="U200" s="4"/>
      <c r="AA200" s="4"/>
      <c r="AB200" s="4"/>
    </row>
    <row r="201" spans="3:28" x14ac:dyDescent="0.2">
      <c r="C201" s="4"/>
      <c r="D201" s="4"/>
      <c r="E201" s="4"/>
      <c r="F201" s="4"/>
      <c r="K201" s="4"/>
      <c r="P201" s="4"/>
      <c r="U201" s="4"/>
      <c r="AA201" s="4"/>
      <c r="AB201" s="4"/>
    </row>
    <row r="202" spans="3:28" x14ac:dyDescent="0.2">
      <c r="C202" s="4"/>
      <c r="D202" s="4"/>
      <c r="E202" s="4"/>
      <c r="F202" s="4"/>
      <c r="K202" s="4"/>
      <c r="P202" s="4"/>
      <c r="U202" s="4"/>
      <c r="AA202" s="4"/>
      <c r="AB202" s="4"/>
    </row>
    <row r="203" spans="3:28" x14ac:dyDescent="0.2">
      <c r="C203" s="4"/>
      <c r="D203" s="4"/>
      <c r="E203" s="4"/>
      <c r="F203" s="4"/>
      <c r="K203" s="4"/>
      <c r="P203" s="4"/>
      <c r="U203" s="4"/>
      <c r="AA203" s="4"/>
      <c r="AB203" s="4"/>
    </row>
    <row r="204" spans="3:28" x14ac:dyDescent="0.2">
      <c r="C204" s="4"/>
      <c r="D204" s="4"/>
      <c r="E204" s="4"/>
      <c r="F204" s="4"/>
      <c r="K204" s="4"/>
      <c r="P204" s="4"/>
      <c r="U204" s="4"/>
      <c r="AA204" s="4"/>
      <c r="AB204" s="4"/>
    </row>
    <row r="205" spans="3:28" x14ac:dyDescent="0.2">
      <c r="C205" s="4"/>
      <c r="D205" s="4"/>
      <c r="E205" s="4"/>
      <c r="F205" s="4"/>
      <c r="K205" s="4"/>
      <c r="P205" s="4"/>
      <c r="U205" s="4"/>
      <c r="AA205" s="4"/>
      <c r="AB205" s="4"/>
    </row>
    <row r="206" spans="3:28" x14ac:dyDescent="0.2">
      <c r="C206" s="4"/>
      <c r="D206" s="4"/>
      <c r="E206" s="4"/>
      <c r="F206" s="4"/>
      <c r="K206" s="4"/>
      <c r="P206" s="4"/>
      <c r="U206" s="4"/>
      <c r="AA206" s="4"/>
      <c r="AB206" s="4"/>
    </row>
    <row r="207" spans="3:28" x14ac:dyDescent="0.2">
      <c r="C207" s="4"/>
      <c r="D207" s="4"/>
      <c r="E207" s="4"/>
      <c r="F207" s="4"/>
      <c r="K207" s="4"/>
      <c r="P207" s="4"/>
      <c r="U207" s="4"/>
      <c r="AA207" s="4"/>
      <c r="AB207" s="4"/>
    </row>
    <row r="208" spans="3:28" x14ac:dyDescent="0.2">
      <c r="C208" s="4"/>
      <c r="D208" s="4"/>
      <c r="E208" s="4"/>
      <c r="F208" s="4"/>
      <c r="K208" s="4"/>
      <c r="P208" s="4"/>
      <c r="U208" s="4"/>
      <c r="AA208" s="4"/>
      <c r="AB208" s="4"/>
    </row>
    <row r="209" spans="3:28" x14ac:dyDescent="0.2">
      <c r="C209" s="4"/>
      <c r="D209" s="4"/>
      <c r="E209" s="4"/>
      <c r="F209" s="4"/>
      <c r="K209" s="4"/>
      <c r="P209" s="4"/>
      <c r="U209" s="4"/>
      <c r="AA209" s="4"/>
      <c r="AB209" s="4"/>
    </row>
    <row r="210" spans="3:28" x14ac:dyDescent="0.2">
      <c r="C210" s="4"/>
      <c r="D210" s="4"/>
      <c r="E210" s="4"/>
      <c r="F210" s="4"/>
      <c r="K210" s="4"/>
      <c r="P210" s="4"/>
      <c r="U210" s="4"/>
      <c r="AA210" s="4"/>
      <c r="AB210" s="4"/>
    </row>
    <row r="211" spans="3:28" x14ac:dyDescent="0.2">
      <c r="C211" s="4"/>
      <c r="D211" s="4"/>
      <c r="E211" s="4"/>
      <c r="F211" s="4"/>
      <c r="K211" s="4"/>
      <c r="P211" s="4"/>
      <c r="U211" s="4"/>
      <c r="AA211" s="4"/>
      <c r="AB211" s="4"/>
    </row>
    <row r="212" spans="3:28" x14ac:dyDescent="0.2">
      <c r="C212" s="4"/>
      <c r="D212" s="4"/>
      <c r="E212" s="4"/>
      <c r="F212" s="4"/>
      <c r="K212" s="4"/>
      <c r="P212" s="4"/>
      <c r="U212" s="4"/>
      <c r="AA212" s="4"/>
      <c r="AB212" s="4"/>
    </row>
    <row r="213" spans="3:28" x14ac:dyDescent="0.2">
      <c r="C213" s="4"/>
      <c r="D213" s="4"/>
      <c r="E213" s="4"/>
      <c r="F213" s="4"/>
      <c r="K213" s="4"/>
      <c r="P213" s="4"/>
      <c r="U213" s="4"/>
      <c r="AA213" s="4"/>
      <c r="AB213" s="4"/>
    </row>
    <row r="214" spans="3:28" x14ac:dyDescent="0.2">
      <c r="C214" s="4"/>
      <c r="D214" s="4"/>
      <c r="E214" s="4"/>
      <c r="F214" s="4"/>
      <c r="K214" s="4"/>
      <c r="P214" s="4"/>
      <c r="U214" s="4"/>
      <c r="AA214" s="4"/>
      <c r="AB214" s="4"/>
    </row>
    <row r="215" spans="3:28" x14ac:dyDescent="0.2">
      <c r="C215" s="4"/>
      <c r="D215" s="4"/>
      <c r="E215" s="4"/>
      <c r="F215" s="4"/>
      <c r="K215" s="4"/>
      <c r="P215" s="4"/>
      <c r="U215" s="4"/>
      <c r="AA215" s="4"/>
      <c r="AB215" s="4"/>
    </row>
    <row r="216" spans="3:28" x14ac:dyDescent="0.2">
      <c r="C216" s="4"/>
      <c r="D216" s="4"/>
      <c r="E216" s="4"/>
      <c r="F216" s="4"/>
      <c r="K216" s="4"/>
      <c r="P216" s="4"/>
      <c r="U216" s="4"/>
      <c r="AA216" s="4"/>
      <c r="AB216" s="4"/>
    </row>
    <row r="217" spans="3:28" x14ac:dyDescent="0.2">
      <c r="C217" s="4"/>
      <c r="D217" s="4"/>
      <c r="E217" s="4"/>
      <c r="F217" s="4"/>
      <c r="K217" s="4"/>
      <c r="P217" s="4"/>
      <c r="U217" s="4"/>
      <c r="AA217" s="4"/>
      <c r="AB217" s="4"/>
    </row>
    <row r="218" spans="3:28" x14ac:dyDescent="0.2">
      <c r="C218" s="4"/>
      <c r="D218" s="4"/>
      <c r="E218" s="4"/>
      <c r="F218" s="4"/>
      <c r="K218" s="4"/>
      <c r="P218" s="4"/>
      <c r="U218" s="4"/>
      <c r="AA218" s="4"/>
      <c r="AB218" s="4"/>
    </row>
    <row r="219" spans="3:28" x14ac:dyDescent="0.2">
      <c r="C219" s="4"/>
      <c r="D219" s="4"/>
      <c r="E219" s="4"/>
      <c r="F219" s="4"/>
      <c r="K219" s="4"/>
      <c r="P219" s="4"/>
      <c r="U219" s="4"/>
      <c r="AA219" s="4"/>
      <c r="AB219" s="4"/>
    </row>
    <row r="220" spans="3:28" x14ac:dyDescent="0.2">
      <c r="C220" s="4"/>
      <c r="D220" s="4"/>
      <c r="E220" s="4"/>
      <c r="F220" s="4"/>
      <c r="K220" s="4"/>
      <c r="P220" s="4"/>
      <c r="U220" s="4"/>
      <c r="AA220" s="4"/>
      <c r="AB220" s="4"/>
    </row>
    <row r="221" spans="3:28" x14ac:dyDescent="0.2">
      <c r="C221" s="4"/>
      <c r="D221" s="4"/>
      <c r="E221" s="4"/>
      <c r="F221" s="4"/>
      <c r="K221" s="4"/>
      <c r="P221" s="4"/>
      <c r="U221" s="4"/>
      <c r="AA221" s="4"/>
      <c r="AB221" s="4"/>
    </row>
    <row r="222" spans="3:28" x14ac:dyDescent="0.2">
      <c r="C222" s="4"/>
      <c r="D222" s="4"/>
      <c r="E222" s="4"/>
      <c r="F222" s="4"/>
      <c r="K222" s="4"/>
      <c r="P222" s="4"/>
      <c r="U222" s="4"/>
      <c r="AA222" s="4"/>
      <c r="AB222" s="4"/>
    </row>
    <row r="223" spans="3:28" x14ac:dyDescent="0.2">
      <c r="C223" s="4"/>
      <c r="D223" s="4"/>
      <c r="E223" s="4"/>
      <c r="F223" s="4"/>
      <c r="K223" s="4"/>
      <c r="P223" s="4"/>
      <c r="U223" s="4"/>
      <c r="AA223" s="4"/>
      <c r="AB223" s="4"/>
    </row>
    <row r="224" spans="3:28" x14ac:dyDescent="0.2">
      <c r="C224" s="4"/>
      <c r="D224" s="4"/>
      <c r="E224" s="4"/>
      <c r="F224" s="4"/>
      <c r="K224" s="4"/>
      <c r="P224" s="4"/>
      <c r="U224" s="4"/>
      <c r="AA224" s="4"/>
      <c r="AB224" s="4"/>
    </row>
    <row r="225" spans="3:28" x14ac:dyDescent="0.2">
      <c r="C225" s="4"/>
      <c r="D225" s="4"/>
      <c r="E225" s="4"/>
      <c r="F225" s="4"/>
      <c r="K225" s="4"/>
      <c r="P225" s="4"/>
      <c r="U225" s="4"/>
      <c r="AA225" s="4"/>
      <c r="AB225" s="4"/>
    </row>
    <row r="226" spans="3:28" x14ac:dyDescent="0.2">
      <c r="C226" s="4"/>
      <c r="D226" s="4"/>
      <c r="E226" s="4"/>
      <c r="F226" s="4"/>
      <c r="K226" s="4"/>
      <c r="P226" s="4"/>
      <c r="U226" s="4"/>
      <c r="AA226" s="4"/>
      <c r="AB226" s="4"/>
    </row>
    <row r="227" spans="3:28" x14ac:dyDescent="0.2">
      <c r="C227" s="4"/>
      <c r="D227" s="4"/>
      <c r="E227" s="4"/>
      <c r="F227" s="4"/>
      <c r="K227" s="4"/>
      <c r="P227" s="4"/>
      <c r="U227" s="4"/>
      <c r="AA227" s="4"/>
      <c r="AB227" s="4"/>
    </row>
    <row r="228" spans="3:28" x14ac:dyDescent="0.2">
      <c r="C228" s="4"/>
      <c r="D228" s="4"/>
      <c r="E228" s="4"/>
      <c r="F228" s="4"/>
      <c r="K228" s="4"/>
      <c r="P228" s="4"/>
      <c r="U228" s="4"/>
      <c r="AA228" s="4"/>
      <c r="AB228" s="4"/>
    </row>
    <row r="229" spans="3:28" x14ac:dyDescent="0.2">
      <c r="C229" s="4"/>
      <c r="D229" s="4"/>
      <c r="E229" s="4"/>
      <c r="F229" s="4"/>
      <c r="K229" s="4"/>
      <c r="P229" s="4"/>
      <c r="U229" s="4"/>
      <c r="AA229" s="4"/>
      <c r="AB229" s="4"/>
    </row>
    <row r="230" spans="3:28" x14ac:dyDescent="0.2">
      <c r="C230" s="4"/>
      <c r="D230" s="4"/>
      <c r="E230" s="4"/>
      <c r="F230" s="4"/>
      <c r="K230" s="4"/>
      <c r="P230" s="4"/>
      <c r="U230" s="4"/>
      <c r="AA230" s="4"/>
      <c r="AB230" s="4"/>
    </row>
    <row r="231" spans="3:28" x14ac:dyDescent="0.2">
      <c r="C231" s="4"/>
      <c r="D231" s="4"/>
      <c r="E231" s="4"/>
      <c r="F231" s="4"/>
      <c r="K231" s="4"/>
      <c r="P231" s="4"/>
      <c r="U231" s="4"/>
      <c r="AA231" s="4"/>
      <c r="AB231" s="4"/>
    </row>
    <row r="232" spans="3:28" x14ac:dyDescent="0.2">
      <c r="C232" s="4"/>
      <c r="D232" s="4"/>
      <c r="E232" s="4"/>
      <c r="F232" s="4"/>
      <c r="K232" s="4"/>
      <c r="P232" s="4"/>
      <c r="U232" s="4"/>
      <c r="AA232" s="4"/>
      <c r="AB232" s="4"/>
    </row>
    <row r="233" spans="3:28" x14ac:dyDescent="0.2">
      <c r="C233" s="4"/>
      <c r="D233" s="4"/>
      <c r="E233" s="4"/>
      <c r="F233" s="4"/>
      <c r="K233" s="4"/>
      <c r="P233" s="4"/>
      <c r="U233" s="4"/>
      <c r="AA233" s="4"/>
      <c r="AB233" s="4"/>
    </row>
    <row r="234" spans="3:28" x14ac:dyDescent="0.2">
      <c r="C234" s="4"/>
      <c r="D234" s="4"/>
      <c r="E234" s="4"/>
      <c r="F234" s="4"/>
      <c r="K234" s="4"/>
      <c r="P234" s="4"/>
      <c r="U234" s="4"/>
      <c r="AA234" s="4"/>
      <c r="AB234" s="4"/>
    </row>
    <row r="235" spans="3:28" x14ac:dyDescent="0.2">
      <c r="C235" s="4"/>
      <c r="D235" s="4"/>
      <c r="E235" s="4"/>
      <c r="F235" s="4"/>
      <c r="K235" s="4"/>
      <c r="P235" s="4"/>
      <c r="U235" s="4"/>
      <c r="AA235" s="4"/>
      <c r="AB235" s="4"/>
    </row>
    <row r="236" spans="3:28" x14ac:dyDescent="0.2">
      <c r="C236" s="4"/>
      <c r="D236" s="4"/>
      <c r="E236" s="4"/>
      <c r="F236" s="4"/>
      <c r="K236" s="4"/>
      <c r="P236" s="4"/>
      <c r="U236" s="4"/>
      <c r="AA236" s="4"/>
      <c r="AB236" s="4"/>
    </row>
    <row r="237" spans="3:28" x14ac:dyDescent="0.2">
      <c r="C237" s="4"/>
      <c r="D237" s="4"/>
      <c r="E237" s="4"/>
      <c r="F237" s="4"/>
      <c r="K237" s="4"/>
      <c r="P237" s="4"/>
      <c r="U237" s="4"/>
      <c r="AA237" s="4"/>
      <c r="AB237" s="4"/>
    </row>
    <row r="238" spans="3:28" x14ac:dyDescent="0.2">
      <c r="C238" s="4"/>
      <c r="D238" s="4"/>
      <c r="E238" s="4"/>
      <c r="F238" s="4"/>
      <c r="K238" s="4"/>
      <c r="P238" s="4"/>
      <c r="U238" s="4"/>
      <c r="AA238" s="4"/>
      <c r="AB238" s="4"/>
    </row>
    <row r="239" spans="3:28" x14ac:dyDescent="0.2">
      <c r="C239" s="4"/>
      <c r="D239" s="4"/>
      <c r="E239" s="4"/>
      <c r="F239" s="4"/>
      <c r="K239" s="4"/>
      <c r="P239" s="4"/>
      <c r="U239" s="4"/>
      <c r="AA239" s="4"/>
      <c r="AB239" s="4"/>
    </row>
    <row r="240" spans="3:28" x14ac:dyDescent="0.2">
      <c r="C240" s="4"/>
      <c r="D240" s="4"/>
      <c r="E240" s="4"/>
      <c r="F240" s="4"/>
      <c r="K240" s="4"/>
      <c r="P240" s="4"/>
      <c r="U240" s="4"/>
      <c r="AA240" s="4"/>
      <c r="AB240" s="4"/>
    </row>
    <row r="241" spans="3:28" x14ac:dyDescent="0.2">
      <c r="C241" s="4"/>
      <c r="D241" s="4"/>
      <c r="E241" s="4"/>
      <c r="F241" s="4"/>
      <c r="K241" s="4"/>
      <c r="P241" s="4"/>
      <c r="U241" s="4"/>
      <c r="AA241" s="4"/>
      <c r="AB241" s="4"/>
    </row>
    <row r="242" spans="3:28" x14ac:dyDescent="0.2">
      <c r="C242" s="4"/>
      <c r="D242" s="4"/>
      <c r="E242" s="4"/>
      <c r="F242" s="4"/>
      <c r="K242" s="4"/>
      <c r="P242" s="4"/>
      <c r="U242" s="4"/>
      <c r="AA242" s="4"/>
      <c r="AB242" s="4"/>
    </row>
    <row r="243" spans="3:28" x14ac:dyDescent="0.2">
      <c r="C243" s="4"/>
      <c r="D243" s="4"/>
      <c r="E243" s="4"/>
      <c r="F243" s="4"/>
      <c r="K243" s="4"/>
      <c r="P243" s="4"/>
      <c r="U243" s="4"/>
      <c r="AA243" s="4"/>
      <c r="AB243" s="4"/>
    </row>
    <row r="244" spans="3:28" x14ac:dyDescent="0.2">
      <c r="C244" s="4"/>
      <c r="D244" s="4"/>
      <c r="E244" s="4"/>
      <c r="F244" s="4"/>
      <c r="K244" s="4"/>
      <c r="P244" s="4"/>
      <c r="U244" s="4"/>
      <c r="AA244" s="4"/>
      <c r="AB244" s="4"/>
    </row>
    <row r="245" spans="3:28" x14ac:dyDescent="0.2">
      <c r="C245" s="4"/>
      <c r="D245" s="4"/>
      <c r="E245" s="4"/>
      <c r="F245" s="4"/>
      <c r="K245" s="4"/>
      <c r="P245" s="4"/>
      <c r="U245" s="4"/>
      <c r="AA245" s="4"/>
      <c r="AB245" s="4"/>
    </row>
    <row r="246" spans="3:28" x14ac:dyDescent="0.2">
      <c r="C246" s="4"/>
      <c r="D246" s="4"/>
      <c r="E246" s="4"/>
      <c r="F246" s="4"/>
      <c r="K246" s="4"/>
      <c r="P246" s="4"/>
      <c r="U246" s="4"/>
      <c r="AA246" s="4"/>
      <c r="AB246" s="4"/>
    </row>
    <row r="247" spans="3:28" x14ac:dyDescent="0.2">
      <c r="C247" s="4"/>
      <c r="D247" s="4"/>
      <c r="E247" s="4"/>
      <c r="F247" s="4"/>
      <c r="K247" s="4"/>
      <c r="P247" s="4"/>
      <c r="U247" s="4"/>
      <c r="AA247" s="4"/>
      <c r="AB247" s="4"/>
    </row>
    <row r="248" spans="3:28" x14ac:dyDescent="0.2">
      <c r="C248" s="4"/>
      <c r="D248" s="4"/>
      <c r="E248" s="4"/>
      <c r="F248" s="4"/>
      <c r="K248" s="4"/>
      <c r="P248" s="4"/>
      <c r="U248" s="4"/>
      <c r="AA248" s="4"/>
      <c r="AB248" s="4"/>
    </row>
    <row r="249" spans="3:28" x14ac:dyDescent="0.2">
      <c r="C249" s="4"/>
      <c r="D249" s="4"/>
      <c r="E249" s="4"/>
      <c r="F249" s="4"/>
      <c r="K249" s="4"/>
      <c r="P249" s="4"/>
      <c r="U249" s="4"/>
      <c r="AA249" s="4"/>
      <c r="AB249" s="4"/>
    </row>
    <row r="250" spans="3:28" x14ac:dyDescent="0.2">
      <c r="C250" s="4"/>
      <c r="D250" s="4"/>
      <c r="E250" s="4"/>
      <c r="F250" s="4"/>
      <c r="K250" s="4"/>
      <c r="P250" s="4"/>
      <c r="U250" s="4"/>
      <c r="AA250" s="4"/>
      <c r="AB250" s="4"/>
    </row>
    <row r="251" spans="3:28" x14ac:dyDescent="0.2">
      <c r="C251" s="4"/>
      <c r="D251" s="4"/>
      <c r="E251" s="4"/>
      <c r="F251" s="4"/>
      <c r="K251" s="4"/>
      <c r="P251" s="4"/>
      <c r="U251" s="4"/>
      <c r="AA251" s="4"/>
      <c r="AB251" s="4"/>
    </row>
    <row r="252" spans="3:28" x14ac:dyDescent="0.2">
      <c r="C252" s="4"/>
      <c r="D252" s="4"/>
      <c r="E252" s="4"/>
      <c r="F252" s="4"/>
      <c r="K252" s="4"/>
      <c r="P252" s="4"/>
      <c r="U252" s="4"/>
      <c r="AA252" s="4"/>
      <c r="AB252" s="4"/>
    </row>
    <row r="253" spans="3:28" x14ac:dyDescent="0.2">
      <c r="C253" s="4"/>
      <c r="D253" s="4"/>
      <c r="E253" s="4"/>
      <c r="F253" s="4"/>
      <c r="K253" s="4"/>
      <c r="P253" s="4"/>
      <c r="U253" s="4"/>
      <c r="AA253" s="4"/>
      <c r="AB253" s="4"/>
    </row>
    <row r="254" spans="3:28" x14ac:dyDescent="0.2">
      <c r="C254" s="4"/>
      <c r="D254" s="4"/>
      <c r="E254" s="4"/>
      <c r="F254" s="4"/>
      <c r="K254" s="4"/>
      <c r="P254" s="4"/>
      <c r="U254" s="4"/>
      <c r="AA254" s="4"/>
      <c r="AB254" s="4"/>
    </row>
    <row r="255" spans="3:28" x14ac:dyDescent="0.2">
      <c r="C255" s="4"/>
      <c r="D255" s="4"/>
      <c r="E255" s="4"/>
      <c r="F255" s="4"/>
      <c r="K255" s="4"/>
      <c r="P255" s="4"/>
      <c r="U255" s="4"/>
      <c r="AA255" s="4"/>
      <c r="AB255" s="4"/>
    </row>
    <row r="256" spans="3:28" x14ac:dyDescent="0.2">
      <c r="C256" s="4"/>
      <c r="D256" s="4"/>
      <c r="E256" s="4"/>
      <c r="F256" s="4"/>
      <c r="K256" s="4"/>
      <c r="P256" s="4"/>
      <c r="U256" s="4"/>
      <c r="AA256" s="4"/>
      <c r="AB256" s="4"/>
    </row>
    <row r="257" spans="3:28" x14ac:dyDescent="0.2">
      <c r="C257" s="4"/>
      <c r="D257" s="4"/>
      <c r="E257" s="4"/>
      <c r="F257" s="4"/>
      <c r="K257" s="4"/>
      <c r="P257" s="4"/>
      <c r="U257" s="4"/>
      <c r="AA257" s="4"/>
      <c r="AB257" s="4"/>
    </row>
    <row r="258" spans="3:28" x14ac:dyDescent="0.2">
      <c r="C258" s="4"/>
      <c r="D258" s="4"/>
      <c r="E258" s="4"/>
      <c r="F258" s="4"/>
      <c r="K258" s="4"/>
      <c r="P258" s="4"/>
      <c r="U258" s="4"/>
      <c r="AA258" s="4"/>
      <c r="AB258" s="4"/>
    </row>
    <row r="259" spans="3:28" x14ac:dyDescent="0.2">
      <c r="C259" s="4"/>
      <c r="D259" s="4"/>
      <c r="E259" s="4"/>
      <c r="F259" s="4"/>
      <c r="K259" s="4"/>
      <c r="P259" s="4"/>
      <c r="U259" s="4"/>
      <c r="AA259" s="4"/>
      <c r="AB259" s="4"/>
    </row>
    <row r="260" spans="3:28" x14ac:dyDescent="0.2">
      <c r="C260" s="4"/>
      <c r="D260" s="4"/>
      <c r="E260" s="4"/>
      <c r="F260" s="4"/>
      <c r="K260" s="4"/>
      <c r="P260" s="4"/>
      <c r="U260" s="4"/>
      <c r="AA260" s="4"/>
      <c r="AB260" s="4"/>
    </row>
    <row r="261" spans="3:28" x14ac:dyDescent="0.2">
      <c r="C261" s="4"/>
      <c r="D261" s="4"/>
      <c r="E261" s="4"/>
      <c r="F261" s="4"/>
      <c r="K261" s="4"/>
      <c r="P261" s="4"/>
      <c r="U261" s="4"/>
      <c r="AA261" s="4"/>
      <c r="AB261" s="4"/>
    </row>
    <row r="262" spans="3:28" x14ac:dyDescent="0.2">
      <c r="C262" s="4"/>
      <c r="D262" s="4"/>
      <c r="E262" s="4"/>
      <c r="F262" s="4"/>
      <c r="K262" s="4"/>
      <c r="P262" s="4"/>
      <c r="U262" s="4"/>
      <c r="AA262" s="4"/>
      <c r="AB262" s="4"/>
    </row>
    <row r="263" spans="3:28" x14ac:dyDescent="0.2">
      <c r="C263" s="4"/>
      <c r="D263" s="4"/>
      <c r="E263" s="4"/>
      <c r="F263" s="4"/>
      <c r="K263" s="4"/>
      <c r="P263" s="4"/>
      <c r="U263" s="4"/>
      <c r="AA263" s="4"/>
      <c r="AB263" s="4"/>
    </row>
    <row r="264" spans="3:28" x14ac:dyDescent="0.2">
      <c r="C264" s="4"/>
      <c r="D264" s="4"/>
      <c r="E264" s="4"/>
      <c r="F264" s="4"/>
      <c r="K264" s="4"/>
      <c r="P264" s="4"/>
      <c r="U264" s="4"/>
      <c r="AA264" s="4"/>
      <c r="AB264" s="4"/>
    </row>
    <row r="265" spans="3:28" x14ac:dyDescent="0.2">
      <c r="C265" s="4"/>
      <c r="D265" s="4"/>
      <c r="E265" s="4"/>
      <c r="F265" s="4"/>
      <c r="K265" s="4"/>
      <c r="P265" s="4"/>
      <c r="U265" s="4"/>
      <c r="AA265" s="4"/>
      <c r="AB265" s="4"/>
    </row>
    <row r="266" spans="3:28" x14ac:dyDescent="0.2">
      <c r="C266" s="4"/>
      <c r="D266" s="4"/>
      <c r="E266" s="4"/>
      <c r="F266" s="4"/>
      <c r="K266" s="4"/>
      <c r="P266" s="4"/>
      <c r="U266" s="4"/>
      <c r="AA266" s="4"/>
      <c r="AB266" s="4"/>
    </row>
    <row r="267" spans="3:28" x14ac:dyDescent="0.2">
      <c r="C267" s="4"/>
      <c r="D267" s="4"/>
      <c r="E267" s="4"/>
      <c r="F267" s="4"/>
      <c r="K267" s="4"/>
      <c r="P267" s="4"/>
      <c r="U267" s="4"/>
      <c r="AA267" s="4"/>
      <c r="AB267" s="4"/>
    </row>
    <row r="268" spans="3:28" x14ac:dyDescent="0.2">
      <c r="C268" s="4"/>
      <c r="D268" s="4"/>
      <c r="E268" s="4"/>
      <c r="F268" s="4"/>
      <c r="K268" s="4"/>
      <c r="P268" s="4"/>
      <c r="U268" s="4"/>
      <c r="AA268" s="4"/>
      <c r="AB268" s="4"/>
    </row>
    <row r="269" spans="3:28" x14ac:dyDescent="0.2">
      <c r="C269" s="4"/>
      <c r="D269" s="4"/>
      <c r="E269" s="4"/>
      <c r="F269" s="4"/>
      <c r="K269" s="4"/>
      <c r="P269" s="4"/>
      <c r="U269" s="4"/>
      <c r="AA269" s="4"/>
      <c r="AB269" s="4"/>
    </row>
    <row r="270" spans="3:28" x14ac:dyDescent="0.2">
      <c r="C270" s="4"/>
      <c r="D270" s="4"/>
      <c r="E270" s="4"/>
      <c r="F270" s="4"/>
      <c r="K270" s="4"/>
      <c r="P270" s="4"/>
      <c r="U270" s="4"/>
      <c r="AA270" s="4"/>
      <c r="AB270" s="4"/>
    </row>
    <row r="271" spans="3:28" x14ac:dyDescent="0.2">
      <c r="C271" s="4"/>
      <c r="D271" s="4"/>
      <c r="E271" s="4"/>
      <c r="F271" s="4"/>
      <c r="K271" s="4"/>
      <c r="P271" s="4"/>
      <c r="U271" s="4"/>
      <c r="AA271" s="4"/>
      <c r="AB271" s="4"/>
    </row>
    <row r="272" spans="3:28" x14ac:dyDescent="0.2">
      <c r="C272" s="4"/>
      <c r="D272" s="4"/>
      <c r="E272" s="4"/>
      <c r="F272" s="4"/>
      <c r="K272" s="4"/>
      <c r="P272" s="4"/>
      <c r="U272" s="4"/>
      <c r="AA272" s="4"/>
      <c r="AB272" s="4"/>
    </row>
    <row r="273" spans="3:28" x14ac:dyDescent="0.2">
      <c r="C273" s="4"/>
      <c r="D273" s="4"/>
      <c r="E273" s="4"/>
      <c r="F273" s="4"/>
      <c r="K273" s="4"/>
      <c r="P273" s="4"/>
      <c r="U273" s="4"/>
      <c r="AA273" s="4"/>
      <c r="AB273" s="4"/>
    </row>
    <row r="274" spans="3:28" x14ac:dyDescent="0.2">
      <c r="C274" s="4"/>
      <c r="D274" s="4"/>
      <c r="E274" s="4"/>
      <c r="F274" s="4"/>
      <c r="K274" s="4"/>
      <c r="P274" s="4"/>
      <c r="U274" s="4"/>
      <c r="AA274" s="4"/>
      <c r="AB274" s="4"/>
    </row>
    <row r="275" spans="3:28" x14ac:dyDescent="0.2">
      <c r="C275" s="4"/>
      <c r="D275" s="4"/>
      <c r="E275" s="4"/>
      <c r="F275" s="4"/>
      <c r="K275" s="4"/>
      <c r="P275" s="4"/>
      <c r="U275" s="4"/>
      <c r="AA275" s="4"/>
      <c r="AB275" s="4"/>
    </row>
    <row r="276" spans="3:28" x14ac:dyDescent="0.2">
      <c r="C276" s="4"/>
      <c r="D276" s="4"/>
      <c r="E276" s="4"/>
      <c r="F276" s="4"/>
      <c r="K276" s="4"/>
      <c r="P276" s="4"/>
      <c r="U276" s="4"/>
      <c r="AA276" s="4"/>
      <c r="AB276" s="4"/>
    </row>
    <row r="277" spans="3:28" x14ac:dyDescent="0.2">
      <c r="C277" s="4"/>
      <c r="D277" s="4"/>
      <c r="E277" s="4"/>
      <c r="F277" s="4"/>
      <c r="K277" s="4"/>
      <c r="P277" s="4"/>
      <c r="U277" s="4"/>
      <c r="AA277" s="4"/>
      <c r="AB277" s="4"/>
    </row>
    <row r="278" spans="3:28" x14ac:dyDescent="0.2">
      <c r="C278" s="4"/>
      <c r="D278" s="4"/>
      <c r="E278" s="4"/>
      <c r="F278" s="4"/>
      <c r="K278" s="4"/>
      <c r="P278" s="4"/>
      <c r="U278" s="4"/>
      <c r="AA278" s="4"/>
      <c r="AB278" s="4"/>
    </row>
    <row r="279" spans="3:28" x14ac:dyDescent="0.2">
      <c r="C279" s="4"/>
      <c r="D279" s="4"/>
      <c r="E279" s="4"/>
      <c r="F279" s="4"/>
      <c r="K279" s="4"/>
      <c r="P279" s="4"/>
      <c r="U279" s="4"/>
      <c r="AA279" s="4"/>
      <c r="AB279" s="4"/>
    </row>
    <row r="280" spans="3:28" x14ac:dyDescent="0.2">
      <c r="C280" s="4"/>
      <c r="D280" s="4"/>
      <c r="E280" s="4"/>
      <c r="F280" s="4"/>
      <c r="K280" s="4"/>
      <c r="P280" s="4"/>
      <c r="U280" s="4"/>
      <c r="AA280" s="4"/>
      <c r="AB280" s="4"/>
    </row>
    <row r="281" spans="3:28" x14ac:dyDescent="0.2">
      <c r="C281" s="4"/>
      <c r="D281" s="4"/>
      <c r="E281" s="4"/>
      <c r="F281" s="4"/>
      <c r="K281" s="4"/>
      <c r="P281" s="4"/>
      <c r="U281" s="4"/>
      <c r="AA281" s="4"/>
      <c r="AB281" s="4"/>
    </row>
    <row r="282" spans="3:28" x14ac:dyDescent="0.2">
      <c r="C282" s="4"/>
      <c r="D282" s="4"/>
      <c r="E282" s="4"/>
      <c r="F282" s="4"/>
      <c r="K282" s="4"/>
      <c r="P282" s="4"/>
      <c r="U282" s="4"/>
      <c r="AA282" s="4"/>
      <c r="AB282" s="4"/>
    </row>
    <row r="283" spans="3:28" x14ac:dyDescent="0.2">
      <c r="C283" s="4"/>
      <c r="D283" s="4"/>
      <c r="E283" s="4"/>
      <c r="F283" s="4"/>
      <c r="K283" s="4"/>
      <c r="P283" s="4"/>
      <c r="U283" s="4"/>
      <c r="AA283" s="4"/>
      <c r="AB283" s="4"/>
    </row>
    <row r="284" spans="3:28" x14ac:dyDescent="0.2">
      <c r="C284" s="4"/>
      <c r="D284" s="4"/>
      <c r="E284" s="4"/>
      <c r="F284" s="4"/>
      <c r="K284" s="4"/>
      <c r="P284" s="4"/>
      <c r="U284" s="4"/>
      <c r="AA284" s="4"/>
      <c r="AB284" s="4"/>
    </row>
    <row r="285" spans="3:28" x14ac:dyDescent="0.2">
      <c r="C285" s="4"/>
      <c r="D285" s="4"/>
      <c r="E285" s="4"/>
      <c r="F285" s="4"/>
      <c r="K285" s="4"/>
      <c r="P285" s="4"/>
      <c r="U285" s="4"/>
      <c r="AA285" s="4"/>
      <c r="AB285" s="4"/>
    </row>
    <row r="286" spans="3:28" x14ac:dyDescent="0.2">
      <c r="C286" s="4"/>
      <c r="D286" s="4"/>
      <c r="E286" s="4"/>
      <c r="F286" s="4"/>
      <c r="K286" s="4"/>
      <c r="P286" s="4"/>
      <c r="U286" s="4"/>
      <c r="AA286" s="4"/>
      <c r="AB286" s="4"/>
    </row>
    <row r="287" spans="3:28" x14ac:dyDescent="0.2">
      <c r="C287" s="4"/>
      <c r="D287" s="4"/>
      <c r="E287" s="4"/>
      <c r="F287" s="4"/>
      <c r="K287" s="4"/>
      <c r="P287" s="4"/>
      <c r="U287" s="4"/>
      <c r="AA287" s="4"/>
      <c r="AB287" s="4"/>
    </row>
    <row r="288" spans="3:28" x14ac:dyDescent="0.2">
      <c r="C288" s="4"/>
      <c r="D288" s="4"/>
      <c r="E288" s="4"/>
      <c r="F288" s="4"/>
      <c r="K288" s="4"/>
      <c r="P288" s="4"/>
      <c r="U288" s="4"/>
      <c r="AA288" s="4"/>
      <c r="AB288" s="4"/>
    </row>
    <row r="289" spans="3:28" x14ac:dyDescent="0.2">
      <c r="C289" s="4"/>
      <c r="D289" s="4"/>
      <c r="E289" s="4"/>
      <c r="F289" s="4"/>
      <c r="K289" s="4"/>
      <c r="P289" s="4"/>
      <c r="U289" s="4"/>
      <c r="AA289" s="4"/>
      <c r="AB289" s="4"/>
    </row>
    <row r="290" spans="3:28" x14ac:dyDescent="0.2">
      <c r="C290" s="4"/>
      <c r="D290" s="4"/>
      <c r="E290" s="4"/>
      <c r="F290" s="4"/>
      <c r="K290" s="4"/>
      <c r="P290" s="4"/>
      <c r="U290" s="4"/>
      <c r="AA290" s="4"/>
      <c r="AB290" s="4"/>
    </row>
    <row r="291" spans="3:28" x14ac:dyDescent="0.2">
      <c r="C291" s="4"/>
      <c r="D291" s="4"/>
      <c r="E291" s="4"/>
      <c r="F291" s="4"/>
      <c r="K291" s="4"/>
      <c r="P291" s="4"/>
      <c r="U291" s="4"/>
      <c r="AA291" s="4"/>
      <c r="AB291" s="4"/>
    </row>
    <row r="292" spans="3:28" x14ac:dyDescent="0.2">
      <c r="C292" s="4"/>
      <c r="D292" s="4"/>
      <c r="E292" s="4"/>
      <c r="F292" s="4"/>
      <c r="K292" s="4"/>
      <c r="P292" s="4"/>
      <c r="U292" s="4"/>
      <c r="AA292" s="4"/>
      <c r="AB292" s="4"/>
    </row>
    <row r="293" spans="3:28" x14ac:dyDescent="0.2">
      <c r="C293" s="4"/>
      <c r="D293" s="4"/>
      <c r="E293" s="4"/>
      <c r="F293" s="4"/>
      <c r="K293" s="4"/>
      <c r="P293" s="4"/>
      <c r="U293" s="4"/>
      <c r="AA293" s="4"/>
      <c r="AB293" s="4"/>
    </row>
    <row r="294" spans="3:28" x14ac:dyDescent="0.2">
      <c r="C294" s="4"/>
      <c r="D294" s="4"/>
      <c r="E294" s="4"/>
      <c r="F294" s="4"/>
      <c r="K294" s="4"/>
      <c r="P294" s="4"/>
      <c r="U294" s="4"/>
      <c r="AA294" s="4"/>
      <c r="AB294" s="4"/>
    </row>
    <row r="295" spans="3:28" x14ac:dyDescent="0.2">
      <c r="C295" s="4"/>
      <c r="D295" s="4"/>
      <c r="E295" s="4"/>
      <c r="F295" s="4"/>
      <c r="K295" s="4"/>
      <c r="P295" s="4"/>
      <c r="U295" s="4"/>
      <c r="AA295" s="4"/>
      <c r="AB295" s="4"/>
    </row>
    <row r="296" spans="3:28" x14ac:dyDescent="0.2">
      <c r="C296" s="4"/>
      <c r="D296" s="4"/>
      <c r="E296" s="4"/>
      <c r="F296" s="4"/>
      <c r="K296" s="4"/>
      <c r="P296" s="4"/>
      <c r="U296" s="4"/>
      <c r="AA296" s="4"/>
      <c r="AB296" s="4"/>
    </row>
    <row r="297" spans="3:28" x14ac:dyDescent="0.2">
      <c r="C297" s="4"/>
      <c r="D297" s="4"/>
      <c r="E297" s="4"/>
      <c r="F297" s="4"/>
      <c r="K297" s="4"/>
      <c r="P297" s="4"/>
      <c r="U297" s="4"/>
      <c r="AA297" s="4"/>
      <c r="AB297" s="4"/>
    </row>
    <row r="298" spans="3:28" x14ac:dyDescent="0.2">
      <c r="C298" s="4"/>
      <c r="D298" s="4"/>
      <c r="E298" s="4"/>
      <c r="F298" s="4"/>
      <c r="K298" s="4"/>
      <c r="P298" s="4"/>
      <c r="U298" s="4"/>
      <c r="AA298" s="4"/>
      <c r="AB298" s="4"/>
    </row>
    <row r="299" spans="3:28" x14ac:dyDescent="0.2">
      <c r="C299" s="4"/>
      <c r="D299" s="4"/>
      <c r="E299" s="4"/>
      <c r="F299" s="4"/>
      <c r="K299" s="4"/>
      <c r="P299" s="4"/>
      <c r="U299" s="4"/>
      <c r="AA299" s="4"/>
      <c r="AB299" s="4"/>
    </row>
    <row r="300" spans="3:28" x14ac:dyDescent="0.2">
      <c r="C300" s="4"/>
      <c r="D300" s="4"/>
      <c r="E300" s="4"/>
      <c r="F300" s="4"/>
      <c r="K300" s="4"/>
      <c r="P300" s="4"/>
      <c r="U300" s="4"/>
      <c r="AA300" s="4"/>
      <c r="AB300" s="4"/>
    </row>
    <row r="301" spans="3:28" x14ac:dyDescent="0.2">
      <c r="C301" s="4"/>
      <c r="D301" s="4"/>
      <c r="E301" s="4"/>
      <c r="F301" s="4"/>
      <c r="K301" s="4"/>
      <c r="P301" s="4"/>
      <c r="U301" s="4"/>
      <c r="AA301" s="4"/>
      <c r="AB301" s="4"/>
    </row>
    <row r="302" spans="3:28" x14ac:dyDescent="0.2">
      <c r="C302" s="4"/>
      <c r="D302" s="4"/>
      <c r="E302" s="4"/>
      <c r="F302" s="4"/>
      <c r="K302" s="4"/>
      <c r="P302" s="4"/>
      <c r="U302" s="4"/>
      <c r="AA302" s="4"/>
      <c r="AB302" s="4"/>
    </row>
    <row r="303" spans="3:28" x14ac:dyDescent="0.2">
      <c r="C303" s="4"/>
      <c r="D303" s="4"/>
      <c r="E303" s="4"/>
      <c r="F303" s="4"/>
      <c r="K303" s="4"/>
      <c r="P303" s="4"/>
      <c r="U303" s="4"/>
      <c r="AA303" s="4"/>
      <c r="AB303" s="4"/>
    </row>
    <row r="304" spans="3:28" x14ac:dyDescent="0.2">
      <c r="C304" s="4"/>
      <c r="D304" s="4"/>
      <c r="E304" s="4"/>
      <c r="F304" s="4"/>
      <c r="K304" s="4"/>
      <c r="P304" s="4"/>
      <c r="U304" s="4"/>
      <c r="AA304" s="4"/>
      <c r="AB304" s="4"/>
    </row>
    <row r="305" spans="3:28" x14ac:dyDescent="0.2">
      <c r="C305" s="4"/>
      <c r="D305" s="4"/>
      <c r="E305" s="4"/>
      <c r="F305" s="4"/>
      <c r="K305" s="4"/>
      <c r="P305" s="4"/>
      <c r="U305" s="4"/>
      <c r="AA305" s="4"/>
      <c r="AB305" s="4"/>
    </row>
    <row r="306" spans="3:28" x14ac:dyDescent="0.2">
      <c r="C306" s="4"/>
      <c r="D306" s="4"/>
      <c r="E306" s="4"/>
      <c r="F306" s="4"/>
      <c r="K306" s="4"/>
      <c r="P306" s="4"/>
      <c r="U306" s="4"/>
      <c r="AA306" s="4"/>
      <c r="AB306" s="4"/>
    </row>
    <row r="307" spans="3:28" x14ac:dyDescent="0.2">
      <c r="C307" s="4"/>
      <c r="D307" s="4"/>
      <c r="E307" s="4"/>
      <c r="F307" s="4"/>
      <c r="K307" s="4"/>
      <c r="P307" s="4"/>
      <c r="U307" s="4"/>
      <c r="AA307" s="4"/>
      <c r="AB307" s="4"/>
    </row>
    <row r="308" spans="3:28" x14ac:dyDescent="0.2">
      <c r="C308" s="4"/>
      <c r="D308" s="4"/>
      <c r="E308" s="4"/>
      <c r="F308" s="4"/>
      <c r="K308" s="4"/>
      <c r="P308" s="4"/>
      <c r="U308" s="4"/>
      <c r="AA308" s="4"/>
      <c r="AB308" s="4"/>
    </row>
    <row r="309" spans="3:28" x14ac:dyDescent="0.2">
      <c r="C309" s="4"/>
      <c r="D309" s="4"/>
      <c r="E309" s="4"/>
      <c r="F309" s="4"/>
      <c r="K309" s="4"/>
      <c r="P309" s="4"/>
      <c r="U309" s="4"/>
      <c r="AA309" s="4"/>
      <c r="AB309" s="4"/>
    </row>
    <row r="310" spans="3:28" x14ac:dyDescent="0.2">
      <c r="C310" s="4"/>
      <c r="D310" s="4"/>
      <c r="E310" s="4"/>
      <c r="F310" s="4"/>
      <c r="K310" s="4"/>
      <c r="P310" s="4"/>
      <c r="U310" s="4"/>
      <c r="AA310" s="4"/>
      <c r="AB310" s="4"/>
    </row>
    <row r="311" spans="3:28" x14ac:dyDescent="0.2">
      <c r="C311" s="4"/>
      <c r="D311" s="4"/>
      <c r="E311" s="4"/>
      <c r="F311" s="4"/>
      <c r="K311" s="4"/>
      <c r="P311" s="4"/>
      <c r="U311" s="4"/>
      <c r="AA311" s="4"/>
      <c r="AB311" s="4"/>
    </row>
    <row r="312" spans="3:28" x14ac:dyDescent="0.2">
      <c r="C312" s="4"/>
      <c r="D312" s="4"/>
      <c r="E312" s="4"/>
      <c r="F312" s="4"/>
      <c r="K312" s="4"/>
      <c r="P312" s="4"/>
      <c r="U312" s="4"/>
      <c r="AA312" s="4"/>
      <c r="AB312" s="4"/>
    </row>
    <row r="313" spans="3:28" x14ac:dyDescent="0.2">
      <c r="C313" s="4"/>
      <c r="D313" s="4"/>
      <c r="E313" s="4"/>
      <c r="F313" s="4"/>
      <c r="K313" s="4"/>
      <c r="P313" s="4"/>
      <c r="U313" s="4"/>
      <c r="AA313" s="4"/>
      <c r="AB313" s="4"/>
    </row>
    <row r="314" spans="3:28" x14ac:dyDescent="0.2">
      <c r="C314" s="4"/>
      <c r="D314" s="4"/>
      <c r="E314" s="4"/>
      <c r="F314" s="4"/>
      <c r="K314" s="4"/>
      <c r="P314" s="4"/>
      <c r="U314" s="4"/>
      <c r="AA314" s="4"/>
      <c r="AB314" s="4"/>
    </row>
    <row r="315" spans="3:28" x14ac:dyDescent="0.2">
      <c r="C315" s="4"/>
      <c r="D315" s="4"/>
      <c r="E315" s="4"/>
      <c r="F315" s="4"/>
      <c r="K315" s="4"/>
      <c r="P315" s="4"/>
      <c r="U315" s="4"/>
      <c r="AA315" s="4"/>
      <c r="AB315" s="4"/>
    </row>
    <row r="316" spans="3:28" x14ac:dyDescent="0.2">
      <c r="C316" s="4"/>
      <c r="D316" s="4"/>
      <c r="E316" s="4"/>
      <c r="F316" s="4"/>
      <c r="K316" s="4"/>
      <c r="P316" s="4"/>
      <c r="U316" s="4"/>
      <c r="AA316" s="4"/>
      <c r="AB316" s="4"/>
    </row>
    <row r="317" spans="3:28" x14ac:dyDescent="0.2">
      <c r="C317" s="4"/>
      <c r="D317" s="4"/>
      <c r="E317" s="4"/>
      <c r="F317" s="4"/>
      <c r="K317" s="4"/>
      <c r="P317" s="4"/>
      <c r="U317" s="4"/>
      <c r="AA317" s="4"/>
      <c r="AB317" s="4"/>
    </row>
    <row r="318" spans="3:28" x14ac:dyDescent="0.2">
      <c r="C318" s="4"/>
      <c r="D318" s="4"/>
      <c r="E318" s="4"/>
      <c r="F318" s="4"/>
      <c r="K318" s="4"/>
      <c r="P318" s="4"/>
      <c r="U318" s="4"/>
      <c r="AA318" s="4"/>
      <c r="AB318" s="4"/>
    </row>
    <row r="319" spans="3:28" x14ac:dyDescent="0.2">
      <c r="C319" s="4"/>
      <c r="D319" s="4"/>
      <c r="E319" s="4"/>
      <c r="F319" s="4"/>
      <c r="K319" s="4"/>
      <c r="P319" s="4"/>
      <c r="U319" s="4"/>
      <c r="AA319" s="4"/>
      <c r="AB319" s="4"/>
    </row>
    <row r="320" spans="3:28" x14ac:dyDescent="0.2">
      <c r="C320" s="4"/>
      <c r="D320" s="4"/>
      <c r="E320" s="4"/>
      <c r="F320" s="4"/>
      <c r="K320" s="4"/>
      <c r="P320" s="4"/>
      <c r="U320" s="4"/>
      <c r="AA320" s="4"/>
      <c r="AB320" s="4"/>
    </row>
    <row r="321" spans="3:28" x14ac:dyDescent="0.2">
      <c r="C321" s="4"/>
      <c r="D321" s="4"/>
      <c r="E321" s="4"/>
      <c r="F321" s="4"/>
      <c r="K321" s="4"/>
      <c r="P321" s="4"/>
      <c r="U321" s="4"/>
      <c r="AA321" s="4"/>
      <c r="AB321" s="4"/>
    </row>
    <row r="322" spans="3:28" x14ac:dyDescent="0.2">
      <c r="C322" s="4"/>
      <c r="D322" s="4"/>
      <c r="E322" s="4"/>
      <c r="F322" s="4"/>
      <c r="K322" s="4"/>
      <c r="P322" s="4"/>
      <c r="U322" s="4"/>
      <c r="AA322" s="4"/>
      <c r="AB322" s="4"/>
    </row>
    <row r="323" spans="3:28" x14ac:dyDescent="0.2">
      <c r="C323" s="4"/>
      <c r="D323" s="4"/>
      <c r="E323" s="4"/>
      <c r="F323" s="4"/>
      <c r="K323" s="4"/>
      <c r="P323" s="4"/>
      <c r="U323" s="4"/>
      <c r="AA323" s="4"/>
      <c r="AB323" s="4"/>
    </row>
    <row r="324" spans="3:28" x14ac:dyDescent="0.2">
      <c r="C324" s="4"/>
      <c r="D324" s="4"/>
      <c r="E324" s="4"/>
      <c r="F324" s="4"/>
      <c r="K324" s="4"/>
      <c r="P324" s="4"/>
      <c r="U324" s="4"/>
      <c r="AA324" s="4"/>
      <c r="AB324" s="4"/>
    </row>
    <row r="325" spans="3:28" x14ac:dyDescent="0.2">
      <c r="C325" s="4"/>
      <c r="D325" s="4"/>
      <c r="E325" s="4"/>
      <c r="F325" s="4"/>
      <c r="K325" s="4"/>
      <c r="P325" s="4"/>
      <c r="U325" s="4"/>
      <c r="AA325" s="4"/>
      <c r="AB325" s="4"/>
    </row>
    <row r="326" spans="3:28" x14ac:dyDescent="0.2">
      <c r="C326" s="4"/>
      <c r="D326" s="4"/>
      <c r="E326" s="4"/>
      <c r="F326" s="4"/>
      <c r="K326" s="4"/>
      <c r="P326" s="4"/>
      <c r="U326" s="4"/>
      <c r="AA326" s="4"/>
      <c r="AB326" s="4"/>
    </row>
    <row r="327" spans="3:28" x14ac:dyDescent="0.2">
      <c r="C327" s="4"/>
      <c r="D327" s="4"/>
      <c r="E327" s="4"/>
      <c r="F327" s="4"/>
      <c r="K327" s="4"/>
      <c r="P327" s="4"/>
      <c r="U327" s="4"/>
      <c r="AA327" s="4"/>
      <c r="AB327" s="4"/>
    </row>
    <row r="328" spans="3:28" x14ac:dyDescent="0.2">
      <c r="C328" s="4"/>
      <c r="D328" s="4"/>
      <c r="E328" s="4"/>
      <c r="F328" s="4"/>
      <c r="K328" s="4"/>
      <c r="P328" s="4"/>
      <c r="U328" s="4"/>
      <c r="AA328" s="4"/>
      <c r="AB328" s="4"/>
    </row>
    <row r="329" spans="3:28" x14ac:dyDescent="0.2">
      <c r="C329" s="4"/>
      <c r="D329" s="4"/>
      <c r="E329" s="4"/>
      <c r="F329" s="4"/>
      <c r="K329" s="4"/>
      <c r="P329" s="4"/>
      <c r="U329" s="4"/>
      <c r="AA329" s="4"/>
      <c r="AB329" s="4"/>
    </row>
    <row r="330" spans="3:28" x14ac:dyDescent="0.2">
      <c r="C330" s="4"/>
      <c r="D330" s="4"/>
      <c r="E330" s="4"/>
      <c r="F330" s="4"/>
      <c r="K330" s="4"/>
      <c r="P330" s="4"/>
      <c r="U330" s="4"/>
      <c r="AA330" s="4"/>
      <c r="AB330" s="4"/>
    </row>
    <row r="331" spans="3:28" x14ac:dyDescent="0.2">
      <c r="C331" s="4"/>
      <c r="D331" s="4"/>
      <c r="E331" s="4"/>
      <c r="F331" s="4"/>
      <c r="K331" s="4"/>
      <c r="P331" s="4"/>
      <c r="U331" s="4"/>
      <c r="AA331" s="4"/>
      <c r="AB331" s="4"/>
    </row>
    <row r="332" spans="3:28" x14ac:dyDescent="0.2">
      <c r="C332" s="4"/>
      <c r="D332" s="4"/>
      <c r="E332" s="4"/>
      <c r="F332" s="4"/>
      <c r="K332" s="4"/>
      <c r="P332" s="4"/>
      <c r="U332" s="4"/>
      <c r="AA332" s="4"/>
      <c r="AB332" s="4"/>
    </row>
    <row r="333" spans="3:28" x14ac:dyDescent="0.2">
      <c r="C333" s="4"/>
      <c r="D333" s="4"/>
      <c r="E333" s="4"/>
      <c r="F333" s="4"/>
      <c r="K333" s="4"/>
      <c r="P333" s="4"/>
      <c r="U333" s="4"/>
      <c r="AA333" s="4"/>
      <c r="AB333" s="4"/>
    </row>
    <row r="334" spans="3:28" x14ac:dyDescent="0.2">
      <c r="C334" s="4"/>
      <c r="D334" s="4"/>
      <c r="E334" s="4"/>
      <c r="F334" s="4"/>
      <c r="K334" s="4"/>
      <c r="P334" s="4"/>
      <c r="U334" s="4"/>
      <c r="AA334" s="4"/>
      <c r="AB334" s="4"/>
    </row>
    <row r="335" spans="3:28" x14ac:dyDescent="0.2">
      <c r="C335" s="4"/>
      <c r="D335" s="4"/>
      <c r="E335" s="4"/>
      <c r="F335" s="4"/>
      <c r="K335" s="4"/>
      <c r="P335" s="4"/>
      <c r="U335" s="4"/>
      <c r="AA335" s="4"/>
      <c r="AB335" s="4"/>
    </row>
    <row r="336" spans="3:28" x14ac:dyDescent="0.2">
      <c r="C336" s="4"/>
      <c r="D336" s="4"/>
      <c r="E336" s="4"/>
      <c r="F336" s="4"/>
      <c r="K336" s="4"/>
      <c r="P336" s="4"/>
      <c r="U336" s="4"/>
      <c r="AA336" s="4"/>
      <c r="AB336" s="4"/>
    </row>
    <row r="337" spans="3:28" x14ac:dyDescent="0.2">
      <c r="C337" s="4"/>
      <c r="D337" s="4"/>
      <c r="E337" s="4"/>
      <c r="F337" s="4"/>
      <c r="K337" s="4"/>
      <c r="P337" s="4"/>
      <c r="U337" s="4"/>
      <c r="AA337" s="4"/>
      <c r="AB337" s="4"/>
    </row>
    <row r="338" spans="3:28" x14ac:dyDescent="0.2">
      <c r="C338" s="4"/>
      <c r="D338" s="4"/>
      <c r="E338" s="4"/>
      <c r="F338" s="4"/>
      <c r="K338" s="4"/>
      <c r="P338" s="4"/>
      <c r="U338" s="4"/>
      <c r="AA338" s="4"/>
      <c r="AB338" s="4"/>
    </row>
    <row r="339" spans="3:28" x14ac:dyDescent="0.2">
      <c r="C339" s="4"/>
      <c r="D339" s="4"/>
      <c r="E339" s="4"/>
      <c r="F339" s="4"/>
      <c r="K339" s="4"/>
      <c r="P339" s="4"/>
      <c r="U339" s="4"/>
      <c r="AA339" s="4"/>
      <c r="AB339" s="4"/>
    </row>
    <row r="340" spans="3:28" x14ac:dyDescent="0.2">
      <c r="C340" s="4"/>
      <c r="D340" s="4"/>
      <c r="E340" s="4"/>
      <c r="F340" s="4"/>
      <c r="K340" s="4"/>
      <c r="P340" s="4"/>
      <c r="U340" s="4"/>
      <c r="AA340" s="4"/>
      <c r="AB340" s="4"/>
    </row>
    <row r="341" spans="3:28" x14ac:dyDescent="0.2">
      <c r="C341" s="4"/>
      <c r="D341" s="4"/>
      <c r="E341" s="4"/>
      <c r="F341" s="4"/>
      <c r="K341" s="4"/>
      <c r="P341" s="4"/>
      <c r="U341" s="4"/>
      <c r="AA341" s="4"/>
      <c r="AB341" s="4"/>
    </row>
    <row r="342" spans="3:28" x14ac:dyDescent="0.2">
      <c r="C342" s="4"/>
      <c r="D342" s="4"/>
      <c r="E342" s="4"/>
      <c r="F342" s="4"/>
      <c r="K342" s="4"/>
      <c r="P342" s="4"/>
      <c r="U342" s="4"/>
      <c r="AA342" s="4"/>
      <c r="AB342" s="4"/>
    </row>
    <row r="343" spans="3:28" x14ac:dyDescent="0.2">
      <c r="C343" s="4"/>
      <c r="D343" s="4"/>
      <c r="E343" s="4"/>
      <c r="F343" s="4"/>
      <c r="K343" s="4"/>
      <c r="P343" s="4"/>
      <c r="U343" s="4"/>
      <c r="AA343" s="4"/>
      <c r="AB343" s="4"/>
    </row>
    <row r="344" spans="3:28" x14ac:dyDescent="0.2">
      <c r="C344" s="4"/>
      <c r="D344" s="4"/>
      <c r="E344" s="4"/>
      <c r="F344" s="4"/>
      <c r="K344" s="4"/>
      <c r="P344" s="4"/>
      <c r="U344" s="4"/>
      <c r="AA344" s="4"/>
      <c r="AB344" s="4"/>
    </row>
    <row r="345" spans="3:28" x14ac:dyDescent="0.2">
      <c r="C345" s="4"/>
      <c r="D345" s="4"/>
      <c r="E345" s="4"/>
      <c r="F345" s="4"/>
      <c r="K345" s="4"/>
      <c r="P345" s="4"/>
      <c r="U345" s="4"/>
      <c r="AA345" s="4"/>
      <c r="AB345" s="4"/>
    </row>
    <row r="346" spans="3:28" x14ac:dyDescent="0.2">
      <c r="C346" s="4"/>
      <c r="D346" s="4"/>
      <c r="E346" s="4"/>
      <c r="F346" s="4"/>
      <c r="K346" s="4"/>
      <c r="P346" s="4"/>
      <c r="U346" s="4"/>
      <c r="AA346" s="4"/>
      <c r="AB346" s="4"/>
    </row>
    <row r="347" spans="3:28" x14ac:dyDescent="0.2">
      <c r="C347" s="4"/>
      <c r="D347" s="4"/>
      <c r="E347" s="4"/>
      <c r="F347" s="4"/>
      <c r="K347" s="4"/>
      <c r="P347" s="4"/>
      <c r="U347" s="4"/>
      <c r="AA347" s="4"/>
      <c r="AB347" s="4"/>
    </row>
    <row r="348" spans="3:28" x14ac:dyDescent="0.2">
      <c r="C348" s="4"/>
      <c r="D348" s="4"/>
      <c r="E348" s="4"/>
      <c r="F348" s="4"/>
      <c r="K348" s="4"/>
      <c r="P348" s="4"/>
      <c r="U348" s="4"/>
      <c r="AA348" s="4"/>
      <c r="AB348" s="4"/>
    </row>
    <row r="349" spans="3:28" x14ac:dyDescent="0.2">
      <c r="C349" s="4"/>
      <c r="D349" s="4"/>
      <c r="E349" s="4"/>
      <c r="F349" s="4"/>
      <c r="K349" s="4"/>
      <c r="P349" s="4"/>
      <c r="U349" s="4"/>
      <c r="AA349" s="4"/>
      <c r="AB349" s="4"/>
    </row>
    <row r="350" spans="3:28" x14ac:dyDescent="0.2">
      <c r="C350" s="4"/>
      <c r="D350" s="4"/>
      <c r="E350" s="4"/>
      <c r="F350" s="4"/>
      <c r="K350" s="4"/>
      <c r="P350" s="4"/>
      <c r="U350" s="4"/>
      <c r="AA350" s="4"/>
      <c r="AB350" s="4"/>
    </row>
    <row r="351" spans="3:28" x14ac:dyDescent="0.2">
      <c r="C351" s="4"/>
      <c r="D351" s="4"/>
      <c r="E351" s="4"/>
      <c r="F351" s="4"/>
      <c r="K351" s="4"/>
      <c r="P351" s="4"/>
      <c r="U351" s="4"/>
      <c r="AA351" s="4"/>
      <c r="AB351" s="4"/>
    </row>
    <row r="352" spans="3:28" x14ac:dyDescent="0.2">
      <c r="C352" s="4"/>
      <c r="D352" s="4"/>
      <c r="E352" s="4"/>
      <c r="F352" s="4"/>
      <c r="K352" s="4"/>
      <c r="P352" s="4"/>
      <c r="U352" s="4"/>
      <c r="AA352" s="4"/>
      <c r="AB352" s="4"/>
    </row>
    <row r="353" spans="3:28" x14ac:dyDescent="0.2">
      <c r="C353" s="4"/>
      <c r="D353" s="4"/>
      <c r="E353" s="4"/>
      <c r="F353" s="4"/>
      <c r="K353" s="4"/>
      <c r="P353" s="4"/>
      <c r="U353" s="4"/>
      <c r="AA353" s="4"/>
      <c r="AB353" s="4"/>
    </row>
    <row r="354" spans="3:28" x14ac:dyDescent="0.2">
      <c r="C354" s="4"/>
      <c r="D354" s="4"/>
      <c r="E354" s="4"/>
      <c r="F354" s="4"/>
      <c r="K354" s="4"/>
      <c r="P354" s="4"/>
      <c r="U354" s="4"/>
      <c r="AA354" s="4"/>
      <c r="AB354" s="4"/>
    </row>
    <row r="355" spans="3:28" x14ac:dyDescent="0.2">
      <c r="C355" s="4"/>
      <c r="D355" s="4"/>
      <c r="E355" s="4"/>
      <c r="F355" s="4"/>
      <c r="K355" s="4"/>
      <c r="P355" s="4"/>
      <c r="U355" s="4"/>
      <c r="AA355" s="4"/>
      <c r="AB355" s="4"/>
    </row>
    <row r="356" spans="3:28" x14ac:dyDescent="0.2">
      <c r="C356" s="4"/>
      <c r="D356" s="4"/>
      <c r="E356" s="4"/>
      <c r="F356" s="4"/>
      <c r="K356" s="4"/>
      <c r="P356" s="4"/>
      <c r="U356" s="4"/>
      <c r="AA356" s="4"/>
      <c r="AB356" s="4"/>
    </row>
    <row r="357" spans="3:28" x14ac:dyDescent="0.2">
      <c r="C357" s="4"/>
      <c r="D357" s="4"/>
      <c r="E357" s="4"/>
      <c r="F357" s="4"/>
      <c r="K357" s="4"/>
      <c r="P357" s="4"/>
      <c r="U357" s="4"/>
      <c r="AA357" s="4"/>
      <c r="AB357" s="4"/>
    </row>
    <row r="358" spans="3:28" x14ac:dyDescent="0.2">
      <c r="C358" s="4"/>
      <c r="D358" s="4"/>
      <c r="E358" s="4"/>
      <c r="F358" s="4"/>
      <c r="K358" s="4"/>
      <c r="P358" s="4"/>
      <c r="U358" s="4"/>
      <c r="AA358" s="4"/>
      <c r="AB358" s="4"/>
    </row>
    <row r="359" spans="3:28" x14ac:dyDescent="0.2">
      <c r="C359" s="4"/>
      <c r="D359" s="4"/>
      <c r="E359" s="4"/>
      <c r="F359" s="4"/>
      <c r="K359" s="4"/>
      <c r="P359" s="4"/>
      <c r="U359" s="4"/>
      <c r="AA359" s="4"/>
      <c r="AB359" s="4"/>
    </row>
    <row r="360" spans="3:28" x14ac:dyDescent="0.2">
      <c r="C360" s="4"/>
      <c r="D360" s="4"/>
      <c r="E360" s="4"/>
      <c r="F360" s="4"/>
      <c r="K360" s="4"/>
      <c r="P360" s="4"/>
      <c r="U360" s="4"/>
      <c r="AA360" s="4"/>
      <c r="AB360" s="4"/>
    </row>
    <row r="361" spans="3:28" x14ac:dyDescent="0.2">
      <c r="C361" s="4"/>
      <c r="D361" s="4"/>
      <c r="E361" s="4"/>
      <c r="F361" s="4"/>
      <c r="K361" s="4"/>
      <c r="P361" s="4"/>
      <c r="U361" s="4"/>
      <c r="AA361" s="4"/>
      <c r="AB361" s="4"/>
    </row>
    <row r="362" spans="3:28" x14ac:dyDescent="0.2">
      <c r="C362" s="4"/>
      <c r="D362" s="4"/>
      <c r="E362" s="4"/>
      <c r="F362" s="4"/>
      <c r="K362" s="4"/>
      <c r="P362" s="4"/>
      <c r="U362" s="4"/>
      <c r="AA362" s="4"/>
      <c r="AB362" s="4"/>
    </row>
    <row r="363" spans="3:28" x14ac:dyDescent="0.2">
      <c r="C363" s="4"/>
      <c r="D363" s="4"/>
      <c r="E363" s="4"/>
      <c r="F363" s="4"/>
      <c r="K363" s="4"/>
      <c r="P363" s="4"/>
      <c r="U363" s="4"/>
      <c r="AA363" s="4"/>
      <c r="AB363" s="4"/>
    </row>
    <row r="364" spans="3:28" x14ac:dyDescent="0.2">
      <c r="C364" s="4"/>
      <c r="D364" s="4"/>
      <c r="E364" s="4"/>
      <c r="F364" s="4"/>
      <c r="K364" s="4"/>
      <c r="P364" s="4"/>
      <c r="U364" s="4"/>
      <c r="AA364" s="4"/>
      <c r="AB364" s="4"/>
    </row>
    <row r="365" spans="3:28" x14ac:dyDescent="0.2">
      <c r="C365" s="4"/>
      <c r="D365" s="4"/>
      <c r="E365" s="4"/>
      <c r="F365" s="4"/>
      <c r="K365" s="4"/>
      <c r="P365" s="4"/>
      <c r="U365" s="4"/>
      <c r="AA365" s="4"/>
      <c r="AB365" s="4"/>
    </row>
    <row r="366" spans="3:28" x14ac:dyDescent="0.2">
      <c r="C366" s="4"/>
      <c r="D366" s="4"/>
      <c r="E366" s="4"/>
      <c r="F366" s="4"/>
      <c r="K366" s="4"/>
      <c r="P366" s="4"/>
      <c r="U366" s="4"/>
      <c r="AA366" s="4"/>
      <c r="AB366" s="4"/>
    </row>
    <row r="367" spans="3:28" x14ac:dyDescent="0.2">
      <c r="C367" s="4"/>
      <c r="D367" s="4"/>
      <c r="E367" s="4"/>
      <c r="F367" s="4"/>
      <c r="K367" s="4"/>
      <c r="P367" s="4"/>
      <c r="U367" s="4"/>
      <c r="AA367" s="4"/>
      <c r="AB367" s="4"/>
    </row>
    <row r="368" spans="3:28" x14ac:dyDescent="0.2">
      <c r="C368" s="4"/>
      <c r="D368" s="4"/>
      <c r="U368" s="4"/>
      <c r="AA368" s="4"/>
      <c r="AB368" s="4"/>
    </row>
    <row r="369" spans="3:28" x14ac:dyDescent="0.2">
      <c r="C369" s="4"/>
      <c r="D369" s="4"/>
      <c r="U369" s="4"/>
      <c r="AA369" s="4"/>
      <c r="AB369" s="4"/>
    </row>
    <row r="370" spans="3:28" x14ac:dyDescent="0.2">
      <c r="C370" s="4"/>
      <c r="D370" s="4"/>
      <c r="U370" s="4"/>
      <c r="AA370" s="4"/>
      <c r="AB370" s="4"/>
    </row>
    <row r="371" spans="3:28" x14ac:dyDescent="0.2">
      <c r="C371" s="4"/>
      <c r="D371" s="4"/>
      <c r="U371" s="4"/>
      <c r="AA371" s="4"/>
      <c r="AB371" s="4"/>
    </row>
    <row r="372" spans="3:28" x14ac:dyDescent="0.2">
      <c r="C372" s="4"/>
      <c r="D372" s="4"/>
      <c r="U372" s="4"/>
      <c r="AA372" s="4"/>
      <c r="AB372" s="4"/>
    </row>
    <row r="373" spans="3:28" x14ac:dyDescent="0.2">
      <c r="C373" s="4"/>
      <c r="D373" s="4"/>
      <c r="U373" s="4"/>
      <c r="AA373" s="4"/>
      <c r="AB373" s="4"/>
    </row>
    <row r="374" spans="3:28" x14ac:dyDescent="0.2">
      <c r="C374" s="4"/>
      <c r="D374" s="4"/>
      <c r="U374" s="4"/>
      <c r="AA374" s="4"/>
      <c r="AB374" s="4"/>
    </row>
    <row r="375" spans="3:28" x14ac:dyDescent="0.2">
      <c r="C375" s="4"/>
      <c r="D375" s="4"/>
      <c r="U375" s="4"/>
      <c r="AA375" s="4"/>
      <c r="AB375" s="4"/>
    </row>
    <row r="376" spans="3:28" x14ac:dyDescent="0.2">
      <c r="C376" s="4"/>
      <c r="D376" s="4"/>
      <c r="U376" s="4"/>
      <c r="AA376" s="4"/>
      <c r="AB376" s="4"/>
    </row>
    <row r="377" spans="3:28" x14ac:dyDescent="0.2">
      <c r="C377" s="4"/>
      <c r="D377" s="4"/>
      <c r="U377" s="4"/>
      <c r="AA377" s="4"/>
      <c r="AB377" s="4"/>
    </row>
    <row r="378" spans="3:28" x14ac:dyDescent="0.2">
      <c r="C378" s="4"/>
      <c r="D378" s="4"/>
      <c r="U378" s="4"/>
      <c r="AA378" s="4"/>
      <c r="AB378" s="4"/>
    </row>
    <row r="379" spans="3:28" x14ac:dyDescent="0.2">
      <c r="C379" s="4"/>
      <c r="D379" s="4"/>
      <c r="U379" s="4"/>
      <c r="AA379" s="4"/>
      <c r="AB379" s="4"/>
    </row>
    <row r="380" spans="3:28" x14ac:dyDescent="0.2">
      <c r="C380" s="4"/>
      <c r="D380" s="4"/>
      <c r="U380" s="4"/>
      <c r="AA380" s="4"/>
      <c r="AB380" s="4"/>
    </row>
    <row r="381" spans="3:28" x14ac:dyDescent="0.2">
      <c r="C381" s="4"/>
      <c r="D381" s="4"/>
      <c r="U381" s="4"/>
      <c r="AA381" s="4"/>
      <c r="AB381" s="4"/>
    </row>
    <row r="382" spans="3:28" x14ac:dyDescent="0.2">
      <c r="C382" s="4"/>
      <c r="D382" s="4"/>
      <c r="U382" s="4"/>
      <c r="AA382" s="4"/>
      <c r="AB382" s="4"/>
    </row>
    <row r="383" spans="3:28" x14ac:dyDescent="0.2">
      <c r="C383" s="4"/>
      <c r="D383" s="4"/>
      <c r="U383" s="4"/>
      <c r="AA383" s="4"/>
      <c r="AB383" s="4"/>
    </row>
    <row r="384" spans="3:28" x14ac:dyDescent="0.2">
      <c r="C384" s="4"/>
      <c r="D384" s="4"/>
      <c r="U384" s="4"/>
      <c r="AA384" s="4"/>
      <c r="AB384" s="4"/>
    </row>
    <row r="385" spans="3:28" x14ac:dyDescent="0.2">
      <c r="C385" s="4"/>
      <c r="D385" s="4"/>
      <c r="U385" s="4"/>
      <c r="AA385" s="4"/>
      <c r="AB385" s="4"/>
    </row>
    <row r="386" spans="3:28" x14ac:dyDescent="0.2">
      <c r="C386" s="4"/>
      <c r="D386" s="4"/>
      <c r="U386" s="4"/>
      <c r="AA386" s="4"/>
      <c r="AB386" s="4"/>
    </row>
    <row r="387" spans="3:28" x14ac:dyDescent="0.2">
      <c r="C387" s="4"/>
      <c r="D387" s="4"/>
      <c r="U387" s="4"/>
      <c r="AA387" s="4"/>
      <c r="AB387" s="4"/>
    </row>
    <row r="388" spans="3:28" x14ac:dyDescent="0.2">
      <c r="C388" s="4"/>
      <c r="D388" s="4"/>
      <c r="U388" s="4"/>
      <c r="AA388" s="4"/>
      <c r="AB388" s="4"/>
    </row>
    <row r="389" spans="3:28" x14ac:dyDescent="0.2">
      <c r="C389" s="4"/>
      <c r="D389" s="4"/>
      <c r="U389" s="4"/>
      <c r="AA389" s="4"/>
      <c r="AB389" s="4"/>
    </row>
    <row r="390" spans="3:28" x14ac:dyDescent="0.2">
      <c r="C390" s="4"/>
      <c r="D390" s="4"/>
      <c r="U390" s="4"/>
      <c r="AA390" s="4"/>
      <c r="AB390" s="4"/>
    </row>
    <row r="391" spans="3:28" x14ac:dyDescent="0.2">
      <c r="C391" s="4"/>
      <c r="D391" s="4"/>
      <c r="U391" s="4"/>
      <c r="AA391" s="4"/>
      <c r="AB391" s="4"/>
    </row>
    <row r="392" spans="3:28" x14ac:dyDescent="0.2">
      <c r="C392" s="4"/>
      <c r="D392" s="4"/>
      <c r="U392" s="4"/>
      <c r="AA392" s="4"/>
      <c r="AB392" s="4"/>
    </row>
    <row r="393" spans="3:28" x14ac:dyDescent="0.2">
      <c r="U393" s="4"/>
      <c r="AA393" s="4"/>
      <c r="AB393" s="4"/>
    </row>
    <row r="394" spans="3:28" x14ac:dyDescent="0.2">
      <c r="U394" s="4"/>
      <c r="AA394" s="4"/>
      <c r="AB394" s="4"/>
    </row>
    <row r="395" spans="3:28" x14ac:dyDescent="0.2">
      <c r="U395" s="4"/>
      <c r="AA395" s="4"/>
      <c r="AB395" s="4"/>
    </row>
    <row r="396" spans="3:28" x14ac:dyDescent="0.2">
      <c r="U396" s="4"/>
      <c r="AA396" s="4"/>
      <c r="AB396" s="4"/>
    </row>
    <row r="397" spans="3:28" x14ac:dyDescent="0.2">
      <c r="U397" s="4"/>
      <c r="AA397" s="4"/>
      <c r="AB397" s="4"/>
    </row>
    <row r="398" spans="3:28" x14ac:dyDescent="0.2">
      <c r="U398" s="4"/>
      <c r="AA398" s="4"/>
      <c r="AB398" s="4"/>
    </row>
    <row r="399" spans="3:28" x14ac:dyDescent="0.2">
      <c r="U399" s="4"/>
      <c r="AA399" s="4"/>
      <c r="AB399" s="4"/>
    </row>
    <row r="400" spans="3:28" x14ac:dyDescent="0.2">
      <c r="U400" s="4"/>
      <c r="AA400" s="4"/>
      <c r="AB400" s="4"/>
    </row>
    <row r="401" spans="21:28" x14ac:dyDescent="0.2">
      <c r="U401" s="4"/>
      <c r="AA401" s="4"/>
      <c r="AB401" s="4"/>
    </row>
    <row r="402" spans="21:28" x14ac:dyDescent="0.2">
      <c r="U402" s="4"/>
      <c r="AA402" s="4"/>
      <c r="AB402" s="4"/>
    </row>
    <row r="403" spans="21:28" x14ac:dyDescent="0.2">
      <c r="U403" s="4"/>
      <c r="AA403" s="4"/>
      <c r="AB403" s="4"/>
    </row>
    <row r="404" spans="21:28" x14ac:dyDescent="0.2">
      <c r="U404" s="4"/>
      <c r="AA404" s="4"/>
      <c r="AB404" s="4"/>
    </row>
    <row r="405" spans="21:28" x14ac:dyDescent="0.2">
      <c r="U405" s="4"/>
      <c r="AA405" s="4"/>
      <c r="AB405" s="4"/>
    </row>
    <row r="406" spans="21:28" x14ac:dyDescent="0.2">
      <c r="U406" s="4"/>
      <c r="AA406" s="4"/>
      <c r="AB406" s="4"/>
    </row>
    <row r="407" spans="21:28" x14ac:dyDescent="0.2">
      <c r="U407" s="4"/>
      <c r="AA407" s="4"/>
      <c r="AB407" s="4"/>
    </row>
    <row r="408" spans="21:28" x14ac:dyDescent="0.2">
      <c r="U408" s="4"/>
      <c r="AA408" s="4"/>
      <c r="AB408" s="4"/>
    </row>
    <row r="409" spans="21:28" x14ac:dyDescent="0.2">
      <c r="U409" s="4"/>
      <c r="AA409" s="4"/>
      <c r="AB409" s="4"/>
    </row>
    <row r="410" spans="21:28" x14ac:dyDescent="0.2">
      <c r="U410" s="4"/>
      <c r="AA410" s="4"/>
      <c r="AB410" s="4"/>
    </row>
    <row r="411" spans="21:28" x14ac:dyDescent="0.2">
      <c r="U411" s="4"/>
      <c r="AA411" s="4"/>
      <c r="AB411" s="4"/>
    </row>
    <row r="412" spans="21:28" x14ac:dyDescent="0.2">
      <c r="U412" s="4"/>
      <c r="AA412" s="4"/>
      <c r="AB412" s="4"/>
    </row>
    <row r="413" spans="21:28" x14ac:dyDescent="0.2">
      <c r="U413" s="4"/>
      <c r="AA413" s="4"/>
      <c r="AB413" s="4"/>
    </row>
    <row r="414" spans="21:28" x14ac:dyDescent="0.2">
      <c r="U414" s="4"/>
      <c r="AA414" s="4"/>
      <c r="AB414" s="4"/>
    </row>
    <row r="415" spans="21:28" x14ac:dyDescent="0.2">
      <c r="U415" s="4"/>
      <c r="AA415" s="4"/>
      <c r="AB415" s="4"/>
    </row>
    <row r="416" spans="21:28" x14ac:dyDescent="0.2">
      <c r="U416" s="4"/>
      <c r="AA416" s="4"/>
      <c r="AB416" s="4"/>
    </row>
    <row r="417" spans="21:28" x14ac:dyDescent="0.2">
      <c r="U417" s="4"/>
      <c r="AA417" s="4"/>
      <c r="AB417" s="4"/>
    </row>
    <row r="418" spans="21:28" x14ac:dyDescent="0.2">
      <c r="U418" s="4"/>
      <c r="AA418" s="4"/>
      <c r="AB418" s="4"/>
    </row>
    <row r="419" spans="21:28" x14ac:dyDescent="0.2">
      <c r="U419" s="4"/>
      <c r="AA419" s="4"/>
      <c r="AB419" s="4"/>
    </row>
    <row r="420" spans="21:28" x14ac:dyDescent="0.2">
      <c r="U420" s="4"/>
      <c r="AA420" s="4"/>
      <c r="AB420" s="4"/>
    </row>
    <row r="421" spans="21:28" x14ac:dyDescent="0.2">
      <c r="U421" s="4"/>
      <c r="AA421" s="4"/>
      <c r="AB421" s="4"/>
    </row>
    <row r="422" spans="21:28" x14ac:dyDescent="0.2">
      <c r="U422" s="4"/>
      <c r="AA422" s="4"/>
      <c r="AB422" s="4"/>
    </row>
    <row r="423" spans="21:28" x14ac:dyDescent="0.2">
      <c r="U423" s="4"/>
      <c r="AA423" s="4"/>
      <c r="AB423" s="4"/>
    </row>
    <row r="424" spans="21:28" x14ac:dyDescent="0.2">
      <c r="U424" s="4"/>
      <c r="AA424" s="4"/>
      <c r="AB424" s="4"/>
    </row>
    <row r="425" spans="21:28" x14ac:dyDescent="0.2">
      <c r="U425" s="4"/>
      <c r="AA425" s="4"/>
      <c r="AB425" s="4"/>
    </row>
    <row r="426" spans="21:28" x14ac:dyDescent="0.2">
      <c r="U426" s="4"/>
      <c r="AA426" s="4"/>
      <c r="AB426" s="4"/>
    </row>
    <row r="427" spans="21:28" x14ac:dyDescent="0.2">
      <c r="U427" s="4"/>
      <c r="AA427" s="4"/>
      <c r="AB427" s="4"/>
    </row>
    <row r="428" spans="21:28" x14ac:dyDescent="0.2">
      <c r="U428" s="4"/>
      <c r="AA428" s="4"/>
      <c r="AB428" s="4"/>
    </row>
    <row r="429" spans="21:28" x14ac:dyDescent="0.2">
      <c r="U429" s="4"/>
      <c r="AA429" s="4"/>
      <c r="AB429" s="4"/>
    </row>
    <row r="430" spans="21:28" x14ac:dyDescent="0.2">
      <c r="U430" s="4"/>
      <c r="AA430" s="4"/>
      <c r="AB430" s="4"/>
    </row>
    <row r="431" spans="21:28" x14ac:dyDescent="0.2">
      <c r="U431" s="4"/>
      <c r="AA431" s="4"/>
      <c r="AB431" s="4"/>
    </row>
    <row r="432" spans="21:28" x14ac:dyDescent="0.2">
      <c r="U432" s="4"/>
      <c r="AA432" s="4"/>
      <c r="AB432" s="4"/>
    </row>
    <row r="433" spans="21:28" x14ac:dyDescent="0.2">
      <c r="U433" s="4"/>
      <c r="AA433" s="4"/>
      <c r="AB433" s="4"/>
    </row>
    <row r="434" spans="21:28" x14ac:dyDescent="0.2">
      <c r="U434" s="4"/>
      <c r="AA434" s="4"/>
      <c r="AB434" s="4"/>
    </row>
    <row r="435" spans="21:28" x14ac:dyDescent="0.2">
      <c r="U435" s="4"/>
      <c r="AA435" s="4"/>
      <c r="AB435" s="4"/>
    </row>
    <row r="436" spans="21:28" x14ac:dyDescent="0.2">
      <c r="U436" s="4"/>
      <c r="AA436" s="4"/>
      <c r="AB436" s="4"/>
    </row>
    <row r="437" spans="21:28" x14ac:dyDescent="0.2">
      <c r="U437" s="4"/>
      <c r="AA437" s="4"/>
      <c r="AB437" s="4"/>
    </row>
    <row r="438" spans="21:28" x14ac:dyDescent="0.2">
      <c r="U438" s="4"/>
      <c r="AA438" s="4"/>
      <c r="AB438" s="4"/>
    </row>
    <row r="439" spans="21:28" x14ac:dyDescent="0.2">
      <c r="U439" s="4"/>
      <c r="AA439" s="4"/>
      <c r="AB439" s="4"/>
    </row>
    <row r="440" spans="21:28" x14ac:dyDescent="0.2">
      <c r="U440" s="4"/>
      <c r="AA440" s="4"/>
      <c r="AB440" s="4"/>
    </row>
    <row r="441" spans="21:28" x14ac:dyDescent="0.2">
      <c r="U441" s="4"/>
      <c r="AA441" s="4"/>
      <c r="AB441" s="4"/>
    </row>
    <row r="442" spans="21:28" x14ac:dyDescent="0.2">
      <c r="U442" s="4"/>
      <c r="AA442" s="4"/>
      <c r="AB442" s="4"/>
    </row>
    <row r="443" spans="21:28" x14ac:dyDescent="0.2">
      <c r="U443" s="4"/>
      <c r="AA443" s="4"/>
      <c r="AB443" s="4"/>
    </row>
    <row r="444" spans="21:28" x14ac:dyDescent="0.2">
      <c r="U444" s="4"/>
      <c r="AA444" s="4"/>
      <c r="AB444" s="4"/>
    </row>
    <row r="445" spans="21:28" x14ac:dyDescent="0.2">
      <c r="U445" s="4"/>
      <c r="AA445" s="4"/>
      <c r="AB445" s="4"/>
    </row>
    <row r="446" spans="21:28" x14ac:dyDescent="0.2">
      <c r="U446" s="4"/>
      <c r="AA446" s="4"/>
      <c r="AB446" s="4"/>
    </row>
    <row r="447" spans="21:28" x14ac:dyDescent="0.2">
      <c r="U447" s="4"/>
      <c r="AA447" s="4"/>
      <c r="AB447" s="4"/>
    </row>
    <row r="448" spans="21:28" x14ac:dyDescent="0.2">
      <c r="U448" s="4"/>
      <c r="AA448" s="4"/>
      <c r="AB448" s="4"/>
    </row>
    <row r="449" spans="21:28" x14ac:dyDescent="0.2">
      <c r="U449" s="4"/>
      <c r="AA449" s="4"/>
      <c r="AB449" s="4"/>
    </row>
    <row r="450" spans="21:28" x14ac:dyDescent="0.2">
      <c r="U450" s="4"/>
      <c r="AA450" s="4"/>
      <c r="AB450" s="4"/>
    </row>
    <row r="451" spans="21:28" x14ac:dyDescent="0.2">
      <c r="U451" s="4"/>
      <c r="AA451" s="4"/>
      <c r="AB451" s="4"/>
    </row>
    <row r="452" spans="21:28" x14ac:dyDescent="0.2">
      <c r="U452" s="4"/>
      <c r="AA452" s="4"/>
      <c r="AB452" s="4"/>
    </row>
    <row r="453" spans="21:28" x14ac:dyDescent="0.2">
      <c r="U453" s="4"/>
      <c r="AA453" s="4"/>
      <c r="AB453" s="4"/>
    </row>
    <row r="454" spans="21:28" x14ac:dyDescent="0.2">
      <c r="U454" s="4"/>
      <c r="AA454" s="4"/>
      <c r="AB454" s="4"/>
    </row>
    <row r="455" spans="21:28" x14ac:dyDescent="0.2">
      <c r="U455" s="4"/>
      <c r="AA455" s="4"/>
      <c r="AB455" s="4"/>
    </row>
    <row r="456" spans="21:28" x14ac:dyDescent="0.2">
      <c r="U456" s="4"/>
      <c r="AA456" s="4"/>
      <c r="AB456" s="4"/>
    </row>
    <row r="457" spans="21:28" x14ac:dyDescent="0.2">
      <c r="U457" s="4"/>
      <c r="AA457" s="4"/>
      <c r="AB457" s="4"/>
    </row>
    <row r="458" spans="21:28" x14ac:dyDescent="0.2">
      <c r="U458" s="4"/>
      <c r="AA458" s="4"/>
      <c r="AB458" s="4"/>
    </row>
    <row r="459" spans="21:28" x14ac:dyDescent="0.2">
      <c r="U459" s="4"/>
      <c r="AA459" s="4"/>
      <c r="AB459" s="4"/>
    </row>
    <row r="460" spans="21:28" x14ac:dyDescent="0.2">
      <c r="U460" s="4"/>
      <c r="AA460" s="4"/>
      <c r="AB460" s="4"/>
    </row>
    <row r="461" spans="21:28" x14ac:dyDescent="0.2">
      <c r="U461" s="4"/>
      <c r="AA461" s="4"/>
      <c r="AB461" s="4"/>
    </row>
    <row r="462" spans="21:28" x14ac:dyDescent="0.2">
      <c r="U462" s="4"/>
      <c r="AA462" s="4"/>
      <c r="AB462" s="4"/>
    </row>
    <row r="463" spans="21:28" x14ac:dyDescent="0.2">
      <c r="U463" s="4"/>
      <c r="AA463" s="4"/>
      <c r="AB463" s="4"/>
    </row>
    <row r="464" spans="21:28" x14ac:dyDescent="0.2">
      <c r="U464" s="4"/>
      <c r="AA464" s="4"/>
      <c r="AB464" s="4"/>
    </row>
    <row r="465" spans="21:28" x14ac:dyDescent="0.2">
      <c r="U465" s="4"/>
      <c r="AA465" s="4"/>
      <c r="AB465" s="4"/>
    </row>
    <row r="466" spans="21:28" x14ac:dyDescent="0.2">
      <c r="U466" s="4"/>
      <c r="AA466" s="4"/>
      <c r="AB466" s="4"/>
    </row>
    <row r="467" spans="21:28" x14ac:dyDescent="0.2">
      <c r="U467" s="4"/>
      <c r="AA467" s="4"/>
      <c r="AB467" s="4"/>
    </row>
    <row r="468" spans="21:28" x14ac:dyDescent="0.2">
      <c r="U468" s="4"/>
      <c r="AA468" s="4"/>
      <c r="AB468" s="4"/>
    </row>
    <row r="469" spans="21:28" x14ac:dyDescent="0.2">
      <c r="U469" s="4"/>
      <c r="AA469" s="4"/>
      <c r="AB469" s="4"/>
    </row>
    <row r="470" spans="21:28" x14ac:dyDescent="0.2">
      <c r="U470" s="4"/>
      <c r="AA470" s="4"/>
      <c r="AB470" s="4"/>
    </row>
    <row r="471" spans="21:28" x14ac:dyDescent="0.2">
      <c r="U471" s="4"/>
      <c r="AA471" s="4"/>
      <c r="AB471" s="4"/>
    </row>
    <row r="472" spans="21:28" x14ac:dyDescent="0.2">
      <c r="U472" s="4"/>
      <c r="AA472" s="4"/>
      <c r="AB472" s="4"/>
    </row>
    <row r="473" spans="21:28" x14ac:dyDescent="0.2">
      <c r="U473" s="4"/>
      <c r="AA473" s="4"/>
      <c r="AB473" s="4"/>
    </row>
    <row r="474" spans="21:28" x14ac:dyDescent="0.2">
      <c r="U474" s="4"/>
      <c r="AA474" s="4"/>
      <c r="AB474" s="4"/>
    </row>
    <row r="475" spans="21:28" x14ac:dyDescent="0.2">
      <c r="U475" s="4"/>
      <c r="AA475" s="4"/>
      <c r="AB475" s="4"/>
    </row>
    <row r="476" spans="21:28" x14ac:dyDescent="0.2">
      <c r="U476" s="4"/>
      <c r="AA476" s="4"/>
      <c r="AB476" s="4"/>
    </row>
    <row r="477" spans="21:28" x14ac:dyDescent="0.2">
      <c r="U477" s="4"/>
      <c r="AA477" s="4"/>
      <c r="AB477" s="4"/>
    </row>
    <row r="478" spans="21:28" x14ac:dyDescent="0.2">
      <c r="U478" s="4"/>
      <c r="AA478" s="4"/>
      <c r="AB478" s="4"/>
    </row>
    <row r="479" spans="21:28" x14ac:dyDescent="0.2">
      <c r="U479" s="4"/>
      <c r="AA479" s="4"/>
      <c r="AB479" s="4"/>
    </row>
    <row r="480" spans="21:28" x14ac:dyDescent="0.2">
      <c r="U480" s="4"/>
      <c r="AA480" s="4"/>
      <c r="AB480" s="4"/>
    </row>
    <row r="481" spans="21:28" x14ac:dyDescent="0.2">
      <c r="U481" s="4"/>
      <c r="AA481" s="4"/>
      <c r="AB481" s="4"/>
    </row>
    <row r="482" spans="21:28" x14ac:dyDescent="0.2">
      <c r="U482" s="4"/>
      <c r="AA482" s="4"/>
      <c r="AB482" s="4"/>
    </row>
    <row r="483" spans="21:28" x14ac:dyDescent="0.2">
      <c r="U483" s="4"/>
      <c r="AA483" s="4"/>
      <c r="AB483" s="4"/>
    </row>
    <row r="484" spans="21:28" x14ac:dyDescent="0.2">
      <c r="U484" s="4"/>
      <c r="AA484" s="4"/>
      <c r="AB484" s="4"/>
    </row>
    <row r="485" spans="21:28" x14ac:dyDescent="0.2">
      <c r="U485" s="4"/>
      <c r="AA485" s="4"/>
      <c r="AB485" s="4"/>
    </row>
    <row r="486" spans="21:28" x14ac:dyDescent="0.2">
      <c r="U486" s="4"/>
      <c r="AA486" s="4"/>
      <c r="AB486" s="4"/>
    </row>
    <row r="487" spans="21:28" x14ac:dyDescent="0.2">
      <c r="U487" s="4"/>
      <c r="AA487" s="4"/>
      <c r="AB487" s="4"/>
    </row>
    <row r="488" spans="21:28" x14ac:dyDescent="0.2">
      <c r="U488" s="4"/>
      <c r="AA488" s="4"/>
      <c r="AB488" s="4"/>
    </row>
    <row r="489" spans="21:28" x14ac:dyDescent="0.2">
      <c r="U489" s="4"/>
      <c r="AA489" s="4"/>
      <c r="AB489" s="4"/>
    </row>
    <row r="490" spans="21:28" x14ac:dyDescent="0.2">
      <c r="U490" s="4"/>
      <c r="AA490" s="4"/>
      <c r="AB490" s="4"/>
    </row>
    <row r="491" spans="21:28" x14ac:dyDescent="0.2">
      <c r="U491" s="4"/>
      <c r="AA491" s="4"/>
      <c r="AB491" s="4"/>
    </row>
    <row r="492" spans="21:28" x14ac:dyDescent="0.2">
      <c r="U492" s="4"/>
      <c r="AA492" s="4"/>
      <c r="AB492" s="4"/>
    </row>
    <row r="493" spans="21:28" x14ac:dyDescent="0.2">
      <c r="U493" s="4"/>
      <c r="AA493" s="4"/>
      <c r="AB493" s="4"/>
    </row>
    <row r="494" spans="21:28" x14ac:dyDescent="0.2">
      <c r="U494" s="4"/>
      <c r="AA494" s="4"/>
      <c r="AB494" s="4"/>
    </row>
    <row r="495" spans="21:28" x14ac:dyDescent="0.2">
      <c r="U495" s="4"/>
      <c r="AA495" s="4"/>
      <c r="AB495" s="4"/>
    </row>
    <row r="496" spans="21:28" x14ac:dyDescent="0.2">
      <c r="U496" s="4"/>
      <c r="AA496" s="4"/>
      <c r="AB496" s="4"/>
    </row>
    <row r="497" spans="21:28" x14ac:dyDescent="0.2">
      <c r="U497" s="4"/>
      <c r="AA497" s="4"/>
      <c r="AB497" s="4"/>
    </row>
    <row r="498" spans="21:28" x14ac:dyDescent="0.2">
      <c r="U498" s="4"/>
      <c r="AA498" s="4"/>
      <c r="AB498" s="4"/>
    </row>
    <row r="499" spans="21:28" x14ac:dyDescent="0.2">
      <c r="U499" s="4"/>
      <c r="AA499" s="4"/>
      <c r="AB499" s="4"/>
    </row>
    <row r="500" spans="21:28" x14ac:dyDescent="0.2">
      <c r="U500" s="4"/>
      <c r="AA500" s="4"/>
      <c r="AB500" s="4"/>
    </row>
    <row r="501" spans="21:28" x14ac:dyDescent="0.2">
      <c r="U501" s="4"/>
      <c r="AA501" s="4"/>
      <c r="AB501" s="4"/>
    </row>
    <row r="502" spans="21:28" x14ac:dyDescent="0.2">
      <c r="U502" s="4"/>
      <c r="AA502" s="4"/>
      <c r="AB502" s="4"/>
    </row>
    <row r="503" spans="21:28" x14ac:dyDescent="0.2">
      <c r="U503" s="4"/>
      <c r="AA503" s="4"/>
      <c r="AB503" s="4"/>
    </row>
    <row r="504" spans="21:28" x14ac:dyDescent="0.2">
      <c r="U504" s="4"/>
      <c r="AA504" s="4"/>
      <c r="AB504" s="4"/>
    </row>
    <row r="505" spans="21:28" x14ac:dyDescent="0.2">
      <c r="U505" s="4"/>
      <c r="AA505" s="4"/>
      <c r="AB505" s="4"/>
    </row>
    <row r="506" spans="21:28" x14ac:dyDescent="0.2">
      <c r="U506" s="4"/>
      <c r="AA506" s="4"/>
      <c r="AB506" s="4"/>
    </row>
    <row r="507" spans="21:28" x14ac:dyDescent="0.2">
      <c r="U507" s="4"/>
      <c r="AA507" s="4"/>
      <c r="AB507" s="4"/>
    </row>
    <row r="508" spans="21:28" x14ac:dyDescent="0.2">
      <c r="U508" s="4"/>
      <c r="AA508" s="4"/>
      <c r="AB508" s="4"/>
    </row>
    <row r="509" spans="21:28" x14ac:dyDescent="0.2">
      <c r="U509" s="4"/>
      <c r="AA509" s="4"/>
      <c r="AB509" s="4"/>
    </row>
    <row r="510" spans="21:28" x14ac:dyDescent="0.2">
      <c r="U510" s="4"/>
      <c r="AA510" s="4"/>
      <c r="AB510" s="4"/>
    </row>
    <row r="511" spans="21:28" x14ac:dyDescent="0.2">
      <c r="U511" s="4"/>
      <c r="AA511" s="4"/>
      <c r="AB511" s="4"/>
    </row>
    <row r="512" spans="21:28" x14ac:dyDescent="0.2">
      <c r="U512" s="4"/>
      <c r="AA512" s="4"/>
      <c r="AB512" s="4"/>
    </row>
    <row r="513" spans="21:28" x14ac:dyDescent="0.2">
      <c r="U513" s="4"/>
      <c r="AA513" s="4"/>
      <c r="AB513" s="4"/>
    </row>
    <row r="514" spans="21:28" x14ac:dyDescent="0.2">
      <c r="U514" s="4"/>
      <c r="AA514" s="4"/>
      <c r="AB514" s="4"/>
    </row>
    <row r="515" spans="21:28" x14ac:dyDescent="0.2">
      <c r="U515" s="4"/>
      <c r="AA515" s="4"/>
      <c r="AB515" s="4"/>
    </row>
    <row r="516" spans="21:28" x14ac:dyDescent="0.2">
      <c r="U516" s="4"/>
      <c r="AA516" s="4"/>
      <c r="AB516" s="4"/>
    </row>
    <row r="517" spans="21:28" x14ac:dyDescent="0.2">
      <c r="U517" s="4"/>
      <c r="AA517" s="4"/>
      <c r="AB517" s="4"/>
    </row>
    <row r="518" spans="21:28" x14ac:dyDescent="0.2">
      <c r="U518" s="4"/>
      <c r="AA518" s="4"/>
      <c r="AB518" s="4"/>
    </row>
    <row r="519" spans="21:28" x14ac:dyDescent="0.2">
      <c r="U519" s="4"/>
      <c r="AA519" s="4"/>
      <c r="AB519" s="4"/>
    </row>
    <row r="520" spans="21:28" x14ac:dyDescent="0.2">
      <c r="U520" s="4"/>
      <c r="AA520" s="4"/>
      <c r="AB520" s="4"/>
    </row>
    <row r="521" spans="21:28" x14ac:dyDescent="0.2">
      <c r="U521" s="4"/>
      <c r="AA521" s="4"/>
      <c r="AB521" s="4"/>
    </row>
    <row r="522" spans="21:28" x14ac:dyDescent="0.2">
      <c r="U522" s="4"/>
      <c r="AA522" s="4"/>
      <c r="AB522" s="4"/>
    </row>
    <row r="523" spans="21:28" x14ac:dyDescent="0.2">
      <c r="U523" s="4"/>
      <c r="AA523" s="4"/>
      <c r="AB523" s="4"/>
    </row>
    <row r="524" spans="21:28" x14ac:dyDescent="0.2">
      <c r="U524" s="4"/>
      <c r="AA524" s="4"/>
      <c r="AB524" s="4"/>
    </row>
    <row r="525" spans="21:28" x14ac:dyDescent="0.2">
      <c r="U525" s="4"/>
      <c r="AA525" s="4"/>
      <c r="AB525" s="4"/>
    </row>
    <row r="526" spans="21:28" x14ac:dyDescent="0.2">
      <c r="U526" s="4"/>
      <c r="AA526" s="4"/>
      <c r="AB526" s="4"/>
    </row>
    <row r="527" spans="21:28" x14ac:dyDescent="0.2">
      <c r="U527" s="4"/>
      <c r="AA527" s="4"/>
      <c r="AB527" s="4"/>
    </row>
    <row r="528" spans="21:28" x14ac:dyDescent="0.2">
      <c r="U528" s="4"/>
      <c r="AA528" s="4"/>
      <c r="AB528" s="4"/>
    </row>
    <row r="529" spans="21:28" x14ac:dyDescent="0.2">
      <c r="U529" s="4"/>
      <c r="AA529" s="4"/>
      <c r="AB529" s="4"/>
    </row>
    <row r="530" spans="21:28" x14ac:dyDescent="0.2">
      <c r="U530" s="4"/>
      <c r="AA530" s="4"/>
      <c r="AB530" s="4"/>
    </row>
    <row r="531" spans="21:28" x14ac:dyDescent="0.2">
      <c r="U531" s="4"/>
      <c r="AA531" s="4"/>
      <c r="AB531" s="4"/>
    </row>
    <row r="532" spans="21:28" x14ac:dyDescent="0.2">
      <c r="U532" s="4"/>
      <c r="AA532" s="4"/>
      <c r="AB532" s="4"/>
    </row>
    <row r="533" spans="21:28" x14ac:dyDescent="0.2">
      <c r="U533" s="4"/>
      <c r="AA533" s="4"/>
      <c r="AB533" s="4"/>
    </row>
    <row r="534" spans="21:28" x14ac:dyDescent="0.2">
      <c r="U534" s="4"/>
      <c r="AA534" s="4"/>
      <c r="AB534" s="4"/>
    </row>
    <row r="535" spans="21:28" x14ac:dyDescent="0.2">
      <c r="U535" s="4"/>
      <c r="AA535" s="4"/>
      <c r="AB535" s="4"/>
    </row>
    <row r="536" spans="21:28" x14ac:dyDescent="0.2">
      <c r="U536" s="4"/>
      <c r="AA536" s="4"/>
      <c r="AB536" s="4"/>
    </row>
    <row r="537" spans="21:28" x14ac:dyDescent="0.2">
      <c r="U537" s="4"/>
      <c r="AA537" s="4"/>
      <c r="AB537" s="4"/>
    </row>
    <row r="538" spans="21:28" x14ac:dyDescent="0.2">
      <c r="U538" s="4"/>
      <c r="AA538" s="4"/>
      <c r="AB538" s="4"/>
    </row>
    <row r="539" spans="21:28" x14ac:dyDescent="0.2">
      <c r="U539" s="4"/>
      <c r="AA539" s="4"/>
      <c r="AB539" s="4"/>
    </row>
    <row r="540" spans="21:28" x14ac:dyDescent="0.2">
      <c r="U540" s="4"/>
      <c r="AA540" s="4"/>
      <c r="AB540" s="4"/>
    </row>
    <row r="541" spans="21:28" x14ac:dyDescent="0.2">
      <c r="U541" s="4"/>
      <c r="AA541" s="4"/>
      <c r="AB541" s="4"/>
    </row>
    <row r="542" spans="21:28" x14ac:dyDescent="0.2">
      <c r="U542" s="4"/>
      <c r="AA542" s="4"/>
      <c r="AB542" s="4"/>
    </row>
    <row r="543" spans="21:28" x14ac:dyDescent="0.2">
      <c r="U543" s="4"/>
      <c r="AA543" s="4"/>
      <c r="AB543" s="4"/>
    </row>
    <row r="544" spans="21:28" x14ac:dyDescent="0.2">
      <c r="U544" s="4"/>
      <c r="AA544" s="4"/>
      <c r="AB544" s="4"/>
    </row>
    <row r="545" spans="21:28" x14ac:dyDescent="0.2">
      <c r="U545" s="4"/>
      <c r="AA545" s="4"/>
      <c r="AB545" s="4"/>
    </row>
    <row r="546" spans="21:28" x14ac:dyDescent="0.2">
      <c r="U546" s="4"/>
      <c r="AA546" s="4"/>
      <c r="AB546" s="4"/>
    </row>
    <row r="547" spans="21:28" x14ac:dyDescent="0.2">
      <c r="U547" s="4"/>
      <c r="AA547" s="4"/>
      <c r="AB547" s="4"/>
    </row>
    <row r="548" spans="21:28" x14ac:dyDescent="0.2">
      <c r="U548" s="4"/>
      <c r="AA548" s="4"/>
      <c r="AB548" s="4"/>
    </row>
    <row r="549" spans="21:28" x14ac:dyDescent="0.2">
      <c r="U549" s="4"/>
      <c r="AA549" s="4"/>
      <c r="AB549" s="4"/>
    </row>
    <row r="550" spans="21:28" x14ac:dyDescent="0.2">
      <c r="U550" s="4"/>
      <c r="AA550" s="4"/>
      <c r="AB550" s="4"/>
    </row>
    <row r="551" spans="21:28" x14ac:dyDescent="0.2">
      <c r="U551" s="4"/>
      <c r="AA551" s="4"/>
      <c r="AB551" s="4"/>
    </row>
    <row r="552" spans="21:28" x14ac:dyDescent="0.2">
      <c r="U552" s="4"/>
      <c r="AA552" s="4"/>
      <c r="AB552" s="4"/>
    </row>
    <row r="553" spans="21:28" x14ac:dyDescent="0.2">
      <c r="U553" s="4"/>
      <c r="AA553" s="4"/>
      <c r="AB553" s="4"/>
    </row>
    <row r="554" spans="21:28" x14ac:dyDescent="0.2">
      <c r="U554" s="4"/>
      <c r="AA554" s="4"/>
      <c r="AB554" s="4"/>
    </row>
    <row r="555" spans="21:28" x14ac:dyDescent="0.2">
      <c r="U555" s="4"/>
      <c r="AA555" s="4"/>
      <c r="AB555" s="4"/>
    </row>
    <row r="556" spans="21:28" x14ac:dyDescent="0.2">
      <c r="U556" s="4"/>
      <c r="AA556" s="4"/>
      <c r="AB556" s="4"/>
    </row>
    <row r="557" spans="21:28" x14ac:dyDescent="0.2">
      <c r="U557" s="4"/>
      <c r="AA557" s="4"/>
      <c r="AB557" s="4"/>
    </row>
    <row r="558" spans="21:28" x14ac:dyDescent="0.2">
      <c r="U558" s="4"/>
      <c r="AA558" s="4"/>
      <c r="AB558" s="4"/>
    </row>
    <row r="559" spans="21:28" x14ac:dyDescent="0.2">
      <c r="U559" s="4"/>
      <c r="AA559" s="4"/>
      <c r="AB559" s="4"/>
    </row>
    <row r="560" spans="21:28" x14ac:dyDescent="0.2">
      <c r="U560" s="4"/>
      <c r="AA560" s="4"/>
      <c r="AB560" s="4"/>
    </row>
    <row r="561" spans="21:28" x14ac:dyDescent="0.2">
      <c r="U561" s="4"/>
      <c r="AA561" s="4"/>
      <c r="AB561" s="4"/>
    </row>
    <row r="562" spans="21:28" x14ac:dyDescent="0.2">
      <c r="U562" s="4"/>
      <c r="AA562" s="4"/>
      <c r="AB562" s="4"/>
    </row>
    <row r="563" spans="21:28" x14ac:dyDescent="0.2">
      <c r="U563" s="4"/>
      <c r="AA563" s="4"/>
      <c r="AB563" s="4"/>
    </row>
    <row r="564" spans="21:28" x14ac:dyDescent="0.2">
      <c r="U564" s="4"/>
      <c r="AA564" s="4"/>
      <c r="AB564" s="4"/>
    </row>
    <row r="565" spans="21:28" x14ac:dyDescent="0.2">
      <c r="U565" s="4"/>
      <c r="AA565" s="4"/>
      <c r="AB565" s="4"/>
    </row>
    <row r="566" spans="21:28" x14ac:dyDescent="0.2">
      <c r="U566" s="4"/>
      <c r="AA566" s="4"/>
      <c r="AB566" s="4"/>
    </row>
    <row r="567" spans="21:28" x14ac:dyDescent="0.2">
      <c r="U567" s="4"/>
      <c r="AA567" s="4"/>
      <c r="AB567" s="4"/>
    </row>
    <row r="568" spans="21:28" x14ac:dyDescent="0.2">
      <c r="U568" s="4"/>
      <c r="AA568" s="4"/>
      <c r="AB568" s="4"/>
    </row>
    <row r="569" spans="21:28" x14ac:dyDescent="0.2">
      <c r="U569" s="4"/>
      <c r="AA569" s="4"/>
      <c r="AB569" s="4"/>
    </row>
    <row r="570" spans="21:28" x14ac:dyDescent="0.2">
      <c r="U570" s="4"/>
      <c r="AA570" s="4"/>
      <c r="AB570" s="4"/>
    </row>
    <row r="571" spans="21:28" x14ac:dyDescent="0.2">
      <c r="U571" s="4"/>
      <c r="AA571" s="4"/>
      <c r="AB571" s="4"/>
    </row>
    <row r="572" spans="21:28" x14ac:dyDescent="0.2">
      <c r="U572" s="4"/>
      <c r="AA572" s="4"/>
      <c r="AB572" s="4"/>
    </row>
    <row r="573" spans="21:28" x14ac:dyDescent="0.2">
      <c r="U573" s="4"/>
      <c r="AA573" s="4"/>
      <c r="AB573" s="4"/>
    </row>
    <row r="574" spans="21:28" x14ac:dyDescent="0.2">
      <c r="U574" s="4"/>
      <c r="AA574" s="4"/>
      <c r="AB574" s="4"/>
    </row>
    <row r="575" spans="21:28" x14ac:dyDescent="0.2">
      <c r="U575" s="4"/>
      <c r="AA575" s="4"/>
      <c r="AB575" s="4"/>
    </row>
    <row r="576" spans="21:28" x14ac:dyDescent="0.2">
      <c r="U576" s="4"/>
      <c r="AA576" s="4"/>
      <c r="AB576" s="4"/>
    </row>
    <row r="577" spans="21:28" x14ac:dyDescent="0.2">
      <c r="U577" s="4"/>
      <c r="AA577" s="4"/>
      <c r="AB577" s="4"/>
    </row>
    <row r="578" spans="21:28" x14ac:dyDescent="0.2">
      <c r="U578" s="4"/>
      <c r="AA578" s="4"/>
      <c r="AB578" s="4"/>
    </row>
    <row r="579" spans="21:28" x14ac:dyDescent="0.2">
      <c r="U579" s="4"/>
      <c r="AA579" s="4"/>
      <c r="AB579" s="4"/>
    </row>
    <row r="580" spans="21:28" x14ac:dyDescent="0.2">
      <c r="U580" s="4"/>
      <c r="AA580" s="4"/>
      <c r="AB580" s="4"/>
    </row>
    <row r="581" spans="21:28" x14ac:dyDescent="0.2">
      <c r="U581" s="4"/>
      <c r="AA581" s="4"/>
      <c r="AB581" s="4"/>
    </row>
    <row r="582" spans="21:28" x14ac:dyDescent="0.2">
      <c r="U582" s="4"/>
      <c r="AA582" s="4"/>
      <c r="AB582" s="4"/>
    </row>
    <row r="583" spans="21:28" x14ac:dyDescent="0.2">
      <c r="U583" s="4"/>
      <c r="AA583" s="4"/>
      <c r="AB583" s="4"/>
    </row>
    <row r="584" spans="21:28" x14ac:dyDescent="0.2">
      <c r="U584" s="4"/>
      <c r="AA584" s="4"/>
      <c r="AB584" s="4"/>
    </row>
    <row r="585" spans="21:28" x14ac:dyDescent="0.2">
      <c r="U585" s="4"/>
      <c r="AA585" s="4"/>
      <c r="AB585" s="4"/>
    </row>
    <row r="586" spans="21:28" x14ac:dyDescent="0.2">
      <c r="U586" s="4"/>
      <c r="AA586" s="4"/>
      <c r="AB586" s="4"/>
    </row>
    <row r="587" spans="21:28" x14ac:dyDescent="0.2">
      <c r="U587" s="4"/>
      <c r="AA587" s="4"/>
      <c r="AB587" s="4"/>
    </row>
    <row r="588" spans="21:28" x14ac:dyDescent="0.2">
      <c r="U588" s="4"/>
      <c r="AA588" s="4"/>
      <c r="AB588" s="4"/>
    </row>
    <row r="589" spans="21:28" x14ac:dyDescent="0.2">
      <c r="U589" s="4"/>
      <c r="AA589" s="4"/>
      <c r="AB589" s="4"/>
    </row>
    <row r="590" spans="21:28" x14ac:dyDescent="0.2">
      <c r="U590" s="4"/>
      <c r="AA590" s="4"/>
      <c r="AB590" s="4"/>
    </row>
    <row r="591" spans="21:28" x14ac:dyDescent="0.2">
      <c r="U591" s="4"/>
      <c r="AA591" s="4"/>
      <c r="AB591" s="4"/>
    </row>
    <row r="592" spans="21:28" x14ac:dyDescent="0.2">
      <c r="U592" s="4"/>
      <c r="AA592" s="4"/>
      <c r="AB592" s="4"/>
    </row>
    <row r="593" spans="21:28" x14ac:dyDescent="0.2">
      <c r="U593" s="4"/>
      <c r="AA593" s="4"/>
      <c r="AB593" s="4"/>
    </row>
    <row r="594" spans="21:28" x14ac:dyDescent="0.2">
      <c r="U594" s="4"/>
      <c r="AA594" s="4"/>
      <c r="AB594" s="4"/>
    </row>
    <row r="595" spans="21:28" x14ac:dyDescent="0.2">
      <c r="U595" s="4"/>
      <c r="AA595" s="4"/>
      <c r="AB595" s="4"/>
    </row>
    <row r="596" spans="21:28" x14ac:dyDescent="0.2">
      <c r="U596" s="4"/>
      <c r="AA596" s="4"/>
      <c r="AB596" s="4"/>
    </row>
    <row r="597" spans="21:28" x14ac:dyDescent="0.2">
      <c r="U597" s="4"/>
      <c r="AA597" s="4"/>
      <c r="AB597" s="4"/>
    </row>
    <row r="598" spans="21:28" x14ac:dyDescent="0.2">
      <c r="U598" s="4"/>
      <c r="AA598" s="4"/>
      <c r="AB598" s="4"/>
    </row>
    <row r="599" spans="21:28" x14ac:dyDescent="0.2">
      <c r="U599" s="4"/>
      <c r="AA599" s="4"/>
      <c r="AB599" s="4"/>
    </row>
    <row r="600" spans="21:28" x14ac:dyDescent="0.2">
      <c r="U600" s="4"/>
      <c r="AA600" s="4"/>
      <c r="AB600" s="4"/>
    </row>
    <row r="601" spans="21:28" x14ac:dyDescent="0.2">
      <c r="U601" s="4"/>
      <c r="AA601" s="4"/>
      <c r="AB601" s="4"/>
    </row>
    <row r="602" spans="21:28" x14ac:dyDescent="0.2">
      <c r="U602" s="4"/>
      <c r="AA602" s="4"/>
      <c r="AB602" s="4"/>
    </row>
    <row r="603" spans="21:28" x14ac:dyDescent="0.2">
      <c r="U603" s="4"/>
      <c r="AA603" s="4"/>
      <c r="AB603" s="4"/>
    </row>
    <row r="604" spans="21:28" x14ac:dyDescent="0.2">
      <c r="U604" s="4"/>
      <c r="AA604" s="4"/>
      <c r="AB604" s="4"/>
    </row>
    <row r="605" spans="21:28" x14ac:dyDescent="0.2">
      <c r="U605" s="4"/>
      <c r="AA605" s="4"/>
      <c r="AB605" s="4"/>
    </row>
    <row r="606" spans="21:28" x14ac:dyDescent="0.2">
      <c r="U606" s="4"/>
      <c r="AA606" s="4"/>
      <c r="AB606" s="4"/>
    </row>
    <row r="607" spans="21:28" x14ac:dyDescent="0.2">
      <c r="U607" s="4"/>
      <c r="AA607" s="4"/>
      <c r="AB607" s="4"/>
    </row>
    <row r="608" spans="21:28" x14ac:dyDescent="0.2">
      <c r="U608" s="4"/>
      <c r="AA608" s="4"/>
      <c r="AB608" s="4"/>
    </row>
    <row r="609" spans="21:28" x14ac:dyDescent="0.2">
      <c r="U609" s="4"/>
      <c r="AA609" s="4"/>
      <c r="AB609" s="4"/>
    </row>
    <row r="610" spans="21:28" x14ac:dyDescent="0.2">
      <c r="U610" s="4"/>
      <c r="AA610" s="4"/>
      <c r="AB610" s="4"/>
    </row>
    <row r="611" spans="21:28" x14ac:dyDescent="0.2">
      <c r="U611" s="4"/>
      <c r="AA611" s="4"/>
      <c r="AB611" s="4"/>
    </row>
    <row r="612" spans="21:28" x14ac:dyDescent="0.2">
      <c r="U612" s="4"/>
      <c r="AA612" s="4"/>
      <c r="AB612" s="4"/>
    </row>
    <row r="613" spans="21:28" x14ac:dyDescent="0.2">
      <c r="U613" s="4"/>
      <c r="AA613" s="4"/>
      <c r="AB613" s="4"/>
    </row>
    <row r="614" spans="21:28" x14ac:dyDescent="0.2">
      <c r="U614" s="4"/>
      <c r="AA614" s="4"/>
      <c r="AB614" s="4"/>
    </row>
    <row r="615" spans="21:28" x14ac:dyDescent="0.2">
      <c r="U615" s="4"/>
      <c r="AA615" s="4"/>
      <c r="AB615" s="4"/>
    </row>
    <row r="616" spans="21:28" x14ac:dyDescent="0.2">
      <c r="U616" s="4"/>
      <c r="AA616" s="4"/>
      <c r="AB616" s="4"/>
    </row>
    <row r="617" spans="21:28" x14ac:dyDescent="0.2">
      <c r="U617" s="4"/>
      <c r="AA617" s="4"/>
      <c r="AB617" s="4"/>
    </row>
    <row r="618" spans="21:28" x14ac:dyDescent="0.2">
      <c r="U618" s="4"/>
      <c r="AA618" s="4"/>
      <c r="AB618" s="4"/>
    </row>
    <row r="619" spans="21:28" x14ac:dyDescent="0.2">
      <c r="U619" s="4"/>
      <c r="AA619" s="4"/>
      <c r="AB619" s="4"/>
    </row>
    <row r="620" spans="21:28" x14ac:dyDescent="0.2">
      <c r="U620" s="4"/>
      <c r="AA620" s="4"/>
      <c r="AB620" s="4"/>
    </row>
    <row r="621" spans="21:28" x14ac:dyDescent="0.2">
      <c r="U621" s="4"/>
      <c r="AA621" s="4"/>
      <c r="AB621" s="4"/>
    </row>
    <row r="622" spans="21:28" x14ac:dyDescent="0.2">
      <c r="U622" s="4"/>
      <c r="AA622" s="4"/>
      <c r="AB622" s="4"/>
    </row>
    <row r="623" spans="21:28" x14ac:dyDescent="0.2">
      <c r="U623" s="4"/>
      <c r="AA623" s="4"/>
      <c r="AB623" s="4"/>
    </row>
    <row r="624" spans="21:28" x14ac:dyDescent="0.2">
      <c r="U624" s="4"/>
      <c r="AA624" s="4"/>
      <c r="AB624" s="4"/>
    </row>
    <row r="625" spans="21:28" x14ac:dyDescent="0.2">
      <c r="U625" s="4"/>
      <c r="AA625" s="4"/>
      <c r="AB625" s="4"/>
    </row>
    <row r="626" spans="21:28" x14ac:dyDescent="0.2">
      <c r="U626" s="4"/>
      <c r="AA626" s="4"/>
      <c r="AB626" s="4"/>
    </row>
    <row r="627" spans="21:28" x14ac:dyDescent="0.2">
      <c r="U627" s="4"/>
      <c r="AA627" s="4"/>
      <c r="AB627" s="4"/>
    </row>
    <row r="628" spans="21:28" x14ac:dyDescent="0.2">
      <c r="U628" s="4"/>
      <c r="AA628" s="4"/>
      <c r="AB628" s="4"/>
    </row>
    <row r="629" spans="21:28" x14ac:dyDescent="0.2">
      <c r="U629" s="4"/>
      <c r="AA629" s="4"/>
      <c r="AB629" s="4"/>
    </row>
    <row r="630" spans="21:28" x14ac:dyDescent="0.2">
      <c r="U630" s="4"/>
      <c r="AA630" s="4"/>
      <c r="AB630" s="4"/>
    </row>
    <row r="631" spans="21:28" x14ac:dyDescent="0.2">
      <c r="U631" s="4"/>
      <c r="AA631" s="4"/>
      <c r="AB631" s="4"/>
    </row>
    <row r="632" spans="21:28" x14ac:dyDescent="0.2">
      <c r="U632" s="4"/>
      <c r="AA632" s="4"/>
      <c r="AB632" s="4"/>
    </row>
    <row r="633" spans="21:28" x14ac:dyDescent="0.2">
      <c r="U633" s="4"/>
      <c r="AA633" s="4"/>
      <c r="AB633" s="4"/>
    </row>
    <row r="634" spans="21:28" x14ac:dyDescent="0.2">
      <c r="U634" s="4"/>
      <c r="AA634" s="4"/>
      <c r="AB634" s="4"/>
    </row>
    <row r="635" spans="21:28" x14ac:dyDescent="0.2">
      <c r="U635" s="4"/>
      <c r="AA635" s="4"/>
      <c r="AB635" s="4"/>
    </row>
    <row r="636" spans="21:28" x14ac:dyDescent="0.2">
      <c r="U636" s="4"/>
      <c r="AA636" s="4"/>
      <c r="AB636" s="4"/>
    </row>
    <row r="637" spans="21:28" x14ac:dyDescent="0.2">
      <c r="U637" s="4"/>
      <c r="AA637" s="4"/>
      <c r="AB637" s="4"/>
    </row>
    <row r="638" spans="21:28" x14ac:dyDescent="0.2">
      <c r="U638" s="4"/>
      <c r="AA638" s="4"/>
      <c r="AB638" s="4"/>
    </row>
    <row r="639" spans="21:28" x14ac:dyDescent="0.2">
      <c r="U639" s="4"/>
      <c r="AA639" s="4"/>
      <c r="AB639" s="4"/>
    </row>
    <row r="640" spans="21:28" x14ac:dyDescent="0.2">
      <c r="U640" s="4"/>
      <c r="AA640" s="4"/>
      <c r="AB640" s="4"/>
    </row>
    <row r="641" spans="21:28" x14ac:dyDescent="0.2">
      <c r="U641" s="4"/>
      <c r="AA641" s="4"/>
      <c r="AB641" s="4"/>
    </row>
    <row r="642" spans="21:28" x14ac:dyDescent="0.2">
      <c r="U642" s="4"/>
      <c r="AA642" s="4"/>
      <c r="AB642" s="4"/>
    </row>
    <row r="643" spans="21:28" x14ac:dyDescent="0.2">
      <c r="U643" s="4"/>
      <c r="AA643" s="4"/>
      <c r="AB643" s="4"/>
    </row>
    <row r="644" spans="21:28" x14ac:dyDescent="0.2">
      <c r="U644" s="4"/>
      <c r="AA644" s="4"/>
      <c r="AB644" s="4"/>
    </row>
    <row r="645" spans="21:28" x14ac:dyDescent="0.2">
      <c r="U645" s="4"/>
      <c r="AA645" s="4"/>
      <c r="AB645" s="4"/>
    </row>
    <row r="646" spans="21:28" x14ac:dyDescent="0.2">
      <c r="U646" s="4"/>
      <c r="AA646" s="4"/>
      <c r="AB646" s="4"/>
    </row>
    <row r="647" spans="21:28" x14ac:dyDescent="0.2">
      <c r="U647" s="4"/>
      <c r="AA647" s="4"/>
      <c r="AB647" s="4"/>
    </row>
    <row r="648" spans="21:28" x14ac:dyDescent="0.2">
      <c r="U648" s="4"/>
      <c r="AA648" s="4"/>
      <c r="AB648" s="4"/>
    </row>
    <row r="649" spans="21:28" x14ac:dyDescent="0.2">
      <c r="U649" s="4"/>
      <c r="AA649" s="4"/>
      <c r="AB649" s="4"/>
    </row>
    <row r="650" spans="21:28" x14ac:dyDescent="0.2">
      <c r="U650" s="4"/>
      <c r="AA650" s="4"/>
      <c r="AB650" s="4"/>
    </row>
    <row r="651" spans="21:28" x14ac:dyDescent="0.2">
      <c r="U651" s="4"/>
      <c r="AA651" s="4"/>
      <c r="AB651" s="4"/>
    </row>
    <row r="652" spans="21:28" x14ac:dyDescent="0.2">
      <c r="U652" s="4"/>
      <c r="AA652" s="4"/>
      <c r="AB652" s="4"/>
    </row>
    <row r="653" spans="21:28" x14ac:dyDescent="0.2">
      <c r="U653" s="4"/>
      <c r="AA653" s="4"/>
      <c r="AB653" s="4"/>
    </row>
    <row r="654" spans="21:28" x14ac:dyDescent="0.2">
      <c r="U654" s="4"/>
      <c r="AA654" s="4"/>
      <c r="AB654" s="4"/>
    </row>
    <row r="655" spans="21:28" x14ac:dyDescent="0.2">
      <c r="U655" s="4"/>
      <c r="AA655" s="4"/>
      <c r="AB655" s="4"/>
    </row>
    <row r="656" spans="21:28" x14ac:dyDescent="0.2">
      <c r="U656" s="4"/>
      <c r="AA656" s="4"/>
      <c r="AB656" s="4"/>
    </row>
    <row r="657" spans="21:28" x14ac:dyDescent="0.2">
      <c r="U657" s="4"/>
      <c r="AA657" s="4"/>
      <c r="AB657" s="4"/>
    </row>
    <row r="658" spans="21:28" x14ac:dyDescent="0.2">
      <c r="U658" s="4"/>
      <c r="AA658" s="4"/>
      <c r="AB658" s="4"/>
    </row>
    <row r="659" spans="21:28" x14ac:dyDescent="0.2">
      <c r="U659" s="4"/>
      <c r="AA659" s="4"/>
      <c r="AB659" s="4"/>
    </row>
    <row r="660" spans="21:28" x14ac:dyDescent="0.2">
      <c r="U660" s="4"/>
      <c r="AA660" s="4"/>
      <c r="AB660" s="4"/>
    </row>
    <row r="661" spans="21:28" x14ac:dyDescent="0.2">
      <c r="U661" s="4"/>
      <c r="AA661" s="4"/>
      <c r="AB661" s="4"/>
    </row>
    <row r="662" spans="21:28" x14ac:dyDescent="0.2">
      <c r="U662" s="4"/>
      <c r="AA662" s="4"/>
      <c r="AB662" s="4"/>
    </row>
    <row r="663" spans="21:28" x14ac:dyDescent="0.2">
      <c r="U663" s="4"/>
      <c r="AA663" s="4"/>
      <c r="AB663" s="4"/>
    </row>
    <row r="664" spans="21:28" x14ac:dyDescent="0.2">
      <c r="U664" s="4"/>
      <c r="AA664" s="4"/>
      <c r="AB664" s="4"/>
    </row>
    <row r="665" spans="21:28" x14ac:dyDescent="0.2">
      <c r="U665" s="4"/>
      <c r="AA665" s="4"/>
      <c r="AB665" s="4"/>
    </row>
    <row r="666" spans="21:28" x14ac:dyDescent="0.2">
      <c r="U666" s="4"/>
      <c r="AA666" s="4"/>
      <c r="AB666" s="4"/>
    </row>
    <row r="667" spans="21:28" x14ac:dyDescent="0.2">
      <c r="U667" s="4"/>
      <c r="AA667" s="4"/>
      <c r="AB667" s="4"/>
    </row>
    <row r="668" spans="21:28" x14ac:dyDescent="0.2">
      <c r="U668" s="4"/>
      <c r="AA668" s="4"/>
      <c r="AB668" s="4"/>
    </row>
    <row r="669" spans="21:28" x14ac:dyDescent="0.2">
      <c r="U669" s="4"/>
      <c r="AA669" s="4"/>
      <c r="AB669" s="4"/>
    </row>
    <row r="670" spans="21:28" x14ac:dyDescent="0.2">
      <c r="U670" s="4"/>
      <c r="AA670" s="4"/>
      <c r="AB670" s="4"/>
    </row>
    <row r="671" spans="21:28" x14ac:dyDescent="0.2">
      <c r="U671" s="4"/>
      <c r="AA671" s="4"/>
      <c r="AB671" s="4"/>
    </row>
    <row r="672" spans="21:28" x14ac:dyDescent="0.2">
      <c r="U672" s="4"/>
      <c r="AA672" s="4"/>
      <c r="AB672" s="4"/>
    </row>
    <row r="673" spans="21:28" x14ac:dyDescent="0.2">
      <c r="U673" s="4"/>
      <c r="AA673" s="4"/>
      <c r="AB673" s="4"/>
    </row>
    <row r="674" spans="21:28" x14ac:dyDescent="0.2">
      <c r="U674" s="4"/>
      <c r="AA674" s="4"/>
      <c r="AB674" s="4"/>
    </row>
    <row r="675" spans="21:28" x14ac:dyDescent="0.2">
      <c r="U675" s="4"/>
      <c r="AA675" s="4"/>
      <c r="AB675" s="4"/>
    </row>
    <row r="676" spans="21:28" x14ac:dyDescent="0.2">
      <c r="U676" s="4"/>
      <c r="AA676" s="4"/>
      <c r="AB676" s="4"/>
    </row>
    <row r="677" spans="21:28" x14ac:dyDescent="0.2">
      <c r="U677" s="4"/>
      <c r="AA677" s="4"/>
      <c r="AB677" s="4"/>
    </row>
    <row r="678" spans="21:28" x14ac:dyDescent="0.2">
      <c r="U678" s="4"/>
      <c r="AA678" s="4"/>
      <c r="AB678" s="4"/>
    </row>
    <row r="679" spans="21:28" x14ac:dyDescent="0.2">
      <c r="U679" s="4"/>
      <c r="AA679" s="4"/>
      <c r="AB679" s="4"/>
    </row>
    <row r="680" spans="21:28" x14ac:dyDescent="0.2">
      <c r="U680" s="4"/>
      <c r="AA680" s="4"/>
      <c r="AB680" s="4"/>
    </row>
    <row r="681" spans="21:28" x14ac:dyDescent="0.2">
      <c r="U681" s="4"/>
      <c r="AA681" s="4"/>
      <c r="AB681" s="4"/>
    </row>
    <row r="682" spans="21:28" x14ac:dyDescent="0.2">
      <c r="U682" s="4"/>
      <c r="AA682" s="4"/>
      <c r="AB682" s="4"/>
    </row>
    <row r="683" spans="21:28" x14ac:dyDescent="0.2">
      <c r="U683" s="4"/>
      <c r="AA683" s="4"/>
      <c r="AB683" s="4"/>
    </row>
    <row r="684" spans="21:28" x14ac:dyDescent="0.2">
      <c r="U684" s="4"/>
      <c r="AA684" s="4"/>
      <c r="AB684" s="4"/>
    </row>
    <row r="685" spans="21:28" x14ac:dyDescent="0.2">
      <c r="U685" s="4"/>
      <c r="AA685" s="4"/>
      <c r="AB685" s="4"/>
    </row>
    <row r="686" spans="21:28" x14ac:dyDescent="0.2">
      <c r="U686" s="4"/>
      <c r="AA686" s="4"/>
      <c r="AB686" s="4"/>
    </row>
    <row r="687" spans="21:28" x14ac:dyDescent="0.2">
      <c r="U687" s="4"/>
      <c r="AA687" s="4"/>
      <c r="AB687" s="4"/>
    </row>
    <row r="688" spans="21:28" x14ac:dyDescent="0.2">
      <c r="U688" s="4"/>
      <c r="AA688" s="4"/>
      <c r="AB688" s="4"/>
    </row>
    <row r="689" spans="21:28" x14ac:dyDescent="0.2">
      <c r="U689" s="4"/>
      <c r="AA689" s="4"/>
      <c r="AB689" s="4"/>
    </row>
    <row r="690" spans="21:28" x14ac:dyDescent="0.2">
      <c r="U690" s="4"/>
      <c r="AA690" s="4"/>
      <c r="AB690" s="4"/>
    </row>
    <row r="691" spans="21:28" x14ac:dyDescent="0.2">
      <c r="U691" s="4"/>
      <c r="AA691" s="4"/>
      <c r="AB691" s="4"/>
    </row>
    <row r="692" spans="21:28" x14ac:dyDescent="0.2">
      <c r="U692" s="4"/>
      <c r="AA692" s="4"/>
      <c r="AB692" s="4"/>
    </row>
    <row r="693" spans="21:28" x14ac:dyDescent="0.2">
      <c r="U693" s="4"/>
      <c r="AA693" s="4"/>
      <c r="AB693" s="4"/>
    </row>
    <row r="694" spans="21:28" x14ac:dyDescent="0.2">
      <c r="U694" s="4"/>
      <c r="AA694" s="4"/>
      <c r="AB694" s="4"/>
    </row>
    <row r="695" spans="21:28" x14ac:dyDescent="0.2">
      <c r="U695" s="4"/>
      <c r="AA695" s="4"/>
      <c r="AB695" s="4"/>
    </row>
    <row r="696" spans="21:28" x14ac:dyDescent="0.2">
      <c r="U696" s="4"/>
      <c r="AA696" s="4"/>
      <c r="AB696" s="4"/>
    </row>
    <row r="697" spans="21:28" x14ac:dyDescent="0.2">
      <c r="U697" s="4"/>
      <c r="AA697" s="4"/>
      <c r="AB697" s="4"/>
    </row>
    <row r="698" spans="21:28" x14ac:dyDescent="0.2">
      <c r="U698" s="4"/>
      <c r="AA698" s="4"/>
      <c r="AB698" s="4"/>
    </row>
    <row r="699" spans="21:28" x14ac:dyDescent="0.2">
      <c r="U699" s="4"/>
      <c r="AA699" s="4"/>
      <c r="AB699" s="4"/>
    </row>
    <row r="700" spans="21:28" x14ac:dyDescent="0.2">
      <c r="U700" s="4"/>
      <c r="AA700" s="4"/>
      <c r="AB700" s="4"/>
    </row>
    <row r="701" spans="21:28" x14ac:dyDescent="0.2">
      <c r="U701" s="4"/>
      <c r="AA701" s="4"/>
      <c r="AB701" s="4"/>
    </row>
    <row r="702" spans="21:28" x14ac:dyDescent="0.2">
      <c r="U702" s="4"/>
      <c r="AA702" s="4"/>
      <c r="AB702" s="4"/>
    </row>
    <row r="703" spans="21:28" x14ac:dyDescent="0.2">
      <c r="U703" s="4"/>
      <c r="AA703" s="4"/>
      <c r="AB703" s="4"/>
    </row>
    <row r="704" spans="21:28" x14ac:dyDescent="0.2">
      <c r="U704" s="4"/>
      <c r="AA704" s="4"/>
      <c r="AB704" s="4"/>
    </row>
    <row r="705" spans="21:28" x14ac:dyDescent="0.2">
      <c r="U705" s="4"/>
      <c r="AA705" s="4"/>
      <c r="AB705" s="4"/>
    </row>
    <row r="706" spans="21:28" x14ac:dyDescent="0.2">
      <c r="U706" s="4"/>
      <c r="AA706" s="4"/>
      <c r="AB706" s="4"/>
    </row>
    <row r="707" spans="21:28" x14ac:dyDescent="0.2">
      <c r="U707" s="4"/>
      <c r="AA707" s="4"/>
      <c r="AB707" s="4"/>
    </row>
    <row r="708" spans="21:28" x14ac:dyDescent="0.2">
      <c r="U708" s="4"/>
      <c r="AA708" s="4"/>
      <c r="AB708" s="4"/>
    </row>
    <row r="709" spans="21:28" x14ac:dyDescent="0.2">
      <c r="U709" s="4"/>
      <c r="AA709" s="4"/>
      <c r="AB709" s="4"/>
    </row>
    <row r="710" spans="21:28" x14ac:dyDescent="0.2">
      <c r="U710" s="4"/>
      <c r="AA710" s="4"/>
      <c r="AB710" s="4"/>
    </row>
    <row r="711" spans="21:28" x14ac:dyDescent="0.2">
      <c r="U711" s="4"/>
      <c r="AA711" s="4"/>
      <c r="AB711" s="4"/>
    </row>
    <row r="712" spans="21:28" x14ac:dyDescent="0.2">
      <c r="U712" s="4"/>
      <c r="AA712" s="4"/>
      <c r="AB712" s="4"/>
    </row>
    <row r="713" spans="21:28" x14ac:dyDescent="0.2">
      <c r="U713" s="4"/>
      <c r="AA713" s="4"/>
      <c r="AB713" s="4"/>
    </row>
    <row r="714" spans="21:28" x14ac:dyDescent="0.2">
      <c r="U714" s="4"/>
      <c r="AA714" s="4"/>
      <c r="AB714" s="4"/>
    </row>
    <row r="715" spans="21:28" x14ac:dyDescent="0.2">
      <c r="U715" s="4"/>
      <c r="AA715" s="4"/>
      <c r="AB715" s="4"/>
    </row>
    <row r="716" spans="21:28" x14ac:dyDescent="0.2">
      <c r="U716" s="4"/>
      <c r="AA716" s="4"/>
      <c r="AB716" s="4"/>
    </row>
    <row r="717" spans="21:28" x14ac:dyDescent="0.2">
      <c r="U717" s="4"/>
      <c r="AA717" s="4"/>
      <c r="AB717" s="4"/>
    </row>
    <row r="718" spans="21:28" x14ac:dyDescent="0.2">
      <c r="U718" s="4"/>
      <c r="AA718" s="4"/>
      <c r="AB718" s="4"/>
    </row>
    <row r="719" spans="21:28" x14ac:dyDescent="0.2">
      <c r="U719" s="4"/>
      <c r="AA719" s="4"/>
      <c r="AB719" s="4"/>
    </row>
    <row r="720" spans="21:28" x14ac:dyDescent="0.2">
      <c r="U720" s="4"/>
      <c r="AA720" s="4"/>
      <c r="AB720" s="4"/>
    </row>
    <row r="721" spans="21:28" x14ac:dyDescent="0.2">
      <c r="U721" s="4"/>
      <c r="AA721" s="4"/>
      <c r="AB721" s="4"/>
    </row>
    <row r="722" spans="21:28" x14ac:dyDescent="0.2">
      <c r="U722" s="4"/>
      <c r="AA722" s="4"/>
      <c r="AB722" s="4"/>
    </row>
    <row r="723" spans="21:28" x14ac:dyDescent="0.2">
      <c r="U723" s="4"/>
      <c r="AA723" s="4"/>
      <c r="AB723" s="4"/>
    </row>
    <row r="724" spans="21:28" x14ac:dyDescent="0.2">
      <c r="U724" s="4"/>
      <c r="AA724" s="4"/>
      <c r="AB724" s="4"/>
    </row>
    <row r="725" spans="21:28" x14ac:dyDescent="0.2">
      <c r="U725" s="4"/>
      <c r="AA725" s="4"/>
      <c r="AB725" s="4"/>
    </row>
    <row r="726" spans="21:28" x14ac:dyDescent="0.2">
      <c r="U726" s="4"/>
      <c r="AA726" s="4"/>
      <c r="AB726" s="4"/>
    </row>
    <row r="727" spans="21:28" x14ac:dyDescent="0.2">
      <c r="U727" s="4"/>
      <c r="AA727" s="4"/>
      <c r="AB727" s="4"/>
    </row>
    <row r="728" spans="21:28" x14ac:dyDescent="0.2">
      <c r="U728" s="4"/>
      <c r="AA728" s="4"/>
      <c r="AB728" s="4"/>
    </row>
    <row r="729" spans="21:28" x14ac:dyDescent="0.2">
      <c r="U729" s="4"/>
      <c r="AA729" s="4"/>
      <c r="AB729" s="4"/>
    </row>
    <row r="730" spans="21:28" x14ac:dyDescent="0.2">
      <c r="U730" s="4"/>
      <c r="AA730" s="4"/>
      <c r="AB730" s="4"/>
    </row>
    <row r="731" spans="21:28" x14ac:dyDescent="0.2">
      <c r="U731" s="4"/>
      <c r="AA731" s="4"/>
      <c r="AB731" s="4"/>
    </row>
    <row r="732" spans="21:28" x14ac:dyDescent="0.2">
      <c r="U732" s="4"/>
      <c r="AA732" s="4"/>
      <c r="AB732" s="4"/>
    </row>
    <row r="733" spans="21:28" x14ac:dyDescent="0.2">
      <c r="U733" s="4"/>
      <c r="AA733" s="4"/>
      <c r="AB733" s="4"/>
    </row>
    <row r="734" spans="21:28" x14ac:dyDescent="0.2">
      <c r="U734" s="4"/>
      <c r="AA734" s="4"/>
      <c r="AB734" s="4"/>
    </row>
    <row r="735" spans="21:28" x14ac:dyDescent="0.2">
      <c r="U735" s="4"/>
      <c r="AA735" s="4"/>
      <c r="AB735" s="4"/>
    </row>
    <row r="736" spans="21:28" x14ac:dyDescent="0.2">
      <c r="U736" s="4"/>
      <c r="AA736" s="4"/>
      <c r="AB736" s="4"/>
    </row>
    <row r="737" spans="21:28" x14ac:dyDescent="0.2">
      <c r="U737" s="4"/>
      <c r="AA737" s="4"/>
      <c r="AB737" s="4"/>
    </row>
    <row r="738" spans="21:28" x14ac:dyDescent="0.2">
      <c r="U738" s="4"/>
      <c r="AA738" s="4"/>
      <c r="AB738" s="4"/>
    </row>
    <row r="739" spans="21:28" x14ac:dyDescent="0.2">
      <c r="U739" s="4"/>
      <c r="AA739" s="4"/>
      <c r="AB739" s="4"/>
    </row>
    <row r="740" spans="21:28" x14ac:dyDescent="0.2">
      <c r="U740" s="4"/>
      <c r="AA740" s="4"/>
      <c r="AB740" s="4"/>
    </row>
    <row r="741" spans="21:28" x14ac:dyDescent="0.2">
      <c r="U741" s="4"/>
      <c r="AA741" s="4"/>
      <c r="AB741" s="4"/>
    </row>
    <row r="742" spans="21:28" x14ac:dyDescent="0.2">
      <c r="U742" s="4"/>
      <c r="AA742" s="4"/>
      <c r="AB742" s="4"/>
    </row>
    <row r="743" spans="21:28" x14ac:dyDescent="0.2">
      <c r="U743" s="4"/>
      <c r="AA743" s="4"/>
      <c r="AB743" s="4"/>
    </row>
    <row r="744" spans="21:28" x14ac:dyDescent="0.2">
      <c r="U744" s="4"/>
      <c r="AA744" s="4"/>
      <c r="AB744" s="4"/>
    </row>
    <row r="745" spans="21:28" x14ac:dyDescent="0.2">
      <c r="U745" s="4"/>
      <c r="AA745" s="4"/>
      <c r="AB745" s="4"/>
    </row>
    <row r="746" spans="21:28" x14ac:dyDescent="0.2">
      <c r="U746" s="4"/>
      <c r="AA746" s="4"/>
      <c r="AB746" s="4"/>
    </row>
    <row r="747" spans="21:28" x14ac:dyDescent="0.2">
      <c r="U747" s="4"/>
      <c r="AA747" s="4"/>
      <c r="AB747" s="4"/>
    </row>
    <row r="748" spans="21:28" x14ac:dyDescent="0.2">
      <c r="U748" s="4"/>
      <c r="AA748" s="4"/>
      <c r="AB748" s="4"/>
    </row>
    <row r="749" spans="21:28" x14ac:dyDescent="0.2">
      <c r="U749" s="4"/>
      <c r="AA749" s="4"/>
      <c r="AB749" s="4"/>
    </row>
    <row r="750" spans="21:28" x14ac:dyDescent="0.2">
      <c r="U750" s="4"/>
      <c r="AA750" s="4"/>
      <c r="AB750" s="4"/>
    </row>
    <row r="751" spans="21:28" x14ac:dyDescent="0.2">
      <c r="U751" s="4"/>
      <c r="AA751" s="4"/>
      <c r="AB751" s="4"/>
    </row>
    <row r="752" spans="21:28" x14ac:dyDescent="0.2">
      <c r="U752" s="4"/>
      <c r="AA752" s="4"/>
      <c r="AB752" s="4"/>
    </row>
    <row r="753" spans="21:28" x14ac:dyDescent="0.2">
      <c r="U753" s="4"/>
      <c r="AA753" s="4"/>
      <c r="AB753" s="4"/>
    </row>
    <row r="754" spans="21:28" x14ac:dyDescent="0.2">
      <c r="U754" s="4"/>
      <c r="AA754" s="4"/>
      <c r="AB754" s="4"/>
    </row>
    <row r="755" spans="21:28" x14ac:dyDescent="0.2">
      <c r="U755" s="4"/>
      <c r="AA755" s="4"/>
      <c r="AB755" s="4"/>
    </row>
    <row r="756" spans="21:28" x14ac:dyDescent="0.2">
      <c r="U756" s="4"/>
      <c r="AA756" s="4"/>
      <c r="AB756" s="4"/>
    </row>
    <row r="757" spans="21:28" x14ac:dyDescent="0.2">
      <c r="U757" s="4"/>
      <c r="AA757" s="4"/>
      <c r="AB757" s="4"/>
    </row>
    <row r="758" spans="21:28" x14ac:dyDescent="0.2">
      <c r="U758" s="4"/>
      <c r="AA758" s="4"/>
      <c r="AB758" s="4"/>
    </row>
    <row r="759" spans="21:28" x14ac:dyDescent="0.2">
      <c r="U759" s="4"/>
      <c r="AA759" s="4"/>
      <c r="AB759" s="4"/>
    </row>
    <row r="760" spans="21:28" x14ac:dyDescent="0.2">
      <c r="U760" s="4"/>
      <c r="AA760" s="4"/>
      <c r="AB760" s="4"/>
    </row>
    <row r="761" spans="21:28" x14ac:dyDescent="0.2">
      <c r="U761" s="4"/>
      <c r="AA761" s="4"/>
      <c r="AB761" s="4"/>
    </row>
    <row r="762" spans="21:28" x14ac:dyDescent="0.2">
      <c r="U762" s="4"/>
      <c r="AA762" s="4"/>
      <c r="AB762" s="4"/>
    </row>
    <row r="763" spans="21:28" x14ac:dyDescent="0.2">
      <c r="U763" s="4"/>
      <c r="AA763" s="4"/>
      <c r="AB763" s="4"/>
    </row>
    <row r="764" spans="21:28" x14ac:dyDescent="0.2">
      <c r="U764" s="4"/>
      <c r="AA764" s="4"/>
      <c r="AB764" s="4"/>
    </row>
    <row r="765" spans="21:28" x14ac:dyDescent="0.2">
      <c r="U765" s="4"/>
      <c r="AA765" s="4"/>
      <c r="AB765" s="4"/>
    </row>
    <row r="766" spans="21:28" x14ac:dyDescent="0.2">
      <c r="U766" s="4"/>
      <c r="AA766" s="4"/>
      <c r="AB766" s="4"/>
    </row>
    <row r="767" spans="21:28" x14ac:dyDescent="0.2">
      <c r="U767" s="4"/>
      <c r="AA767" s="4"/>
      <c r="AB767" s="4"/>
    </row>
    <row r="768" spans="21:28" x14ac:dyDescent="0.2">
      <c r="U768" s="4"/>
      <c r="AA768" s="4"/>
      <c r="AB768" s="4"/>
    </row>
    <row r="769" spans="21:28" x14ac:dyDescent="0.2">
      <c r="U769" s="4"/>
      <c r="AA769" s="4"/>
      <c r="AB769" s="4"/>
    </row>
    <row r="770" spans="21:28" x14ac:dyDescent="0.2">
      <c r="U770" s="4"/>
      <c r="AA770" s="4"/>
      <c r="AB770" s="4"/>
    </row>
    <row r="771" spans="21:28" x14ac:dyDescent="0.2">
      <c r="U771" s="4"/>
      <c r="AA771" s="4"/>
      <c r="AB771" s="4"/>
    </row>
    <row r="772" spans="21:28" x14ac:dyDescent="0.2">
      <c r="U772" s="4"/>
      <c r="AA772" s="4"/>
      <c r="AB772" s="4"/>
    </row>
    <row r="773" spans="21:28" x14ac:dyDescent="0.2">
      <c r="U773" s="4"/>
      <c r="AA773" s="4"/>
      <c r="AB773" s="4"/>
    </row>
    <row r="774" spans="21:28" x14ac:dyDescent="0.2">
      <c r="U774" s="4"/>
      <c r="AA774" s="4"/>
      <c r="AB774" s="4"/>
    </row>
    <row r="775" spans="21:28" x14ac:dyDescent="0.2">
      <c r="U775" s="4"/>
      <c r="AA775" s="4"/>
      <c r="AB775" s="4"/>
    </row>
    <row r="776" spans="21:28" x14ac:dyDescent="0.2">
      <c r="U776" s="4"/>
      <c r="AA776" s="4"/>
      <c r="AB776" s="4"/>
    </row>
    <row r="777" spans="21:28" x14ac:dyDescent="0.2">
      <c r="U777" s="4"/>
      <c r="AA777" s="4"/>
      <c r="AB777" s="4"/>
    </row>
    <row r="778" spans="21:28" x14ac:dyDescent="0.2">
      <c r="U778" s="4"/>
      <c r="AA778" s="4"/>
      <c r="AB778" s="4"/>
    </row>
    <row r="779" spans="21:28" x14ac:dyDescent="0.2">
      <c r="U779" s="4"/>
      <c r="AA779" s="4"/>
      <c r="AB779" s="4"/>
    </row>
    <row r="780" spans="21:28" x14ac:dyDescent="0.2">
      <c r="U780" s="4"/>
      <c r="AA780" s="4"/>
      <c r="AB780" s="4"/>
    </row>
    <row r="781" spans="21:28" x14ac:dyDescent="0.2">
      <c r="U781" s="4"/>
      <c r="AA781" s="4"/>
      <c r="AB781" s="4"/>
    </row>
    <row r="782" spans="21:28" x14ac:dyDescent="0.2">
      <c r="U782" s="4"/>
      <c r="AA782" s="4"/>
      <c r="AB782" s="4"/>
    </row>
    <row r="783" spans="21:28" x14ac:dyDescent="0.2">
      <c r="U783" s="4"/>
      <c r="AA783" s="4"/>
      <c r="AB783" s="4"/>
    </row>
    <row r="784" spans="21:28" x14ac:dyDescent="0.2">
      <c r="U784" s="4"/>
      <c r="AA784" s="4"/>
      <c r="AB784" s="4"/>
    </row>
    <row r="785" spans="21:28" x14ac:dyDescent="0.2">
      <c r="U785" s="4"/>
      <c r="AA785" s="4"/>
      <c r="AB785" s="4"/>
    </row>
    <row r="786" spans="21:28" x14ac:dyDescent="0.2">
      <c r="U786" s="4"/>
      <c r="AA786" s="4"/>
      <c r="AB786" s="4"/>
    </row>
    <row r="787" spans="21:28" x14ac:dyDescent="0.2">
      <c r="U787" s="4"/>
      <c r="AA787" s="4"/>
      <c r="AB787" s="4"/>
    </row>
    <row r="788" spans="21:28" x14ac:dyDescent="0.2">
      <c r="U788" s="4"/>
      <c r="AA788" s="4"/>
      <c r="AB788" s="4"/>
    </row>
    <row r="789" spans="21:28" x14ac:dyDescent="0.2">
      <c r="U789" s="4"/>
      <c r="AA789" s="4"/>
      <c r="AB789" s="4"/>
    </row>
    <row r="790" spans="21:28" x14ac:dyDescent="0.2">
      <c r="U790" s="4"/>
      <c r="AA790" s="4"/>
      <c r="AB790" s="4"/>
    </row>
    <row r="791" spans="21:28" x14ac:dyDescent="0.2">
      <c r="U791" s="4"/>
      <c r="AA791" s="4"/>
      <c r="AB791" s="4"/>
    </row>
    <row r="792" spans="21:28" x14ac:dyDescent="0.2">
      <c r="U792" s="4"/>
      <c r="AA792" s="4"/>
      <c r="AB792" s="4"/>
    </row>
    <row r="793" spans="21:28" x14ac:dyDescent="0.2">
      <c r="U793" s="4"/>
      <c r="AA793" s="4"/>
      <c r="AB793" s="4"/>
    </row>
    <row r="794" spans="21:28" x14ac:dyDescent="0.2">
      <c r="U794" s="4"/>
      <c r="AA794" s="4"/>
      <c r="AB794" s="4"/>
    </row>
    <row r="795" spans="21:28" x14ac:dyDescent="0.2">
      <c r="U795" s="4"/>
      <c r="AA795" s="4"/>
      <c r="AB795" s="4"/>
    </row>
    <row r="796" spans="21:28" x14ac:dyDescent="0.2">
      <c r="U796" s="4"/>
      <c r="AA796" s="4"/>
      <c r="AB796" s="4"/>
    </row>
    <row r="797" spans="21:28" x14ac:dyDescent="0.2">
      <c r="U797" s="4"/>
      <c r="AA797" s="4"/>
      <c r="AB797" s="4"/>
    </row>
    <row r="798" spans="21:28" x14ac:dyDescent="0.2">
      <c r="U798" s="4"/>
      <c r="AA798" s="4"/>
      <c r="AB798" s="4"/>
    </row>
    <row r="799" spans="21:28" x14ac:dyDescent="0.2">
      <c r="U799" s="4"/>
      <c r="AA799" s="4"/>
      <c r="AB799" s="4"/>
    </row>
    <row r="800" spans="21:28" x14ac:dyDescent="0.2">
      <c r="U800" s="4"/>
      <c r="AA800" s="4"/>
      <c r="AB800" s="4"/>
    </row>
    <row r="801" spans="21:28" x14ac:dyDescent="0.2">
      <c r="U801" s="4"/>
      <c r="AA801" s="4"/>
      <c r="AB801" s="4"/>
    </row>
    <row r="802" spans="21:28" x14ac:dyDescent="0.2">
      <c r="U802" s="4"/>
      <c r="AA802" s="4"/>
      <c r="AB802" s="4"/>
    </row>
    <row r="803" spans="21:28" x14ac:dyDescent="0.2">
      <c r="U803" s="4"/>
      <c r="AA803" s="4"/>
      <c r="AB803" s="4"/>
    </row>
    <row r="804" spans="21:28" x14ac:dyDescent="0.2">
      <c r="U804" s="4"/>
      <c r="AA804" s="4"/>
      <c r="AB804" s="4"/>
    </row>
    <row r="805" spans="21:28" x14ac:dyDescent="0.2">
      <c r="U805" s="4"/>
      <c r="AA805" s="4"/>
      <c r="AB805" s="4"/>
    </row>
    <row r="806" spans="21:28" x14ac:dyDescent="0.2">
      <c r="U806" s="4"/>
      <c r="AA806" s="4"/>
      <c r="AB806" s="4"/>
    </row>
    <row r="807" spans="21:28" x14ac:dyDescent="0.2">
      <c r="U807" s="4"/>
      <c r="AA807" s="4"/>
      <c r="AB807" s="4"/>
    </row>
    <row r="808" spans="21:28" x14ac:dyDescent="0.2">
      <c r="U808" s="4"/>
      <c r="AA808" s="4"/>
      <c r="AB808" s="4"/>
    </row>
    <row r="809" spans="21:28" x14ac:dyDescent="0.2">
      <c r="U809" s="4"/>
      <c r="AA809" s="4"/>
      <c r="AB809" s="4"/>
    </row>
    <row r="810" spans="21:28" x14ac:dyDescent="0.2">
      <c r="U810" s="4"/>
      <c r="AA810" s="4"/>
      <c r="AB810" s="4"/>
    </row>
    <row r="811" spans="21:28" x14ac:dyDescent="0.2">
      <c r="U811" s="4"/>
      <c r="AA811" s="4"/>
      <c r="AB811" s="4"/>
    </row>
    <row r="812" spans="21:28" x14ac:dyDescent="0.2">
      <c r="U812" s="4"/>
      <c r="AA812" s="4"/>
      <c r="AB812" s="4"/>
    </row>
    <row r="813" spans="21:28" x14ac:dyDescent="0.2">
      <c r="U813" s="4"/>
      <c r="AA813" s="4"/>
      <c r="AB813" s="4"/>
    </row>
    <row r="814" spans="21:28" x14ac:dyDescent="0.2">
      <c r="U814" s="4"/>
      <c r="AA814" s="4"/>
      <c r="AB814" s="4"/>
    </row>
    <row r="815" spans="21:28" x14ac:dyDescent="0.2">
      <c r="U815" s="4"/>
      <c r="AA815" s="4"/>
      <c r="AB815" s="4"/>
    </row>
    <row r="816" spans="21:28" x14ac:dyDescent="0.2">
      <c r="U816" s="4"/>
      <c r="AA816" s="4"/>
      <c r="AB816" s="4"/>
    </row>
    <row r="817" spans="21:28" x14ac:dyDescent="0.2">
      <c r="U817" s="4"/>
      <c r="AA817" s="4"/>
      <c r="AB817" s="4"/>
    </row>
    <row r="818" spans="21:28" x14ac:dyDescent="0.2">
      <c r="U818" s="4"/>
      <c r="AA818" s="4"/>
      <c r="AB818" s="4"/>
    </row>
    <row r="819" spans="21:28" x14ac:dyDescent="0.2">
      <c r="U819" s="4"/>
      <c r="AA819" s="4"/>
      <c r="AB819" s="4"/>
    </row>
    <row r="820" spans="21:28" x14ac:dyDescent="0.2">
      <c r="U820" s="4"/>
      <c r="AA820" s="4"/>
      <c r="AB820" s="4"/>
    </row>
    <row r="821" spans="21:28" x14ac:dyDescent="0.2">
      <c r="U821" s="4"/>
      <c r="AA821" s="4"/>
      <c r="AB821" s="4"/>
    </row>
    <row r="822" spans="21:28" x14ac:dyDescent="0.2">
      <c r="U822" s="4"/>
      <c r="AA822" s="4"/>
      <c r="AB822" s="4"/>
    </row>
    <row r="823" spans="21:28" x14ac:dyDescent="0.2">
      <c r="U823" s="4"/>
      <c r="AA823" s="4"/>
      <c r="AB823" s="4"/>
    </row>
    <row r="824" spans="21:28" x14ac:dyDescent="0.2">
      <c r="U824" s="4"/>
      <c r="AA824" s="4"/>
      <c r="AB824" s="4"/>
    </row>
    <row r="825" spans="21:28" x14ac:dyDescent="0.2">
      <c r="U825" s="4"/>
      <c r="AA825" s="4"/>
      <c r="AB825" s="4"/>
    </row>
    <row r="826" spans="21:28" x14ac:dyDescent="0.2">
      <c r="U826" s="4"/>
      <c r="AA826" s="4"/>
      <c r="AB826" s="4"/>
    </row>
    <row r="827" spans="21:28" x14ac:dyDescent="0.2">
      <c r="U827" s="4"/>
      <c r="AA827" s="4"/>
      <c r="AB827" s="4"/>
    </row>
    <row r="828" spans="21:28" x14ac:dyDescent="0.2">
      <c r="U828" s="4"/>
      <c r="AA828" s="4"/>
      <c r="AB828" s="4"/>
    </row>
    <row r="829" spans="21:28" x14ac:dyDescent="0.2">
      <c r="U829" s="4"/>
      <c r="AA829" s="4"/>
      <c r="AB829" s="4"/>
    </row>
    <row r="830" spans="21:28" x14ac:dyDescent="0.2">
      <c r="U830" s="4"/>
      <c r="AA830" s="4"/>
      <c r="AB830" s="4"/>
    </row>
    <row r="831" spans="21:28" x14ac:dyDescent="0.2">
      <c r="U831" s="4"/>
      <c r="AA831" s="4"/>
      <c r="AB831" s="4"/>
    </row>
    <row r="832" spans="21:28" x14ac:dyDescent="0.2">
      <c r="U832" s="4"/>
      <c r="AA832" s="4"/>
      <c r="AB832" s="4"/>
    </row>
    <row r="833" spans="21:28" x14ac:dyDescent="0.2">
      <c r="U833" s="4"/>
      <c r="AA833" s="4"/>
      <c r="AB833" s="4"/>
    </row>
    <row r="834" spans="21:28" x14ac:dyDescent="0.2">
      <c r="U834" s="4"/>
      <c r="AA834" s="4"/>
      <c r="AB834" s="4"/>
    </row>
    <row r="835" spans="21:28" x14ac:dyDescent="0.2">
      <c r="U835" s="4"/>
      <c r="AA835" s="4"/>
      <c r="AB835" s="4"/>
    </row>
    <row r="836" spans="21:28" x14ac:dyDescent="0.2">
      <c r="U836" s="4"/>
      <c r="AA836" s="4"/>
      <c r="AB836" s="4"/>
    </row>
    <row r="837" spans="21:28" x14ac:dyDescent="0.2">
      <c r="U837" s="4"/>
      <c r="AA837" s="4"/>
      <c r="AB837" s="4"/>
    </row>
    <row r="838" spans="21:28" x14ac:dyDescent="0.2">
      <c r="U838" s="4"/>
      <c r="AA838" s="4"/>
      <c r="AB838" s="4"/>
    </row>
    <row r="839" spans="21:28" x14ac:dyDescent="0.2">
      <c r="U839" s="4"/>
      <c r="AA839" s="4"/>
      <c r="AB839" s="4"/>
    </row>
    <row r="840" spans="21:28" x14ac:dyDescent="0.2">
      <c r="U840" s="4"/>
      <c r="AA840" s="4"/>
      <c r="AB840" s="4"/>
    </row>
    <row r="841" spans="21:28" x14ac:dyDescent="0.2">
      <c r="U841" s="4"/>
      <c r="AA841" s="4"/>
      <c r="AB841" s="4"/>
    </row>
    <row r="842" spans="21:28" x14ac:dyDescent="0.2">
      <c r="U842" s="4"/>
      <c r="AA842" s="4"/>
      <c r="AB842" s="4"/>
    </row>
    <row r="843" spans="21:28" x14ac:dyDescent="0.2">
      <c r="U843" s="4"/>
      <c r="AA843" s="4"/>
      <c r="AB843" s="4"/>
    </row>
    <row r="844" spans="21:28" x14ac:dyDescent="0.2">
      <c r="U844" s="4"/>
      <c r="AA844" s="4"/>
      <c r="AB844" s="4"/>
    </row>
    <row r="845" spans="21:28" x14ac:dyDescent="0.2">
      <c r="U845" s="4"/>
      <c r="AA845" s="4"/>
      <c r="AB845" s="4"/>
    </row>
    <row r="846" spans="21:28" x14ac:dyDescent="0.2">
      <c r="U846" s="4"/>
      <c r="AA846" s="4"/>
      <c r="AB846" s="4"/>
    </row>
    <row r="847" spans="21:28" x14ac:dyDescent="0.2">
      <c r="U847" s="4"/>
      <c r="AA847" s="4"/>
      <c r="AB847" s="4"/>
    </row>
    <row r="848" spans="21:28" x14ac:dyDescent="0.2">
      <c r="U848" s="4"/>
      <c r="AA848" s="4"/>
      <c r="AB848" s="4"/>
    </row>
    <row r="849" spans="21:28" x14ac:dyDescent="0.2">
      <c r="U849" s="4"/>
      <c r="AA849" s="4"/>
      <c r="AB849" s="4"/>
    </row>
    <row r="850" spans="21:28" x14ac:dyDescent="0.2">
      <c r="U850" s="4"/>
      <c r="AA850" s="4"/>
      <c r="AB850" s="4"/>
    </row>
    <row r="851" spans="21:28" x14ac:dyDescent="0.2">
      <c r="U851" s="4"/>
      <c r="AA851" s="4"/>
      <c r="AB851" s="4"/>
    </row>
    <row r="852" spans="21:28" x14ac:dyDescent="0.2">
      <c r="U852" s="4"/>
      <c r="AA852" s="4"/>
      <c r="AB852" s="4"/>
    </row>
    <row r="853" spans="21:28" x14ac:dyDescent="0.2">
      <c r="U853" s="4"/>
      <c r="AA853" s="4"/>
      <c r="AB853" s="4"/>
    </row>
    <row r="854" spans="21:28" x14ac:dyDescent="0.2">
      <c r="U854" s="4"/>
      <c r="AA854" s="4"/>
      <c r="AB854" s="4"/>
    </row>
    <row r="855" spans="21:28" x14ac:dyDescent="0.2">
      <c r="U855" s="4"/>
      <c r="AA855" s="4"/>
      <c r="AB855" s="4"/>
    </row>
    <row r="856" spans="21:28" x14ac:dyDescent="0.2">
      <c r="U856" s="4"/>
      <c r="AA856" s="4"/>
      <c r="AB856" s="4"/>
    </row>
    <row r="857" spans="21:28" x14ac:dyDescent="0.2">
      <c r="U857" s="4"/>
      <c r="AA857" s="4"/>
      <c r="AB857" s="4"/>
    </row>
    <row r="858" spans="21:28" x14ac:dyDescent="0.2">
      <c r="U858" s="4"/>
      <c r="AA858" s="4"/>
      <c r="AB858" s="4"/>
    </row>
    <row r="859" spans="21:28" x14ac:dyDescent="0.2">
      <c r="U859" s="4"/>
      <c r="AA859" s="4"/>
      <c r="AB859" s="4"/>
    </row>
    <row r="860" spans="21:28" x14ac:dyDescent="0.2">
      <c r="U860" s="4"/>
      <c r="AA860" s="4"/>
      <c r="AB860" s="4"/>
    </row>
    <row r="861" spans="21:28" x14ac:dyDescent="0.2">
      <c r="U861" s="4"/>
      <c r="AA861" s="4"/>
      <c r="AB861" s="4"/>
    </row>
    <row r="862" spans="21:28" x14ac:dyDescent="0.2">
      <c r="U862" s="4"/>
      <c r="AA862" s="4"/>
      <c r="AB862" s="4"/>
    </row>
    <row r="863" spans="21:28" x14ac:dyDescent="0.2">
      <c r="U863" s="4"/>
      <c r="AA863" s="4"/>
      <c r="AB863" s="4"/>
    </row>
    <row r="864" spans="21:28" x14ac:dyDescent="0.2">
      <c r="U864" s="4"/>
      <c r="AA864" s="4"/>
      <c r="AB864" s="4"/>
    </row>
    <row r="865" spans="21:28" x14ac:dyDescent="0.2">
      <c r="U865" s="4"/>
      <c r="AA865" s="4"/>
      <c r="AB865" s="4"/>
    </row>
    <row r="866" spans="21:28" x14ac:dyDescent="0.2">
      <c r="U866" s="4"/>
      <c r="AA866" s="4"/>
      <c r="AB866" s="4"/>
    </row>
    <row r="867" spans="21:28" x14ac:dyDescent="0.2">
      <c r="U867" s="4"/>
      <c r="AA867" s="4"/>
      <c r="AB867" s="4"/>
    </row>
    <row r="868" spans="21:28" x14ac:dyDescent="0.2">
      <c r="U868" s="4"/>
      <c r="AA868" s="4"/>
      <c r="AB868" s="4"/>
    </row>
    <row r="869" spans="21:28" x14ac:dyDescent="0.2">
      <c r="U869" s="4"/>
      <c r="AA869" s="4"/>
      <c r="AB869" s="4"/>
    </row>
    <row r="870" spans="21:28" x14ac:dyDescent="0.2">
      <c r="U870" s="4"/>
      <c r="AA870" s="4"/>
      <c r="AB870" s="4"/>
    </row>
    <row r="871" spans="21:28" x14ac:dyDescent="0.2">
      <c r="U871" s="4"/>
      <c r="AA871" s="4"/>
      <c r="AB871" s="4"/>
    </row>
    <row r="872" spans="21:28" x14ac:dyDescent="0.2">
      <c r="U872" s="4"/>
      <c r="AA872" s="4"/>
      <c r="AB872" s="4"/>
    </row>
    <row r="873" spans="21:28" x14ac:dyDescent="0.2">
      <c r="U873" s="4"/>
      <c r="AA873" s="4"/>
      <c r="AB873" s="4"/>
    </row>
    <row r="874" spans="21:28" x14ac:dyDescent="0.2">
      <c r="U874" s="4"/>
      <c r="AA874" s="4"/>
      <c r="AB874" s="4"/>
    </row>
    <row r="875" spans="21:28" x14ac:dyDescent="0.2">
      <c r="U875" s="4"/>
      <c r="AA875" s="4"/>
      <c r="AB875" s="4"/>
    </row>
    <row r="876" spans="21:28" x14ac:dyDescent="0.2">
      <c r="U876" s="4"/>
      <c r="AA876" s="4"/>
      <c r="AB876" s="4"/>
    </row>
    <row r="877" spans="21:28" x14ac:dyDescent="0.2">
      <c r="U877" s="4"/>
      <c r="AA877" s="4"/>
      <c r="AB877" s="4"/>
    </row>
    <row r="878" spans="21:28" x14ac:dyDescent="0.2">
      <c r="U878" s="4"/>
      <c r="AA878" s="4"/>
      <c r="AB878" s="4"/>
    </row>
    <row r="879" spans="21:28" x14ac:dyDescent="0.2">
      <c r="U879" s="4"/>
      <c r="AA879" s="4"/>
      <c r="AB879" s="4"/>
    </row>
    <row r="880" spans="21:28" x14ac:dyDescent="0.2">
      <c r="U880" s="4"/>
      <c r="AA880" s="4"/>
      <c r="AB880" s="4"/>
    </row>
    <row r="881" spans="21:28" x14ac:dyDescent="0.2">
      <c r="U881" s="4"/>
      <c r="AA881" s="4"/>
      <c r="AB881" s="4"/>
    </row>
    <row r="882" spans="21:28" x14ac:dyDescent="0.2">
      <c r="U882" s="4"/>
      <c r="AA882" s="4"/>
      <c r="AB882" s="4"/>
    </row>
    <row r="883" spans="21:28" x14ac:dyDescent="0.2">
      <c r="U883" s="4"/>
      <c r="AA883" s="4"/>
      <c r="AB883" s="4"/>
    </row>
    <row r="884" spans="21:28" x14ac:dyDescent="0.2">
      <c r="U884" s="4"/>
      <c r="AA884" s="4"/>
      <c r="AB884" s="4"/>
    </row>
    <row r="885" spans="21:28" x14ac:dyDescent="0.2">
      <c r="U885" s="4"/>
      <c r="AA885" s="4"/>
      <c r="AB885" s="4"/>
    </row>
    <row r="886" spans="21:28" x14ac:dyDescent="0.2">
      <c r="U886" s="4"/>
      <c r="AA886" s="4"/>
      <c r="AB886" s="4"/>
    </row>
    <row r="887" spans="21:28" x14ac:dyDescent="0.2">
      <c r="U887" s="4"/>
      <c r="AA887" s="4"/>
      <c r="AB887" s="4"/>
    </row>
    <row r="888" spans="21:28" x14ac:dyDescent="0.2">
      <c r="U888" s="4"/>
      <c r="AA888" s="4"/>
      <c r="AB888" s="4"/>
    </row>
    <row r="889" spans="21:28" x14ac:dyDescent="0.2">
      <c r="U889" s="4"/>
      <c r="AA889" s="4"/>
      <c r="AB889" s="4"/>
    </row>
    <row r="890" spans="21:28" x14ac:dyDescent="0.2">
      <c r="U890" s="4"/>
      <c r="AA890" s="4"/>
      <c r="AB890" s="4"/>
    </row>
    <row r="891" spans="21:28" x14ac:dyDescent="0.2">
      <c r="U891" s="4"/>
      <c r="AA891" s="4"/>
      <c r="AB891" s="4"/>
    </row>
    <row r="892" spans="21:28" x14ac:dyDescent="0.2">
      <c r="U892" s="4"/>
      <c r="AA892" s="4"/>
      <c r="AB892" s="4"/>
    </row>
    <row r="893" spans="21:28" x14ac:dyDescent="0.2">
      <c r="U893" s="4"/>
      <c r="AA893" s="4"/>
      <c r="AB893" s="4"/>
    </row>
    <row r="894" spans="21:28" x14ac:dyDescent="0.2">
      <c r="U894" s="4"/>
      <c r="AA894" s="4"/>
      <c r="AB894" s="4"/>
    </row>
    <row r="895" spans="21:28" x14ac:dyDescent="0.2">
      <c r="U895" s="4"/>
      <c r="AA895" s="4"/>
      <c r="AB895" s="4"/>
    </row>
    <row r="896" spans="21:28" x14ac:dyDescent="0.2">
      <c r="U896" s="4"/>
      <c r="AA896" s="4"/>
      <c r="AB896" s="4"/>
    </row>
    <row r="897" spans="21:28" x14ac:dyDescent="0.2">
      <c r="U897" s="4"/>
      <c r="AA897" s="4"/>
      <c r="AB897" s="4"/>
    </row>
    <row r="898" spans="21:28" x14ac:dyDescent="0.2">
      <c r="U898" s="4"/>
      <c r="AA898" s="4"/>
      <c r="AB898" s="4"/>
    </row>
    <row r="899" spans="21:28" x14ac:dyDescent="0.2">
      <c r="U899" s="4"/>
      <c r="AA899" s="4"/>
      <c r="AB899" s="4"/>
    </row>
    <row r="900" spans="21:28" x14ac:dyDescent="0.2">
      <c r="U900" s="4"/>
      <c r="AA900" s="4"/>
      <c r="AB900" s="4"/>
    </row>
    <row r="901" spans="21:28" x14ac:dyDescent="0.2">
      <c r="U901" s="4"/>
      <c r="AA901" s="4"/>
      <c r="AB901" s="4"/>
    </row>
    <row r="902" spans="21:28" x14ac:dyDescent="0.2">
      <c r="U902" s="4"/>
      <c r="AA902" s="4"/>
      <c r="AB902" s="4"/>
    </row>
    <row r="903" spans="21:28" x14ac:dyDescent="0.2">
      <c r="U903" s="4"/>
      <c r="AA903" s="4"/>
      <c r="AB903" s="4"/>
    </row>
    <row r="904" spans="21:28" x14ac:dyDescent="0.2">
      <c r="U904" s="4"/>
      <c r="AA904" s="4"/>
      <c r="AB904" s="4"/>
    </row>
    <row r="905" spans="21:28" x14ac:dyDescent="0.2">
      <c r="U905" s="4"/>
      <c r="AA905" s="4"/>
      <c r="AB905" s="4"/>
    </row>
    <row r="906" spans="21:28" x14ac:dyDescent="0.2">
      <c r="U906" s="4"/>
      <c r="AA906" s="4"/>
      <c r="AB906" s="4"/>
    </row>
    <row r="907" spans="21:28" x14ac:dyDescent="0.2">
      <c r="U907" s="4"/>
      <c r="AA907" s="4"/>
      <c r="AB907" s="4"/>
    </row>
    <row r="908" spans="21:28" x14ac:dyDescent="0.2">
      <c r="U908" s="4"/>
      <c r="AA908" s="4"/>
      <c r="AB908" s="4"/>
    </row>
    <row r="909" spans="21:28" x14ac:dyDescent="0.2">
      <c r="U909" s="4"/>
      <c r="AA909" s="4"/>
      <c r="AB909" s="4"/>
    </row>
    <row r="910" spans="21:28" x14ac:dyDescent="0.2">
      <c r="U910" s="4"/>
      <c r="AA910" s="4"/>
      <c r="AB910" s="4"/>
    </row>
    <row r="911" spans="21:28" x14ac:dyDescent="0.2">
      <c r="U911" s="4"/>
      <c r="AA911" s="4"/>
      <c r="AB911" s="4"/>
    </row>
    <row r="912" spans="21:28" x14ac:dyDescent="0.2">
      <c r="U912" s="4"/>
      <c r="AA912" s="4"/>
      <c r="AB912" s="4"/>
    </row>
    <row r="913" spans="21:28" x14ac:dyDescent="0.2">
      <c r="U913" s="4"/>
      <c r="AA913" s="4"/>
      <c r="AB913" s="4"/>
    </row>
    <row r="914" spans="21:28" x14ac:dyDescent="0.2">
      <c r="U914" s="4"/>
      <c r="AA914" s="4"/>
      <c r="AB914" s="4"/>
    </row>
    <row r="915" spans="21:28" x14ac:dyDescent="0.2">
      <c r="U915" s="4"/>
      <c r="AA915" s="4"/>
      <c r="AB915" s="4"/>
    </row>
    <row r="916" spans="21:28" x14ac:dyDescent="0.2">
      <c r="U916" s="4"/>
      <c r="AA916" s="4"/>
      <c r="AB916" s="4"/>
    </row>
    <row r="917" spans="21:28" x14ac:dyDescent="0.2">
      <c r="U917" s="4"/>
      <c r="AA917" s="4"/>
      <c r="AB917" s="4"/>
    </row>
    <row r="918" spans="21:28" x14ac:dyDescent="0.2">
      <c r="U918" s="4"/>
      <c r="AA918" s="4"/>
      <c r="AB918" s="4"/>
    </row>
    <row r="919" spans="21:28" x14ac:dyDescent="0.2">
      <c r="U919" s="4"/>
      <c r="AA919" s="4"/>
      <c r="AB919" s="4"/>
    </row>
    <row r="920" spans="21:28" x14ac:dyDescent="0.2">
      <c r="U920" s="4"/>
      <c r="AA920" s="4"/>
      <c r="AB920" s="4"/>
    </row>
    <row r="921" spans="21:28" x14ac:dyDescent="0.2">
      <c r="U921" s="4"/>
      <c r="AA921" s="4"/>
      <c r="AB921" s="4"/>
    </row>
    <row r="922" spans="21:28" x14ac:dyDescent="0.2">
      <c r="U922" s="4"/>
      <c r="AA922" s="4"/>
      <c r="AB922" s="4"/>
    </row>
    <row r="923" spans="21:28" x14ac:dyDescent="0.2">
      <c r="U923" s="4"/>
      <c r="AA923" s="4"/>
      <c r="AB923" s="4"/>
    </row>
    <row r="924" spans="21:28" x14ac:dyDescent="0.2">
      <c r="U924" s="4"/>
      <c r="AA924" s="4"/>
      <c r="AB924" s="4"/>
    </row>
    <row r="925" spans="21:28" x14ac:dyDescent="0.2">
      <c r="U925" s="4"/>
      <c r="AA925" s="4"/>
      <c r="AB925" s="4"/>
    </row>
    <row r="926" spans="21:28" x14ac:dyDescent="0.2">
      <c r="U926" s="4"/>
      <c r="AA926" s="4"/>
      <c r="AB926" s="4"/>
    </row>
    <row r="927" spans="21:28" x14ac:dyDescent="0.2">
      <c r="U927" s="4"/>
      <c r="AA927" s="4"/>
      <c r="AB927" s="4"/>
    </row>
    <row r="928" spans="21:28" x14ac:dyDescent="0.2">
      <c r="U928" s="4"/>
      <c r="AA928" s="4"/>
      <c r="AB928" s="4"/>
    </row>
    <row r="929" spans="21:28" x14ac:dyDescent="0.2">
      <c r="U929" s="4"/>
      <c r="AA929" s="4"/>
      <c r="AB929" s="4"/>
    </row>
    <row r="930" spans="21:28" x14ac:dyDescent="0.2">
      <c r="U930" s="4"/>
      <c r="AA930" s="4"/>
      <c r="AB930" s="4"/>
    </row>
    <row r="931" spans="21:28" x14ac:dyDescent="0.2">
      <c r="U931" s="4"/>
      <c r="AA931" s="4"/>
      <c r="AB931" s="4"/>
    </row>
    <row r="932" spans="21:28" x14ac:dyDescent="0.2">
      <c r="U932" s="4"/>
      <c r="AA932" s="4"/>
      <c r="AB932" s="4"/>
    </row>
    <row r="933" spans="21:28" x14ac:dyDescent="0.2">
      <c r="U933" s="4"/>
      <c r="AA933" s="4"/>
      <c r="AB933" s="4"/>
    </row>
    <row r="934" spans="21:28" x14ac:dyDescent="0.2">
      <c r="U934" s="4"/>
      <c r="AA934" s="4"/>
      <c r="AB934" s="4"/>
    </row>
    <row r="935" spans="21:28" x14ac:dyDescent="0.2">
      <c r="U935" s="4"/>
      <c r="AA935" s="4"/>
      <c r="AB935" s="4"/>
    </row>
    <row r="936" spans="21:28" x14ac:dyDescent="0.2">
      <c r="U936" s="4"/>
      <c r="AA936" s="4"/>
      <c r="AB936" s="4"/>
    </row>
    <row r="937" spans="21:28" x14ac:dyDescent="0.2">
      <c r="U937" s="4"/>
      <c r="AA937" s="4"/>
      <c r="AB937" s="4"/>
    </row>
    <row r="938" spans="21:28" x14ac:dyDescent="0.2">
      <c r="U938" s="4"/>
      <c r="AA938" s="4"/>
      <c r="AB938" s="4"/>
    </row>
    <row r="939" spans="21:28" x14ac:dyDescent="0.2">
      <c r="U939" s="4"/>
      <c r="AA939" s="4"/>
      <c r="AB939" s="4"/>
    </row>
    <row r="940" spans="21:28" x14ac:dyDescent="0.2">
      <c r="U940" s="4"/>
      <c r="AA940" s="4"/>
      <c r="AB940" s="4"/>
    </row>
    <row r="941" spans="21:28" x14ac:dyDescent="0.2">
      <c r="U941" s="4"/>
      <c r="AA941" s="4"/>
      <c r="AB941" s="4"/>
    </row>
    <row r="942" spans="21:28" x14ac:dyDescent="0.2">
      <c r="U942" s="4"/>
      <c r="AA942" s="4"/>
      <c r="AB942" s="4"/>
    </row>
    <row r="943" spans="21:28" x14ac:dyDescent="0.2">
      <c r="U943" s="4"/>
      <c r="AA943" s="4"/>
      <c r="AB943" s="4"/>
    </row>
    <row r="944" spans="21:28" x14ac:dyDescent="0.2">
      <c r="U944" s="4"/>
      <c r="AA944" s="4"/>
      <c r="AB944" s="4"/>
    </row>
    <row r="945" spans="21:28" x14ac:dyDescent="0.2">
      <c r="U945" s="4"/>
      <c r="AA945" s="4"/>
      <c r="AB945" s="4"/>
    </row>
    <row r="946" spans="21:28" x14ac:dyDescent="0.2">
      <c r="U946" s="4"/>
      <c r="AA946" s="4"/>
      <c r="AB946" s="4"/>
    </row>
    <row r="947" spans="21:28" x14ac:dyDescent="0.2">
      <c r="U947" s="4"/>
      <c r="AA947" s="4"/>
      <c r="AB947" s="4"/>
    </row>
    <row r="948" spans="21:28" x14ac:dyDescent="0.2">
      <c r="U948" s="4"/>
      <c r="AA948" s="4"/>
      <c r="AB948" s="4"/>
    </row>
    <row r="949" spans="21:28" x14ac:dyDescent="0.2">
      <c r="U949" s="4"/>
      <c r="AA949" s="4"/>
      <c r="AB949" s="4"/>
    </row>
    <row r="950" spans="21:28" x14ac:dyDescent="0.2">
      <c r="U950" s="4"/>
      <c r="AA950" s="4"/>
      <c r="AB950" s="4"/>
    </row>
    <row r="951" spans="21:28" x14ac:dyDescent="0.2">
      <c r="U951" s="4"/>
      <c r="AA951" s="4"/>
      <c r="AB951" s="4"/>
    </row>
    <row r="952" spans="21:28" x14ac:dyDescent="0.2">
      <c r="U952" s="4"/>
      <c r="AA952" s="4"/>
      <c r="AB952" s="4"/>
    </row>
    <row r="953" spans="21:28" x14ac:dyDescent="0.2">
      <c r="U953" s="4"/>
      <c r="AA953" s="4"/>
      <c r="AB953" s="4"/>
    </row>
    <row r="954" spans="21:28" x14ac:dyDescent="0.2">
      <c r="U954" s="4"/>
      <c r="AA954" s="4"/>
      <c r="AB954" s="4"/>
    </row>
    <row r="955" spans="21:28" x14ac:dyDescent="0.2">
      <c r="U955" s="4"/>
      <c r="AA955" s="4"/>
      <c r="AB955" s="4"/>
    </row>
    <row r="956" spans="21:28" x14ac:dyDescent="0.2">
      <c r="U956" s="4"/>
      <c r="AA956" s="4"/>
      <c r="AB956" s="4"/>
    </row>
    <row r="957" spans="21:28" x14ac:dyDescent="0.2">
      <c r="U957" s="4"/>
      <c r="AA957" s="4"/>
      <c r="AB957" s="4"/>
    </row>
    <row r="958" spans="21:28" x14ac:dyDescent="0.2">
      <c r="U958" s="4"/>
      <c r="AA958" s="4"/>
      <c r="AB958" s="4"/>
    </row>
    <row r="959" spans="21:28" x14ac:dyDescent="0.2">
      <c r="U959" s="4"/>
      <c r="AA959" s="4"/>
      <c r="AB959" s="4"/>
    </row>
    <row r="960" spans="21:28" x14ac:dyDescent="0.2">
      <c r="U960" s="4"/>
      <c r="AA960" s="4"/>
      <c r="AB960" s="4"/>
    </row>
    <row r="961" spans="21:28" x14ac:dyDescent="0.2">
      <c r="U961" s="4"/>
      <c r="AA961" s="4"/>
      <c r="AB961" s="4"/>
    </row>
    <row r="962" spans="21:28" x14ac:dyDescent="0.2">
      <c r="U962" s="4"/>
      <c r="AA962" s="4"/>
      <c r="AB962" s="4"/>
    </row>
    <row r="963" spans="21:28" x14ac:dyDescent="0.2">
      <c r="U963" s="4"/>
      <c r="AA963" s="4"/>
      <c r="AB963" s="4"/>
    </row>
    <row r="964" spans="21:28" x14ac:dyDescent="0.2">
      <c r="U964" s="4"/>
      <c r="AA964" s="4"/>
      <c r="AB964" s="4"/>
    </row>
    <row r="965" spans="21:28" x14ac:dyDescent="0.2">
      <c r="U965" s="4"/>
      <c r="AA965" s="4"/>
      <c r="AB965" s="4"/>
    </row>
    <row r="966" spans="21:28" x14ac:dyDescent="0.2">
      <c r="U966" s="4"/>
      <c r="AA966" s="4"/>
      <c r="AB966" s="4"/>
    </row>
    <row r="967" spans="21:28" x14ac:dyDescent="0.2">
      <c r="U967" s="4"/>
      <c r="AA967" s="4"/>
      <c r="AB967" s="4"/>
    </row>
    <row r="968" spans="21:28" x14ac:dyDescent="0.2">
      <c r="U968" s="4"/>
      <c r="AA968" s="4"/>
      <c r="AB968" s="4"/>
    </row>
    <row r="969" spans="21:28" x14ac:dyDescent="0.2">
      <c r="U969" s="4"/>
      <c r="AA969" s="4"/>
      <c r="AB969" s="4"/>
    </row>
    <row r="970" spans="21:28" x14ac:dyDescent="0.2">
      <c r="U970" s="4"/>
      <c r="AA970" s="4"/>
      <c r="AB970" s="4"/>
    </row>
    <row r="971" spans="21:28" x14ac:dyDescent="0.2">
      <c r="U971" s="4"/>
      <c r="AA971" s="4"/>
      <c r="AB971" s="4"/>
    </row>
    <row r="972" spans="21:28" x14ac:dyDescent="0.2">
      <c r="U972" s="4"/>
      <c r="AA972" s="4"/>
      <c r="AB972" s="4"/>
    </row>
    <row r="973" spans="21:28" x14ac:dyDescent="0.2">
      <c r="U973" s="4"/>
      <c r="AA973" s="4"/>
      <c r="AB973" s="4"/>
    </row>
    <row r="974" spans="21:28" x14ac:dyDescent="0.2">
      <c r="U974" s="4"/>
      <c r="AA974" s="4"/>
      <c r="AB974" s="4"/>
    </row>
    <row r="975" spans="21:28" x14ac:dyDescent="0.2">
      <c r="U975" s="4"/>
      <c r="AA975" s="4"/>
      <c r="AB975" s="4"/>
    </row>
    <row r="976" spans="21:28" x14ac:dyDescent="0.2">
      <c r="U976" s="4"/>
      <c r="AA976" s="4"/>
      <c r="AB976" s="4"/>
    </row>
  </sheetData>
  <mergeCells count="21">
    <mergeCell ref="C56:G56"/>
    <mergeCell ref="B2:AJ2"/>
    <mergeCell ref="G7:J7"/>
    <mergeCell ref="Q7:T7"/>
    <mergeCell ref="L7:O7"/>
    <mergeCell ref="P27:P29"/>
    <mergeCell ref="AG7:AJ7"/>
    <mergeCell ref="B4:E5"/>
    <mergeCell ref="G6:J6"/>
    <mergeCell ref="L6:O6"/>
    <mergeCell ref="G5:AJ5"/>
    <mergeCell ref="G4:AJ4"/>
    <mergeCell ref="V7:Y7"/>
    <mergeCell ref="K27:K29"/>
    <mergeCell ref="B27:E27"/>
    <mergeCell ref="G9:J9"/>
    <mergeCell ref="L9:O9"/>
    <mergeCell ref="D7:D9"/>
    <mergeCell ref="E7:E9"/>
    <mergeCell ref="B7:B9"/>
    <mergeCell ref="C7:C9"/>
  </mergeCells>
  <printOptions horizontalCentered="1" verticalCentered="1"/>
  <pageMargins left="0.31496062992125984" right="0.31496062992125984" top="0.31496062992125984" bottom="0.31496062992125984" header="0.31496062992125984" footer="0.31496062992125984"/>
  <pageSetup paperSize="14" scale="45" orientation="landscape" horizontalDpi="4294967293"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'C:\Users\asantama\Desktop\PROCESOS 2016\ESTUDIOS DE MERCADO\MINIMA CUANTIA\ADQUISICION BUZONES DE SUGERENCIAS\[ESTUDIO DE MERCADO DEFINITIVO  BUZON DE SUGERENCIAS.xlsx]DATOS'!#REF!</xm:f>
          </x14:formula1>
          <xm:sqref>Q37 V37 C62:D62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249977111117893"/>
  </sheetPr>
  <dimension ref="A1:T174"/>
  <sheetViews>
    <sheetView zoomScale="70" zoomScaleNormal="70" workbookViewId="0">
      <selection activeCell="D10" sqref="D10"/>
    </sheetView>
  </sheetViews>
  <sheetFormatPr baseColWidth="10" defaultRowHeight="15.75" x14ac:dyDescent="0.25"/>
  <cols>
    <col min="1" max="1" width="1.7109375" style="4" customWidth="1"/>
    <col min="2" max="2" width="13" style="4" customWidth="1"/>
    <col min="3" max="3" width="62.85546875" style="19" customWidth="1"/>
    <col min="4" max="4" width="15.85546875" style="19" customWidth="1"/>
    <col min="5" max="5" width="17" style="19" customWidth="1"/>
    <col min="6" max="6" width="19.42578125" style="19" customWidth="1"/>
    <col min="7" max="7" width="5.28515625" style="16" customWidth="1"/>
    <col min="8" max="8" width="18.5703125" style="4" customWidth="1"/>
    <col min="9" max="9" width="17.5703125" style="4" customWidth="1"/>
    <col min="10" max="10" width="19.85546875" style="4" customWidth="1"/>
    <col min="11" max="11" width="5.5703125" style="16" customWidth="1"/>
    <col min="12" max="12" width="10.140625" style="30" customWidth="1"/>
    <col min="13" max="13" width="8.85546875" style="30" customWidth="1"/>
    <col min="14" max="14" width="3.5703125" style="4" customWidth="1"/>
    <col min="15" max="15" width="13.7109375" style="4" customWidth="1"/>
    <col min="16" max="16" width="13.7109375" style="200" customWidth="1"/>
    <col min="17" max="17" width="17" style="200" bestFit="1" customWidth="1"/>
    <col min="18" max="18" width="22.42578125" style="200" bestFit="1" customWidth="1"/>
    <col min="19" max="19" width="18.5703125" style="4" hidden="1" customWidth="1"/>
    <col min="20" max="20" width="10.28515625" style="16" customWidth="1"/>
    <col min="21" max="21" width="4.85546875" style="4" customWidth="1"/>
    <col min="22" max="32" width="11.42578125" style="4"/>
    <col min="33" max="33" width="40.7109375" style="4" customWidth="1"/>
    <col min="34" max="16384" width="11.42578125" style="4"/>
  </cols>
  <sheetData>
    <row r="1" spans="1:20" thickBot="1" x14ac:dyDescent="0.25">
      <c r="B1" s="103"/>
      <c r="C1" s="171"/>
      <c r="D1" s="171"/>
      <c r="E1" s="171"/>
      <c r="F1" s="171"/>
      <c r="G1" s="172"/>
      <c r="H1" s="103"/>
      <c r="I1" s="103"/>
      <c r="J1" s="103"/>
      <c r="K1" s="172"/>
      <c r="L1" s="172"/>
      <c r="M1" s="172"/>
      <c r="N1" s="172"/>
      <c r="O1" s="172"/>
      <c r="P1" s="173"/>
      <c r="Q1" s="173"/>
      <c r="R1" s="173"/>
      <c r="S1" s="172"/>
      <c r="T1" s="172"/>
    </row>
    <row r="2" spans="1:20" ht="44.1" customHeight="1" thickBot="1" x14ac:dyDescent="0.25">
      <c r="B2" s="891" t="s">
        <v>54</v>
      </c>
      <c r="C2" s="892"/>
      <c r="D2" s="892"/>
      <c r="E2" s="892"/>
      <c r="F2" s="892"/>
      <c r="G2" s="892"/>
      <c r="H2" s="892"/>
      <c r="I2" s="892"/>
      <c r="J2" s="892"/>
      <c r="K2" s="892"/>
      <c r="L2" s="892"/>
      <c r="M2" s="892"/>
      <c r="N2" s="892"/>
      <c r="O2" s="892"/>
      <c r="P2" s="892"/>
      <c r="Q2" s="892"/>
      <c r="R2" s="892"/>
      <c r="S2" s="893"/>
      <c r="T2" s="174"/>
    </row>
    <row r="3" spans="1:20" ht="15.75" customHeight="1" thickBot="1" x14ac:dyDescent="0.25">
      <c r="B3" s="103"/>
      <c r="C3" s="171"/>
      <c r="D3" s="171"/>
      <c r="E3" s="171"/>
      <c r="F3" s="171"/>
      <c r="G3" s="172"/>
      <c r="H3" s="103"/>
      <c r="I3" s="103"/>
      <c r="J3" s="103"/>
      <c r="K3" s="172"/>
      <c r="L3" s="172"/>
      <c r="M3" s="172"/>
      <c r="N3" s="172"/>
      <c r="O3" s="172"/>
      <c r="P3" s="173"/>
      <c r="Q3" s="173"/>
      <c r="R3" s="173"/>
      <c r="S3" s="172"/>
      <c r="T3" s="172"/>
    </row>
    <row r="4" spans="1:20" ht="29.25" customHeight="1" thickBot="1" x14ac:dyDescent="0.25">
      <c r="B4" s="894"/>
      <c r="C4" s="895"/>
      <c r="D4" s="366"/>
      <c r="E4" s="366"/>
      <c r="F4" s="366"/>
      <c r="G4" s="221"/>
      <c r="H4" s="898" t="s">
        <v>383</v>
      </c>
      <c r="I4" s="899"/>
      <c r="J4" s="899"/>
      <c r="K4" s="899"/>
      <c r="L4" s="899"/>
      <c r="M4" s="899"/>
      <c r="N4" s="899"/>
      <c r="O4" s="899"/>
      <c r="P4" s="899"/>
      <c r="Q4" s="899"/>
      <c r="R4" s="899"/>
      <c r="S4" s="900"/>
      <c r="T4" s="175"/>
    </row>
    <row r="5" spans="1:20" ht="104.25" customHeight="1" thickBot="1" x14ac:dyDescent="0.35">
      <c r="B5" s="896"/>
      <c r="C5" s="897"/>
      <c r="D5" s="369"/>
      <c r="E5" s="369"/>
      <c r="F5" s="369"/>
      <c r="G5" s="222"/>
      <c r="H5" s="901" t="s">
        <v>329</v>
      </c>
      <c r="I5" s="902"/>
      <c r="J5" s="902"/>
      <c r="K5" s="902"/>
      <c r="L5" s="902"/>
      <c r="M5" s="902"/>
      <c r="N5" s="902"/>
      <c r="O5" s="902"/>
      <c r="P5" s="902"/>
      <c r="Q5" s="902"/>
      <c r="R5" s="902"/>
      <c r="S5" s="903"/>
      <c r="T5" s="176"/>
    </row>
    <row r="6" spans="1:20" ht="51" customHeight="1" thickBot="1" x14ac:dyDescent="0.25">
      <c r="B6" s="856" t="s">
        <v>30</v>
      </c>
      <c r="C6" s="856" t="s">
        <v>213</v>
      </c>
      <c r="D6" s="856" t="s">
        <v>238</v>
      </c>
      <c r="E6" s="856" t="s">
        <v>239</v>
      </c>
      <c r="F6" s="856" t="s">
        <v>240</v>
      </c>
      <c r="G6" s="222"/>
      <c r="H6" s="921" t="s">
        <v>382</v>
      </c>
      <c r="I6" s="922"/>
      <c r="J6" s="923"/>
      <c r="K6" s="223"/>
      <c r="L6" s="924" t="s">
        <v>139</v>
      </c>
      <c r="M6" s="925"/>
      <c r="N6" s="225"/>
      <c r="O6" s="904" t="s">
        <v>140</v>
      </c>
      <c r="P6" s="905"/>
      <c r="Q6" s="905"/>
      <c r="R6" s="905"/>
      <c r="S6" s="906"/>
      <c r="T6" s="177"/>
    </row>
    <row r="7" spans="1:20" ht="59.25" customHeight="1" thickBot="1" x14ac:dyDescent="0.25">
      <c r="B7" s="857"/>
      <c r="C7" s="857"/>
      <c r="D7" s="857"/>
      <c r="E7" s="857"/>
      <c r="F7" s="857"/>
      <c r="G7" s="222"/>
      <c r="H7" s="907" t="s">
        <v>37</v>
      </c>
      <c r="I7" s="907" t="s">
        <v>127</v>
      </c>
      <c r="J7" s="907" t="s">
        <v>141</v>
      </c>
      <c r="K7" s="224"/>
      <c r="L7" s="360" t="s">
        <v>330</v>
      </c>
      <c r="M7" s="361">
        <v>44378</v>
      </c>
      <c r="N7" s="225"/>
      <c r="O7" s="179" t="s">
        <v>232</v>
      </c>
      <c r="P7" s="180" t="s">
        <v>142</v>
      </c>
      <c r="Q7" s="178" t="s">
        <v>127</v>
      </c>
      <c r="R7" s="178" t="s">
        <v>129</v>
      </c>
      <c r="S7" s="181" t="s">
        <v>143</v>
      </c>
      <c r="T7" s="182"/>
    </row>
    <row r="8" spans="1:20" ht="34.5" customHeight="1" thickBot="1" x14ac:dyDescent="0.25">
      <c r="B8" s="858"/>
      <c r="C8" s="858"/>
      <c r="D8" s="858"/>
      <c r="E8" s="858"/>
      <c r="F8" s="858"/>
      <c r="G8" s="222"/>
      <c r="H8" s="907"/>
      <c r="I8" s="907"/>
      <c r="J8" s="907"/>
      <c r="K8" s="224"/>
      <c r="L8" s="362">
        <v>105.48</v>
      </c>
      <c r="M8" s="363">
        <v>109.14</v>
      </c>
      <c r="N8" s="225"/>
      <c r="O8" s="908"/>
      <c r="P8" s="909"/>
      <c r="Q8" s="909"/>
      <c r="R8" s="909"/>
      <c r="S8" s="910"/>
      <c r="T8" s="182"/>
    </row>
    <row r="9" spans="1:20" ht="50.25" customHeight="1" thickBot="1" x14ac:dyDescent="0.3">
      <c r="B9" s="914"/>
      <c r="C9" s="915"/>
      <c r="D9" s="267"/>
      <c r="E9" s="267"/>
      <c r="F9" s="268"/>
      <c r="G9" s="222"/>
      <c r="H9" s="206"/>
      <c r="I9" s="207"/>
      <c r="J9" s="208"/>
      <c r="K9" s="224"/>
      <c r="L9" s="209"/>
      <c r="M9" s="210"/>
      <c r="N9" s="225"/>
      <c r="O9" s="911"/>
      <c r="P9" s="912"/>
      <c r="Q9" s="912"/>
      <c r="R9" s="912"/>
      <c r="S9" s="913"/>
      <c r="T9" s="182"/>
    </row>
    <row r="10" spans="1:20" ht="67.5" customHeight="1" thickBot="1" x14ac:dyDescent="0.25">
      <c r="B10" s="378">
        <v>1</v>
      </c>
      <c r="C10" s="370" t="s">
        <v>241</v>
      </c>
      <c r="D10" s="372">
        <v>1</v>
      </c>
      <c r="E10" s="372" t="s">
        <v>245</v>
      </c>
      <c r="F10" s="379">
        <v>1</v>
      </c>
      <c r="G10" s="222"/>
      <c r="H10" s="368">
        <v>39000</v>
      </c>
      <c r="I10" s="184">
        <f>+ROUND(H10*0.19,0)</f>
        <v>7410</v>
      </c>
      <c r="J10" s="185">
        <f t="shared" ref="J10:J14" si="0">+H10+I10</f>
        <v>46410</v>
      </c>
      <c r="K10" s="224"/>
      <c r="L10" s="919">
        <f>ROUND($M$8/$L$8*H10,0)</f>
        <v>40353</v>
      </c>
      <c r="M10" s="920"/>
      <c r="N10" s="226"/>
      <c r="O10" s="300" t="e">
        <f>+#REF!</f>
        <v>#REF!</v>
      </c>
      <c r="P10" s="227">
        <f>+L10</f>
        <v>40353</v>
      </c>
      <c r="Q10" s="228">
        <f>+ROUND(P10*0.19,0)</f>
        <v>7667</v>
      </c>
      <c r="R10" s="228">
        <f>+P10+Q10</f>
        <v>48020</v>
      </c>
      <c r="S10" s="271" t="e">
        <f t="shared" ref="S10:S14" si="1">+R10*O10</f>
        <v>#REF!</v>
      </c>
      <c r="T10" s="182"/>
    </row>
    <row r="11" spans="1:20" ht="60" customHeight="1" thickBot="1" x14ac:dyDescent="0.25">
      <c r="B11" s="318">
        <f>B10+1</f>
        <v>2</v>
      </c>
      <c r="C11" s="373" t="s">
        <v>241</v>
      </c>
      <c r="D11" s="372">
        <v>1</v>
      </c>
      <c r="E11" s="376" t="s">
        <v>245</v>
      </c>
      <c r="F11" s="379">
        <v>1</v>
      </c>
      <c r="G11" s="222"/>
      <c r="H11" s="368">
        <v>117000</v>
      </c>
      <c r="I11" s="184">
        <f t="shared" ref="I11:I14" si="2">+ROUND(H11*0.19,0)</f>
        <v>22230</v>
      </c>
      <c r="J11" s="185">
        <f t="shared" si="0"/>
        <v>139230</v>
      </c>
      <c r="K11" s="224"/>
      <c r="L11" s="919">
        <f>ROUND($M$8/$L$8*H11,0)</f>
        <v>121060</v>
      </c>
      <c r="M11" s="920"/>
      <c r="N11" s="226"/>
      <c r="O11" s="300" t="e">
        <f>+#REF!</f>
        <v>#REF!</v>
      </c>
      <c r="P11" s="227">
        <f>+L11</f>
        <v>121060</v>
      </c>
      <c r="Q11" s="228">
        <f t="shared" ref="Q11:Q14" si="3">+ROUND(P11*0.19,0)</f>
        <v>23001</v>
      </c>
      <c r="R11" s="228">
        <f t="shared" ref="R11:R14" si="4">+P11+Q11</f>
        <v>144061</v>
      </c>
      <c r="S11" s="272" t="e">
        <f t="shared" si="1"/>
        <v>#REF!</v>
      </c>
      <c r="T11" s="203"/>
    </row>
    <row r="12" spans="1:20" s="183" customFormat="1" ht="60" customHeight="1" thickBot="1" x14ac:dyDescent="0.3">
      <c r="B12" s="318">
        <f>B11+1</f>
        <v>3</v>
      </c>
      <c r="C12" s="373" t="s">
        <v>241</v>
      </c>
      <c r="D12" s="372">
        <v>1</v>
      </c>
      <c r="E12" s="376" t="s">
        <v>245</v>
      </c>
      <c r="F12" s="379">
        <v>1</v>
      </c>
      <c r="G12" s="222"/>
      <c r="H12" s="368">
        <v>117000</v>
      </c>
      <c r="I12" s="184">
        <f t="shared" si="2"/>
        <v>22230</v>
      </c>
      <c r="J12" s="185">
        <f t="shared" si="0"/>
        <v>139230</v>
      </c>
      <c r="K12" s="224"/>
      <c r="L12" s="919">
        <f>ROUND($M$8/$L$8*H12,0)</f>
        <v>121060</v>
      </c>
      <c r="M12" s="920"/>
      <c r="N12" s="226"/>
      <c r="O12" s="300" t="e">
        <f>+#REF!</f>
        <v>#REF!</v>
      </c>
      <c r="P12" s="227">
        <f>+L12</f>
        <v>121060</v>
      </c>
      <c r="Q12" s="228">
        <f t="shared" si="3"/>
        <v>23001</v>
      </c>
      <c r="R12" s="228">
        <f t="shared" si="4"/>
        <v>144061</v>
      </c>
      <c r="S12" s="272" t="e">
        <f t="shared" si="1"/>
        <v>#REF!</v>
      </c>
      <c r="T12" s="186"/>
    </row>
    <row r="13" spans="1:20" ht="60" customHeight="1" thickBot="1" x14ac:dyDescent="0.25">
      <c r="B13" s="318">
        <f t="shared" ref="B13:B14" si="5">B12+1</f>
        <v>4</v>
      </c>
      <c r="C13" s="373" t="s">
        <v>241</v>
      </c>
      <c r="D13" s="372">
        <v>1</v>
      </c>
      <c r="E13" s="376" t="s">
        <v>245</v>
      </c>
      <c r="F13" s="379">
        <v>1</v>
      </c>
      <c r="G13" s="222"/>
      <c r="H13" s="368">
        <v>19500</v>
      </c>
      <c r="I13" s="184">
        <f t="shared" si="2"/>
        <v>3705</v>
      </c>
      <c r="J13" s="185">
        <f t="shared" si="0"/>
        <v>23205</v>
      </c>
      <c r="K13" s="224"/>
      <c r="L13" s="919">
        <f>ROUND($M$8/$L$8*H13,0)</f>
        <v>20177</v>
      </c>
      <c r="M13" s="920"/>
      <c r="N13" s="226"/>
      <c r="O13" s="300" t="e">
        <f>+#REF!</f>
        <v>#REF!</v>
      </c>
      <c r="P13" s="227">
        <f t="shared" ref="P13:P14" si="6">+L13</f>
        <v>20177</v>
      </c>
      <c r="Q13" s="228">
        <f t="shared" si="3"/>
        <v>3834</v>
      </c>
      <c r="R13" s="228">
        <f t="shared" si="4"/>
        <v>24011</v>
      </c>
      <c r="S13" s="272" t="e">
        <f t="shared" si="1"/>
        <v>#REF!</v>
      </c>
      <c r="T13" s="182"/>
    </row>
    <row r="14" spans="1:20" ht="60" customHeight="1" thickBot="1" x14ac:dyDescent="0.25">
      <c r="B14" s="318">
        <f t="shared" si="5"/>
        <v>5</v>
      </c>
      <c r="C14" s="373" t="s">
        <v>241</v>
      </c>
      <c r="D14" s="372">
        <v>1</v>
      </c>
      <c r="E14" s="376" t="s">
        <v>245</v>
      </c>
      <c r="F14" s="379">
        <v>1</v>
      </c>
      <c r="G14" s="222"/>
      <c r="H14" s="368">
        <v>117000</v>
      </c>
      <c r="I14" s="184">
        <f t="shared" si="2"/>
        <v>22230</v>
      </c>
      <c r="J14" s="185">
        <f t="shared" si="0"/>
        <v>139230</v>
      </c>
      <c r="K14" s="224"/>
      <c r="L14" s="919">
        <f>ROUND($M$8/$L$8*H14,0)</f>
        <v>121060</v>
      </c>
      <c r="M14" s="920"/>
      <c r="N14" s="226"/>
      <c r="O14" s="300" t="e">
        <f>+#REF!</f>
        <v>#REF!</v>
      </c>
      <c r="P14" s="227">
        <f t="shared" si="6"/>
        <v>121060</v>
      </c>
      <c r="Q14" s="228">
        <f t="shared" si="3"/>
        <v>23001</v>
      </c>
      <c r="R14" s="228">
        <f t="shared" si="4"/>
        <v>144061</v>
      </c>
      <c r="S14" s="272" t="e">
        <f t="shared" si="1"/>
        <v>#REF!</v>
      </c>
      <c r="T14" s="182"/>
    </row>
    <row r="15" spans="1:20" s="16" customFormat="1" ht="26.25" customHeight="1" thickBot="1" x14ac:dyDescent="0.3">
      <c r="A15" s="76"/>
      <c r="B15" s="187"/>
      <c r="C15" s="172"/>
      <c r="D15" s="172"/>
      <c r="E15" s="172"/>
      <c r="F15" s="172"/>
      <c r="G15" s="172"/>
      <c r="H15" s="172"/>
      <c r="I15" s="172"/>
      <c r="J15" s="173"/>
      <c r="K15" s="172"/>
      <c r="L15" s="188"/>
      <c r="M15" s="188"/>
      <c r="N15" s="103"/>
      <c r="O15" s="103"/>
      <c r="P15" s="189"/>
      <c r="Q15" s="189"/>
      <c r="R15" s="189"/>
      <c r="S15" s="229" t="e">
        <f>SUM(S8:S14)</f>
        <v>#REF!</v>
      </c>
      <c r="T15" s="172"/>
    </row>
    <row r="16" spans="1:20" s="76" customFormat="1" ht="30" customHeight="1" x14ac:dyDescent="0.25">
      <c r="B16" s="187"/>
      <c r="C16" s="435" t="s">
        <v>144</v>
      </c>
      <c r="D16" s="917"/>
      <c r="E16" s="917"/>
      <c r="F16" s="917"/>
      <c r="G16" s="917"/>
      <c r="H16" s="917"/>
      <c r="I16" s="262"/>
      <c r="J16" s="263"/>
      <c r="N16" s="190"/>
      <c r="O16" s="190"/>
      <c r="P16" s="190"/>
      <c r="Q16" s="190"/>
      <c r="R16" s="190"/>
      <c r="S16" s="190"/>
      <c r="T16" s="191"/>
    </row>
    <row r="17" spans="2:20" s="76" customFormat="1" ht="30" customHeight="1" x14ac:dyDescent="0.25">
      <c r="B17" s="187"/>
      <c r="C17" s="918"/>
      <c r="D17" s="918"/>
      <c r="E17" s="918"/>
      <c r="F17" s="918"/>
      <c r="G17" s="918"/>
      <c r="H17" s="918"/>
      <c r="I17" s="918"/>
      <c r="J17" s="918"/>
      <c r="K17" s="918"/>
      <c r="L17" s="918"/>
      <c r="M17" s="918"/>
      <c r="N17" s="918"/>
      <c r="O17" s="918"/>
      <c r="P17" s="918"/>
      <c r="Q17" s="918"/>
      <c r="R17" s="918"/>
      <c r="S17" s="918"/>
      <c r="T17" s="191"/>
    </row>
    <row r="18" spans="2:20" s="16" customFormat="1" ht="17.100000000000001" customHeight="1" x14ac:dyDescent="0.2">
      <c r="B18" s="172"/>
      <c r="C18" s="192"/>
      <c r="D18" s="192"/>
      <c r="E18" s="192"/>
      <c r="F18" s="192"/>
      <c r="G18" s="172"/>
      <c r="H18" s="172"/>
      <c r="I18" s="172"/>
      <c r="J18" s="172"/>
      <c r="K18" s="172"/>
      <c r="L18" s="188"/>
      <c r="M18" s="188"/>
      <c r="N18" s="103"/>
      <c r="O18" s="103"/>
      <c r="P18" s="189"/>
      <c r="Q18" s="189"/>
      <c r="R18" s="189"/>
      <c r="S18" s="103"/>
      <c r="T18" s="172"/>
    </row>
    <row r="19" spans="2:20" s="16" customFormat="1" ht="20.100000000000001" customHeight="1" x14ac:dyDescent="0.2">
      <c r="B19" s="172"/>
      <c r="C19" s="193" t="s">
        <v>101</v>
      </c>
      <c r="D19" s="193"/>
      <c r="E19" s="193"/>
      <c r="F19" s="301"/>
      <c r="G19" s="916"/>
      <c r="H19" s="916"/>
      <c r="I19" s="194"/>
      <c r="J19" s="172"/>
      <c r="K19" s="172"/>
      <c r="L19" s="188"/>
      <c r="M19" s="188"/>
      <c r="N19" s="103"/>
      <c r="O19" s="103"/>
      <c r="P19" s="189"/>
      <c r="Q19" s="189"/>
      <c r="R19" s="189"/>
      <c r="S19" s="103"/>
      <c r="T19" s="172"/>
    </row>
    <row r="20" spans="2:20" s="16" customFormat="1" ht="19.5" customHeight="1" x14ac:dyDescent="0.2">
      <c r="B20" s="172"/>
      <c r="C20" s="195" t="s">
        <v>102</v>
      </c>
      <c r="D20" s="195"/>
      <c r="E20" s="195"/>
      <c r="F20" s="196"/>
      <c r="G20" s="172"/>
      <c r="H20" s="172"/>
      <c r="I20" s="172"/>
      <c r="J20" s="172"/>
      <c r="K20" s="172"/>
      <c r="L20" s="188"/>
      <c r="M20" s="188"/>
      <c r="N20" s="103"/>
      <c r="O20" s="103"/>
      <c r="P20" s="189"/>
      <c r="Q20" s="189"/>
      <c r="R20" s="189"/>
      <c r="S20" s="103"/>
      <c r="T20" s="172"/>
    </row>
    <row r="21" spans="2:20" s="16" customFormat="1" ht="164.25" customHeight="1" x14ac:dyDescent="0.2">
      <c r="B21" s="172"/>
      <c r="C21" s="197"/>
      <c r="D21" s="197"/>
      <c r="E21" s="197"/>
      <c r="F21" s="197"/>
      <c r="G21" s="172"/>
      <c r="H21" s="172"/>
      <c r="I21" s="172"/>
      <c r="J21" s="172"/>
      <c r="K21" s="172"/>
      <c r="L21" s="188"/>
      <c r="M21" s="188"/>
      <c r="N21" s="103"/>
      <c r="O21" s="103"/>
      <c r="P21" s="189"/>
      <c r="Q21" s="189"/>
      <c r="R21" s="189"/>
      <c r="S21" s="103"/>
      <c r="T21" s="172"/>
    </row>
    <row r="22" spans="2:20" s="16" customFormat="1" ht="20.100000000000001" customHeight="1" x14ac:dyDescent="0.2">
      <c r="B22" s="172"/>
      <c r="C22" s="198"/>
      <c r="D22" s="198"/>
      <c r="E22" s="198"/>
      <c r="F22" s="198"/>
      <c r="G22" s="172"/>
      <c r="H22" s="172"/>
      <c r="I22" s="172"/>
      <c r="J22" s="172"/>
      <c r="K22" s="172"/>
      <c r="L22" s="188"/>
      <c r="M22" s="188"/>
      <c r="N22" s="103"/>
      <c r="O22" s="103"/>
      <c r="P22" s="189"/>
      <c r="Q22" s="189"/>
      <c r="R22" s="189"/>
      <c r="S22" s="103"/>
      <c r="T22" s="172"/>
    </row>
    <row r="23" spans="2:20" s="16" customFormat="1" ht="20.100000000000001" customHeight="1" x14ac:dyDescent="0.2">
      <c r="B23" s="172"/>
      <c r="C23" s="198"/>
      <c r="D23" s="198"/>
      <c r="E23" s="198"/>
      <c r="F23" s="198"/>
      <c r="G23" s="172"/>
      <c r="H23" s="172"/>
      <c r="I23" s="172"/>
      <c r="J23" s="172"/>
      <c r="K23" s="172"/>
      <c r="L23" s="188"/>
      <c r="M23" s="188"/>
      <c r="N23" s="103"/>
      <c r="O23" s="103"/>
      <c r="P23" s="189"/>
      <c r="Q23" s="189"/>
      <c r="R23" s="189"/>
      <c r="S23" s="103"/>
      <c r="T23" s="172"/>
    </row>
    <row r="24" spans="2:20" ht="16.5" customHeight="1" x14ac:dyDescent="0.2">
      <c r="B24" s="103"/>
      <c r="C24" s="103"/>
      <c r="D24" s="103"/>
      <c r="E24" s="103"/>
      <c r="F24" s="103"/>
      <c r="G24" s="103"/>
      <c r="H24" s="103"/>
      <c r="I24" s="103"/>
      <c r="J24" s="103"/>
      <c r="K24" s="103"/>
      <c r="L24" s="188"/>
      <c r="M24" s="188"/>
      <c r="N24" s="103"/>
      <c r="O24" s="103"/>
      <c r="P24" s="189"/>
      <c r="Q24" s="189"/>
      <c r="R24" s="189"/>
      <c r="S24" s="103"/>
      <c r="T24" s="172"/>
    </row>
    <row r="25" spans="2:20" ht="17.100000000000001" customHeight="1" x14ac:dyDescent="0.2">
      <c r="B25" s="103"/>
      <c r="C25" s="103"/>
      <c r="D25" s="103"/>
      <c r="E25" s="103"/>
      <c r="F25" s="103"/>
      <c r="G25" s="103"/>
      <c r="H25" s="103"/>
      <c r="I25" s="103"/>
      <c r="J25" s="103"/>
      <c r="K25" s="103"/>
      <c r="L25" s="188"/>
      <c r="M25" s="188"/>
      <c r="N25" s="103"/>
      <c r="O25" s="103"/>
      <c r="P25" s="189"/>
      <c r="Q25" s="189"/>
      <c r="R25" s="189"/>
      <c r="S25" s="103"/>
      <c r="T25" s="172"/>
    </row>
    <row r="26" spans="2:20" ht="20.100000000000001" customHeight="1" x14ac:dyDescent="0.2">
      <c r="B26" s="103"/>
      <c r="C26" s="171"/>
      <c r="D26" s="171"/>
      <c r="E26" s="171"/>
      <c r="F26" s="171"/>
      <c r="G26" s="172"/>
      <c r="H26" s="103"/>
      <c r="I26" s="103"/>
      <c r="J26" s="103"/>
      <c r="K26" s="172"/>
      <c r="L26" s="188"/>
      <c r="M26" s="188"/>
      <c r="N26" s="103"/>
      <c r="O26" s="103"/>
      <c r="P26" s="189"/>
      <c r="Q26" s="189"/>
      <c r="R26" s="189"/>
      <c r="S26" s="103"/>
      <c r="T26" s="172"/>
    </row>
    <row r="27" spans="2:20" ht="20.100000000000001" customHeight="1" x14ac:dyDescent="0.2">
      <c r="B27" s="103"/>
      <c r="C27" s="171"/>
      <c r="D27" s="171"/>
      <c r="E27" s="171"/>
      <c r="F27" s="171"/>
      <c r="G27" s="172"/>
      <c r="H27" s="103"/>
      <c r="I27" s="103"/>
      <c r="J27" s="103"/>
      <c r="K27" s="172"/>
      <c r="L27" s="188"/>
      <c r="M27" s="188"/>
      <c r="N27" s="103"/>
      <c r="O27" s="103"/>
      <c r="P27" s="189"/>
      <c r="Q27" s="189"/>
      <c r="R27" s="189"/>
      <c r="S27" s="103"/>
      <c r="T27" s="172"/>
    </row>
    <row r="28" spans="2:20" ht="20.100000000000001" customHeight="1" x14ac:dyDescent="0.2">
      <c r="B28" s="103"/>
      <c r="C28" s="171"/>
      <c r="D28" s="171"/>
      <c r="E28" s="171"/>
      <c r="F28" s="171"/>
      <c r="G28" s="172"/>
      <c r="H28" s="103"/>
      <c r="I28" s="103"/>
      <c r="J28" s="103"/>
      <c r="K28" s="172"/>
      <c r="L28" s="188"/>
      <c r="M28" s="188"/>
      <c r="N28" s="103"/>
      <c r="O28" s="103"/>
      <c r="P28" s="189"/>
      <c r="Q28" s="189"/>
      <c r="R28" s="189"/>
      <c r="S28" s="103"/>
      <c r="T28" s="172"/>
    </row>
    <row r="29" spans="2:20" ht="19.5" customHeight="1" x14ac:dyDescent="0.2">
      <c r="B29" s="103"/>
      <c r="C29" s="171"/>
      <c r="D29" s="171"/>
      <c r="E29" s="171"/>
      <c r="F29" s="171"/>
      <c r="G29" s="172"/>
      <c r="H29" s="103"/>
      <c r="I29" s="103"/>
      <c r="J29" s="103"/>
      <c r="K29" s="172"/>
      <c r="L29" s="188"/>
      <c r="M29" s="188"/>
      <c r="N29" s="103"/>
      <c r="O29" s="103"/>
      <c r="P29" s="189"/>
      <c r="Q29" s="189"/>
      <c r="R29" s="189"/>
      <c r="S29" s="103"/>
      <c r="T29" s="172"/>
    </row>
    <row r="30" spans="2:20" ht="19.5" customHeight="1" x14ac:dyDescent="0.2">
      <c r="B30" s="103"/>
      <c r="C30" s="103"/>
      <c r="D30" s="103"/>
      <c r="E30" s="103"/>
      <c r="F30" s="103"/>
      <c r="G30" s="103"/>
      <c r="H30" s="103"/>
      <c r="I30" s="103"/>
      <c r="J30" s="103"/>
      <c r="K30" s="103"/>
      <c r="L30" s="188"/>
      <c r="M30" s="188"/>
      <c r="N30" s="103"/>
      <c r="O30" s="103"/>
      <c r="P30" s="189"/>
      <c r="Q30" s="189"/>
      <c r="R30" s="189"/>
      <c r="S30" s="103"/>
      <c r="T30" s="172"/>
    </row>
    <row r="31" spans="2:20" ht="15" x14ac:dyDescent="0.2">
      <c r="B31" s="103"/>
      <c r="C31" s="103"/>
      <c r="D31" s="103"/>
      <c r="E31" s="103"/>
      <c r="F31" s="103"/>
      <c r="G31" s="103"/>
      <c r="H31" s="103"/>
      <c r="I31" s="103"/>
      <c r="J31" s="103"/>
      <c r="K31" s="103"/>
      <c r="L31" s="188"/>
      <c r="M31" s="188"/>
      <c r="N31" s="103"/>
      <c r="O31" s="103"/>
      <c r="P31" s="189"/>
      <c r="Q31" s="189"/>
      <c r="R31" s="189"/>
      <c r="S31" s="103"/>
      <c r="T31" s="172"/>
    </row>
    <row r="32" spans="2:20" ht="15" x14ac:dyDescent="0.2">
      <c r="B32" s="103"/>
      <c r="C32" s="103"/>
      <c r="D32" s="103"/>
      <c r="E32" s="103"/>
      <c r="F32" s="103"/>
      <c r="G32" s="103"/>
      <c r="H32" s="103"/>
      <c r="I32" s="103"/>
      <c r="J32" s="103"/>
      <c r="K32" s="103"/>
      <c r="L32" s="188"/>
      <c r="M32" s="188"/>
      <c r="N32" s="103"/>
      <c r="O32" s="103"/>
      <c r="P32" s="189"/>
      <c r="Q32" s="189"/>
      <c r="R32" s="189"/>
      <c r="S32" s="103"/>
      <c r="T32" s="172"/>
    </row>
    <row r="33" spans="2:20" x14ac:dyDescent="0.25">
      <c r="B33" s="103"/>
      <c r="C33" s="103"/>
      <c r="D33" s="103"/>
      <c r="E33" s="103"/>
      <c r="F33" s="103"/>
      <c r="G33" s="103"/>
      <c r="H33" s="199"/>
      <c r="I33" s="199"/>
      <c r="J33" s="103"/>
      <c r="K33" s="103"/>
      <c r="L33" s="188"/>
      <c r="M33" s="188"/>
      <c r="N33" s="103"/>
      <c r="O33" s="103"/>
      <c r="P33" s="189"/>
      <c r="Q33" s="189"/>
      <c r="R33" s="189"/>
      <c r="S33" s="103"/>
      <c r="T33" s="172"/>
    </row>
    <row r="34" spans="2:20" ht="15" x14ac:dyDescent="0.2">
      <c r="B34" s="103"/>
      <c r="C34" s="103"/>
      <c r="D34" s="103"/>
      <c r="E34" s="103"/>
      <c r="F34" s="103"/>
      <c r="G34" s="103"/>
      <c r="H34" s="103"/>
      <c r="I34" s="103"/>
      <c r="J34" s="103"/>
      <c r="K34" s="103"/>
      <c r="L34" s="188"/>
      <c r="M34" s="188"/>
      <c r="N34" s="103"/>
      <c r="O34" s="103"/>
      <c r="P34" s="189"/>
      <c r="Q34" s="189"/>
      <c r="R34" s="189"/>
      <c r="S34" s="103"/>
      <c r="T34" s="172"/>
    </row>
    <row r="35" spans="2:20" ht="15" x14ac:dyDescent="0.2">
      <c r="B35" s="103"/>
      <c r="C35" s="103"/>
      <c r="D35" s="103"/>
      <c r="E35" s="103"/>
      <c r="F35" s="103"/>
      <c r="G35" s="103"/>
      <c r="H35" s="103"/>
      <c r="I35" s="103"/>
      <c r="J35" s="103"/>
      <c r="K35" s="103"/>
      <c r="L35" s="188"/>
      <c r="M35" s="188"/>
      <c r="N35" s="103"/>
      <c r="O35" s="103"/>
      <c r="P35" s="189"/>
      <c r="Q35" s="189"/>
      <c r="R35" s="189"/>
      <c r="S35" s="103"/>
      <c r="T35" s="172"/>
    </row>
    <row r="36" spans="2:20" ht="15" x14ac:dyDescent="0.2">
      <c r="B36" s="103"/>
      <c r="C36" s="103"/>
      <c r="D36" s="103"/>
      <c r="E36" s="103"/>
      <c r="F36" s="103"/>
      <c r="G36" s="103"/>
      <c r="H36" s="103"/>
      <c r="I36" s="103"/>
      <c r="J36" s="103"/>
      <c r="K36" s="103"/>
      <c r="L36" s="188"/>
      <c r="M36" s="188"/>
      <c r="N36" s="103"/>
      <c r="O36" s="103"/>
      <c r="P36" s="189"/>
      <c r="Q36" s="189"/>
      <c r="R36" s="189"/>
      <c r="S36" s="103"/>
      <c r="T36" s="172"/>
    </row>
    <row r="37" spans="2:20" ht="15" x14ac:dyDescent="0.2">
      <c r="B37" s="103"/>
      <c r="C37" s="103"/>
      <c r="D37" s="103"/>
      <c r="E37" s="103"/>
      <c r="F37" s="103"/>
      <c r="G37" s="103"/>
      <c r="H37" s="103"/>
      <c r="I37" s="103"/>
      <c r="J37" s="103"/>
      <c r="K37" s="103"/>
      <c r="L37" s="188"/>
      <c r="M37" s="188"/>
      <c r="N37" s="103"/>
      <c r="O37" s="103"/>
      <c r="P37" s="189"/>
      <c r="Q37" s="189"/>
      <c r="R37" s="189"/>
      <c r="S37" s="103"/>
      <c r="T37" s="172"/>
    </row>
    <row r="38" spans="2:20" ht="15" x14ac:dyDescent="0.2">
      <c r="B38" s="103"/>
      <c r="C38" s="103"/>
      <c r="D38" s="103"/>
      <c r="E38" s="103"/>
      <c r="F38" s="103"/>
      <c r="G38" s="103"/>
      <c r="H38" s="103"/>
      <c r="I38" s="103"/>
      <c r="J38" s="103"/>
      <c r="K38" s="103"/>
      <c r="L38" s="188"/>
      <c r="M38" s="188"/>
      <c r="N38" s="103"/>
      <c r="O38" s="103"/>
      <c r="P38" s="189"/>
      <c r="Q38" s="189"/>
      <c r="R38" s="189"/>
      <c r="S38" s="103"/>
      <c r="T38" s="172"/>
    </row>
    <row r="39" spans="2:20" ht="15" x14ac:dyDescent="0.2">
      <c r="B39" s="103"/>
      <c r="C39" s="103"/>
      <c r="D39" s="103"/>
      <c r="E39" s="103"/>
      <c r="F39" s="103"/>
      <c r="G39" s="103"/>
      <c r="H39" s="103"/>
      <c r="I39" s="103"/>
      <c r="J39" s="103"/>
      <c r="K39" s="103"/>
      <c r="L39" s="188"/>
      <c r="M39" s="188"/>
      <c r="N39" s="103"/>
      <c r="O39" s="103"/>
      <c r="P39" s="189"/>
      <c r="Q39" s="189"/>
      <c r="R39" s="189"/>
      <c r="S39" s="103"/>
      <c r="T39" s="172"/>
    </row>
    <row r="40" spans="2:20" ht="15" x14ac:dyDescent="0.2">
      <c r="B40" s="103"/>
      <c r="C40" s="103"/>
      <c r="D40" s="103"/>
      <c r="E40" s="103"/>
      <c r="F40" s="103"/>
      <c r="G40" s="103"/>
      <c r="H40" s="103"/>
      <c r="I40" s="103"/>
      <c r="J40" s="103"/>
      <c r="K40" s="103"/>
      <c r="L40" s="188"/>
      <c r="M40" s="188"/>
      <c r="N40" s="103"/>
      <c r="O40" s="103"/>
      <c r="P40" s="189"/>
      <c r="Q40" s="189"/>
      <c r="R40" s="189"/>
      <c r="S40" s="103"/>
      <c r="T40" s="172"/>
    </row>
    <row r="41" spans="2:20" ht="15" x14ac:dyDescent="0.2">
      <c r="B41" s="103"/>
      <c r="C41" s="103"/>
      <c r="D41" s="103"/>
      <c r="E41" s="103"/>
      <c r="F41" s="103"/>
      <c r="G41" s="103"/>
      <c r="H41" s="103"/>
      <c r="I41" s="103"/>
      <c r="J41" s="103"/>
      <c r="K41" s="103"/>
      <c r="L41" s="188"/>
      <c r="M41" s="188"/>
      <c r="N41" s="103"/>
      <c r="O41" s="103"/>
      <c r="P41" s="189"/>
      <c r="Q41" s="189"/>
      <c r="R41" s="189"/>
      <c r="S41" s="103"/>
      <c r="T41" s="172"/>
    </row>
    <row r="42" spans="2:20" ht="15" x14ac:dyDescent="0.2">
      <c r="B42" s="103"/>
      <c r="C42" s="103"/>
      <c r="D42" s="103"/>
      <c r="E42" s="103"/>
      <c r="F42" s="103"/>
      <c r="G42" s="103"/>
      <c r="H42" s="103"/>
      <c r="I42" s="103"/>
      <c r="J42" s="103"/>
      <c r="K42" s="103"/>
      <c r="L42" s="188"/>
      <c r="M42" s="188"/>
      <c r="N42" s="103"/>
      <c r="O42" s="103"/>
      <c r="P42" s="189"/>
      <c r="Q42" s="189"/>
      <c r="R42" s="189"/>
      <c r="S42" s="103"/>
      <c r="T42" s="172"/>
    </row>
    <row r="43" spans="2:20" x14ac:dyDescent="0.25">
      <c r="C43" s="4"/>
      <c r="D43" s="4"/>
      <c r="E43" s="4"/>
      <c r="F43" s="4"/>
      <c r="G43" s="4"/>
      <c r="K43" s="4"/>
    </row>
    <row r="44" spans="2:20" x14ac:dyDescent="0.25">
      <c r="C44" s="4"/>
      <c r="D44" s="4"/>
      <c r="E44" s="4"/>
      <c r="F44" s="4"/>
      <c r="G44" s="4"/>
      <c r="K44" s="4"/>
    </row>
    <row r="45" spans="2:20" x14ac:dyDescent="0.25">
      <c r="C45" s="4"/>
      <c r="D45" s="4"/>
      <c r="E45" s="4"/>
      <c r="F45" s="4"/>
      <c r="G45" s="4"/>
      <c r="K45" s="4"/>
    </row>
    <row r="46" spans="2:20" x14ac:dyDescent="0.25">
      <c r="C46" s="4"/>
      <c r="D46" s="4"/>
      <c r="E46" s="4"/>
      <c r="F46" s="4"/>
      <c r="G46" s="4"/>
      <c r="K46" s="4"/>
    </row>
    <row r="47" spans="2:20" x14ac:dyDescent="0.25">
      <c r="C47" s="4"/>
      <c r="D47" s="4"/>
      <c r="E47" s="4"/>
      <c r="F47" s="4"/>
      <c r="G47" s="4"/>
      <c r="K47" s="4"/>
    </row>
    <row r="48" spans="2:20" x14ac:dyDescent="0.25">
      <c r="C48" s="4"/>
      <c r="D48" s="4"/>
      <c r="E48" s="4"/>
      <c r="F48" s="4"/>
      <c r="G48" s="4"/>
      <c r="K48" s="4"/>
    </row>
    <row r="49" spans="3:11" x14ac:dyDescent="0.25">
      <c r="C49" s="4"/>
      <c r="D49" s="4"/>
      <c r="E49" s="4"/>
      <c r="F49" s="4"/>
      <c r="G49" s="4"/>
      <c r="K49" s="4"/>
    </row>
    <row r="50" spans="3:11" x14ac:dyDescent="0.25">
      <c r="C50" s="4"/>
      <c r="D50" s="4"/>
      <c r="E50" s="4"/>
      <c r="F50" s="4"/>
      <c r="G50" s="4"/>
      <c r="K50" s="4"/>
    </row>
    <row r="51" spans="3:11" x14ac:dyDescent="0.25">
      <c r="C51" s="4"/>
      <c r="D51" s="4"/>
      <c r="E51" s="4"/>
      <c r="F51" s="4"/>
      <c r="G51" s="4"/>
      <c r="K51" s="4"/>
    </row>
    <row r="52" spans="3:11" x14ac:dyDescent="0.25">
      <c r="C52" s="4"/>
      <c r="D52" s="4"/>
      <c r="E52" s="4"/>
      <c r="F52" s="4"/>
      <c r="G52" s="4"/>
      <c r="K52" s="4"/>
    </row>
    <row r="53" spans="3:11" x14ac:dyDescent="0.25">
      <c r="C53" s="4"/>
      <c r="D53" s="4"/>
      <c r="E53" s="4"/>
      <c r="F53" s="4"/>
      <c r="G53" s="4"/>
      <c r="K53" s="4"/>
    </row>
    <row r="54" spans="3:11" x14ac:dyDescent="0.25">
      <c r="C54" s="4"/>
      <c r="D54" s="4"/>
      <c r="E54" s="4"/>
      <c r="F54" s="4"/>
      <c r="G54" s="4"/>
      <c r="K54" s="4"/>
    </row>
    <row r="55" spans="3:11" x14ac:dyDescent="0.25">
      <c r="C55" s="4"/>
      <c r="D55" s="4"/>
      <c r="E55" s="4"/>
      <c r="F55" s="4"/>
      <c r="G55" s="4"/>
      <c r="K55" s="4"/>
    </row>
    <row r="56" spans="3:11" x14ac:dyDescent="0.25">
      <c r="C56" s="4"/>
      <c r="D56" s="4"/>
      <c r="E56" s="4"/>
      <c r="F56" s="4"/>
      <c r="G56" s="4"/>
      <c r="K56" s="4"/>
    </row>
    <row r="57" spans="3:11" x14ac:dyDescent="0.25">
      <c r="C57" s="4"/>
      <c r="D57" s="4"/>
      <c r="E57" s="4"/>
      <c r="F57" s="4"/>
      <c r="G57" s="4"/>
      <c r="K57" s="4"/>
    </row>
    <row r="58" spans="3:11" x14ac:dyDescent="0.25">
      <c r="C58" s="4"/>
      <c r="D58" s="4"/>
      <c r="E58" s="4"/>
      <c r="F58" s="4"/>
      <c r="G58" s="4"/>
      <c r="K58" s="4"/>
    </row>
    <row r="59" spans="3:11" x14ac:dyDescent="0.25">
      <c r="C59" s="4"/>
      <c r="D59" s="4"/>
      <c r="E59" s="4"/>
      <c r="F59" s="4"/>
      <c r="G59" s="4"/>
      <c r="K59" s="4"/>
    </row>
    <row r="60" spans="3:11" x14ac:dyDescent="0.25">
      <c r="C60" s="4"/>
      <c r="D60" s="4"/>
      <c r="E60" s="4"/>
      <c r="F60" s="4"/>
      <c r="G60" s="4"/>
      <c r="K60" s="4"/>
    </row>
    <row r="61" spans="3:11" x14ac:dyDescent="0.25">
      <c r="C61" s="4"/>
      <c r="D61" s="4"/>
      <c r="E61" s="4"/>
      <c r="F61" s="4"/>
      <c r="G61" s="4"/>
      <c r="K61" s="4"/>
    </row>
    <row r="62" spans="3:11" x14ac:dyDescent="0.25">
      <c r="C62" s="4"/>
      <c r="D62" s="4"/>
      <c r="E62" s="4"/>
      <c r="F62" s="4"/>
      <c r="G62" s="4"/>
      <c r="K62" s="4"/>
    </row>
    <row r="63" spans="3:11" x14ac:dyDescent="0.25">
      <c r="C63" s="4"/>
      <c r="D63" s="4"/>
      <c r="E63" s="4"/>
      <c r="F63" s="4"/>
      <c r="G63" s="4"/>
      <c r="K63" s="4"/>
    </row>
    <row r="64" spans="3:11" x14ac:dyDescent="0.25">
      <c r="C64" s="4"/>
      <c r="D64" s="4"/>
      <c r="E64" s="4"/>
      <c r="F64" s="4"/>
      <c r="G64" s="4"/>
      <c r="K64" s="4"/>
    </row>
    <row r="65" spans="3:11" x14ac:dyDescent="0.25">
      <c r="C65" s="4"/>
      <c r="D65" s="4"/>
      <c r="E65" s="4"/>
      <c r="F65" s="4"/>
      <c r="G65" s="4"/>
      <c r="K65" s="4"/>
    </row>
    <row r="66" spans="3:11" x14ac:dyDescent="0.25">
      <c r="C66" s="4"/>
      <c r="D66" s="4"/>
      <c r="E66" s="4"/>
      <c r="F66" s="4"/>
      <c r="G66" s="4"/>
      <c r="K66" s="4"/>
    </row>
    <row r="67" spans="3:11" x14ac:dyDescent="0.25">
      <c r="C67" s="4"/>
      <c r="D67" s="4"/>
      <c r="E67" s="4"/>
      <c r="F67" s="4"/>
      <c r="G67" s="4"/>
      <c r="K67" s="4"/>
    </row>
    <row r="68" spans="3:11" x14ac:dyDescent="0.25">
      <c r="C68" s="4"/>
      <c r="D68" s="4"/>
      <c r="E68" s="4"/>
      <c r="F68" s="4"/>
      <c r="G68" s="4"/>
      <c r="K68" s="4"/>
    </row>
    <row r="69" spans="3:11" x14ac:dyDescent="0.25">
      <c r="C69" s="4"/>
      <c r="D69" s="4"/>
      <c r="E69" s="4"/>
      <c r="F69" s="4"/>
      <c r="G69" s="4"/>
      <c r="K69" s="4"/>
    </row>
    <row r="70" spans="3:11" x14ac:dyDescent="0.25">
      <c r="C70" s="4"/>
      <c r="D70" s="4"/>
      <c r="E70" s="4"/>
      <c r="F70" s="4"/>
      <c r="G70" s="4"/>
      <c r="K70" s="4"/>
    </row>
    <row r="71" spans="3:11" x14ac:dyDescent="0.25">
      <c r="C71" s="4"/>
      <c r="D71" s="4"/>
      <c r="E71" s="4"/>
      <c r="F71" s="4"/>
      <c r="G71" s="4"/>
      <c r="K71" s="4"/>
    </row>
    <row r="72" spans="3:11" x14ac:dyDescent="0.25">
      <c r="C72" s="4"/>
      <c r="D72" s="4"/>
      <c r="E72" s="4"/>
      <c r="F72" s="4"/>
      <c r="G72" s="4"/>
      <c r="K72" s="4"/>
    </row>
    <row r="73" spans="3:11" x14ac:dyDescent="0.25">
      <c r="C73" s="4"/>
      <c r="D73" s="4"/>
      <c r="E73" s="4"/>
      <c r="F73" s="4"/>
      <c r="G73" s="4"/>
      <c r="K73" s="4"/>
    </row>
    <row r="74" spans="3:11" x14ac:dyDescent="0.25">
      <c r="C74" s="4"/>
      <c r="D74" s="4"/>
      <c r="E74" s="4"/>
      <c r="F74" s="4"/>
      <c r="G74" s="4"/>
      <c r="K74" s="4"/>
    </row>
    <row r="75" spans="3:11" x14ac:dyDescent="0.25">
      <c r="C75" s="4"/>
      <c r="D75" s="4"/>
      <c r="E75" s="4"/>
      <c r="F75" s="4"/>
      <c r="G75" s="4"/>
      <c r="K75" s="4"/>
    </row>
    <row r="76" spans="3:11" x14ac:dyDescent="0.25">
      <c r="C76" s="4"/>
      <c r="D76" s="4"/>
      <c r="E76" s="4"/>
      <c r="F76" s="4"/>
      <c r="G76" s="4"/>
      <c r="K76" s="4"/>
    </row>
    <row r="77" spans="3:11" x14ac:dyDescent="0.25">
      <c r="C77" s="4"/>
      <c r="D77" s="4"/>
      <c r="E77" s="4"/>
      <c r="F77" s="4"/>
      <c r="G77" s="4"/>
      <c r="K77" s="4"/>
    </row>
    <row r="78" spans="3:11" x14ac:dyDescent="0.25">
      <c r="C78" s="4"/>
      <c r="D78" s="4"/>
      <c r="E78" s="4"/>
      <c r="F78" s="4"/>
      <c r="G78" s="4"/>
      <c r="K78" s="4"/>
    </row>
    <row r="79" spans="3:11" x14ac:dyDescent="0.25">
      <c r="C79" s="4"/>
      <c r="D79" s="4"/>
      <c r="E79" s="4"/>
      <c r="F79" s="4"/>
      <c r="G79" s="4"/>
      <c r="K79" s="4"/>
    </row>
    <row r="80" spans="3:11" x14ac:dyDescent="0.25">
      <c r="C80" s="4"/>
      <c r="D80" s="4"/>
      <c r="E80" s="4"/>
      <c r="F80" s="4"/>
      <c r="G80" s="4"/>
      <c r="K80" s="4"/>
    </row>
    <row r="81" spans="3:11" x14ac:dyDescent="0.25">
      <c r="C81" s="4"/>
      <c r="D81" s="4"/>
      <c r="E81" s="4"/>
      <c r="F81" s="4"/>
      <c r="G81" s="4"/>
      <c r="K81" s="4"/>
    </row>
    <row r="82" spans="3:11" x14ac:dyDescent="0.25">
      <c r="C82" s="4"/>
      <c r="D82" s="4"/>
      <c r="E82" s="4"/>
      <c r="F82" s="4"/>
      <c r="G82" s="4"/>
      <c r="K82" s="4"/>
    </row>
    <row r="83" spans="3:11" x14ac:dyDescent="0.25">
      <c r="C83" s="4"/>
      <c r="D83" s="4"/>
      <c r="E83" s="4"/>
      <c r="F83" s="4"/>
      <c r="G83" s="4"/>
      <c r="K83" s="4"/>
    </row>
    <row r="84" spans="3:11" x14ac:dyDescent="0.25">
      <c r="C84" s="4"/>
      <c r="D84" s="4"/>
      <c r="E84" s="4"/>
      <c r="F84" s="4"/>
      <c r="G84" s="4"/>
      <c r="K84" s="4"/>
    </row>
    <row r="85" spans="3:11" x14ac:dyDescent="0.25">
      <c r="C85" s="4"/>
      <c r="D85" s="4"/>
      <c r="E85" s="4"/>
      <c r="F85" s="4"/>
      <c r="G85" s="4"/>
      <c r="K85" s="4"/>
    </row>
    <row r="86" spans="3:11" x14ac:dyDescent="0.25">
      <c r="C86" s="4"/>
      <c r="D86" s="4"/>
      <c r="E86" s="4"/>
      <c r="F86" s="4"/>
      <c r="G86" s="4"/>
      <c r="K86" s="4"/>
    </row>
    <row r="87" spans="3:11" x14ac:dyDescent="0.25">
      <c r="C87" s="4"/>
      <c r="D87" s="4"/>
      <c r="E87" s="4"/>
      <c r="F87" s="4"/>
      <c r="G87" s="4"/>
      <c r="K87" s="4"/>
    </row>
    <row r="88" spans="3:11" x14ac:dyDescent="0.25">
      <c r="C88" s="4"/>
      <c r="D88" s="4"/>
      <c r="E88" s="4"/>
      <c r="F88" s="4"/>
      <c r="G88" s="4"/>
      <c r="K88" s="4"/>
    </row>
    <row r="89" spans="3:11" x14ac:dyDescent="0.25">
      <c r="C89" s="4"/>
      <c r="D89" s="4"/>
      <c r="E89" s="4"/>
      <c r="F89" s="4"/>
      <c r="G89" s="4"/>
      <c r="K89" s="4"/>
    </row>
    <row r="90" spans="3:11" x14ac:dyDescent="0.25">
      <c r="C90" s="4"/>
      <c r="D90" s="4"/>
      <c r="E90" s="4"/>
      <c r="F90" s="4"/>
      <c r="G90" s="4"/>
      <c r="K90" s="4"/>
    </row>
    <row r="91" spans="3:11" x14ac:dyDescent="0.25">
      <c r="C91" s="4"/>
      <c r="D91" s="4"/>
      <c r="E91" s="4"/>
      <c r="F91" s="4"/>
      <c r="G91" s="4"/>
      <c r="K91" s="4"/>
    </row>
    <row r="92" spans="3:11" x14ac:dyDescent="0.25">
      <c r="C92" s="4"/>
      <c r="D92" s="4"/>
      <c r="E92" s="4"/>
      <c r="F92" s="4"/>
      <c r="G92" s="4"/>
      <c r="K92" s="4"/>
    </row>
    <row r="93" spans="3:11" x14ac:dyDescent="0.25">
      <c r="C93" s="4"/>
      <c r="D93" s="4"/>
      <c r="E93" s="4"/>
      <c r="F93" s="4"/>
      <c r="G93" s="4"/>
      <c r="K93" s="4"/>
    </row>
    <row r="94" spans="3:11" x14ac:dyDescent="0.25">
      <c r="C94" s="4"/>
      <c r="D94" s="4"/>
      <c r="E94" s="4"/>
      <c r="F94" s="4"/>
      <c r="G94" s="4"/>
      <c r="K94" s="4"/>
    </row>
    <row r="95" spans="3:11" x14ac:dyDescent="0.25">
      <c r="C95" s="4"/>
      <c r="D95" s="4"/>
      <c r="E95" s="4"/>
      <c r="F95" s="4"/>
      <c r="G95" s="4"/>
      <c r="K95" s="4"/>
    </row>
    <row r="96" spans="3:11" x14ac:dyDescent="0.25">
      <c r="C96" s="4"/>
      <c r="D96" s="4"/>
      <c r="E96" s="4"/>
      <c r="F96" s="4"/>
      <c r="G96" s="4"/>
      <c r="K96" s="4"/>
    </row>
    <row r="97" spans="3:11" x14ac:dyDescent="0.25">
      <c r="C97" s="4"/>
      <c r="D97" s="4"/>
      <c r="E97" s="4"/>
      <c r="F97" s="4"/>
      <c r="G97" s="4"/>
      <c r="K97" s="4"/>
    </row>
    <row r="98" spans="3:11" x14ac:dyDescent="0.25">
      <c r="C98" s="4"/>
      <c r="D98" s="4"/>
      <c r="E98" s="4"/>
      <c r="F98" s="4"/>
      <c r="G98" s="4"/>
      <c r="K98" s="4"/>
    </row>
    <row r="99" spans="3:11" x14ac:dyDescent="0.25">
      <c r="C99" s="4"/>
      <c r="D99" s="4"/>
      <c r="E99" s="4"/>
      <c r="F99" s="4"/>
      <c r="G99" s="4"/>
      <c r="K99" s="4"/>
    </row>
    <row r="100" spans="3:11" x14ac:dyDescent="0.25">
      <c r="C100" s="4"/>
      <c r="D100" s="4"/>
      <c r="E100" s="4"/>
      <c r="F100" s="4"/>
      <c r="G100" s="4"/>
      <c r="K100" s="4"/>
    </row>
    <row r="101" spans="3:11" x14ac:dyDescent="0.25">
      <c r="C101" s="4"/>
      <c r="D101" s="4"/>
      <c r="E101" s="4"/>
      <c r="F101" s="4"/>
      <c r="G101" s="4"/>
      <c r="K101" s="4"/>
    </row>
    <row r="102" spans="3:11" x14ac:dyDescent="0.25">
      <c r="C102" s="4"/>
      <c r="D102" s="4"/>
      <c r="E102" s="4"/>
      <c r="F102" s="4"/>
      <c r="G102" s="4"/>
      <c r="K102" s="4"/>
    </row>
    <row r="103" spans="3:11" x14ac:dyDescent="0.25">
      <c r="C103" s="4"/>
      <c r="D103" s="4"/>
      <c r="E103" s="4"/>
      <c r="F103" s="4"/>
      <c r="G103" s="4"/>
      <c r="K103" s="4"/>
    </row>
    <row r="104" spans="3:11" x14ac:dyDescent="0.25">
      <c r="C104" s="4"/>
      <c r="D104" s="4"/>
      <c r="E104" s="4"/>
      <c r="F104" s="4"/>
      <c r="G104" s="4"/>
      <c r="K104" s="4"/>
    </row>
    <row r="105" spans="3:11" x14ac:dyDescent="0.25">
      <c r="C105" s="4"/>
      <c r="D105" s="4"/>
      <c r="E105" s="4"/>
      <c r="F105" s="4"/>
      <c r="G105" s="4"/>
      <c r="K105" s="4"/>
    </row>
    <row r="106" spans="3:11" x14ac:dyDescent="0.25">
      <c r="C106" s="4"/>
      <c r="D106" s="4"/>
      <c r="E106" s="4"/>
      <c r="F106" s="4"/>
      <c r="G106" s="4"/>
      <c r="K106" s="4"/>
    </row>
    <row r="107" spans="3:11" x14ac:dyDescent="0.25">
      <c r="C107" s="4"/>
      <c r="D107" s="4"/>
      <c r="E107" s="4"/>
      <c r="F107" s="4"/>
      <c r="G107" s="4"/>
      <c r="K107" s="4"/>
    </row>
    <row r="108" spans="3:11" x14ac:dyDescent="0.25">
      <c r="C108" s="4"/>
      <c r="D108" s="4"/>
      <c r="E108" s="4"/>
      <c r="F108" s="4"/>
      <c r="G108" s="4"/>
      <c r="K108" s="4"/>
    </row>
    <row r="109" spans="3:11" x14ac:dyDescent="0.25">
      <c r="C109" s="4"/>
      <c r="D109" s="4"/>
      <c r="E109" s="4"/>
      <c r="F109" s="4"/>
      <c r="G109" s="4"/>
      <c r="K109" s="4"/>
    </row>
    <row r="110" spans="3:11" x14ac:dyDescent="0.25">
      <c r="C110" s="4"/>
      <c r="D110" s="4"/>
      <c r="E110" s="4"/>
      <c r="F110" s="4"/>
      <c r="G110" s="4"/>
      <c r="K110" s="4"/>
    </row>
    <row r="111" spans="3:11" x14ac:dyDescent="0.25">
      <c r="C111" s="4"/>
      <c r="D111" s="4"/>
      <c r="E111" s="4"/>
      <c r="F111" s="4"/>
      <c r="G111" s="4"/>
      <c r="K111" s="4"/>
    </row>
    <row r="112" spans="3:11" x14ac:dyDescent="0.25">
      <c r="C112" s="4"/>
      <c r="D112" s="4"/>
      <c r="E112" s="4"/>
      <c r="F112" s="4"/>
      <c r="G112" s="4"/>
      <c r="K112" s="4"/>
    </row>
    <row r="113" spans="3:11" x14ac:dyDescent="0.25">
      <c r="C113" s="4"/>
      <c r="D113" s="4"/>
      <c r="E113" s="4"/>
      <c r="F113" s="4"/>
      <c r="G113" s="4"/>
      <c r="K113" s="4"/>
    </row>
    <row r="114" spans="3:11" x14ac:dyDescent="0.25">
      <c r="C114" s="4"/>
      <c r="D114" s="4"/>
      <c r="E114" s="4"/>
      <c r="F114" s="4"/>
      <c r="G114" s="4"/>
      <c r="K114" s="4"/>
    </row>
    <row r="115" spans="3:11" x14ac:dyDescent="0.25">
      <c r="C115" s="4"/>
      <c r="D115" s="4"/>
      <c r="E115" s="4"/>
      <c r="F115" s="4"/>
      <c r="G115" s="4"/>
      <c r="K115" s="4"/>
    </row>
    <row r="116" spans="3:11" x14ac:dyDescent="0.25">
      <c r="C116" s="4"/>
      <c r="D116" s="4"/>
      <c r="E116" s="4"/>
      <c r="F116" s="4"/>
      <c r="G116" s="4"/>
      <c r="K116" s="4"/>
    </row>
    <row r="117" spans="3:11" x14ac:dyDescent="0.25">
      <c r="C117" s="4"/>
      <c r="D117" s="4"/>
      <c r="E117" s="4"/>
      <c r="F117" s="4"/>
      <c r="G117" s="4"/>
      <c r="K117" s="4"/>
    </row>
    <row r="118" spans="3:11" x14ac:dyDescent="0.25">
      <c r="C118" s="4"/>
      <c r="D118" s="4"/>
      <c r="E118" s="4"/>
      <c r="F118" s="4"/>
      <c r="G118" s="4"/>
      <c r="K118" s="4"/>
    </row>
    <row r="119" spans="3:11" x14ac:dyDescent="0.25">
      <c r="C119" s="4"/>
      <c r="D119" s="4"/>
      <c r="E119" s="4"/>
      <c r="F119" s="4"/>
      <c r="G119" s="4"/>
      <c r="K119" s="4"/>
    </row>
    <row r="120" spans="3:11" x14ac:dyDescent="0.25">
      <c r="C120" s="4"/>
      <c r="D120" s="4"/>
      <c r="E120" s="4"/>
      <c r="F120" s="4"/>
      <c r="G120" s="4"/>
      <c r="K120" s="4"/>
    </row>
    <row r="121" spans="3:11" x14ac:dyDescent="0.25">
      <c r="C121" s="4"/>
      <c r="D121" s="4"/>
      <c r="E121" s="4"/>
      <c r="F121" s="4"/>
      <c r="G121" s="4"/>
      <c r="K121" s="4"/>
    </row>
    <row r="122" spans="3:11" x14ac:dyDescent="0.25">
      <c r="C122" s="4"/>
      <c r="D122" s="4"/>
      <c r="E122" s="4"/>
      <c r="F122" s="4"/>
      <c r="G122" s="4"/>
      <c r="K122" s="4"/>
    </row>
    <row r="123" spans="3:11" x14ac:dyDescent="0.25">
      <c r="C123" s="4"/>
      <c r="D123" s="4"/>
      <c r="E123" s="4"/>
      <c r="F123" s="4"/>
      <c r="G123" s="4"/>
      <c r="K123" s="4"/>
    </row>
    <row r="124" spans="3:11" x14ac:dyDescent="0.25">
      <c r="C124" s="4"/>
      <c r="D124" s="4"/>
      <c r="E124" s="4"/>
      <c r="F124" s="4"/>
      <c r="G124" s="4"/>
      <c r="K124" s="4"/>
    </row>
    <row r="125" spans="3:11" x14ac:dyDescent="0.25">
      <c r="C125" s="4"/>
      <c r="D125" s="4"/>
      <c r="E125" s="4"/>
      <c r="F125" s="4"/>
      <c r="G125" s="4"/>
      <c r="K125" s="4"/>
    </row>
    <row r="126" spans="3:11" x14ac:dyDescent="0.25">
      <c r="C126" s="4"/>
      <c r="D126" s="4"/>
      <c r="E126" s="4"/>
      <c r="F126" s="4"/>
      <c r="G126" s="4"/>
      <c r="K126" s="4"/>
    </row>
    <row r="127" spans="3:11" x14ac:dyDescent="0.25">
      <c r="C127" s="4"/>
      <c r="D127" s="4"/>
      <c r="E127" s="4"/>
      <c r="F127" s="4"/>
      <c r="G127" s="4"/>
      <c r="K127" s="4"/>
    </row>
    <row r="128" spans="3:11" x14ac:dyDescent="0.25">
      <c r="C128" s="4"/>
      <c r="D128" s="4"/>
      <c r="E128" s="4"/>
      <c r="F128" s="4"/>
      <c r="G128" s="4"/>
      <c r="K128" s="4"/>
    </row>
    <row r="129" spans="3:11" x14ac:dyDescent="0.25">
      <c r="C129" s="4"/>
      <c r="D129" s="4"/>
      <c r="E129" s="4"/>
      <c r="F129" s="4"/>
      <c r="G129" s="4"/>
      <c r="K129" s="4"/>
    </row>
    <row r="130" spans="3:11" x14ac:dyDescent="0.25">
      <c r="C130" s="4"/>
      <c r="D130" s="4"/>
      <c r="E130" s="4"/>
      <c r="F130" s="4"/>
      <c r="G130" s="4"/>
      <c r="K130" s="4"/>
    </row>
    <row r="131" spans="3:11" x14ac:dyDescent="0.25">
      <c r="C131" s="4"/>
      <c r="D131" s="4"/>
      <c r="E131" s="4"/>
      <c r="F131" s="4"/>
      <c r="G131" s="4"/>
      <c r="K131" s="4"/>
    </row>
    <row r="132" spans="3:11" x14ac:dyDescent="0.25">
      <c r="C132" s="4"/>
      <c r="D132" s="4"/>
      <c r="E132" s="4"/>
      <c r="F132" s="4"/>
      <c r="G132" s="4"/>
      <c r="K132" s="4"/>
    </row>
    <row r="133" spans="3:11" x14ac:dyDescent="0.25">
      <c r="C133" s="4"/>
      <c r="D133" s="4"/>
      <c r="E133" s="4"/>
      <c r="F133" s="4"/>
      <c r="G133" s="4"/>
      <c r="K133" s="4"/>
    </row>
    <row r="134" spans="3:11" x14ac:dyDescent="0.25">
      <c r="C134" s="4"/>
      <c r="D134" s="4"/>
      <c r="E134" s="4"/>
      <c r="F134" s="4"/>
      <c r="G134" s="4"/>
      <c r="K134" s="4"/>
    </row>
    <row r="135" spans="3:11" x14ac:dyDescent="0.25">
      <c r="C135" s="4"/>
      <c r="D135" s="4"/>
      <c r="E135" s="4"/>
      <c r="F135" s="4"/>
      <c r="G135" s="4"/>
      <c r="K135" s="4"/>
    </row>
    <row r="136" spans="3:11" x14ac:dyDescent="0.25">
      <c r="C136" s="4"/>
      <c r="D136" s="4"/>
      <c r="E136" s="4"/>
      <c r="F136" s="4"/>
      <c r="G136" s="4"/>
      <c r="K136" s="4"/>
    </row>
    <row r="137" spans="3:11" x14ac:dyDescent="0.25">
      <c r="C137" s="4"/>
      <c r="D137" s="4"/>
      <c r="E137" s="4"/>
      <c r="F137" s="4"/>
      <c r="G137" s="4"/>
      <c r="K137" s="4"/>
    </row>
    <row r="138" spans="3:11" x14ac:dyDescent="0.25">
      <c r="C138" s="4"/>
      <c r="D138" s="4"/>
      <c r="E138" s="4"/>
      <c r="F138" s="4"/>
      <c r="G138" s="4"/>
      <c r="K138" s="4"/>
    </row>
    <row r="139" spans="3:11" x14ac:dyDescent="0.25">
      <c r="C139" s="4"/>
      <c r="D139" s="4"/>
      <c r="E139" s="4"/>
      <c r="F139" s="4"/>
      <c r="G139" s="4"/>
      <c r="K139" s="4"/>
    </row>
    <row r="140" spans="3:11" x14ac:dyDescent="0.25">
      <c r="C140" s="4"/>
      <c r="D140" s="4"/>
      <c r="E140" s="4"/>
      <c r="F140" s="4"/>
      <c r="G140" s="4"/>
      <c r="K140" s="4"/>
    </row>
    <row r="141" spans="3:11" x14ac:dyDescent="0.25">
      <c r="C141" s="4"/>
      <c r="D141" s="4"/>
      <c r="E141" s="4"/>
      <c r="F141" s="4"/>
      <c r="G141" s="4"/>
      <c r="K141" s="4"/>
    </row>
    <row r="142" spans="3:11" x14ac:dyDescent="0.25">
      <c r="C142" s="4"/>
      <c r="D142" s="4"/>
      <c r="E142" s="4"/>
      <c r="F142" s="4"/>
      <c r="G142" s="4"/>
      <c r="K142" s="4"/>
    </row>
    <row r="143" spans="3:11" x14ac:dyDescent="0.25">
      <c r="C143" s="4"/>
      <c r="D143" s="4"/>
      <c r="E143" s="4"/>
      <c r="F143" s="4"/>
      <c r="G143" s="4"/>
      <c r="K143" s="4"/>
    </row>
    <row r="144" spans="3:11" x14ac:dyDescent="0.25">
      <c r="C144" s="4"/>
      <c r="D144" s="4"/>
      <c r="E144" s="4"/>
      <c r="F144" s="4"/>
      <c r="G144" s="4"/>
      <c r="K144" s="4"/>
    </row>
    <row r="145" spans="3:11" x14ac:dyDescent="0.25">
      <c r="C145" s="4"/>
      <c r="D145" s="4"/>
      <c r="E145" s="4"/>
      <c r="F145" s="4"/>
      <c r="G145" s="4"/>
      <c r="K145" s="4"/>
    </row>
    <row r="146" spans="3:11" x14ac:dyDescent="0.25">
      <c r="C146" s="4"/>
      <c r="D146" s="4"/>
      <c r="E146" s="4"/>
      <c r="F146" s="4"/>
      <c r="G146" s="4"/>
      <c r="K146" s="4"/>
    </row>
    <row r="147" spans="3:11" x14ac:dyDescent="0.25">
      <c r="C147" s="4"/>
      <c r="D147" s="4"/>
      <c r="E147" s="4"/>
      <c r="F147" s="4"/>
      <c r="G147" s="4"/>
      <c r="K147" s="4"/>
    </row>
    <row r="148" spans="3:11" x14ac:dyDescent="0.25">
      <c r="C148" s="4"/>
      <c r="D148" s="4"/>
      <c r="E148" s="4"/>
      <c r="F148" s="4"/>
      <c r="G148" s="4"/>
      <c r="K148" s="4"/>
    </row>
    <row r="149" spans="3:11" x14ac:dyDescent="0.25">
      <c r="C149" s="4"/>
      <c r="D149" s="4"/>
      <c r="E149" s="4"/>
      <c r="F149" s="4"/>
      <c r="G149" s="4"/>
      <c r="K149" s="4"/>
    </row>
    <row r="150" spans="3:11" x14ac:dyDescent="0.25">
      <c r="C150" s="4"/>
      <c r="D150" s="4"/>
      <c r="E150" s="4"/>
      <c r="F150" s="4"/>
      <c r="G150" s="4"/>
      <c r="K150" s="4"/>
    </row>
    <row r="151" spans="3:11" x14ac:dyDescent="0.25">
      <c r="C151" s="4"/>
      <c r="D151" s="4"/>
      <c r="E151" s="4"/>
      <c r="F151" s="4"/>
      <c r="G151" s="4"/>
      <c r="K151" s="4"/>
    </row>
    <row r="152" spans="3:11" x14ac:dyDescent="0.25">
      <c r="C152" s="4"/>
      <c r="D152" s="4"/>
      <c r="E152" s="4"/>
      <c r="F152" s="4"/>
      <c r="G152" s="4"/>
      <c r="K152" s="4"/>
    </row>
    <row r="153" spans="3:11" x14ac:dyDescent="0.25">
      <c r="C153" s="4"/>
      <c r="D153" s="4"/>
      <c r="E153" s="4"/>
      <c r="F153" s="4"/>
      <c r="G153" s="4"/>
      <c r="K153" s="4"/>
    </row>
    <row r="154" spans="3:11" x14ac:dyDescent="0.25">
      <c r="C154" s="4"/>
      <c r="D154" s="4"/>
      <c r="E154" s="4"/>
      <c r="F154" s="4"/>
      <c r="G154" s="4"/>
      <c r="K154" s="4"/>
    </row>
    <row r="155" spans="3:11" x14ac:dyDescent="0.25">
      <c r="C155" s="4"/>
      <c r="D155" s="4"/>
      <c r="E155" s="4"/>
      <c r="F155" s="4"/>
      <c r="G155" s="4"/>
      <c r="K155" s="4"/>
    </row>
    <row r="156" spans="3:11" x14ac:dyDescent="0.25">
      <c r="C156" s="4"/>
      <c r="D156" s="4"/>
      <c r="E156" s="4"/>
      <c r="F156" s="4"/>
      <c r="G156" s="4"/>
      <c r="K156" s="4"/>
    </row>
    <row r="157" spans="3:11" x14ac:dyDescent="0.25">
      <c r="C157" s="4"/>
      <c r="D157" s="4"/>
      <c r="E157" s="4"/>
      <c r="F157" s="4"/>
      <c r="G157" s="4"/>
      <c r="K157" s="4"/>
    </row>
    <row r="158" spans="3:11" x14ac:dyDescent="0.25">
      <c r="C158" s="4"/>
      <c r="D158" s="4"/>
      <c r="E158" s="4"/>
      <c r="F158" s="4"/>
      <c r="G158" s="4"/>
      <c r="K158" s="4"/>
    </row>
    <row r="159" spans="3:11" x14ac:dyDescent="0.25">
      <c r="C159" s="4"/>
      <c r="D159" s="4"/>
      <c r="E159" s="4"/>
      <c r="F159" s="4"/>
      <c r="G159" s="4"/>
      <c r="K159" s="4"/>
    </row>
    <row r="160" spans="3:11" x14ac:dyDescent="0.25">
      <c r="C160" s="4"/>
      <c r="D160" s="4"/>
      <c r="E160" s="4"/>
      <c r="F160" s="4"/>
      <c r="G160" s="4"/>
      <c r="K160" s="4"/>
    </row>
    <row r="161" spans="3:11" x14ac:dyDescent="0.25">
      <c r="C161" s="4"/>
      <c r="D161" s="4"/>
      <c r="E161" s="4"/>
      <c r="F161" s="4"/>
      <c r="G161" s="4"/>
      <c r="K161" s="4"/>
    </row>
    <row r="162" spans="3:11" x14ac:dyDescent="0.25">
      <c r="C162" s="4"/>
      <c r="D162" s="4"/>
      <c r="E162" s="4"/>
      <c r="F162" s="4"/>
      <c r="G162" s="4"/>
      <c r="K162" s="4"/>
    </row>
    <row r="163" spans="3:11" x14ac:dyDescent="0.25">
      <c r="C163" s="4"/>
      <c r="D163" s="4"/>
      <c r="E163" s="4"/>
      <c r="F163" s="4"/>
      <c r="G163" s="4"/>
      <c r="K163" s="4"/>
    </row>
    <row r="164" spans="3:11" x14ac:dyDescent="0.25">
      <c r="C164" s="4"/>
      <c r="D164" s="4"/>
      <c r="E164" s="4"/>
      <c r="F164" s="4"/>
      <c r="G164" s="4"/>
      <c r="K164" s="4"/>
    </row>
    <row r="165" spans="3:11" x14ac:dyDescent="0.25">
      <c r="C165" s="4"/>
      <c r="D165" s="4"/>
      <c r="E165" s="4"/>
      <c r="F165" s="4"/>
      <c r="G165" s="4"/>
      <c r="K165" s="4"/>
    </row>
    <row r="166" spans="3:11" x14ac:dyDescent="0.25">
      <c r="C166" s="4"/>
      <c r="D166" s="4"/>
      <c r="E166" s="4"/>
      <c r="F166" s="4"/>
      <c r="G166" s="4"/>
      <c r="K166" s="4"/>
    </row>
    <row r="167" spans="3:11" x14ac:dyDescent="0.25">
      <c r="C167" s="4"/>
      <c r="D167" s="4"/>
      <c r="E167" s="4"/>
      <c r="F167" s="4"/>
      <c r="G167" s="4"/>
      <c r="K167" s="4"/>
    </row>
    <row r="168" spans="3:11" x14ac:dyDescent="0.25">
      <c r="C168" s="4"/>
      <c r="D168" s="4"/>
      <c r="E168" s="4"/>
      <c r="F168" s="4"/>
      <c r="G168" s="4"/>
      <c r="K168" s="4"/>
    </row>
    <row r="169" spans="3:11" x14ac:dyDescent="0.25">
      <c r="C169" s="4"/>
      <c r="D169" s="4"/>
      <c r="E169" s="4"/>
      <c r="F169" s="4"/>
      <c r="G169" s="4"/>
      <c r="K169" s="4"/>
    </row>
    <row r="170" spans="3:11" x14ac:dyDescent="0.25">
      <c r="C170" s="4"/>
      <c r="D170" s="4"/>
      <c r="E170" s="4"/>
      <c r="F170" s="4"/>
      <c r="G170" s="4"/>
      <c r="K170" s="4"/>
    </row>
    <row r="171" spans="3:11" x14ac:dyDescent="0.25">
      <c r="C171" s="4"/>
      <c r="D171" s="4"/>
      <c r="E171" s="4"/>
      <c r="F171" s="4"/>
      <c r="G171" s="4"/>
      <c r="K171" s="4"/>
    </row>
    <row r="172" spans="3:11" x14ac:dyDescent="0.25">
      <c r="C172" s="4"/>
      <c r="D172" s="4"/>
      <c r="E172" s="4"/>
      <c r="F172" s="4"/>
      <c r="G172" s="4"/>
      <c r="K172" s="4"/>
    </row>
    <row r="173" spans="3:11" x14ac:dyDescent="0.25">
      <c r="C173" s="4"/>
      <c r="D173" s="4"/>
      <c r="E173" s="4"/>
      <c r="F173" s="4"/>
      <c r="G173" s="4"/>
      <c r="K173" s="4"/>
    </row>
    <row r="174" spans="3:11" x14ac:dyDescent="0.25">
      <c r="C174" s="4"/>
      <c r="D174" s="4"/>
      <c r="E174" s="4"/>
      <c r="F174" s="4"/>
      <c r="G174" s="4"/>
      <c r="K174" s="4"/>
    </row>
  </sheetData>
  <mergeCells count="25">
    <mergeCell ref="G19:H19"/>
    <mergeCell ref="D16:H16"/>
    <mergeCell ref="C17:S17"/>
    <mergeCell ref="L14:M14"/>
    <mergeCell ref="E6:E8"/>
    <mergeCell ref="F6:F8"/>
    <mergeCell ref="H6:J6"/>
    <mergeCell ref="L6:M6"/>
    <mergeCell ref="L10:M10"/>
    <mergeCell ref="L11:M11"/>
    <mergeCell ref="L12:M12"/>
    <mergeCell ref="L13:M13"/>
    <mergeCell ref="B2:S2"/>
    <mergeCell ref="B4:C5"/>
    <mergeCell ref="H4:S4"/>
    <mergeCell ref="H5:S5"/>
    <mergeCell ref="B6:B8"/>
    <mergeCell ref="C6:C8"/>
    <mergeCell ref="D6:D8"/>
    <mergeCell ref="O6:S6"/>
    <mergeCell ref="H7:H8"/>
    <mergeCell ref="I7:I8"/>
    <mergeCell ref="J7:J8"/>
    <mergeCell ref="O8:S9"/>
    <mergeCell ref="B9:C9"/>
  </mergeCells>
  <printOptions horizontalCentered="1" verticalCentered="1"/>
  <pageMargins left="0.70866141732283472" right="0.70866141732283472" top="0.74803149606299213" bottom="0.74803149606299213" header="0.31496062992125984" footer="0.31496062992125984"/>
  <pageSetup paperSize="268" scale="45" orientation="landscape" horizontalDpi="4294967293" verticalDpi="0" r:id="rId1"/>
  <colBreaks count="1" manualBreakCount="1">
    <brk id="19" max="1048575" man="1"/>
  </col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'C:\Users\asantama\Desktop\PROCESOS 2016\ESTUDIOS DE MERCADO\MINIMA CUANTIA\ADQUISICION BUZONES DE SUGERENCIAS\[ESTUDIO DE MERCADO DEFINITIVO  BUZON DE SUGERENCIAS.xlsx]DATOS'!#REF!</xm:f>
          </x14:formula1>
          <xm:sqref>C21:F21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Y238"/>
  <sheetViews>
    <sheetView topLeftCell="E4" zoomScale="70" zoomScaleNormal="70" workbookViewId="0">
      <selection activeCell="I12" sqref="I12"/>
    </sheetView>
  </sheetViews>
  <sheetFormatPr baseColWidth="10" defaultRowHeight="15.75" x14ac:dyDescent="0.25"/>
  <cols>
    <col min="1" max="1" width="1.7109375" style="4" customWidth="1"/>
    <col min="2" max="2" width="13" style="4" customWidth="1"/>
    <col min="3" max="3" width="62.85546875" style="19" customWidth="1"/>
    <col min="4" max="4" width="15.85546875" style="19" customWidth="1"/>
    <col min="5" max="5" width="17" style="19" customWidth="1"/>
    <col min="6" max="6" width="19.42578125" style="19" customWidth="1"/>
    <col min="7" max="7" width="15.85546875" style="19" customWidth="1"/>
    <col min="8" max="8" width="17" style="19" customWidth="1"/>
    <col min="9" max="9" width="19.42578125" style="19" customWidth="1"/>
    <col min="10" max="10" width="5.28515625" style="16" customWidth="1"/>
    <col min="11" max="11" width="18.5703125" style="4" customWidth="1"/>
    <col min="12" max="12" width="17.5703125" style="4" customWidth="1"/>
    <col min="13" max="13" width="19.85546875" style="4" customWidth="1"/>
    <col min="14" max="14" width="5.5703125" style="16" customWidth="1"/>
    <col min="15" max="15" width="10.140625" style="30" customWidth="1"/>
    <col min="16" max="16" width="8.85546875" style="30" customWidth="1"/>
    <col min="17" max="17" width="3.5703125" style="4" customWidth="1"/>
    <col min="18" max="18" width="13.7109375" style="4" customWidth="1"/>
    <col min="19" max="19" width="13.7109375" style="200" customWidth="1"/>
    <col min="20" max="20" width="17" style="200" bestFit="1" customWidth="1"/>
    <col min="21" max="21" width="22.42578125" style="200" bestFit="1" customWidth="1"/>
    <col min="22" max="22" width="18.5703125" style="4" hidden="1" customWidth="1"/>
    <col min="23" max="23" width="10.28515625" style="16" customWidth="1"/>
    <col min="24" max="24" width="4.85546875" style="4" customWidth="1"/>
    <col min="25" max="35" width="11.42578125" style="4"/>
    <col min="36" max="36" width="40.7109375" style="4" customWidth="1"/>
    <col min="37" max="16384" width="11.42578125" style="4"/>
  </cols>
  <sheetData>
    <row r="1" spans="2:25" thickBot="1" x14ac:dyDescent="0.25">
      <c r="B1" s="103"/>
      <c r="C1" s="171"/>
      <c r="D1" s="171"/>
      <c r="E1" s="171"/>
      <c r="F1" s="171"/>
      <c r="G1" s="171"/>
      <c r="H1" s="171"/>
      <c r="I1" s="171"/>
      <c r="J1" s="172"/>
      <c r="K1" s="103"/>
      <c r="L1" s="103"/>
      <c r="M1" s="103"/>
      <c r="N1" s="172"/>
      <c r="O1" s="172"/>
      <c r="P1" s="172"/>
      <c r="Q1" s="172"/>
      <c r="R1" s="172"/>
      <c r="S1" s="173"/>
      <c r="T1" s="173"/>
      <c r="U1" s="173"/>
      <c r="V1" s="172"/>
      <c r="W1" s="172"/>
    </row>
    <row r="2" spans="2:25" ht="44.1" customHeight="1" thickBot="1" x14ac:dyDescent="0.25">
      <c r="B2" s="891" t="s">
        <v>54</v>
      </c>
      <c r="C2" s="892"/>
      <c r="D2" s="892"/>
      <c r="E2" s="892"/>
      <c r="F2" s="892"/>
      <c r="G2" s="892"/>
      <c r="H2" s="892"/>
      <c r="I2" s="892"/>
      <c r="J2" s="892"/>
      <c r="K2" s="892"/>
      <c r="L2" s="892"/>
      <c r="M2" s="892"/>
      <c r="N2" s="892"/>
      <c r="O2" s="892"/>
      <c r="P2" s="892"/>
      <c r="Q2" s="892"/>
      <c r="R2" s="892"/>
      <c r="S2" s="892"/>
      <c r="T2" s="892"/>
      <c r="U2" s="892"/>
      <c r="V2" s="893"/>
      <c r="W2" s="174"/>
    </row>
    <row r="3" spans="2:25" ht="15.75" customHeight="1" thickBot="1" x14ac:dyDescent="0.25">
      <c r="B3" s="103"/>
      <c r="C3" s="171"/>
      <c r="D3" s="171"/>
      <c r="E3" s="171"/>
      <c r="F3" s="171"/>
      <c r="G3" s="171"/>
      <c r="H3" s="171"/>
      <c r="I3" s="171"/>
      <c r="J3" s="172"/>
      <c r="K3" s="103"/>
      <c r="L3" s="103"/>
      <c r="M3" s="103"/>
      <c r="N3" s="172"/>
      <c r="O3" s="172"/>
      <c r="P3" s="172"/>
      <c r="Q3" s="172"/>
      <c r="R3" s="172"/>
      <c r="S3" s="173"/>
      <c r="T3" s="173"/>
      <c r="U3" s="173"/>
      <c r="V3" s="172"/>
      <c r="W3" s="172"/>
    </row>
    <row r="4" spans="2:25" ht="29.25" customHeight="1" thickBot="1" x14ac:dyDescent="0.25">
      <c r="B4" s="894"/>
      <c r="C4" s="895"/>
      <c r="D4" s="895"/>
      <c r="E4" s="895"/>
      <c r="F4" s="929"/>
      <c r="G4" s="366"/>
      <c r="H4" s="366"/>
      <c r="I4" s="366"/>
      <c r="J4" s="221"/>
      <c r="K4" s="898" t="s">
        <v>206</v>
      </c>
      <c r="L4" s="899"/>
      <c r="M4" s="899"/>
      <c r="N4" s="899"/>
      <c r="O4" s="899"/>
      <c r="P4" s="899"/>
      <c r="Q4" s="899"/>
      <c r="R4" s="899"/>
      <c r="S4" s="899"/>
      <c r="T4" s="899"/>
      <c r="U4" s="899"/>
      <c r="V4" s="900"/>
      <c r="W4" s="175"/>
    </row>
    <row r="5" spans="2:25" ht="104.25" customHeight="1" thickBot="1" x14ac:dyDescent="0.25">
      <c r="B5" s="896"/>
      <c r="C5" s="897"/>
      <c r="D5" s="897"/>
      <c r="E5" s="897"/>
      <c r="F5" s="930"/>
      <c r="G5" s="369"/>
      <c r="H5" s="369"/>
      <c r="I5" s="369"/>
      <c r="J5" s="222"/>
      <c r="K5" s="931" t="s">
        <v>329</v>
      </c>
      <c r="L5" s="932"/>
      <c r="M5" s="932"/>
      <c r="N5" s="932"/>
      <c r="O5" s="932"/>
      <c r="P5" s="932"/>
      <c r="Q5" s="932"/>
      <c r="R5" s="932"/>
      <c r="S5" s="932"/>
      <c r="T5" s="932"/>
      <c r="U5" s="932"/>
      <c r="V5" s="933"/>
      <c r="W5" s="176"/>
    </row>
    <row r="6" spans="2:25" ht="51" customHeight="1" thickBot="1" x14ac:dyDescent="0.25">
      <c r="B6" s="856" t="s">
        <v>30</v>
      </c>
      <c r="C6" s="856" t="s">
        <v>213</v>
      </c>
      <c r="D6" s="856" t="s">
        <v>235</v>
      </c>
      <c r="E6" s="856" t="s">
        <v>236</v>
      </c>
      <c r="F6" s="856" t="s">
        <v>237</v>
      </c>
      <c r="G6" s="856" t="s">
        <v>238</v>
      </c>
      <c r="H6" s="856" t="s">
        <v>239</v>
      </c>
      <c r="I6" s="856" t="s">
        <v>240</v>
      </c>
      <c r="J6" s="222"/>
      <c r="K6" s="934" t="s">
        <v>234</v>
      </c>
      <c r="L6" s="935"/>
      <c r="M6" s="936"/>
      <c r="N6" s="223"/>
      <c r="O6" s="924" t="s">
        <v>139</v>
      </c>
      <c r="P6" s="925"/>
      <c r="Q6" s="225"/>
      <c r="R6" s="904" t="s">
        <v>140</v>
      </c>
      <c r="S6" s="905"/>
      <c r="T6" s="905"/>
      <c r="U6" s="905"/>
      <c r="V6" s="906"/>
      <c r="W6" s="177"/>
    </row>
    <row r="7" spans="2:25" ht="59.25" customHeight="1" thickBot="1" x14ac:dyDescent="0.25">
      <c r="B7" s="857"/>
      <c r="C7" s="857"/>
      <c r="D7" s="857"/>
      <c r="E7" s="857"/>
      <c r="F7" s="857"/>
      <c r="G7" s="857"/>
      <c r="H7" s="857"/>
      <c r="I7" s="857"/>
      <c r="J7" s="222"/>
      <c r="K7" s="907" t="s">
        <v>37</v>
      </c>
      <c r="L7" s="907" t="s">
        <v>127</v>
      </c>
      <c r="M7" s="907" t="s">
        <v>141</v>
      </c>
      <c r="N7" s="224"/>
      <c r="O7" s="360">
        <v>44501</v>
      </c>
      <c r="P7" s="361">
        <v>44378</v>
      </c>
      <c r="Q7" s="225"/>
      <c r="R7" s="179" t="s">
        <v>232</v>
      </c>
      <c r="S7" s="180" t="s">
        <v>142</v>
      </c>
      <c r="T7" s="178" t="s">
        <v>127</v>
      </c>
      <c r="U7" s="178" t="s">
        <v>129</v>
      </c>
      <c r="V7" s="181" t="s">
        <v>143</v>
      </c>
      <c r="W7" s="182"/>
    </row>
    <row r="8" spans="2:25" ht="34.5" customHeight="1" thickBot="1" x14ac:dyDescent="0.25">
      <c r="B8" s="858"/>
      <c r="C8" s="858"/>
      <c r="D8" s="858"/>
      <c r="E8" s="858"/>
      <c r="F8" s="858"/>
      <c r="G8" s="858"/>
      <c r="H8" s="858"/>
      <c r="I8" s="858"/>
      <c r="J8" s="222"/>
      <c r="K8" s="907"/>
      <c r="L8" s="907"/>
      <c r="M8" s="907"/>
      <c r="N8" s="224"/>
      <c r="O8" s="362">
        <v>105.8</v>
      </c>
      <c r="P8" s="363">
        <v>109.14</v>
      </c>
      <c r="Q8" s="225"/>
      <c r="R8" s="908"/>
      <c r="S8" s="909"/>
      <c r="T8" s="909"/>
      <c r="U8" s="909"/>
      <c r="V8" s="910"/>
      <c r="W8" s="182"/>
    </row>
    <row r="9" spans="2:25" ht="50.25" customHeight="1" thickBot="1" x14ac:dyDescent="0.3">
      <c r="B9" s="914"/>
      <c r="C9" s="915"/>
      <c r="D9" s="267"/>
      <c r="E9" s="267"/>
      <c r="F9" s="268"/>
      <c r="G9" s="267"/>
      <c r="H9" s="267"/>
      <c r="I9" s="268"/>
      <c r="J9" s="222"/>
      <c r="K9" s="206"/>
      <c r="L9" s="207"/>
      <c r="M9" s="208"/>
      <c r="N9" s="224"/>
      <c r="O9" s="209"/>
      <c r="P9" s="210"/>
      <c r="Q9" s="225"/>
      <c r="R9" s="911"/>
      <c r="S9" s="912"/>
      <c r="T9" s="912"/>
      <c r="U9" s="912"/>
      <c r="V9" s="913"/>
      <c r="W9" s="182"/>
    </row>
    <row r="10" spans="2:25" ht="67.5" customHeight="1" thickBot="1" x14ac:dyDescent="0.25">
      <c r="B10" s="378">
        <v>1</v>
      </c>
      <c r="C10" s="370" t="s">
        <v>241</v>
      </c>
      <c r="D10" s="371" t="s">
        <v>242</v>
      </c>
      <c r="E10" s="371" t="s">
        <v>243</v>
      </c>
      <c r="F10" s="371" t="s">
        <v>244</v>
      </c>
      <c r="G10" s="372">
        <v>6</v>
      </c>
      <c r="H10" s="372" t="s">
        <v>245</v>
      </c>
      <c r="I10" s="379">
        <v>1</v>
      </c>
      <c r="J10" s="222"/>
      <c r="K10" s="368">
        <v>35681</v>
      </c>
      <c r="L10" s="184">
        <f>+ROUND(K10*0.19,0)</f>
        <v>6779</v>
      </c>
      <c r="M10" s="185">
        <f t="shared" ref="M10:M21" si="0">+K10+L10</f>
        <v>42460</v>
      </c>
      <c r="N10" s="224"/>
      <c r="O10" s="919">
        <f>ROUND($P$8/$O$8*K10,0)</f>
        <v>36807</v>
      </c>
      <c r="P10" s="920"/>
      <c r="Q10" s="226"/>
      <c r="R10" s="300" t="str">
        <f t="shared" ref="R10:R21" si="1">+F10</f>
        <v>18000 btu/h</v>
      </c>
      <c r="S10" s="227">
        <f>+O10</f>
        <v>36807</v>
      </c>
      <c r="T10" s="228">
        <f>+ROUND(S10*0.19,0)</f>
        <v>6993</v>
      </c>
      <c r="U10" s="228">
        <f>+S10+T10</f>
        <v>43800</v>
      </c>
      <c r="V10" s="271" t="e">
        <f t="shared" ref="V10:V20" si="2">+U10*R10</f>
        <v>#VALUE!</v>
      </c>
      <c r="W10" s="182"/>
    </row>
    <row r="11" spans="2:25" ht="60" customHeight="1" thickBot="1" x14ac:dyDescent="0.25">
      <c r="B11" s="318">
        <f>B10+1</f>
        <v>2</v>
      </c>
      <c r="C11" s="373" t="s">
        <v>241</v>
      </c>
      <c r="D11" s="374" t="s">
        <v>246</v>
      </c>
      <c r="E11" s="375" t="s">
        <v>247</v>
      </c>
      <c r="F11" s="375" t="s">
        <v>244</v>
      </c>
      <c r="G11" s="376">
        <v>2</v>
      </c>
      <c r="H11" s="376" t="s">
        <v>245</v>
      </c>
      <c r="I11" s="379">
        <v>1</v>
      </c>
      <c r="J11" s="222"/>
      <c r="K11" s="368">
        <v>35681</v>
      </c>
      <c r="L11" s="184">
        <f t="shared" ref="L11:L21" si="3">+ROUND(K11*0.19,0)</f>
        <v>6779</v>
      </c>
      <c r="M11" s="185">
        <f t="shared" si="0"/>
        <v>42460</v>
      </c>
      <c r="N11" s="224"/>
      <c r="O11" s="919">
        <f>ROUND($P$8/$O$8*K11,0)</f>
        <v>36807</v>
      </c>
      <c r="P11" s="920"/>
      <c r="Q11" s="226"/>
      <c r="R11" s="300" t="str">
        <f t="shared" si="1"/>
        <v>18000 btu/h</v>
      </c>
      <c r="S11" s="227">
        <f>+O11</f>
        <v>36807</v>
      </c>
      <c r="T11" s="228">
        <f t="shared" ref="T11:T20" si="4">+ROUND(S11*0.19,0)</f>
        <v>6993</v>
      </c>
      <c r="U11" s="228">
        <f t="shared" ref="U11:U20" si="5">+S11+T11</f>
        <v>43800</v>
      </c>
      <c r="V11" s="272" t="e">
        <f t="shared" si="2"/>
        <v>#VALUE!</v>
      </c>
      <c r="W11" s="203"/>
    </row>
    <row r="12" spans="2:25" s="183" customFormat="1" ht="60" customHeight="1" thickBot="1" x14ac:dyDescent="0.3">
      <c r="B12" s="318">
        <f>B11+1</f>
        <v>3</v>
      </c>
      <c r="C12" s="373" t="s">
        <v>241</v>
      </c>
      <c r="D12" s="374" t="s">
        <v>246</v>
      </c>
      <c r="E12" s="375" t="s">
        <v>248</v>
      </c>
      <c r="F12" s="375" t="s">
        <v>249</v>
      </c>
      <c r="G12" s="376">
        <v>2</v>
      </c>
      <c r="H12" s="376" t="s">
        <v>245</v>
      </c>
      <c r="I12" s="379">
        <v>1</v>
      </c>
      <c r="J12" s="222"/>
      <c r="K12" s="368">
        <v>35721</v>
      </c>
      <c r="L12" s="184">
        <f t="shared" si="3"/>
        <v>6787</v>
      </c>
      <c r="M12" s="185">
        <f t="shared" si="0"/>
        <v>42508</v>
      </c>
      <c r="N12" s="224"/>
      <c r="O12" s="919">
        <f t="shared" ref="O12:O20" si="6">ROUND($P$8/$O$8*K12,0)</f>
        <v>36849</v>
      </c>
      <c r="P12" s="920"/>
      <c r="Q12" s="226"/>
      <c r="R12" s="300" t="str">
        <f t="shared" si="1"/>
        <v>24000 btu/h</v>
      </c>
      <c r="S12" s="227">
        <f>+O12</f>
        <v>36849</v>
      </c>
      <c r="T12" s="228">
        <f t="shared" si="4"/>
        <v>7001</v>
      </c>
      <c r="U12" s="228">
        <f t="shared" si="5"/>
        <v>43850</v>
      </c>
      <c r="V12" s="272" t="e">
        <f t="shared" si="2"/>
        <v>#VALUE!</v>
      </c>
      <c r="W12" s="186"/>
    </row>
    <row r="13" spans="2:25" ht="60" customHeight="1" thickBot="1" x14ac:dyDescent="0.25">
      <c r="B13" s="318">
        <f t="shared" ref="B13:B76" si="7">B12+1</f>
        <v>4</v>
      </c>
      <c r="C13" s="373" t="s">
        <v>241</v>
      </c>
      <c r="D13" s="374" t="s">
        <v>246</v>
      </c>
      <c r="E13" s="375" t="s">
        <v>250</v>
      </c>
      <c r="F13" s="375" t="s">
        <v>249</v>
      </c>
      <c r="G13" s="376">
        <v>12</v>
      </c>
      <c r="H13" s="376" t="s">
        <v>245</v>
      </c>
      <c r="I13" s="379">
        <v>1</v>
      </c>
      <c r="J13" s="222"/>
      <c r="K13" s="368">
        <v>35083</v>
      </c>
      <c r="L13" s="184">
        <f t="shared" si="3"/>
        <v>6666</v>
      </c>
      <c r="M13" s="185">
        <f t="shared" si="0"/>
        <v>41749</v>
      </c>
      <c r="N13" s="224"/>
      <c r="O13" s="919">
        <f t="shared" si="6"/>
        <v>36191</v>
      </c>
      <c r="P13" s="920"/>
      <c r="Q13" s="226"/>
      <c r="R13" s="300" t="str">
        <f t="shared" si="1"/>
        <v>24000 btu/h</v>
      </c>
      <c r="S13" s="227">
        <f t="shared" ref="S13:S20" si="8">+O13</f>
        <v>36191</v>
      </c>
      <c r="T13" s="228">
        <f t="shared" si="4"/>
        <v>6876</v>
      </c>
      <c r="U13" s="228">
        <f t="shared" si="5"/>
        <v>43067</v>
      </c>
      <c r="V13" s="272" t="e">
        <f t="shared" si="2"/>
        <v>#VALUE!</v>
      </c>
      <c r="W13" s="182"/>
    </row>
    <row r="14" spans="2:25" ht="60" customHeight="1" thickBot="1" x14ac:dyDescent="0.25">
      <c r="B14" s="318">
        <f t="shared" si="7"/>
        <v>5</v>
      </c>
      <c r="C14" s="373" t="s">
        <v>241</v>
      </c>
      <c r="D14" s="375" t="s">
        <v>246</v>
      </c>
      <c r="E14" s="375" t="s">
        <v>251</v>
      </c>
      <c r="F14" s="375" t="s">
        <v>252</v>
      </c>
      <c r="G14" s="376">
        <v>2</v>
      </c>
      <c r="H14" s="376" t="s">
        <v>245</v>
      </c>
      <c r="I14" s="379">
        <v>1</v>
      </c>
      <c r="J14" s="222"/>
      <c r="K14" s="368">
        <v>35602</v>
      </c>
      <c r="L14" s="184">
        <f t="shared" si="3"/>
        <v>6764</v>
      </c>
      <c r="M14" s="185">
        <f t="shared" si="0"/>
        <v>42366</v>
      </c>
      <c r="N14" s="224"/>
      <c r="O14" s="919">
        <f t="shared" si="6"/>
        <v>36726</v>
      </c>
      <c r="P14" s="920"/>
      <c r="Q14" s="226"/>
      <c r="R14" s="300" t="str">
        <f t="shared" si="1"/>
        <v>12000 btu/h</v>
      </c>
      <c r="S14" s="227">
        <f t="shared" si="8"/>
        <v>36726</v>
      </c>
      <c r="T14" s="228">
        <f t="shared" si="4"/>
        <v>6978</v>
      </c>
      <c r="U14" s="228">
        <f t="shared" si="5"/>
        <v>43704</v>
      </c>
      <c r="V14" s="272" t="e">
        <f t="shared" si="2"/>
        <v>#VALUE!</v>
      </c>
      <c r="W14" s="182"/>
    </row>
    <row r="15" spans="2:25" s="183" customFormat="1" ht="60" customHeight="1" thickBot="1" x14ac:dyDescent="0.3">
      <c r="B15" s="318">
        <f t="shared" si="7"/>
        <v>6</v>
      </c>
      <c r="C15" s="373" t="s">
        <v>253</v>
      </c>
      <c r="D15" s="381" t="s">
        <v>254</v>
      </c>
      <c r="E15" s="381" t="s">
        <v>255</v>
      </c>
      <c r="F15" s="381" t="s">
        <v>256</v>
      </c>
      <c r="G15" s="376">
        <v>2</v>
      </c>
      <c r="H15" s="376" t="s">
        <v>245</v>
      </c>
      <c r="I15" s="379">
        <v>1</v>
      </c>
      <c r="J15" s="222"/>
      <c r="K15" s="368">
        <v>42097</v>
      </c>
      <c r="L15" s="184">
        <f t="shared" si="3"/>
        <v>7998</v>
      </c>
      <c r="M15" s="185">
        <f>+K15+L15</f>
        <v>50095</v>
      </c>
      <c r="N15" s="224"/>
      <c r="O15" s="919">
        <f t="shared" si="6"/>
        <v>43426</v>
      </c>
      <c r="P15" s="920"/>
      <c r="Q15" s="226"/>
      <c r="R15" s="300" t="str">
        <f t="shared" si="1"/>
        <v>60000 btu/h</v>
      </c>
      <c r="S15" s="227">
        <f t="shared" si="8"/>
        <v>43426</v>
      </c>
      <c r="T15" s="228">
        <f t="shared" si="4"/>
        <v>8251</v>
      </c>
      <c r="U15" s="228">
        <f t="shared" si="5"/>
        <v>51677</v>
      </c>
      <c r="V15" s="272" t="e">
        <f t="shared" si="2"/>
        <v>#VALUE!</v>
      </c>
      <c r="W15" s="186"/>
      <c r="Y15" s="183" t="s">
        <v>233</v>
      </c>
    </row>
    <row r="16" spans="2:25" ht="60" customHeight="1" thickBot="1" x14ac:dyDescent="0.25">
      <c r="B16" s="318">
        <f t="shared" si="7"/>
        <v>7</v>
      </c>
      <c r="C16" s="373" t="s">
        <v>241</v>
      </c>
      <c r="D16" s="381" t="s">
        <v>257</v>
      </c>
      <c r="E16" s="381" t="s">
        <v>243</v>
      </c>
      <c r="F16" s="381" t="s">
        <v>258</v>
      </c>
      <c r="G16" s="376">
        <v>2</v>
      </c>
      <c r="H16" s="376" t="s">
        <v>245</v>
      </c>
      <c r="I16" s="379">
        <v>1</v>
      </c>
      <c r="J16" s="222"/>
      <c r="K16" s="368">
        <v>39580</v>
      </c>
      <c r="L16" s="184">
        <f t="shared" si="3"/>
        <v>7520</v>
      </c>
      <c r="M16" s="185">
        <f t="shared" si="0"/>
        <v>47100</v>
      </c>
      <c r="N16" s="224"/>
      <c r="O16" s="919">
        <f t="shared" si="6"/>
        <v>40830</v>
      </c>
      <c r="P16" s="920"/>
      <c r="Q16" s="226"/>
      <c r="R16" s="300" t="str">
        <f t="shared" si="1"/>
        <v>140000 btu/h</v>
      </c>
      <c r="S16" s="227">
        <f t="shared" si="8"/>
        <v>40830</v>
      </c>
      <c r="T16" s="228">
        <f t="shared" si="4"/>
        <v>7758</v>
      </c>
      <c r="U16" s="228">
        <f t="shared" si="5"/>
        <v>48588</v>
      </c>
      <c r="V16" s="272" t="e">
        <f t="shared" si="2"/>
        <v>#VALUE!</v>
      </c>
      <c r="W16" s="182"/>
    </row>
    <row r="17" spans="2:23" ht="60" customHeight="1" thickBot="1" x14ac:dyDescent="0.25">
      <c r="B17" s="318">
        <f t="shared" si="7"/>
        <v>8</v>
      </c>
      <c r="C17" s="373" t="s">
        <v>241</v>
      </c>
      <c r="D17" s="381" t="s">
        <v>257</v>
      </c>
      <c r="E17" s="381" t="s">
        <v>243</v>
      </c>
      <c r="F17" s="381" t="s">
        <v>259</v>
      </c>
      <c r="G17" s="376">
        <v>2</v>
      </c>
      <c r="H17" s="376" t="s">
        <v>245</v>
      </c>
      <c r="I17" s="379">
        <v>1</v>
      </c>
      <c r="J17" s="222"/>
      <c r="K17" s="368">
        <v>39849</v>
      </c>
      <c r="L17" s="184">
        <f t="shared" si="3"/>
        <v>7571</v>
      </c>
      <c r="M17" s="185">
        <f t="shared" si="0"/>
        <v>47420</v>
      </c>
      <c r="N17" s="224"/>
      <c r="O17" s="919">
        <f t="shared" si="6"/>
        <v>41107</v>
      </c>
      <c r="P17" s="920"/>
      <c r="Q17" s="226"/>
      <c r="R17" s="300" t="str">
        <f t="shared" si="1"/>
        <v>172000 btu/h</v>
      </c>
      <c r="S17" s="227">
        <f t="shared" si="8"/>
        <v>41107</v>
      </c>
      <c r="T17" s="228">
        <f t="shared" si="4"/>
        <v>7810</v>
      </c>
      <c r="U17" s="228">
        <f t="shared" si="5"/>
        <v>48917</v>
      </c>
      <c r="V17" s="272" t="e">
        <f t="shared" si="2"/>
        <v>#VALUE!</v>
      </c>
      <c r="W17" s="182"/>
    </row>
    <row r="18" spans="2:23" s="183" customFormat="1" ht="60" customHeight="1" thickBot="1" x14ac:dyDescent="0.3">
      <c r="B18" s="318">
        <f t="shared" si="7"/>
        <v>9</v>
      </c>
      <c r="C18" s="373" t="s">
        <v>241</v>
      </c>
      <c r="D18" s="381" t="s">
        <v>260</v>
      </c>
      <c r="E18" s="381" t="s">
        <v>261</v>
      </c>
      <c r="F18" s="381" t="s">
        <v>262</v>
      </c>
      <c r="G18" s="376">
        <v>10</v>
      </c>
      <c r="H18" s="376" t="s">
        <v>245</v>
      </c>
      <c r="I18" s="379">
        <v>1</v>
      </c>
      <c r="J18" s="222"/>
      <c r="K18" s="368">
        <v>35441</v>
      </c>
      <c r="L18" s="184">
        <f t="shared" si="3"/>
        <v>6734</v>
      </c>
      <c r="M18" s="185">
        <f t="shared" si="0"/>
        <v>42175</v>
      </c>
      <c r="N18" s="224"/>
      <c r="O18" s="919">
        <f t="shared" si="6"/>
        <v>36560</v>
      </c>
      <c r="P18" s="920"/>
      <c r="Q18" s="226"/>
      <c r="R18" s="300" t="str">
        <f t="shared" si="1"/>
        <v>36000 btu/h</v>
      </c>
      <c r="S18" s="227">
        <f t="shared" si="8"/>
        <v>36560</v>
      </c>
      <c r="T18" s="228">
        <f t="shared" si="4"/>
        <v>6946</v>
      </c>
      <c r="U18" s="228">
        <f t="shared" si="5"/>
        <v>43506</v>
      </c>
      <c r="V18" s="272" t="e">
        <f t="shared" si="2"/>
        <v>#VALUE!</v>
      </c>
      <c r="W18" s="186"/>
    </row>
    <row r="19" spans="2:23" ht="44.25" customHeight="1" thickBot="1" x14ac:dyDescent="0.25">
      <c r="B19" s="318">
        <f t="shared" si="7"/>
        <v>10</v>
      </c>
      <c r="C19" s="373" t="s">
        <v>241</v>
      </c>
      <c r="D19" s="381" t="s">
        <v>260</v>
      </c>
      <c r="E19" s="381" t="s">
        <v>251</v>
      </c>
      <c r="F19" s="381" t="s">
        <v>263</v>
      </c>
      <c r="G19" s="376">
        <v>2</v>
      </c>
      <c r="H19" s="376" t="s">
        <v>245</v>
      </c>
      <c r="I19" s="379">
        <v>1</v>
      </c>
      <c r="J19" s="222"/>
      <c r="K19" s="368">
        <v>36081</v>
      </c>
      <c r="L19" s="184">
        <f t="shared" si="3"/>
        <v>6855</v>
      </c>
      <c r="M19" s="185">
        <f t="shared" si="0"/>
        <v>42936</v>
      </c>
      <c r="N19" s="224"/>
      <c r="O19" s="919">
        <f t="shared" si="6"/>
        <v>37220</v>
      </c>
      <c r="P19" s="920"/>
      <c r="Q19" s="226"/>
      <c r="R19" s="300" t="str">
        <f t="shared" si="1"/>
        <v>38000 btu/h</v>
      </c>
      <c r="S19" s="227">
        <f t="shared" si="8"/>
        <v>37220</v>
      </c>
      <c r="T19" s="228">
        <f t="shared" si="4"/>
        <v>7072</v>
      </c>
      <c r="U19" s="228">
        <f t="shared" si="5"/>
        <v>44292</v>
      </c>
      <c r="V19" s="272" t="e">
        <f t="shared" si="2"/>
        <v>#VALUE!</v>
      </c>
      <c r="W19" s="182"/>
    </row>
    <row r="20" spans="2:23" ht="60" customHeight="1" thickBot="1" x14ac:dyDescent="0.25">
      <c r="B20" s="318">
        <f t="shared" si="7"/>
        <v>11</v>
      </c>
      <c r="C20" s="373" t="s">
        <v>241</v>
      </c>
      <c r="D20" s="381" t="s">
        <v>264</v>
      </c>
      <c r="E20" s="381" t="s">
        <v>243</v>
      </c>
      <c r="F20" s="381" t="s">
        <v>262</v>
      </c>
      <c r="G20" s="376">
        <v>2</v>
      </c>
      <c r="H20" s="376" t="s">
        <v>245</v>
      </c>
      <c r="I20" s="379">
        <v>1</v>
      </c>
      <c r="J20" s="222"/>
      <c r="K20" s="368">
        <v>36081</v>
      </c>
      <c r="L20" s="184">
        <f t="shared" si="3"/>
        <v>6855</v>
      </c>
      <c r="M20" s="185">
        <f t="shared" si="0"/>
        <v>42936</v>
      </c>
      <c r="N20" s="224"/>
      <c r="O20" s="919">
        <f t="shared" si="6"/>
        <v>37220</v>
      </c>
      <c r="P20" s="920"/>
      <c r="Q20" s="226"/>
      <c r="R20" s="300" t="str">
        <f t="shared" si="1"/>
        <v>36000 btu/h</v>
      </c>
      <c r="S20" s="227">
        <f t="shared" si="8"/>
        <v>37220</v>
      </c>
      <c r="T20" s="228">
        <f t="shared" si="4"/>
        <v>7072</v>
      </c>
      <c r="U20" s="228">
        <f t="shared" si="5"/>
        <v>44292</v>
      </c>
      <c r="V20" s="273" t="e">
        <f t="shared" si="2"/>
        <v>#VALUE!</v>
      </c>
      <c r="W20" s="182"/>
    </row>
    <row r="21" spans="2:23" s="183" customFormat="1" ht="60" customHeight="1" thickBot="1" x14ac:dyDescent="0.3">
      <c r="B21" s="318">
        <f t="shared" si="7"/>
        <v>12</v>
      </c>
      <c r="C21" s="373" t="s">
        <v>241</v>
      </c>
      <c r="D21" s="381" t="s">
        <v>246</v>
      </c>
      <c r="E21" s="381" t="s">
        <v>261</v>
      </c>
      <c r="F21" s="381" t="s">
        <v>244</v>
      </c>
      <c r="G21" s="376">
        <v>1</v>
      </c>
      <c r="H21" s="376" t="s">
        <v>245</v>
      </c>
      <c r="I21" s="379">
        <v>1</v>
      </c>
      <c r="J21" s="222"/>
      <c r="K21" s="368">
        <v>35602</v>
      </c>
      <c r="L21" s="184">
        <f t="shared" si="3"/>
        <v>6764</v>
      </c>
      <c r="M21" s="185">
        <f t="shared" si="0"/>
        <v>42366</v>
      </c>
      <c r="N21" s="224"/>
      <c r="O21" s="919">
        <f t="shared" ref="O21:O27" si="9">ROUND($P$8/$O$8*K21,0)</f>
        <v>36726</v>
      </c>
      <c r="P21" s="920"/>
      <c r="Q21" s="226"/>
      <c r="R21" s="300" t="str">
        <f t="shared" si="1"/>
        <v>18000 btu/h</v>
      </c>
      <c r="S21" s="227">
        <f t="shared" ref="S21:S27" si="10">+O21</f>
        <v>36726</v>
      </c>
      <c r="T21" s="228">
        <f t="shared" ref="T21:T27" si="11">+ROUND(S21*0.19,0)</f>
        <v>6978</v>
      </c>
      <c r="U21" s="228">
        <f t="shared" ref="U21:U27" si="12">+S21+T21</f>
        <v>43704</v>
      </c>
      <c r="V21" s="271" t="e">
        <f t="shared" ref="V21:V27" si="13">+U21*R21</f>
        <v>#VALUE!</v>
      </c>
      <c r="W21" s="186"/>
    </row>
    <row r="22" spans="2:23" ht="60" customHeight="1" thickBot="1" x14ac:dyDescent="0.25">
      <c r="B22" s="318">
        <f t="shared" si="7"/>
        <v>13</v>
      </c>
      <c r="C22" s="373" t="s">
        <v>265</v>
      </c>
      <c r="D22" s="381" t="s">
        <v>266</v>
      </c>
      <c r="E22" s="381" t="s">
        <v>267</v>
      </c>
      <c r="F22" s="381" t="s">
        <v>268</v>
      </c>
      <c r="G22" s="376">
        <v>1</v>
      </c>
      <c r="H22" s="376" t="s">
        <v>245</v>
      </c>
      <c r="I22" s="379">
        <v>1</v>
      </c>
      <c r="J22" s="222"/>
      <c r="K22" s="368">
        <v>37069</v>
      </c>
      <c r="L22" s="184">
        <f t="shared" ref="L22:L27" si="14">+ROUND(K22*0.19,0)</f>
        <v>7043</v>
      </c>
      <c r="M22" s="185">
        <f t="shared" ref="M22:M27" si="15">+K22+L22</f>
        <v>44112</v>
      </c>
      <c r="N22" s="224"/>
      <c r="O22" s="919">
        <f t="shared" si="9"/>
        <v>38239</v>
      </c>
      <c r="P22" s="920"/>
      <c r="Q22" s="226"/>
      <c r="R22" s="300" t="str">
        <f t="shared" ref="R22:R30" si="16">+F22</f>
        <v>2513 CFM</v>
      </c>
      <c r="S22" s="227">
        <f t="shared" si="10"/>
        <v>38239</v>
      </c>
      <c r="T22" s="228">
        <f t="shared" si="11"/>
        <v>7265</v>
      </c>
      <c r="U22" s="228">
        <f t="shared" si="12"/>
        <v>45504</v>
      </c>
      <c r="V22" s="272" t="e">
        <f t="shared" si="13"/>
        <v>#VALUE!</v>
      </c>
      <c r="W22" s="182"/>
    </row>
    <row r="23" spans="2:23" ht="60" customHeight="1" thickBot="1" x14ac:dyDescent="0.25">
      <c r="B23" s="318">
        <f t="shared" si="7"/>
        <v>14</v>
      </c>
      <c r="C23" s="373" t="s">
        <v>265</v>
      </c>
      <c r="D23" s="381" t="s">
        <v>242</v>
      </c>
      <c r="E23" s="381" t="s">
        <v>243</v>
      </c>
      <c r="F23" s="381" t="s">
        <v>249</v>
      </c>
      <c r="G23" s="376">
        <v>5</v>
      </c>
      <c r="H23" s="376" t="s">
        <v>245</v>
      </c>
      <c r="I23" s="379">
        <v>1</v>
      </c>
      <c r="J23" s="222"/>
      <c r="K23" s="368">
        <v>35362</v>
      </c>
      <c r="L23" s="184">
        <f t="shared" si="14"/>
        <v>6719</v>
      </c>
      <c r="M23" s="185">
        <f t="shared" si="15"/>
        <v>42081</v>
      </c>
      <c r="N23" s="224"/>
      <c r="O23" s="919">
        <f t="shared" si="9"/>
        <v>36478</v>
      </c>
      <c r="P23" s="920"/>
      <c r="Q23" s="226"/>
      <c r="R23" s="300" t="str">
        <f t="shared" si="16"/>
        <v>24000 btu/h</v>
      </c>
      <c r="S23" s="227">
        <f t="shared" si="10"/>
        <v>36478</v>
      </c>
      <c r="T23" s="228">
        <f t="shared" si="11"/>
        <v>6931</v>
      </c>
      <c r="U23" s="228">
        <f t="shared" si="12"/>
        <v>43409</v>
      </c>
      <c r="V23" s="272" t="e">
        <f t="shared" si="13"/>
        <v>#VALUE!</v>
      </c>
      <c r="W23" s="182"/>
    </row>
    <row r="24" spans="2:23" s="183" customFormat="1" ht="60" customHeight="1" thickBot="1" x14ac:dyDescent="0.3">
      <c r="B24" s="318">
        <f t="shared" si="7"/>
        <v>15</v>
      </c>
      <c r="C24" s="373" t="s">
        <v>265</v>
      </c>
      <c r="D24" s="381" t="s">
        <v>246</v>
      </c>
      <c r="E24" s="381" t="s">
        <v>243</v>
      </c>
      <c r="F24" s="381" t="s">
        <v>244</v>
      </c>
      <c r="G24" s="376">
        <v>1</v>
      </c>
      <c r="H24" s="376" t="s">
        <v>245</v>
      </c>
      <c r="I24" s="379">
        <v>1</v>
      </c>
      <c r="J24" s="222"/>
      <c r="K24" s="368">
        <v>36002</v>
      </c>
      <c r="L24" s="184">
        <f t="shared" si="14"/>
        <v>6840</v>
      </c>
      <c r="M24" s="185">
        <f t="shared" si="15"/>
        <v>42842</v>
      </c>
      <c r="N24" s="224"/>
      <c r="O24" s="919">
        <f t="shared" si="9"/>
        <v>37139</v>
      </c>
      <c r="P24" s="920"/>
      <c r="Q24" s="226"/>
      <c r="R24" s="300" t="str">
        <f t="shared" si="16"/>
        <v>18000 btu/h</v>
      </c>
      <c r="S24" s="227">
        <f t="shared" si="10"/>
        <v>37139</v>
      </c>
      <c r="T24" s="228">
        <f t="shared" si="11"/>
        <v>7056</v>
      </c>
      <c r="U24" s="228">
        <f t="shared" si="12"/>
        <v>44195</v>
      </c>
      <c r="V24" s="272" t="e">
        <f t="shared" si="13"/>
        <v>#VALUE!</v>
      </c>
      <c r="W24" s="186"/>
    </row>
    <row r="25" spans="2:23" ht="60" customHeight="1" thickBot="1" x14ac:dyDescent="0.25">
      <c r="B25" s="318">
        <f t="shared" si="7"/>
        <v>16</v>
      </c>
      <c r="C25" s="373" t="s">
        <v>241</v>
      </c>
      <c r="D25" s="381" t="s">
        <v>246</v>
      </c>
      <c r="E25" s="381" t="s">
        <v>261</v>
      </c>
      <c r="F25" s="381" t="s">
        <v>249</v>
      </c>
      <c r="G25" s="376">
        <v>6</v>
      </c>
      <c r="H25" s="376" t="s">
        <v>245</v>
      </c>
      <c r="I25" s="379">
        <v>1</v>
      </c>
      <c r="J25" s="222"/>
      <c r="K25" s="368">
        <v>35362</v>
      </c>
      <c r="L25" s="184">
        <f t="shared" si="14"/>
        <v>6719</v>
      </c>
      <c r="M25" s="185">
        <f t="shared" si="15"/>
        <v>42081</v>
      </c>
      <c r="N25" s="224"/>
      <c r="O25" s="919">
        <f t="shared" si="9"/>
        <v>36478</v>
      </c>
      <c r="P25" s="920"/>
      <c r="Q25" s="226"/>
      <c r="R25" s="300" t="str">
        <f t="shared" si="16"/>
        <v>24000 btu/h</v>
      </c>
      <c r="S25" s="227">
        <f t="shared" si="10"/>
        <v>36478</v>
      </c>
      <c r="T25" s="228">
        <f t="shared" si="11"/>
        <v>6931</v>
      </c>
      <c r="U25" s="228">
        <f t="shared" si="12"/>
        <v>43409</v>
      </c>
      <c r="V25" s="272" t="e">
        <f t="shared" si="13"/>
        <v>#VALUE!</v>
      </c>
      <c r="W25" s="182"/>
    </row>
    <row r="26" spans="2:23" ht="60" customHeight="1" thickBot="1" x14ac:dyDescent="0.25">
      <c r="B26" s="318">
        <f t="shared" si="7"/>
        <v>17</v>
      </c>
      <c r="C26" s="373" t="s">
        <v>241</v>
      </c>
      <c r="D26" s="381" t="s">
        <v>246</v>
      </c>
      <c r="E26" s="381" t="s">
        <v>247</v>
      </c>
      <c r="F26" s="381" t="s">
        <v>269</v>
      </c>
      <c r="G26" s="376">
        <v>2</v>
      </c>
      <c r="H26" s="376" t="s">
        <v>245</v>
      </c>
      <c r="I26" s="379">
        <v>1</v>
      </c>
      <c r="J26" s="222"/>
      <c r="K26" s="368">
        <v>35602</v>
      </c>
      <c r="L26" s="184">
        <f t="shared" si="14"/>
        <v>6764</v>
      </c>
      <c r="M26" s="185">
        <f t="shared" si="15"/>
        <v>42366</v>
      </c>
      <c r="N26" s="224"/>
      <c r="O26" s="919">
        <f t="shared" si="9"/>
        <v>36726</v>
      </c>
      <c r="P26" s="920"/>
      <c r="Q26" s="226"/>
      <c r="R26" s="300" t="str">
        <f t="shared" si="16"/>
        <v>6000 btu/h</v>
      </c>
      <c r="S26" s="227">
        <f t="shared" si="10"/>
        <v>36726</v>
      </c>
      <c r="T26" s="228">
        <f t="shared" si="11"/>
        <v>6978</v>
      </c>
      <c r="U26" s="228">
        <f t="shared" si="12"/>
        <v>43704</v>
      </c>
      <c r="V26" s="272" t="e">
        <f t="shared" si="13"/>
        <v>#VALUE!</v>
      </c>
      <c r="W26" s="182"/>
    </row>
    <row r="27" spans="2:23" s="183" customFormat="1" ht="60" customHeight="1" thickBot="1" x14ac:dyDescent="0.3">
      <c r="B27" s="318">
        <f t="shared" si="7"/>
        <v>18</v>
      </c>
      <c r="C27" s="373" t="s">
        <v>241</v>
      </c>
      <c r="D27" s="381" t="s">
        <v>246</v>
      </c>
      <c r="E27" s="381" t="s">
        <v>247</v>
      </c>
      <c r="F27" s="381" t="s">
        <v>252</v>
      </c>
      <c r="G27" s="376">
        <v>2</v>
      </c>
      <c r="H27" s="376" t="s">
        <v>245</v>
      </c>
      <c r="I27" s="379">
        <v>1</v>
      </c>
      <c r="J27" s="222"/>
      <c r="K27" s="368">
        <v>35681</v>
      </c>
      <c r="L27" s="184">
        <f t="shared" si="14"/>
        <v>6779</v>
      </c>
      <c r="M27" s="185">
        <f t="shared" si="15"/>
        <v>42460</v>
      </c>
      <c r="N27" s="224"/>
      <c r="O27" s="919">
        <f t="shared" si="9"/>
        <v>36807</v>
      </c>
      <c r="P27" s="920"/>
      <c r="Q27" s="226"/>
      <c r="R27" s="300" t="str">
        <f t="shared" si="16"/>
        <v>12000 btu/h</v>
      </c>
      <c r="S27" s="227">
        <f t="shared" si="10"/>
        <v>36807</v>
      </c>
      <c r="T27" s="228">
        <f t="shared" si="11"/>
        <v>6993</v>
      </c>
      <c r="U27" s="228">
        <f t="shared" si="12"/>
        <v>43800</v>
      </c>
      <c r="V27" s="273" t="e">
        <f t="shared" si="13"/>
        <v>#VALUE!</v>
      </c>
      <c r="W27" s="186"/>
    </row>
    <row r="28" spans="2:23" ht="60" customHeight="1" thickBot="1" x14ac:dyDescent="0.25">
      <c r="B28" s="318">
        <f t="shared" si="7"/>
        <v>19</v>
      </c>
      <c r="C28" s="373" t="s">
        <v>241</v>
      </c>
      <c r="D28" s="381" t="s">
        <v>242</v>
      </c>
      <c r="E28" s="381" t="s">
        <v>270</v>
      </c>
      <c r="F28" s="381" t="s">
        <v>262</v>
      </c>
      <c r="G28" s="376">
        <v>2</v>
      </c>
      <c r="H28" s="376" t="s">
        <v>245</v>
      </c>
      <c r="I28" s="379">
        <v>1</v>
      </c>
      <c r="J28" s="222"/>
      <c r="K28" s="368">
        <v>35882</v>
      </c>
      <c r="L28" s="184">
        <f>+ROUND(K28*0.19,0)</f>
        <v>6818</v>
      </c>
      <c r="M28" s="185">
        <f t="shared" ref="M28:M41" si="17">+K28+L28</f>
        <v>42700</v>
      </c>
      <c r="N28" s="224"/>
      <c r="O28" s="919">
        <f>ROUND($P$8/$O$8*K28,0)</f>
        <v>37015</v>
      </c>
      <c r="P28" s="920"/>
      <c r="Q28" s="226"/>
      <c r="R28" s="300" t="str">
        <f t="shared" si="16"/>
        <v>36000 btu/h</v>
      </c>
      <c r="S28" s="227">
        <f t="shared" ref="S28:S33" si="18">+O28</f>
        <v>37015</v>
      </c>
      <c r="T28" s="228">
        <f>+ROUND(S28*0.19,0)</f>
        <v>7033</v>
      </c>
      <c r="U28" s="228">
        <f>+S28+T28</f>
        <v>44048</v>
      </c>
      <c r="V28" s="271" t="e">
        <f>+U28*R28</f>
        <v>#VALUE!</v>
      </c>
      <c r="W28" s="182"/>
    </row>
    <row r="29" spans="2:23" ht="60" customHeight="1" thickBot="1" x14ac:dyDescent="0.25">
      <c r="B29" s="318">
        <f t="shared" si="7"/>
        <v>20</v>
      </c>
      <c r="C29" s="373" t="s">
        <v>241</v>
      </c>
      <c r="D29" s="381" t="s">
        <v>246</v>
      </c>
      <c r="E29" s="381" t="s">
        <v>261</v>
      </c>
      <c r="F29" s="381" t="s">
        <v>252</v>
      </c>
      <c r="G29" s="376">
        <v>5</v>
      </c>
      <c r="H29" s="376" t="s">
        <v>245</v>
      </c>
      <c r="I29" s="379">
        <v>1</v>
      </c>
      <c r="J29" s="222"/>
      <c r="K29" s="368">
        <v>35162</v>
      </c>
      <c r="L29" s="184">
        <f>+ROUND(K29*0.19,0)</f>
        <v>6681</v>
      </c>
      <c r="M29" s="185">
        <f t="shared" si="17"/>
        <v>41843</v>
      </c>
      <c r="N29" s="224"/>
      <c r="O29" s="919">
        <f>ROUND($P$8/$O$8*K29,0)</f>
        <v>36272</v>
      </c>
      <c r="P29" s="920"/>
      <c r="Q29" s="226"/>
      <c r="R29" s="300" t="str">
        <f t="shared" si="16"/>
        <v>12000 btu/h</v>
      </c>
      <c r="S29" s="227">
        <f t="shared" si="18"/>
        <v>36272</v>
      </c>
      <c r="T29" s="228">
        <f>+ROUND(S29*0.19,0)</f>
        <v>6892</v>
      </c>
      <c r="U29" s="228">
        <f>+S29+T29</f>
        <v>43164</v>
      </c>
      <c r="V29" s="272" t="e">
        <f>+U29*R29</f>
        <v>#VALUE!</v>
      </c>
      <c r="W29" s="182"/>
    </row>
    <row r="30" spans="2:23" s="183" customFormat="1" ht="60" customHeight="1" thickBot="1" x14ac:dyDescent="0.3">
      <c r="B30" s="318">
        <f t="shared" si="7"/>
        <v>21</v>
      </c>
      <c r="C30" s="373" t="s">
        <v>241</v>
      </c>
      <c r="D30" s="381" t="s">
        <v>271</v>
      </c>
      <c r="E30" s="381" t="s">
        <v>250</v>
      </c>
      <c r="F30" s="381" t="s">
        <v>272</v>
      </c>
      <c r="G30" s="376">
        <v>1</v>
      </c>
      <c r="H30" s="376" t="s">
        <v>245</v>
      </c>
      <c r="I30" s="379">
        <v>1</v>
      </c>
      <c r="J30" s="222"/>
      <c r="K30" s="368">
        <v>37549</v>
      </c>
      <c r="L30" s="184">
        <f>+ROUND(K30*0.19,0)</f>
        <v>7134</v>
      </c>
      <c r="M30" s="185">
        <f t="shared" si="17"/>
        <v>44683</v>
      </c>
      <c r="N30" s="224"/>
      <c r="O30" s="926">
        <f>ROUND($P$8/$O$8*K30,0)</f>
        <v>38734</v>
      </c>
      <c r="P30" s="927"/>
      <c r="Q30" s="226"/>
      <c r="R30" s="300" t="str">
        <f t="shared" si="16"/>
        <v>72000 btu/h</v>
      </c>
      <c r="S30" s="227">
        <f t="shared" si="18"/>
        <v>38734</v>
      </c>
      <c r="T30" s="228">
        <f>+ROUND(S30*0.19,0)</f>
        <v>7359</v>
      </c>
      <c r="U30" s="228">
        <f>+S30+T30</f>
        <v>46093</v>
      </c>
      <c r="V30" s="273" t="e">
        <f>+U30*R30</f>
        <v>#VALUE!</v>
      </c>
      <c r="W30" s="186"/>
    </row>
    <row r="31" spans="2:23" ht="81.75" customHeight="1" thickBot="1" x14ac:dyDescent="0.25">
      <c r="B31" s="318">
        <f t="shared" si="7"/>
        <v>22</v>
      </c>
      <c r="C31" s="373" t="s">
        <v>241</v>
      </c>
      <c r="D31" s="381" t="s">
        <v>246</v>
      </c>
      <c r="E31" s="381" t="s">
        <v>243</v>
      </c>
      <c r="F31" s="381" t="s">
        <v>249</v>
      </c>
      <c r="G31" s="376">
        <v>1</v>
      </c>
      <c r="H31" s="376" t="s">
        <v>245</v>
      </c>
      <c r="I31" s="379">
        <v>1</v>
      </c>
      <c r="J31" s="222"/>
      <c r="K31" s="368">
        <v>36002</v>
      </c>
      <c r="L31" s="184">
        <f>+ROUND(K31*0.19,0)</f>
        <v>6840</v>
      </c>
      <c r="M31" s="185">
        <f t="shared" si="17"/>
        <v>42842</v>
      </c>
      <c r="N31" s="224"/>
      <c r="O31" s="919">
        <f>ROUND($P$8/$O$8*K31,0)</f>
        <v>37139</v>
      </c>
      <c r="P31" s="920"/>
      <c r="Q31" s="226"/>
      <c r="R31" s="300" t="str">
        <f t="shared" ref="R31:R42" si="19">+F31</f>
        <v>24000 btu/h</v>
      </c>
      <c r="S31" s="227">
        <f t="shared" si="18"/>
        <v>37139</v>
      </c>
      <c r="T31" s="228">
        <f>+ROUND(S31*0.19,0)</f>
        <v>7056</v>
      </c>
      <c r="U31" s="228">
        <f>+S31+T31</f>
        <v>44195</v>
      </c>
      <c r="V31" s="271" t="e">
        <f t="shared" ref="V31:V41" si="20">+U31*R31</f>
        <v>#VALUE!</v>
      </c>
      <c r="W31" s="182"/>
    </row>
    <row r="32" spans="2:23" ht="60" customHeight="1" thickBot="1" x14ac:dyDescent="0.25">
      <c r="B32" s="318">
        <f t="shared" si="7"/>
        <v>23</v>
      </c>
      <c r="C32" s="373" t="s">
        <v>241</v>
      </c>
      <c r="D32" s="381" t="s">
        <v>260</v>
      </c>
      <c r="E32" s="381" t="s">
        <v>270</v>
      </c>
      <c r="F32" s="381" t="s">
        <v>262</v>
      </c>
      <c r="G32" s="376">
        <v>2</v>
      </c>
      <c r="H32" s="376" t="s">
        <v>245</v>
      </c>
      <c r="I32" s="379">
        <v>1</v>
      </c>
      <c r="J32" s="222"/>
      <c r="K32" s="368">
        <v>36081</v>
      </c>
      <c r="L32" s="184">
        <f t="shared" ref="L32:L41" si="21">+ROUND(K32*0.19,0)</f>
        <v>6855</v>
      </c>
      <c r="M32" s="185">
        <f t="shared" si="17"/>
        <v>42936</v>
      </c>
      <c r="N32" s="224"/>
      <c r="O32" s="919">
        <f>ROUND($P$8/$O$8*K32,0)</f>
        <v>37220</v>
      </c>
      <c r="P32" s="920"/>
      <c r="Q32" s="226"/>
      <c r="R32" s="300" t="str">
        <f t="shared" si="19"/>
        <v>36000 btu/h</v>
      </c>
      <c r="S32" s="227">
        <f t="shared" si="18"/>
        <v>37220</v>
      </c>
      <c r="T32" s="228">
        <f t="shared" ref="T32:T41" si="22">+ROUND(S32*0.19,0)</f>
        <v>7072</v>
      </c>
      <c r="U32" s="228">
        <f t="shared" ref="U32:U41" si="23">+S32+T32</f>
        <v>44292</v>
      </c>
      <c r="V32" s="272" t="e">
        <f t="shared" si="20"/>
        <v>#VALUE!</v>
      </c>
      <c r="W32" s="203"/>
    </row>
    <row r="33" spans="2:25" s="183" customFormat="1" ht="60" customHeight="1" thickBot="1" x14ac:dyDescent="0.3">
      <c r="B33" s="318">
        <f t="shared" si="7"/>
        <v>24</v>
      </c>
      <c r="C33" s="373" t="s">
        <v>241</v>
      </c>
      <c r="D33" s="381" t="s">
        <v>246</v>
      </c>
      <c r="E33" s="381" t="s">
        <v>250</v>
      </c>
      <c r="F33" s="381" t="s">
        <v>262</v>
      </c>
      <c r="G33" s="376">
        <v>1</v>
      </c>
      <c r="H33" s="376" t="s">
        <v>245</v>
      </c>
      <c r="I33" s="379">
        <v>1</v>
      </c>
      <c r="J33" s="222"/>
      <c r="K33" s="368">
        <v>36081</v>
      </c>
      <c r="L33" s="184">
        <f t="shared" si="21"/>
        <v>6855</v>
      </c>
      <c r="M33" s="185">
        <f t="shared" si="17"/>
        <v>42936</v>
      </c>
      <c r="N33" s="224"/>
      <c r="O33" s="919">
        <f t="shared" ref="O33:O41" si="24">ROUND($P$8/$O$8*K33,0)</f>
        <v>37220</v>
      </c>
      <c r="P33" s="920"/>
      <c r="Q33" s="226"/>
      <c r="R33" s="300" t="str">
        <f t="shared" si="19"/>
        <v>36000 btu/h</v>
      </c>
      <c r="S33" s="227">
        <f t="shared" si="18"/>
        <v>37220</v>
      </c>
      <c r="T33" s="228">
        <f t="shared" si="22"/>
        <v>7072</v>
      </c>
      <c r="U33" s="228">
        <f t="shared" si="23"/>
        <v>44292</v>
      </c>
      <c r="V33" s="272" t="e">
        <f t="shared" si="20"/>
        <v>#VALUE!</v>
      </c>
      <c r="W33" s="186"/>
    </row>
    <row r="34" spans="2:25" ht="60" customHeight="1" thickBot="1" x14ac:dyDescent="0.25">
      <c r="B34" s="318">
        <f t="shared" si="7"/>
        <v>25</v>
      </c>
      <c r="C34" s="373" t="s">
        <v>241</v>
      </c>
      <c r="D34" s="381" t="s">
        <v>273</v>
      </c>
      <c r="E34" s="381" t="s">
        <v>243</v>
      </c>
      <c r="F34" s="381" t="s">
        <v>252</v>
      </c>
      <c r="G34" s="376">
        <v>3</v>
      </c>
      <c r="H34" s="376" t="s">
        <v>245</v>
      </c>
      <c r="I34" s="379">
        <v>1</v>
      </c>
      <c r="J34" s="222"/>
      <c r="K34" s="368">
        <v>41298</v>
      </c>
      <c r="L34" s="184">
        <f t="shared" si="21"/>
        <v>7847</v>
      </c>
      <c r="M34" s="185">
        <f t="shared" si="17"/>
        <v>49145</v>
      </c>
      <c r="N34" s="224"/>
      <c r="O34" s="919">
        <f t="shared" si="24"/>
        <v>42602</v>
      </c>
      <c r="P34" s="920"/>
      <c r="Q34" s="226"/>
      <c r="R34" s="300" t="str">
        <f t="shared" si="19"/>
        <v>12000 btu/h</v>
      </c>
      <c r="S34" s="227">
        <f t="shared" ref="S34:S41" si="25">+O34</f>
        <v>42602</v>
      </c>
      <c r="T34" s="228">
        <f t="shared" si="22"/>
        <v>8094</v>
      </c>
      <c r="U34" s="228">
        <f t="shared" si="23"/>
        <v>50696</v>
      </c>
      <c r="V34" s="272" t="e">
        <f t="shared" si="20"/>
        <v>#VALUE!</v>
      </c>
      <c r="W34" s="182"/>
    </row>
    <row r="35" spans="2:25" ht="60" customHeight="1" thickBot="1" x14ac:dyDescent="0.25">
      <c r="B35" s="318">
        <f t="shared" si="7"/>
        <v>26</v>
      </c>
      <c r="C35" s="373" t="s">
        <v>241</v>
      </c>
      <c r="D35" s="381" t="s">
        <v>274</v>
      </c>
      <c r="E35" s="381" t="s">
        <v>243</v>
      </c>
      <c r="F35" s="381" t="s">
        <v>244</v>
      </c>
      <c r="G35" s="376">
        <v>1</v>
      </c>
      <c r="H35" s="376" t="s">
        <v>245</v>
      </c>
      <c r="I35" s="379">
        <v>1</v>
      </c>
      <c r="J35" s="222"/>
      <c r="K35" s="368">
        <v>35681</v>
      </c>
      <c r="L35" s="184">
        <f t="shared" si="21"/>
        <v>6779</v>
      </c>
      <c r="M35" s="185">
        <f t="shared" si="17"/>
        <v>42460</v>
      </c>
      <c r="N35" s="224"/>
      <c r="O35" s="919">
        <f t="shared" si="24"/>
        <v>36807</v>
      </c>
      <c r="P35" s="920"/>
      <c r="Q35" s="226"/>
      <c r="R35" s="300" t="str">
        <f t="shared" si="19"/>
        <v>18000 btu/h</v>
      </c>
      <c r="S35" s="227">
        <f t="shared" si="25"/>
        <v>36807</v>
      </c>
      <c r="T35" s="228">
        <f t="shared" si="22"/>
        <v>6993</v>
      </c>
      <c r="U35" s="228">
        <f t="shared" si="23"/>
        <v>43800</v>
      </c>
      <c r="V35" s="272" t="e">
        <f t="shared" si="20"/>
        <v>#VALUE!</v>
      </c>
      <c r="W35" s="182"/>
    </row>
    <row r="36" spans="2:25" s="183" customFormat="1" ht="60" customHeight="1" thickBot="1" x14ac:dyDescent="0.3">
      <c r="B36" s="318">
        <f t="shared" si="7"/>
        <v>27</v>
      </c>
      <c r="C36" s="373" t="s">
        <v>241</v>
      </c>
      <c r="D36" s="381" t="s">
        <v>264</v>
      </c>
      <c r="E36" s="381" t="s">
        <v>243</v>
      </c>
      <c r="F36" s="381" t="s">
        <v>275</v>
      </c>
      <c r="G36" s="376">
        <v>1</v>
      </c>
      <c r="H36" s="376" t="s">
        <v>245</v>
      </c>
      <c r="I36" s="379">
        <v>1</v>
      </c>
      <c r="J36" s="222"/>
      <c r="K36" s="368">
        <v>37417</v>
      </c>
      <c r="L36" s="184">
        <f t="shared" si="21"/>
        <v>7109</v>
      </c>
      <c r="M36" s="185">
        <f t="shared" si="17"/>
        <v>44526</v>
      </c>
      <c r="N36" s="224"/>
      <c r="O36" s="919">
        <f t="shared" si="24"/>
        <v>38598</v>
      </c>
      <c r="P36" s="920"/>
      <c r="Q36" s="226"/>
      <c r="R36" s="300" t="str">
        <f t="shared" si="19"/>
        <v>96000 btu/h</v>
      </c>
      <c r="S36" s="227">
        <f t="shared" si="25"/>
        <v>38598</v>
      </c>
      <c r="T36" s="228">
        <f t="shared" si="22"/>
        <v>7334</v>
      </c>
      <c r="U36" s="228">
        <f t="shared" si="23"/>
        <v>45932</v>
      </c>
      <c r="V36" s="272" t="e">
        <f t="shared" si="20"/>
        <v>#VALUE!</v>
      </c>
      <c r="W36" s="186"/>
      <c r="Y36" s="183" t="s">
        <v>233</v>
      </c>
    </row>
    <row r="37" spans="2:25" ht="60" customHeight="1" thickBot="1" x14ac:dyDescent="0.25">
      <c r="B37" s="318">
        <f t="shared" si="7"/>
        <v>28</v>
      </c>
      <c r="C37" s="373" t="s">
        <v>241</v>
      </c>
      <c r="D37" s="381" t="s">
        <v>276</v>
      </c>
      <c r="E37" s="381" t="s">
        <v>261</v>
      </c>
      <c r="F37" s="381" t="s">
        <v>277</v>
      </c>
      <c r="G37" s="376">
        <v>1</v>
      </c>
      <c r="H37" s="376" t="s">
        <v>245</v>
      </c>
      <c r="I37" s="379">
        <v>1</v>
      </c>
      <c r="J37" s="222"/>
      <c r="K37" s="368">
        <v>57155</v>
      </c>
      <c r="L37" s="184">
        <f t="shared" si="21"/>
        <v>10859</v>
      </c>
      <c r="M37" s="185">
        <f t="shared" si="17"/>
        <v>68014</v>
      </c>
      <c r="N37" s="224"/>
      <c r="O37" s="919">
        <f t="shared" si="24"/>
        <v>58959</v>
      </c>
      <c r="P37" s="920"/>
      <c r="Q37" s="226"/>
      <c r="R37" s="300" t="str">
        <f t="shared" si="19"/>
        <v>114700 btu/h</v>
      </c>
      <c r="S37" s="227">
        <f t="shared" si="25"/>
        <v>58959</v>
      </c>
      <c r="T37" s="228">
        <f t="shared" si="22"/>
        <v>11202</v>
      </c>
      <c r="U37" s="228">
        <f t="shared" si="23"/>
        <v>70161</v>
      </c>
      <c r="V37" s="272" t="e">
        <f t="shared" si="20"/>
        <v>#VALUE!</v>
      </c>
      <c r="W37" s="182"/>
    </row>
    <row r="38" spans="2:25" ht="60" customHeight="1" thickBot="1" x14ac:dyDescent="0.25">
      <c r="B38" s="318">
        <f t="shared" si="7"/>
        <v>29</v>
      </c>
      <c r="C38" s="373" t="s">
        <v>241</v>
      </c>
      <c r="D38" s="381" t="s">
        <v>276</v>
      </c>
      <c r="E38" s="381" t="s">
        <v>261</v>
      </c>
      <c r="F38" s="381" t="s">
        <v>278</v>
      </c>
      <c r="G38" s="376">
        <v>1</v>
      </c>
      <c r="H38" s="376" t="s">
        <v>245</v>
      </c>
      <c r="I38" s="379">
        <v>1</v>
      </c>
      <c r="J38" s="222"/>
      <c r="K38" s="368">
        <v>57156</v>
      </c>
      <c r="L38" s="184">
        <f t="shared" si="21"/>
        <v>10860</v>
      </c>
      <c r="M38" s="185">
        <f t="shared" si="17"/>
        <v>68016</v>
      </c>
      <c r="N38" s="224"/>
      <c r="O38" s="919">
        <f t="shared" si="24"/>
        <v>58960</v>
      </c>
      <c r="P38" s="920"/>
      <c r="Q38" s="226"/>
      <c r="R38" s="300" t="str">
        <f t="shared" si="19"/>
        <v>152900 btu/h</v>
      </c>
      <c r="S38" s="227">
        <f t="shared" si="25"/>
        <v>58960</v>
      </c>
      <c r="T38" s="228">
        <f t="shared" si="22"/>
        <v>11202</v>
      </c>
      <c r="U38" s="228">
        <f t="shared" si="23"/>
        <v>70162</v>
      </c>
      <c r="V38" s="272" t="e">
        <f t="shared" si="20"/>
        <v>#VALUE!</v>
      </c>
      <c r="W38" s="182"/>
    </row>
    <row r="39" spans="2:25" s="183" customFormat="1" ht="60" customHeight="1" thickBot="1" x14ac:dyDescent="0.3">
      <c r="B39" s="318">
        <f t="shared" si="7"/>
        <v>30</v>
      </c>
      <c r="C39" s="373" t="s">
        <v>241</v>
      </c>
      <c r="D39" s="381" t="s">
        <v>246</v>
      </c>
      <c r="E39" s="381" t="s">
        <v>270</v>
      </c>
      <c r="F39" s="381" t="s">
        <v>249</v>
      </c>
      <c r="G39" s="376">
        <v>2</v>
      </c>
      <c r="H39" s="376" t="s">
        <v>245</v>
      </c>
      <c r="I39" s="379">
        <v>1</v>
      </c>
      <c r="J39" s="222"/>
      <c r="K39" s="368">
        <v>36002</v>
      </c>
      <c r="L39" s="184">
        <f t="shared" si="21"/>
        <v>6840</v>
      </c>
      <c r="M39" s="185">
        <f t="shared" si="17"/>
        <v>42842</v>
      </c>
      <c r="N39" s="224"/>
      <c r="O39" s="919">
        <f t="shared" si="24"/>
        <v>37139</v>
      </c>
      <c r="P39" s="920"/>
      <c r="Q39" s="226"/>
      <c r="R39" s="300" t="str">
        <f t="shared" si="19"/>
        <v>24000 btu/h</v>
      </c>
      <c r="S39" s="227">
        <f t="shared" si="25"/>
        <v>37139</v>
      </c>
      <c r="T39" s="228">
        <f t="shared" si="22"/>
        <v>7056</v>
      </c>
      <c r="U39" s="228">
        <f t="shared" si="23"/>
        <v>44195</v>
      </c>
      <c r="V39" s="272" t="e">
        <f t="shared" si="20"/>
        <v>#VALUE!</v>
      </c>
      <c r="W39" s="186"/>
    </row>
    <row r="40" spans="2:25" ht="82.5" customHeight="1" thickBot="1" x14ac:dyDescent="0.25">
      <c r="B40" s="318">
        <f t="shared" si="7"/>
        <v>31</v>
      </c>
      <c r="C40" s="373" t="s">
        <v>241</v>
      </c>
      <c r="D40" s="381" t="s">
        <v>260</v>
      </c>
      <c r="E40" s="381" t="s">
        <v>261</v>
      </c>
      <c r="F40" s="381" t="s">
        <v>279</v>
      </c>
      <c r="G40" s="376">
        <v>3</v>
      </c>
      <c r="H40" s="376" t="s">
        <v>245</v>
      </c>
      <c r="I40" s="379">
        <v>1</v>
      </c>
      <c r="J40" s="222"/>
      <c r="K40" s="368">
        <v>36081</v>
      </c>
      <c r="L40" s="184">
        <f t="shared" si="21"/>
        <v>6855</v>
      </c>
      <c r="M40" s="185">
        <f t="shared" si="17"/>
        <v>42936</v>
      </c>
      <c r="N40" s="224"/>
      <c r="O40" s="919">
        <f t="shared" si="24"/>
        <v>37220</v>
      </c>
      <c r="P40" s="920"/>
      <c r="Q40" s="226"/>
      <c r="R40" s="300" t="str">
        <f t="shared" si="19"/>
        <v>34000 btu/h</v>
      </c>
      <c r="S40" s="227">
        <f t="shared" si="25"/>
        <v>37220</v>
      </c>
      <c r="T40" s="228">
        <f t="shared" si="22"/>
        <v>7072</v>
      </c>
      <c r="U40" s="228">
        <f t="shared" si="23"/>
        <v>44292</v>
      </c>
      <c r="V40" s="272" t="e">
        <f t="shared" si="20"/>
        <v>#VALUE!</v>
      </c>
      <c r="W40" s="182"/>
    </row>
    <row r="41" spans="2:25" ht="60" customHeight="1" thickBot="1" x14ac:dyDescent="0.25">
      <c r="B41" s="318">
        <f t="shared" si="7"/>
        <v>32</v>
      </c>
      <c r="C41" s="375" t="s">
        <v>241</v>
      </c>
      <c r="D41" s="381" t="s">
        <v>280</v>
      </c>
      <c r="E41" s="381" t="s">
        <v>281</v>
      </c>
      <c r="F41" s="381" t="s">
        <v>282</v>
      </c>
      <c r="G41" s="376">
        <v>4</v>
      </c>
      <c r="H41" s="376" t="s">
        <v>245</v>
      </c>
      <c r="I41" s="379">
        <v>1</v>
      </c>
      <c r="J41" s="222"/>
      <c r="K41" s="368">
        <v>38338</v>
      </c>
      <c r="L41" s="184">
        <f t="shared" si="21"/>
        <v>7284</v>
      </c>
      <c r="M41" s="185">
        <f t="shared" si="17"/>
        <v>45622</v>
      </c>
      <c r="N41" s="224"/>
      <c r="O41" s="919">
        <f t="shared" si="24"/>
        <v>39548</v>
      </c>
      <c r="P41" s="920"/>
      <c r="Q41" s="226"/>
      <c r="R41" s="300" t="str">
        <f t="shared" si="19"/>
        <v>7,5 TR</v>
      </c>
      <c r="S41" s="227">
        <f t="shared" si="25"/>
        <v>39548</v>
      </c>
      <c r="T41" s="228">
        <f t="shared" si="22"/>
        <v>7514</v>
      </c>
      <c r="U41" s="228">
        <f t="shared" si="23"/>
        <v>47062</v>
      </c>
      <c r="V41" s="273" t="e">
        <f t="shared" si="20"/>
        <v>#VALUE!</v>
      </c>
      <c r="W41" s="182"/>
    </row>
    <row r="42" spans="2:25" s="183" customFormat="1" ht="60" customHeight="1" thickBot="1" x14ac:dyDescent="0.3">
      <c r="B42" s="318">
        <f t="shared" si="7"/>
        <v>33</v>
      </c>
      <c r="C42" s="375" t="s">
        <v>283</v>
      </c>
      <c r="D42" s="381" t="s">
        <v>284</v>
      </c>
      <c r="E42" s="381" t="s">
        <v>285</v>
      </c>
      <c r="F42" s="381" t="s">
        <v>286</v>
      </c>
      <c r="G42" s="376">
        <v>6</v>
      </c>
      <c r="H42" s="376" t="s">
        <v>245</v>
      </c>
      <c r="I42" s="379">
        <v>1</v>
      </c>
      <c r="J42" s="222"/>
      <c r="K42" s="368">
        <v>36778</v>
      </c>
      <c r="L42" s="184">
        <f t="shared" ref="L42:L48" si="26">+ROUND(K42*0.19,0)</f>
        <v>6988</v>
      </c>
      <c r="M42" s="185">
        <f t="shared" ref="M42:M48" si="27">+K42+L42</f>
        <v>43766</v>
      </c>
      <c r="N42" s="224"/>
      <c r="O42" s="919">
        <f t="shared" ref="O42:O48" si="28">ROUND($P$8/$O$8*K42,0)</f>
        <v>37939</v>
      </c>
      <c r="P42" s="920"/>
      <c r="Q42" s="226"/>
      <c r="R42" s="300" t="str">
        <f t="shared" si="19"/>
        <v>2500 CFM</v>
      </c>
      <c r="S42" s="227">
        <f t="shared" ref="S42:S48" si="29">+O42</f>
        <v>37939</v>
      </c>
      <c r="T42" s="228">
        <f t="shared" ref="T42:T48" si="30">+ROUND(S42*0.19,0)</f>
        <v>7208</v>
      </c>
      <c r="U42" s="228">
        <f t="shared" ref="U42:U48" si="31">+S42+T42</f>
        <v>45147</v>
      </c>
      <c r="V42" s="271" t="e">
        <f t="shared" ref="V42:V48" si="32">+U42*R42</f>
        <v>#VALUE!</v>
      </c>
      <c r="W42" s="186"/>
    </row>
    <row r="43" spans="2:25" ht="60" customHeight="1" thickBot="1" x14ac:dyDescent="0.25">
      <c r="B43" s="318">
        <f t="shared" si="7"/>
        <v>34</v>
      </c>
      <c r="C43" s="375" t="s">
        <v>283</v>
      </c>
      <c r="D43" s="381" t="s">
        <v>284</v>
      </c>
      <c r="E43" s="381" t="s">
        <v>285</v>
      </c>
      <c r="F43" s="381" t="s">
        <v>287</v>
      </c>
      <c r="G43" s="376">
        <v>2</v>
      </c>
      <c r="H43" s="376" t="s">
        <v>245</v>
      </c>
      <c r="I43" s="379">
        <v>1</v>
      </c>
      <c r="J43" s="222"/>
      <c r="K43" s="368">
        <v>37417</v>
      </c>
      <c r="L43" s="184">
        <f t="shared" si="26"/>
        <v>7109</v>
      </c>
      <c r="M43" s="185">
        <f t="shared" si="27"/>
        <v>44526</v>
      </c>
      <c r="N43" s="224"/>
      <c r="O43" s="919">
        <f t="shared" si="28"/>
        <v>38598</v>
      </c>
      <c r="P43" s="920"/>
      <c r="Q43" s="226"/>
      <c r="R43" s="300" t="str">
        <f t="shared" ref="R43:R48" si="33">+F43</f>
        <v>5000 CFM</v>
      </c>
      <c r="S43" s="227">
        <f t="shared" si="29"/>
        <v>38598</v>
      </c>
      <c r="T43" s="228">
        <f t="shared" si="30"/>
        <v>7334</v>
      </c>
      <c r="U43" s="228">
        <f t="shared" si="31"/>
        <v>45932</v>
      </c>
      <c r="V43" s="272" t="e">
        <f t="shared" si="32"/>
        <v>#VALUE!</v>
      </c>
      <c r="W43" s="182"/>
    </row>
    <row r="44" spans="2:25" ht="60" customHeight="1" thickBot="1" x14ac:dyDescent="0.25">
      <c r="B44" s="318">
        <f t="shared" si="7"/>
        <v>35</v>
      </c>
      <c r="C44" s="375" t="s">
        <v>265</v>
      </c>
      <c r="D44" s="381" t="s">
        <v>288</v>
      </c>
      <c r="E44" s="381" t="s">
        <v>285</v>
      </c>
      <c r="F44" s="381" t="s">
        <v>289</v>
      </c>
      <c r="G44" s="376">
        <v>12</v>
      </c>
      <c r="H44" s="376" t="s">
        <v>245</v>
      </c>
      <c r="I44" s="379">
        <v>1</v>
      </c>
      <c r="J44" s="222"/>
      <c r="K44" s="368">
        <v>36459</v>
      </c>
      <c r="L44" s="184">
        <f t="shared" si="26"/>
        <v>6927</v>
      </c>
      <c r="M44" s="185">
        <f t="shared" si="27"/>
        <v>43386</v>
      </c>
      <c r="N44" s="224"/>
      <c r="O44" s="919">
        <f t="shared" si="28"/>
        <v>37610</v>
      </c>
      <c r="P44" s="920"/>
      <c r="Q44" s="226"/>
      <c r="R44" s="300" t="str">
        <f t="shared" si="33"/>
        <v>10000 CFM</v>
      </c>
      <c r="S44" s="227">
        <f t="shared" si="29"/>
        <v>37610</v>
      </c>
      <c r="T44" s="228">
        <f t="shared" si="30"/>
        <v>7146</v>
      </c>
      <c r="U44" s="228">
        <f t="shared" si="31"/>
        <v>44756</v>
      </c>
      <c r="V44" s="272" t="e">
        <f t="shared" si="32"/>
        <v>#VALUE!</v>
      </c>
      <c r="W44" s="182"/>
    </row>
    <row r="45" spans="2:25" s="183" customFormat="1" ht="60" customHeight="1" thickBot="1" x14ac:dyDescent="0.3">
      <c r="B45" s="318">
        <f t="shared" si="7"/>
        <v>36</v>
      </c>
      <c r="C45" s="375" t="s">
        <v>265</v>
      </c>
      <c r="D45" s="381" t="s">
        <v>266</v>
      </c>
      <c r="E45" s="381" t="s">
        <v>251</v>
      </c>
      <c r="F45" s="381" t="s">
        <v>290</v>
      </c>
      <c r="G45" s="376">
        <v>2</v>
      </c>
      <c r="H45" s="376" t="s">
        <v>245</v>
      </c>
      <c r="I45" s="379">
        <v>1</v>
      </c>
      <c r="J45" s="222"/>
      <c r="K45" s="368">
        <v>36661</v>
      </c>
      <c r="L45" s="184">
        <f t="shared" si="26"/>
        <v>6966</v>
      </c>
      <c r="M45" s="185">
        <f t="shared" si="27"/>
        <v>43627</v>
      </c>
      <c r="N45" s="224"/>
      <c r="O45" s="919">
        <f t="shared" si="28"/>
        <v>37818</v>
      </c>
      <c r="P45" s="920"/>
      <c r="Q45" s="226"/>
      <c r="R45" s="300" t="str">
        <f t="shared" si="33"/>
        <v>9000 CFM</v>
      </c>
      <c r="S45" s="227">
        <f t="shared" si="29"/>
        <v>37818</v>
      </c>
      <c r="T45" s="228">
        <f t="shared" si="30"/>
        <v>7185</v>
      </c>
      <c r="U45" s="228">
        <f t="shared" si="31"/>
        <v>45003</v>
      </c>
      <c r="V45" s="272" t="e">
        <f t="shared" si="32"/>
        <v>#VALUE!</v>
      </c>
      <c r="W45" s="186"/>
    </row>
    <row r="46" spans="2:25" ht="60" customHeight="1" thickBot="1" x14ac:dyDescent="0.25">
      <c r="B46" s="318">
        <f t="shared" si="7"/>
        <v>37</v>
      </c>
      <c r="C46" s="375" t="s">
        <v>241</v>
      </c>
      <c r="D46" s="381" t="s">
        <v>291</v>
      </c>
      <c r="E46" s="381" t="s">
        <v>251</v>
      </c>
      <c r="F46" s="381" t="s">
        <v>292</v>
      </c>
      <c r="G46" s="376">
        <v>1</v>
      </c>
      <c r="H46" s="376" t="s">
        <v>245</v>
      </c>
      <c r="I46" s="379">
        <v>1</v>
      </c>
      <c r="J46" s="222"/>
      <c r="K46" s="368">
        <v>36661</v>
      </c>
      <c r="L46" s="184">
        <f t="shared" si="26"/>
        <v>6966</v>
      </c>
      <c r="M46" s="185">
        <f t="shared" si="27"/>
        <v>43627</v>
      </c>
      <c r="N46" s="224"/>
      <c r="O46" s="919">
        <f t="shared" si="28"/>
        <v>37818</v>
      </c>
      <c r="P46" s="920"/>
      <c r="Q46" s="226"/>
      <c r="R46" s="300" t="str">
        <f t="shared" si="33"/>
        <v>5800 CFM</v>
      </c>
      <c r="S46" s="227">
        <f t="shared" si="29"/>
        <v>37818</v>
      </c>
      <c r="T46" s="228">
        <f t="shared" si="30"/>
        <v>7185</v>
      </c>
      <c r="U46" s="228">
        <f t="shared" si="31"/>
        <v>45003</v>
      </c>
      <c r="V46" s="272" t="e">
        <f t="shared" si="32"/>
        <v>#VALUE!</v>
      </c>
      <c r="W46" s="182"/>
    </row>
    <row r="47" spans="2:25" ht="60" customHeight="1" thickBot="1" x14ac:dyDescent="0.25">
      <c r="B47" s="318">
        <f t="shared" si="7"/>
        <v>38</v>
      </c>
      <c r="C47" s="375" t="s">
        <v>283</v>
      </c>
      <c r="D47" s="381" t="s">
        <v>284</v>
      </c>
      <c r="E47" s="381" t="s">
        <v>285</v>
      </c>
      <c r="F47" s="381" t="s">
        <v>293</v>
      </c>
      <c r="G47" s="376">
        <v>6</v>
      </c>
      <c r="H47" s="376" t="s">
        <v>245</v>
      </c>
      <c r="I47" s="379">
        <v>1</v>
      </c>
      <c r="J47" s="222"/>
      <c r="K47" s="368">
        <v>36022</v>
      </c>
      <c r="L47" s="184">
        <f t="shared" si="26"/>
        <v>6844</v>
      </c>
      <c r="M47" s="185">
        <f t="shared" si="27"/>
        <v>42866</v>
      </c>
      <c r="N47" s="224"/>
      <c r="O47" s="919">
        <f t="shared" si="28"/>
        <v>37159</v>
      </c>
      <c r="P47" s="920"/>
      <c r="Q47" s="226"/>
      <c r="R47" s="300" t="str">
        <f t="shared" si="33"/>
        <v>3000 CFM</v>
      </c>
      <c r="S47" s="227">
        <f t="shared" si="29"/>
        <v>37159</v>
      </c>
      <c r="T47" s="228">
        <f t="shared" si="30"/>
        <v>7060</v>
      </c>
      <c r="U47" s="228">
        <f t="shared" si="31"/>
        <v>44219</v>
      </c>
      <c r="V47" s="272" t="e">
        <f t="shared" si="32"/>
        <v>#VALUE!</v>
      </c>
      <c r="W47" s="182"/>
    </row>
    <row r="48" spans="2:25" s="183" customFormat="1" ht="60" customHeight="1" thickBot="1" x14ac:dyDescent="0.3">
      <c r="B48" s="318">
        <f t="shared" si="7"/>
        <v>39</v>
      </c>
      <c r="C48" s="375" t="s">
        <v>265</v>
      </c>
      <c r="D48" s="381" t="s">
        <v>266</v>
      </c>
      <c r="E48" s="381" t="s">
        <v>251</v>
      </c>
      <c r="F48" s="381" t="s">
        <v>294</v>
      </c>
      <c r="G48" s="376">
        <v>1</v>
      </c>
      <c r="H48" s="376" t="s">
        <v>245</v>
      </c>
      <c r="I48" s="379">
        <v>1</v>
      </c>
      <c r="J48" s="222"/>
      <c r="K48" s="368">
        <v>36901</v>
      </c>
      <c r="L48" s="184">
        <f t="shared" si="26"/>
        <v>7011</v>
      </c>
      <c r="M48" s="185">
        <f t="shared" si="27"/>
        <v>43912</v>
      </c>
      <c r="N48" s="224"/>
      <c r="O48" s="919">
        <f t="shared" si="28"/>
        <v>38066</v>
      </c>
      <c r="P48" s="920"/>
      <c r="Q48" s="226"/>
      <c r="R48" s="300" t="str">
        <f t="shared" si="33"/>
        <v>3600 CFM</v>
      </c>
      <c r="S48" s="227">
        <f t="shared" si="29"/>
        <v>38066</v>
      </c>
      <c r="T48" s="228">
        <f t="shared" si="30"/>
        <v>7233</v>
      </c>
      <c r="U48" s="228">
        <f t="shared" si="31"/>
        <v>45299</v>
      </c>
      <c r="V48" s="273" t="e">
        <f t="shared" si="32"/>
        <v>#VALUE!</v>
      </c>
      <c r="W48" s="186"/>
    </row>
    <row r="49" spans="2:25" ht="60" customHeight="1" thickBot="1" x14ac:dyDescent="0.25">
      <c r="B49" s="318">
        <f t="shared" si="7"/>
        <v>40</v>
      </c>
      <c r="C49" s="375" t="s">
        <v>265</v>
      </c>
      <c r="D49" s="381" t="s">
        <v>266</v>
      </c>
      <c r="E49" s="381" t="s">
        <v>251</v>
      </c>
      <c r="F49" s="381" t="s">
        <v>295</v>
      </c>
      <c r="G49" s="376">
        <v>1</v>
      </c>
      <c r="H49" s="376" t="s">
        <v>245</v>
      </c>
      <c r="I49" s="379">
        <v>1</v>
      </c>
      <c r="J49" s="222"/>
      <c r="K49" s="368">
        <v>36661</v>
      </c>
      <c r="L49" s="184">
        <f>+ROUND(K49*0.19,0)</f>
        <v>6966</v>
      </c>
      <c r="M49" s="185">
        <f t="shared" ref="M49:M62" si="34">+K49+L49</f>
        <v>43627</v>
      </c>
      <c r="N49" s="224"/>
      <c r="O49" s="919">
        <f>ROUND($P$8/$O$8*K49,0)</f>
        <v>37818</v>
      </c>
      <c r="P49" s="920"/>
      <c r="Q49" s="226"/>
      <c r="R49" s="300" t="str">
        <f>+F49</f>
        <v>1750 CFM</v>
      </c>
      <c r="S49" s="227">
        <f t="shared" ref="S49:S54" si="35">+O49</f>
        <v>37818</v>
      </c>
      <c r="T49" s="228">
        <f>+ROUND(S49*0.19,0)</f>
        <v>7185</v>
      </c>
      <c r="U49" s="228">
        <f>+S49+T49</f>
        <v>45003</v>
      </c>
      <c r="V49" s="271" t="e">
        <f>+U49*R49</f>
        <v>#VALUE!</v>
      </c>
      <c r="W49" s="182"/>
    </row>
    <row r="50" spans="2:25" ht="60" customHeight="1" thickBot="1" x14ac:dyDescent="0.25">
      <c r="B50" s="318">
        <f t="shared" si="7"/>
        <v>41</v>
      </c>
      <c r="C50" s="375" t="s">
        <v>241</v>
      </c>
      <c r="D50" s="381" t="s">
        <v>246</v>
      </c>
      <c r="E50" s="381" t="s">
        <v>248</v>
      </c>
      <c r="F50" s="381" t="s">
        <v>244</v>
      </c>
      <c r="G50" s="376">
        <v>1</v>
      </c>
      <c r="H50" s="376" t="s">
        <v>245</v>
      </c>
      <c r="I50" s="379">
        <v>1</v>
      </c>
      <c r="J50" s="222"/>
      <c r="K50" s="368">
        <v>35681</v>
      </c>
      <c r="L50" s="184">
        <f>+ROUND(K50*0.19,0)</f>
        <v>6779</v>
      </c>
      <c r="M50" s="185">
        <f t="shared" si="34"/>
        <v>42460</v>
      </c>
      <c r="N50" s="224"/>
      <c r="O50" s="919">
        <f>ROUND($P$8/$O$8*K50,0)</f>
        <v>36807</v>
      </c>
      <c r="P50" s="920"/>
      <c r="Q50" s="226"/>
      <c r="R50" s="300" t="str">
        <f>+F50</f>
        <v>18000 btu/h</v>
      </c>
      <c r="S50" s="227">
        <f t="shared" si="35"/>
        <v>36807</v>
      </c>
      <c r="T50" s="228">
        <f>+ROUND(S50*0.19,0)</f>
        <v>6993</v>
      </c>
      <c r="U50" s="228">
        <f>+S50+T50</f>
        <v>43800</v>
      </c>
      <c r="V50" s="272" t="e">
        <f>+U50*R50</f>
        <v>#VALUE!</v>
      </c>
      <c r="W50" s="182"/>
    </row>
    <row r="51" spans="2:25" s="183" customFormat="1" ht="60" customHeight="1" thickBot="1" x14ac:dyDescent="0.3">
      <c r="B51" s="318">
        <f t="shared" si="7"/>
        <v>42</v>
      </c>
      <c r="C51" s="375" t="s">
        <v>241</v>
      </c>
      <c r="D51" s="381" t="s">
        <v>276</v>
      </c>
      <c r="E51" s="381" t="s">
        <v>251</v>
      </c>
      <c r="F51" s="381" t="s">
        <v>296</v>
      </c>
      <c r="G51" s="376">
        <v>1</v>
      </c>
      <c r="H51" s="376" t="s">
        <v>245</v>
      </c>
      <c r="I51" s="379">
        <v>1</v>
      </c>
      <c r="J51" s="222"/>
      <c r="K51" s="368">
        <v>39711</v>
      </c>
      <c r="L51" s="184">
        <f>+ROUND(K51*0.19,0)</f>
        <v>7545</v>
      </c>
      <c r="M51" s="185">
        <f t="shared" si="34"/>
        <v>47256</v>
      </c>
      <c r="N51" s="224"/>
      <c r="O51" s="926">
        <f>ROUND($P$8/$O$8*K51,0)</f>
        <v>40965</v>
      </c>
      <c r="P51" s="927"/>
      <c r="Q51" s="226"/>
      <c r="R51" s="300" t="str">
        <f>+F51</f>
        <v>192000 btu/h</v>
      </c>
      <c r="S51" s="227">
        <f t="shared" si="35"/>
        <v>40965</v>
      </c>
      <c r="T51" s="228">
        <f>+ROUND(S51*0.19,0)</f>
        <v>7783</v>
      </c>
      <c r="U51" s="228">
        <f>+S51+T51</f>
        <v>48748</v>
      </c>
      <c r="V51" s="273" t="e">
        <f>+U51*R51</f>
        <v>#VALUE!</v>
      </c>
      <c r="W51" s="186"/>
    </row>
    <row r="52" spans="2:25" ht="81.75" customHeight="1" thickBot="1" x14ac:dyDescent="0.25">
      <c r="B52" s="318">
        <f t="shared" si="7"/>
        <v>43</v>
      </c>
      <c r="C52" s="375" t="s">
        <v>241</v>
      </c>
      <c r="D52" s="381" t="s">
        <v>276</v>
      </c>
      <c r="E52" s="381" t="s">
        <v>251</v>
      </c>
      <c r="F52" s="381" t="s">
        <v>297</v>
      </c>
      <c r="G52" s="376">
        <v>1</v>
      </c>
      <c r="H52" s="376" t="s">
        <v>245</v>
      </c>
      <c r="I52" s="379">
        <v>1</v>
      </c>
      <c r="J52" s="222"/>
      <c r="K52" s="368">
        <v>39711</v>
      </c>
      <c r="L52" s="184">
        <f>+ROUND(K52*0.19,0)</f>
        <v>7545</v>
      </c>
      <c r="M52" s="185">
        <f t="shared" si="34"/>
        <v>47256</v>
      </c>
      <c r="N52" s="224"/>
      <c r="O52" s="919">
        <f>ROUND($P$8/$O$8*K52,0)</f>
        <v>40965</v>
      </c>
      <c r="P52" s="920"/>
      <c r="Q52" s="226"/>
      <c r="R52" s="300" t="str">
        <f t="shared" ref="R52:R63" si="36">+F52</f>
        <v>170000 btu/h</v>
      </c>
      <c r="S52" s="227">
        <f t="shared" si="35"/>
        <v>40965</v>
      </c>
      <c r="T52" s="228">
        <f>+ROUND(S52*0.19,0)</f>
        <v>7783</v>
      </c>
      <c r="U52" s="228">
        <f>+S52+T52</f>
        <v>48748</v>
      </c>
      <c r="V52" s="271" t="e">
        <f t="shared" ref="V52:V62" si="37">+U52*R52</f>
        <v>#VALUE!</v>
      </c>
      <c r="W52" s="182"/>
    </row>
    <row r="53" spans="2:25" ht="60" customHeight="1" thickBot="1" x14ac:dyDescent="0.25">
      <c r="B53" s="318">
        <f t="shared" si="7"/>
        <v>44</v>
      </c>
      <c r="C53" s="375" t="s">
        <v>241</v>
      </c>
      <c r="D53" s="381" t="s">
        <v>298</v>
      </c>
      <c r="E53" s="381" t="s">
        <v>251</v>
      </c>
      <c r="F53" s="381" t="s">
        <v>244</v>
      </c>
      <c r="G53" s="376">
        <v>2</v>
      </c>
      <c r="H53" s="376" t="s">
        <v>245</v>
      </c>
      <c r="I53" s="379">
        <v>1</v>
      </c>
      <c r="J53" s="222"/>
      <c r="K53" s="368">
        <v>41343</v>
      </c>
      <c r="L53" s="184">
        <f t="shared" ref="L53:L62" si="38">+ROUND(K53*0.19,0)</f>
        <v>7855</v>
      </c>
      <c r="M53" s="185">
        <f t="shared" si="34"/>
        <v>49198</v>
      </c>
      <c r="N53" s="224"/>
      <c r="O53" s="919">
        <f>ROUND($P$8/$O$8*K53,0)</f>
        <v>42648</v>
      </c>
      <c r="P53" s="920"/>
      <c r="Q53" s="226"/>
      <c r="R53" s="300" t="str">
        <f t="shared" si="36"/>
        <v>18000 btu/h</v>
      </c>
      <c r="S53" s="227">
        <f t="shared" si="35"/>
        <v>42648</v>
      </c>
      <c r="T53" s="228">
        <f t="shared" ref="T53:T62" si="39">+ROUND(S53*0.19,0)</f>
        <v>8103</v>
      </c>
      <c r="U53" s="228">
        <f t="shared" ref="U53:U62" si="40">+S53+T53</f>
        <v>50751</v>
      </c>
      <c r="V53" s="272" t="e">
        <f t="shared" si="37"/>
        <v>#VALUE!</v>
      </c>
      <c r="W53" s="203"/>
    </row>
    <row r="54" spans="2:25" s="183" customFormat="1" ht="60" customHeight="1" thickBot="1" x14ac:dyDescent="0.3">
      <c r="B54" s="318">
        <f t="shared" si="7"/>
        <v>45</v>
      </c>
      <c r="C54" s="375" t="s">
        <v>241</v>
      </c>
      <c r="D54" s="381" t="s">
        <v>260</v>
      </c>
      <c r="E54" s="381" t="s">
        <v>251</v>
      </c>
      <c r="F54" s="381" t="s">
        <v>244</v>
      </c>
      <c r="G54" s="376">
        <v>2</v>
      </c>
      <c r="H54" s="376" t="s">
        <v>245</v>
      </c>
      <c r="I54" s="379">
        <v>1</v>
      </c>
      <c r="J54" s="222"/>
      <c r="K54" s="368">
        <v>35755</v>
      </c>
      <c r="L54" s="184">
        <f t="shared" si="38"/>
        <v>6793</v>
      </c>
      <c r="M54" s="185">
        <f t="shared" si="34"/>
        <v>42548</v>
      </c>
      <c r="N54" s="224"/>
      <c r="O54" s="919">
        <f t="shared" ref="O54:O62" si="41">ROUND($P$8/$O$8*K54,0)</f>
        <v>36884</v>
      </c>
      <c r="P54" s="920"/>
      <c r="Q54" s="226"/>
      <c r="R54" s="300" t="str">
        <f t="shared" si="36"/>
        <v>18000 btu/h</v>
      </c>
      <c r="S54" s="227">
        <f t="shared" si="35"/>
        <v>36884</v>
      </c>
      <c r="T54" s="228">
        <f t="shared" si="39"/>
        <v>7008</v>
      </c>
      <c r="U54" s="228">
        <f t="shared" si="40"/>
        <v>43892</v>
      </c>
      <c r="V54" s="272" t="e">
        <f t="shared" si="37"/>
        <v>#VALUE!</v>
      </c>
      <c r="W54" s="186"/>
    </row>
    <row r="55" spans="2:25" ht="60" customHeight="1" thickBot="1" x14ac:dyDescent="0.25">
      <c r="B55" s="318">
        <f t="shared" si="7"/>
        <v>46</v>
      </c>
      <c r="C55" s="375" t="s">
        <v>241</v>
      </c>
      <c r="D55" s="381" t="s">
        <v>260</v>
      </c>
      <c r="E55" s="381" t="s">
        <v>251</v>
      </c>
      <c r="F55" s="381" t="s">
        <v>299</v>
      </c>
      <c r="G55" s="376">
        <v>6</v>
      </c>
      <c r="H55" s="376" t="s">
        <v>245</v>
      </c>
      <c r="I55" s="379">
        <v>1</v>
      </c>
      <c r="J55" s="222"/>
      <c r="K55" s="368">
        <v>35602</v>
      </c>
      <c r="L55" s="184">
        <f t="shared" si="38"/>
        <v>6764</v>
      </c>
      <c r="M55" s="185">
        <f t="shared" si="34"/>
        <v>42366</v>
      </c>
      <c r="N55" s="224"/>
      <c r="O55" s="919">
        <f t="shared" si="41"/>
        <v>36726</v>
      </c>
      <c r="P55" s="920"/>
      <c r="Q55" s="226"/>
      <c r="R55" s="300" t="str">
        <f t="shared" si="36"/>
        <v>48000 btu/h</v>
      </c>
      <c r="S55" s="227">
        <f t="shared" ref="S55:S62" si="42">+O55</f>
        <v>36726</v>
      </c>
      <c r="T55" s="228">
        <f t="shared" si="39"/>
        <v>6978</v>
      </c>
      <c r="U55" s="228">
        <f t="shared" si="40"/>
        <v>43704</v>
      </c>
      <c r="V55" s="272" t="e">
        <f t="shared" si="37"/>
        <v>#VALUE!</v>
      </c>
      <c r="W55" s="182"/>
    </row>
    <row r="56" spans="2:25" ht="60" customHeight="1" thickBot="1" x14ac:dyDescent="0.25">
      <c r="B56" s="318">
        <f t="shared" si="7"/>
        <v>47</v>
      </c>
      <c r="C56" s="375" t="s">
        <v>241</v>
      </c>
      <c r="D56" s="381" t="s">
        <v>260</v>
      </c>
      <c r="E56" s="381" t="s">
        <v>251</v>
      </c>
      <c r="F56" s="381" t="s">
        <v>249</v>
      </c>
      <c r="G56" s="376">
        <v>1</v>
      </c>
      <c r="H56" s="376" t="s">
        <v>245</v>
      </c>
      <c r="I56" s="379">
        <v>1</v>
      </c>
      <c r="J56" s="222"/>
      <c r="K56" s="368">
        <v>36081</v>
      </c>
      <c r="L56" s="184">
        <f t="shared" si="38"/>
        <v>6855</v>
      </c>
      <c r="M56" s="185">
        <f t="shared" si="34"/>
        <v>42936</v>
      </c>
      <c r="N56" s="224"/>
      <c r="O56" s="919">
        <f t="shared" si="41"/>
        <v>37220</v>
      </c>
      <c r="P56" s="920"/>
      <c r="Q56" s="226"/>
      <c r="R56" s="300" t="str">
        <f t="shared" si="36"/>
        <v>24000 btu/h</v>
      </c>
      <c r="S56" s="227">
        <f t="shared" si="42"/>
        <v>37220</v>
      </c>
      <c r="T56" s="228">
        <f t="shared" si="39"/>
        <v>7072</v>
      </c>
      <c r="U56" s="228">
        <f t="shared" si="40"/>
        <v>44292</v>
      </c>
      <c r="V56" s="272" t="e">
        <f t="shared" si="37"/>
        <v>#VALUE!</v>
      </c>
      <c r="W56" s="182"/>
    </row>
    <row r="57" spans="2:25" s="183" customFormat="1" ht="60" customHeight="1" thickBot="1" x14ac:dyDescent="0.3">
      <c r="B57" s="318">
        <f t="shared" si="7"/>
        <v>48</v>
      </c>
      <c r="C57" s="375" t="s">
        <v>253</v>
      </c>
      <c r="D57" s="381" t="s">
        <v>300</v>
      </c>
      <c r="E57" s="381" t="s">
        <v>301</v>
      </c>
      <c r="F57" s="381" t="s">
        <v>256</v>
      </c>
      <c r="G57" s="376">
        <v>2</v>
      </c>
      <c r="H57" s="376" t="s">
        <v>245</v>
      </c>
      <c r="I57" s="379">
        <v>1</v>
      </c>
      <c r="J57" s="222"/>
      <c r="K57" s="368">
        <v>43143</v>
      </c>
      <c r="L57" s="184">
        <f t="shared" si="38"/>
        <v>8197</v>
      </c>
      <c r="M57" s="185">
        <f t="shared" si="34"/>
        <v>51340</v>
      </c>
      <c r="N57" s="224"/>
      <c r="O57" s="919">
        <f t="shared" si="41"/>
        <v>44505</v>
      </c>
      <c r="P57" s="920"/>
      <c r="Q57" s="226"/>
      <c r="R57" s="300" t="str">
        <f t="shared" si="36"/>
        <v>60000 btu/h</v>
      </c>
      <c r="S57" s="227">
        <f t="shared" si="42"/>
        <v>44505</v>
      </c>
      <c r="T57" s="228">
        <f t="shared" si="39"/>
        <v>8456</v>
      </c>
      <c r="U57" s="228">
        <f t="shared" si="40"/>
        <v>52961</v>
      </c>
      <c r="V57" s="272" t="e">
        <f t="shared" si="37"/>
        <v>#VALUE!</v>
      </c>
      <c r="W57" s="186"/>
      <c r="Y57" s="183" t="s">
        <v>233</v>
      </c>
    </row>
    <row r="58" spans="2:25" ht="60" customHeight="1" thickBot="1" x14ac:dyDescent="0.25">
      <c r="B58" s="318">
        <f t="shared" si="7"/>
        <v>49</v>
      </c>
      <c r="C58" s="375" t="s">
        <v>241</v>
      </c>
      <c r="D58" s="381" t="s">
        <v>302</v>
      </c>
      <c r="E58" s="381" t="s">
        <v>303</v>
      </c>
      <c r="F58" s="381" t="s">
        <v>304</v>
      </c>
      <c r="G58" s="376">
        <v>1</v>
      </c>
      <c r="H58" s="376" t="s">
        <v>245</v>
      </c>
      <c r="I58" s="379">
        <v>1</v>
      </c>
      <c r="J58" s="222"/>
      <c r="K58" s="368">
        <v>38472</v>
      </c>
      <c r="L58" s="184">
        <f t="shared" si="38"/>
        <v>7310</v>
      </c>
      <c r="M58" s="185">
        <f t="shared" si="34"/>
        <v>45782</v>
      </c>
      <c r="N58" s="224"/>
      <c r="O58" s="919">
        <f t="shared" si="41"/>
        <v>39687</v>
      </c>
      <c r="P58" s="920"/>
      <c r="Q58" s="226"/>
      <c r="R58" s="300" t="str">
        <f t="shared" si="36"/>
        <v>120000 btu/h</v>
      </c>
      <c r="S58" s="227">
        <f t="shared" si="42"/>
        <v>39687</v>
      </c>
      <c r="T58" s="228">
        <f t="shared" si="39"/>
        <v>7541</v>
      </c>
      <c r="U58" s="228">
        <f t="shared" si="40"/>
        <v>47228</v>
      </c>
      <c r="V58" s="272" t="e">
        <f t="shared" si="37"/>
        <v>#VALUE!</v>
      </c>
      <c r="W58" s="182"/>
    </row>
    <row r="59" spans="2:25" ht="60" customHeight="1" thickBot="1" x14ac:dyDescent="0.25">
      <c r="B59" s="318">
        <f t="shared" si="7"/>
        <v>50</v>
      </c>
      <c r="C59" s="375" t="s">
        <v>241</v>
      </c>
      <c r="D59" s="381" t="s">
        <v>246</v>
      </c>
      <c r="E59" s="381" t="s">
        <v>305</v>
      </c>
      <c r="F59" s="381" t="s">
        <v>262</v>
      </c>
      <c r="G59" s="376">
        <v>5</v>
      </c>
      <c r="H59" s="376" t="s">
        <v>245</v>
      </c>
      <c r="I59" s="379">
        <v>1</v>
      </c>
      <c r="J59" s="222"/>
      <c r="K59" s="368">
        <v>35441</v>
      </c>
      <c r="L59" s="184">
        <f t="shared" si="38"/>
        <v>6734</v>
      </c>
      <c r="M59" s="185">
        <f t="shared" si="34"/>
        <v>42175</v>
      </c>
      <c r="N59" s="224"/>
      <c r="O59" s="919">
        <f t="shared" si="41"/>
        <v>36560</v>
      </c>
      <c r="P59" s="920"/>
      <c r="Q59" s="226"/>
      <c r="R59" s="300" t="str">
        <f t="shared" si="36"/>
        <v>36000 btu/h</v>
      </c>
      <c r="S59" s="227">
        <f t="shared" si="42"/>
        <v>36560</v>
      </c>
      <c r="T59" s="228">
        <f t="shared" si="39"/>
        <v>6946</v>
      </c>
      <c r="U59" s="228">
        <f t="shared" si="40"/>
        <v>43506</v>
      </c>
      <c r="V59" s="272" t="e">
        <f t="shared" si="37"/>
        <v>#VALUE!</v>
      </c>
      <c r="W59" s="182"/>
    </row>
    <row r="60" spans="2:25" s="183" customFormat="1" ht="60" customHeight="1" thickBot="1" x14ac:dyDescent="0.3">
      <c r="B60" s="318">
        <f t="shared" si="7"/>
        <v>51</v>
      </c>
      <c r="C60" s="375" t="s">
        <v>241</v>
      </c>
      <c r="D60" s="381" t="s">
        <v>306</v>
      </c>
      <c r="E60" s="381" t="s">
        <v>250</v>
      </c>
      <c r="F60" s="381" t="s">
        <v>299</v>
      </c>
      <c r="G60" s="376">
        <v>1</v>
      </c>
      <c r="H60" s="376" t="s">
        <v>245</v>
      </c>
      <c r="I60" s="379">
        <v>1</v>
      </c>
      <c r="J60" s="222"/>
      <c r="K60" s="368">
        <v>36161</v>
      </c>
      <c r="L60" s="184">
        <f t="shared" si="38"/>
        <v>6871</v>
      </c>
      <c r="M60" s="185">
        <f t="shared" si="34"/>
        <v>43032</v>
      </c>
      <c r="N60" s="224"/>
      <c r="O60" s="919">
        <f t="shared" si="41"/>
        <v>37303</v>
      </c>
      <c r="P60" s="920"/>
      <c r="Q60" s="226"/>
      <c r="R60" s="300" t="str">
        <f t="shared" si="36"/>
        <v>48000 btu/h</v>
      </c>
      <c r="S60" s="227">
        <f t="shared" si="42"/>
        <v>37303</v>
      </c>
      <c r="T60" s="228">
        <f t="shared" si="39"/>
        <v>7088</v>
      </c>
      <c r="U60" s="228">
        <f t="shared" si="40"/>
        <v>44391</v>
      </c>
      <c r="V60" s="272" t="e">
        <f t="shared" si="37"/>
        <v>#VALUE!</v>
      </c>
      <c r="W60" s="186"/>
    </row>
    <row r="61" spans="2:25" ht="72" customHeight="1" thickBot="1" x14ac:dyDescent="0.25">
      <c r="B61" s="318">
        <f t="shared" si="7"/>
        <v>52</v>
      </c>
      <c r="C61" s="375" t="s">
        <v>241</v>
      </c>
      <c r="D61" s="381" t="s">
        <v>246</v>
      </c>
      <c r="E61" s="381" t="s">
        <v>270</v>
      </c>
      <c r="F61" s="381" t="s">
        <v>279</v>
      </c>
      <c r="G61" s="376">
        <v>1</v>
      </c>
      <c r="H61" s="376" t="s">
        <v>245</v>
      </c>
      <c r="I61" s="379">
        <v>1</v>
      </c>
      <c r="J61" s="222"/>
      <c r="K61" s="368">
        <v>36081</v>
      </c>
      <c r="L61" s="184">
        <f t="shared" si="38"/>
        <v>6855</v>
      </c>
      <c r="M61" s="185">
        <f t="shared" si="34"/>
        <v>42936</v>
      </c>
      <c r="N61" s="224"/>
      <c r="O61" s="919">
        <f t="shared" si="41"/>
        <v>37220</v>
      </c>
      <c r="P61" s="920"/>
      <c r="Q61" s="226"/>
      <c r="R61" s="300" t="str">
        <f t="shared" si="36"/>
        <v>34000 btu/h</v>
      </c>
      <c r="S61" s="227">
        <f t="shared" si="42"/>
        <v>37220</v>
      </c>
      <c r="T61" s="228">
        <f t="shared" si="39"/>
        <v>7072</v>
      </c>
      <c r="U61" s="228">
        <f t="shared" si="40"/>
        <v>44292</v>
      </c>
      <c r="V61" s="272" t="e">
        <f t="shared" si="37"/>
        <v>#VALUE!</v>
      </c>
      <c r="W61" s="182"/>
    </row>
    <row r="62" spans="2:25" ht="60" customHeight="1" thickBot="1" x14ac:dyDescent="0.25">
      <c r="B62" s="318">
        <f t="shared" si="7"/>
        <v>53</v>
      </c>
      <c r="C62" s="375" t="s">
        <v>241</v>
      </c>
      <c r="D62" s="381" t="s">
        <v>246</v>
      </c>
      <c r="E62" s="381" t="s">
        <v>270</v>
      </c>
      <c r="F62" s="381" t="s">
        <v>244</v>
      </c>
      <c r="G62" s="376">
        <v>2</v>
      </c>
      <c r="H62" s="376" t="s">
        <v>245</v>
      </c>
      <c r="I62" s="379">
        <v>1</v>
      </c>
      <c r="J62" s="222"/>
      <c r="K62" s="368">
        <v>35801</v>
      </c>
      <c r="L62" s="184">
        <f t="shared" si="38"/>
        <v>6802</v>
      </c>
      <c r="M62" s="185">
        <f t="shared" si="34"/>
        <v>42603</v>
      </c>
      <c r="N62" s="224"/>
      <c r="O62" s="919">
        <f t="shared" si="41"/>
        <v>36931</v>
      </c>
      <c r="P62" s="920"/>
      <c r="Q62" s="226"/>
      <c r="R62" s="300" t="str">
        <f t="shared" si="36"/>
        <v>18000 btu/h</v>
      </c>
      <c r="S62" s="227">
        <f t="shared" si="42"/>
        <v>36931</v>
      </c>
      <c r="T62" s="228">
        <f t="shared" si="39"/>
        <v>7017</v>
      </c>
      <c r="U62" s="228">
        <f t="shared" si="40"/>
        <v>43948</v>
      </c>
      <c r="V62" s="273" t="e">
        <f t="shared" si="37"/>
        <v>#VALUE!</v>
      </c>
      <c r="W62" s="182"/>
    </row>
    <row r="63" spans="2:25" s="183" customFormat="1" ht="60" customHeight="1" thickBot="1" x14ac:dyDescent="0.3">
      <c r="B63" s="318">
        <f t="shared" si="7"/>
        <v>54</v>
      </c>
      <c r="C63" s="375" t="s">
        <v>241</v>
      </c>
      <c r="D63" s="381" t="s">
        <v>246</v>
      </c>
      <c r="E63" s="381" t="s">
        <v>247</v>
      </c>
      <c r="F63" s="381" t="s">
        <v>249</v>
      </c>
      <c r="G63" s="376">
        <v>7</v>
      </c>
      <c r="H63" s="376" t="s">
        <v>245</v>
      </c>
      <c r="I63" s="379">
        <v>1</v>
      </c>
      <c r="J63" s="222"/>
      <c r="K63" s="368">
        <v>35162</v>
      </c>
      <c r="L63" s="184">
        <f t="shared" ref="L63:L70" si="43">+ROUND(K63*0.19,0)</f>
        <v>6681</v>
      </c>
      <c r="M63" s="185">
        <f t="shared" ref="M63:M70" si="44">+K63+L63</f>
        <v>41843</v>
      </c>
      <c r="N63" s="224"/>
      <c r="O63" s="919">
        <f t="shared" ref="O63:O70" si="45">ROUND($P$8/$O$8*K63,0)</f>
        <v>36272</v>
      </c>
      <c r="P63" s="920"/>
      <c r="Q63" s="226"/>
      <c r="R63" s="300" t="str">
        <f t="shared" si="36"/>
        <v>24000 btu/h</v>
      </c>
      <c r="S63" s="227">
        <f t="shared" ref="S63:S70" si="46">+O63</f>
        <v>36272</v>
      </c>
      <c r="T63" s="228">
        <f t="shared" ref="T63:T70" si="47">+ROUND(S63*0.19,0)</f>
        <v>6892</v>
      </c>
      <c r="U63" s="228">
        <f t="shared" ref="U63:U70" si="48">+S63+T63</f>
        <v>43164</v>
      </c>
      <c r="V63" s="271" t="e">
        <f t="shared" ref="V63:V70" si="49">+U63*R63</f>
        <v>#VALUE!</v>
      </c>
      <c r="W63" s="186"/>
    </row>
    <row r="64" spans="2:25" ht="60" customHeight="1" thickBot="1" x14ac:dyDescent="0.25">
      <c r="B64" s="318">
        <f t="shared" si="7"/>
        <v>55</v>
      </c>
      <c r="C64" s="375" t="s">
        <v>307</v>
      </c>
      <c r="D64" s="381" t="s">
        <v>308</v>
      </c>
      <c r="E64" s="381" t="s">
        <v>309</v>
      </c>
      <c r="F64" s="381" t="s">
        <v>310</v>
      </c>
      <c r="G64" s="376">
        <v>1</v>
      </c>
      <c r="H64" s="376" t="s">
        <v>245</v>
      </c>
      <c r="I64" s="379">
        <v>1</v>
      </c>
      <c r="J64" s="222"/>
      <c r="K64" s="368">
        <v>96036</v>
      </c>
      <c r="L64" s="184">
        <f t="shared" si="43"/>
        <v>18247</v>
      </c>
      <c r="M64" s="185">
        <f t="shared" si="44"/>
        <v>114283</v>
      </c>
      <c r="N64" s="224"/>
      <c r="O64" s="919">
        <f t="shared" si="45"/>
        <v>99068</v>
      </c>
      <c r="P64" s="920"/>
      <c r="Q64" s="226"/>
      <c r="R64" s="300" t="str">
        <f t="shared" ref="R64:R70" si="50">+F64</f>
        <v>4°C</v>
      </c>
      <c r="S64" s="227">
        <f t="shared" si="46"/>
        <v>99068</v>
      </c>
      <c r="T64" s="228">
        <f t="shared" si="47"/>
        <v>18823</v>
      </c>
      <c r="U64" s="228">
        <f t="shared" si="48"/>
        <v>117891</v>
      </c>
      <c r="V64" s="272" t="e">
        <f t="shared" si="49"/>
        <v>#VALUE!</v>
      </c>
      <c r="W64" s="182"/>
    </row>
    <row r="65" spans="1:23" ht="60" customHeight="1" thickBot="1" x14ac:dyDescent="0.25">
      <c r="B65" s="318">
        <f t="shared" si="7"/>
        <v>56</v>
      </c>
      <c r="C65" s="375" t="s">
        <v>307</v>
      </c>
      <c r="D65" s="381" t="s">
        <v>311</v>
      </c>
      <c r="E65" s="381" t="s">
        <v>309</v>
      </c>
      <c r="F65" s="381" t="s">
        <v>312</v>
      </c>
      <c r="G65" s="376">
        <v>1</v>
      </c>
      <c r="H65" s="376" t="s">
        <v>245</v>
      </c>
      <c r="I65" s="379">
        <v>1</v>
      </c>
      <c r="J65" s="222"/>
      <c r="K65" s="368">
        <v>100712</v>
      </c>
      <c r="L65" s="184">
        <f t="shared" si="43"/>
        <v>19135</v>
      </c>
      <c r="M65" s="185">
        <f t="shared" si="44"/>
        <v>119847</v>
      </c>
      <c r="N65" s="224"/>
      <c r="O65" s="919">
        <f t="shared" si="45"/>
        <v>103891</v>
      </c>
      <c r="P65" s="920"/>
      <c r="Q65" s="226"/>
      <c r="R65" s="300" t="str">
        <f t="shared" si="50"/>
        <v>-20°C</v>
      </c>
      <c r="S65" s="227">
        <f t="shared" si="46"/>
        <v>103891</v>
      </c>
      <c r="T65" s="228">
        <f t="shared" si="47"/>
        <v>19739</v>
      </c>
      <c r="U65" s="228">
        <f t="shared" si="48"/>
        <v>123630</v>
      </c>
      <c r="V65" s="272" t="e">
        <f t="shared" si="49"/>
        <v>#VALUE!</v>
      </c>
      <c r="W65" s="182"/>
    </row>
    <row r="66" spans="1:23" ht="60" customHeight="1" thickBot="1" x14ac:dyDescent="0.25">
      <c r="B66" s="318">
        <f t="shared" si="7"/>
        <v>57</v>
      </c>
      <c r="C66" s="382" t="s">
        <v>325</v>
      </c>
      <c r="D66" s="382" t="s">
        <v>326</v>
      </c>
      <c r="E66" s="382" t="s">
        <v>327</v>
      </c>
      <c r="F66" s="382" t="s">
        <v>328</v>
      </c>
      <c r="G66" s="384">
        <v>2</v>
      </c>
      <c r="H66" s="376" t="s">
        <v>245</v>
      </c>
      <c r="I66" s="385"/>
      <c r="J66" s="222"/>
      <c r="K66" s="368"/>
      <c r="L66" s="184"/>
      <c r="M66" s="185"/>
      <c r="N66" s="224"/>
      <c r="O66" s="364"/>
      <c r="P66" s="365"/>
      <c r="Q66" s="226"/>
      <c r="R66" s="300" t="str">
        <f t="shared" si="50"/>
        <v>1/5 HP</v>
      </c>
      <c r="S66" s="227"/>
      <c r="T66" s="228"/>
      <c r="U66" s="228"/>
      <c r="V66" s="272"/>
      <c r="W66" s="182"/>
    </row>
    <row r="67" spans="1:23" s="183" customFormat="1" ht="60" customHeight="1" thickBot="1" x14ac:dyDescent="0.3">
      <c r="B67" s="318">
        <f t="shared" si="7"/>
        <v>58</v>
      </c>
      <c r="C67" s="381" t="s">
        <v>253</v>
      </c>
      <c r="D67" s="381" t="s">
        <v>246</v>
      </c>
      <c r="E67" s="381" t="s">
        <v>243</v>
      </c>
      <c r="F67" s="381" t="s">
        <v>252</v>
      </c>
      <c r="G67" s="376">
        <v>4</v>
      </c>
      <c r="H67" s="376" t="s">
        <v>245</v>
      </c>
      <c r="I67" s="379">
        <v>1</v>
      </c>
      <c r="J67" s="222"/>
      <c r="K67" s="368">
        <v>38106</v>
      </c>
      <c r="L67" s="184">
        <f t="shared" si="43"/>
        <v>7240</v>
      </c>
      <c r="M67" s="185">
        <f t="shared" si="44"/>
        <v>45346</v>
      </c>
      <c r="N67" s="224"/>
      <c r="O67" s="919">
        <f t="shared" si="45"/>
        <v>39309</v>
      </c>
      <c r="P67" s="920"/>
      <c r="Q67" s="226"/>
      <c r="R67" s="300" t="str">
        <f t="shared" si="50"/>
        <v>12000 btu/h</v>
      </c>
      <c r="S67" s="227">
        <f t="shared" si="46"/>
        <v>39309</v>
      </c>
      <c r="T67" s="228">
        <f t="shared" si="47"/>
        <v>7469</v>
      </c>
      <c r="U67" s="228">
        <f t="shared" si="48"/>
        <v>46778</v>
      </c>
      <c r="V67" s="272" t="e">
        <f t="shared" si="49"/>
        <v>#VALUE!</v>
      </c>
      <c r="W67" s="186"/>
    </row>
    <row r="68" spans="1:23" ht="60" customHeight="1" thickBot="1" x14ac:dyDescent="0.25">
      <c r="B68" s="318">
        <f t="shared" si="7"/>
        <v>59</v>
      </c>
      <c r="C68" s="381" t="s">
        <v>253</v>
      </c>
      <c r="D68" s="381" t="s">
        <v>313</v>
      </c>
      <c r="E68" s="381" t="s">
        <v>243</v>
      </c>
      <c r="F68" s="381" t="s">
        <v>262</v>
      </c>
      <c r="G68" s="376">
        <v>4</v>
      </c>
      <c r="H68" s="376" t="s">
        <v>245</v>
      </c>
      <c r="I68" s="379">
        <v>1</v>
      </c>
      <c r="J68" s="222"/>
      <c r="K68" s="368">
        <v>38185</v>
      </c>
      <c r="L68" s="184">
        <f t="shared" si="43"/>
        <v>7255</v>
      </c>
      <c r="M68" s="185">
        <f t="shared" si="44"/>
        <v>45440</v>
      </c>
      <c r="N68" s="224"/>
      <c r="O68" s="919">
        <f t="shared" si="45"/>
        <v>39390</v>
      </c>
      <c r="P68" s="920"/>
      <c r="Q68" s="226"/>
      <c r="R68" s="300" t="str">
        <f t="shared" si="50"/>
        <v>36000 btu/h</v>
      </c>
      <c r="S68" s="227">
        <f t="shared" si="46"/>
        <v>39390</v>
      </c>
      <c r="T68" s="228">
        <f t="shared" si="47"/>
        <v>7484</v>
      </c>
      <c r="U68" s="228">
        <f t="shared" si="48"/>
        <v>46874</v>
      </c>
      <c r="V68" s="272" t="e">
        <f t="shared" si="49"/>
        <v>#VALUE!</v>
      </c>
      <c r="W68" s="182"/>
    </row>
    <row r="69" spans="1:23" ht="60" customHeight="1" thickBot="1" x14ac:dyDescent="0.25">
      <c r="B69" s="318">
        <f t="shared" si="7"/>
        <v>60</v>
      </c>
      <c r="C69" s="381" t="s">
        <v>241</v>
      </c>
      <c r="D69" s="381" t="s">
        <v>260</v>
      </c>
      <c r="E69" s="381" t="s">
        <v>243</v>
      </c>
      <c r="F69" s="381" t="s">
        <v>249</v>
      </c>
      <c r="G69" s="376">
        <v>8</v>
      </c>
      <c r="H69" s="376" t="s">
        <v>245</v>
      </c>
      <c r="I69" s="379">
        <v>1</v>
      </c>
      <c r="J69" s="222"/>
      <c r="K69" s="368">
        <v>37464</v>
      </c>
      <c r="L69" s="184">
        <f t="shared" si="43"/>
        <v>7118</v>
      </c>
      <c r="M69" s="185">
        <f t="shared" si="44"/>
        <v>44582</v>
      </c>
      <c r="N69" s="224"/>
      <c r="O69" s="919">
        <f t="shared" si="45"/>
        <v>38647</v>
      </c>
      <c r="P69" s="920"/>
      <c r="Q69" s="226"/>
      <c r="R69" s="300" t="str">
        <f t="shared" si="50"/>
        <v>24000 btu/h</v>
      </c>
      <c r="S69" s="227">
        <f t="shared" si="46"/>
        <v>38647</v>
      </c>
      <c r="T69" s="228">
        <f t="shared" si="47"/>
        <v>7343</v>
      </c>
      <c r="U69" s="228">
        <f t="shared" si="48"/>
        <v>45990</v>
      </c>
      <c r="V69" s="272" t="e">
        <f t="shared" si="49"/>
        <v>#VALUE!</v>
      </c>
      <c r="W69" s="182"/>
    </row>
    <row r="70" spans="1:23" s="183" customFormat="1" ht="60" customHeight="1" thickBot="1" x14ac:dyDescent="0.3">
      <c r="B70" s="318">
        <f t="shared" si="7"/>
        <v>61</v>
      </c>
      <c r="C70" s="381" t="s">
        <v>241</v>
      </c>
      <c r="D70" s="381" t="s">
        <v>298</v>
      </c>
      <c r="E70" s="381" t="s">
        <v>243</v>
      </c>
      <c r="F70" s="381" t="s">
        <v>244</v>
      </c>
      <c r="G70" s="376">
        <v>2</v>
      </c>
      <c r="H70" s="376" t="s">
        <v>245</v>
      </c>
      <c r="I70" s="379">
        <v>1</v>
      </c>
      <c r="J70" s="222"/>
      <c r="K70" s="368">
        <v>38082</v>
      </c>
      <c r="L70" s="184">
        <f t="shared" si="43"/>
        <v>7236</v>
      </c>
      <c r="M70" s="185">
        <f t="shared" si="44"/>
        <v>45318</v>
      </c>
      <c r="N70" s="224"/>
      <c r="O70" s="919">
        <f t="shared" si="45"/>
        <v>39284</v>
      </c>
      <c r="P70" s="920"/>
      <c r="Q70" s="226"/>
      <c r="R70" s="300" t="str">
        <f t="shared" si="50"/>
        <v>18000 btu/h</v>
      </c>
      <c r="S70" s="227">
        <f t="shared" si="46"/>
        <v>39284</v>
      </c>
      <c r="T70" s="228">
        <f t="shared" si="47"/>
        <v>7464</v>
      </c>
      <c r="U70" s="228">
        <f t="shared" si="48"/>
        <v>46748</v>
      </c>
      <c r="V70" s="273" t="e">
        <f t="shared" si="49"/>
        <v>#VALUE!</v>
      </c>
      <c r="W70" s="186"/>
    </row>
    <row r="71" spans="1:23" ht="60" customHeight="1" thickBot="1" x14ac:dyDescent="0.25">
      <c r="B71" s="318">
        <f t="shared" si="7"/>
        <v>62</v>
      </c>
      <c r="C71" s="381" t="s">
        <v>241</v>
      </c>
      <c r="D71" s="381" t="s">
        <v>246</v>
      </c>
      <c r="E71" s="381" t="s">
        <v>314</v>
      </c>
      <c r="F71" s="381" t="s">
        <v>249</v>
      </c>
      <c r="G71" s="376">
        <v>3</v>
      </c>
      <c r="H71" s="376" t="s">
        <v>315</v>
      </c>
      <c r="I71" s="379">
        <v>1</v>
      </c>
      <c r="J71" s="222"/>
      <c r="K71" s="368">
        <v>62996</v>
      </c>
      <c r="L71" s="184">
        <f t="shared" ref="L71:L78" si="51">+ROUND(K71*0.19,0)</f>
        <v>11969</v>
      </c>
      <c r="M71" s="185">
        <f t="shared" ref="M71:M78" si="52">+K71+L71</f>
        <v>74965</v>
      </c>
      <c r="N71" s="224"/>
      <c r="O71" s="919">
        <f t="shared" ref="O71:O78" si="53">ROUND($P$8/$O$8*K71,0)</f>
        <v>64985</v>
      </c>
      <c r="P71" s="920"/>
      <c r="Q71" s="226"/>
      <c r="R71" s="300" t="str">
        <f t="shared" ref="R71:R78" si="54">+F71</f>
        <v>24000 btu/h</v>
      </c>
      <c r="S71" s="227">
        <f t="shared" ref="S71:S76" si="55">+O71</f>
        <v>64985</v>
      </c>
      <c r="T71" s="228">
        <f t="shared" ref="T71:T78" si="56">+ROUND(S71*0.19,0)</f>
        <v>12347</v>
      </c>
      <c r="U71" s="228">
        <f t="shared" ref="U71:U78" si="57">+S71+T71</f>
        <v>77332</v>
      </c>
      <c r="V71" s="271" t="e">
        <f t="shared" ref="V71:V78" si="58">+U71*R71</f>
        <v>#VALUE!</v>
      </c>
      <c r="W71" s="182"/>
    </row>
    <row r="72" spans="1:23" ht="60" customHeight="1" thickBot="1" x14ac:dyDescent="0.25">
      <c r="B72" s="318">
        <f t="shared" si="7"/>
        <v>63</v>
      </c>
      <c r="C72" s="381" t="s">
        <v>241</v>
      </c>
      <c r="D72" s="381" t="s">
        <v>316</v>
      </c>
      <c r="E72" s="381" t="s">
        <v>270</v>
      </c>
      <c r="F72" s="381" t="s">
        <v>262</v>
      </c>
      <c r="G72" s="376">
        <v>2</v>
      </c>
      <c r="H72" s="376" t="s">
        <v>315</v>
      </c>
      <c r="I72" s="379">
        <v>1</v>
      </c>
      <c r="J72" s="222"/>
      <c r="K72" s="368">
        <v>62996</v>
      </c>
      <c r="L72" s="184">
        <f t="shared" si="51"/>
        <v>11969</v>
      </c>
      <c r="M72" s="185">
        <f t="shared" si="52"/>
        <v>74965</v>
      </c>
      <c r="N72" s="224"/>
      <c r="O72" s="919">
        <f t="shared" si="53"/>
        <v>64985</v>
      </c>
      <c r="P72" s="920"/>
      <c r="Q72" s="226"/>
      <c r="R72" s="300" t="str">
        <f t="shared" si="54"/>
        <v>36000 btu/h</v>
      </c>
      <c r="S72" s="227">
        <f t="shared" si="55"/>
        <v>64985</v>
      </c>
      <c r="T72" s="228">
        <f t="shared" si="56"/>
        <v>12347</v>
      </c>
      <c r="U72" s="228">
        <f t="shared" si="57"/>
        <v>77332</v>
      </c>
      <c r="V72" s="272" t="e">
        <f t="shared" si="58"/>
        <v>#VALUE!</v>
      </c>
      <c r="W72" s="182"/>
    </row>
    <row r="73" spans="1:23" s="183" customFormat="1" ht="60" customHeight="1" thickBot="1" x14ac:dyDescent="0.3">
      <c r="B73" s="318">
        <f t="shared" si="7"/>
        <v>64</v>
      </c>
      <c r="C73" s="381" t="s">
        <v>241</v>
      </c>
      <c r="D73" s="381" t="s">
        <v>246</v>
      </c>
      <c r="E73" s="381" t="s">
        <v>317</v>
      </c>
      <c r="F73" s="381" t="s">
        <v>249</v>
      </c>
      <c r="G73" s="376">
        <v>2</v>
      </c>
      <c r="H73" s="376" t="s">
        <v>315</v>
      </c>
      <c r="I73" s="379">
        <v>1</v>
      </c>
      <c r="J73" s="222"/>
      <c r="K73" s="368">
        <v>62996</v>
      </c>
      <c r="L73" s="184">
        <f t="shared" si="51"/>
        <v>11969</v>
      </c>
      <c r="M73" s="185">
        <f t="shared" si="52"/>
        <v>74965</v>
      </c>
      <c r="N73" s="224"/>
      <c r="O73" s="926">
        <f t="shared" si="53"/>
        <v>64985</v>
      </c>
      <c r="P73" s="927"/>
      <c r="Q73" s="226"/>
      <c r="R73" s="300" t="str">
        <f t="shared" si="54"/>
        <v>24000 btu/h</v>
      </c>
      <c r="S73" s="227">
        <f t="shared" si="55"/>
        <v>64985</v>
      </c>
      <c r="T73" s="228">
        <f t="shared" si="56"/>
        <v>12347</v>
      </c>
      <c r="U73" s="228">
        <f t="shared" si="57"/>
        <v>77332</v>
      </c>
      <c r="V73" s="273" t="e">
        <f t="shared" si="58"/>
        <v>#VALUE!</v>
      </c>
      <c r="W73" s="186"/>
    </row>
    <row r="74" spans="1:23" ht="81.75" customHeight="1" thickBot="1" x14ac:dyDescent="0.25">
      <c r="B74" s="318">
        <f t="shared" si="7"/>
        <v>65</v>
      </c>
      <c r="C74" s="381" t="s">
        <v>241</v>
      </c>
      <c r="D74" s="381" t="s">
        <v>246</v>
      </c>
      <c r="E74" s="381" t="s">
        <v>318</v>
      </c>
      <c r="F74" s="381" t="s">
        <v>252</v>
      </c>
      <c r="G74" s="376">
        <v>1</v>
      </c>
      <c r="H74" s="376" t="s">
        <v>315</v>
      </c>
      <c r="I74" s="379">
        <v>1</v>
      </c>
      <c r="J74" s="222"/>
      <c r="K74" s="368">
        <v>62996</v>
      </c>
      <c r="L74" s="184">
        <f t="shared" si="51"/>
        <v>11969</v>
      </c>
      <c r="M74" s="185">
        <f t="shared" si="52"/>
        <v>74965</v>
      </c>
      <c r="N74" s="224"/>
      <c r="O74" s="919">
        <f t="shared" si="53"/>
        <v>64985</v>
      </c>
      <c r="P74" s="920"/>
      <c r="Q74" s="226"/>
      <c r="R74" s="300" t="str">
        <f t="shared" si="54"/>
        <v>12000 btu/h</v>
      </c>
      <c r="S74" s="227">
        <f t="shared" si="55"/>
        <v>64985</v>
      </c>
      <c r="T74" s="228">
        <f t="shared" si="56"/>
        <v>12347</v>
      </c>
      <c r="U74" s="228">
        <f t="shared" si="57"/>
        <v>77332</v>
      </c>
      <c r="V74" s="271" t="e">
        <f t="shared" si="58"/>
        <v>#VALUE!</v>
      </c>
      <c r="W74" s="182"/>
    </row>
    <row r="75" spans="1:23" ht="60" customHeight="1" thickBot="1" x14ac:dyDescent="0.25">
      <c r="B75" s="318">
        <f t="shared" si="7"/>
        <v>66</v>
      </c>
      <c r="C75" s="381" t="s">
        <v>241</v>
      </c>
      <c r="D75" s="381" t="s">
        <v>271</v>
      </c>
      <c r="E75" s="381" t="s">
        <v>319</v>
      </c>
      <c r="F75" s="381" t="s">
        <v>256</v>
      </c>
      <c r="G75" s="376">
        <v>1</v>
      </c>
      <c r="H75" s="376" t="s">
        <v>315</v>
      </c>
      <c r="I75" s="379">
        <v>1</v>
      </c>
      <c r="J75" s="222"/>
      <c r="K75" s="368">
        <v>62996</v>
      </c>
      <c r="L75" s="184">
        <f t="shared" si="51"/>
        <v>11969</v>
      </c>
      <c r="M75" s="185">
        <f t="shared" si="52"/>
        <v>74965</v>
      </c>
      <c r="N75" s="224"/>
      <c r="O75" s="919">
        <f t="shared" si="53"/>
        <v>64985</v>
      </c>
      <c r="P75" s="920"/>
      <c r="Q75" s="226"/>
      <c r="R75" s="300" t="str">
        <f t="shared" si="54"/>
        <v>60000 btu/h</v>
      </c>
      <c r="S75" s="227">
        <f t="shared" si="55"/>
        <v>64985</v>
      </c>
      <c r="T75" s="228">
        <f t="shared" si="56"/>
        <v>12347</v>
      </c>
      <c r="U75" s="228">
        <f t="shared" si="57"/>
        <v>77332</v>
      </c>
      <c r="V75" s="272" t="e">
        <f t="shared" si="58"/>
        <v>#VALUE!</v>
      </c>
      <c r="W75" s="203"/>
    </row>
    <row r="76" spans="1:23" s="183" customFormat="1" ht="60" customHeight="1" thickBot="1" x14ac:dyDescent="0.3">
      <c r="B76" s="318">
        <f t="shared" si="7"/>
        <v>67</v>
      </c>
      <c r="C76" s="381" t="s">
        <v>241</v>
      </c>
      <c r="D76" s="381" t="s">
        <v>254</v>
      </c>
      <c r="E76" s="381" t="s">
        <v>320</v>
      </c>
      <c r="F76" s="381" t="s">
        <v>252</v>
      </c>
      <c r="G76" s="376">
        <v>1</v>
      </c>
      <c r="H76" s="376" t="s">
        <v>315</v>
      </c>
      <c r="I76" s="379">
        <v>1</v>
      </c>
      <c r="J76" s="222"/>
      <c r="K76" s="368">
        <v>62996</v>
      </c>
      <c r="L76" s="184">
        <f t="shared" si="51"/>
        <v>11969</v>
      </c>
      <c r="M76" s="185">
        <f t="shared" si="52"/>
        <v>74965</v>
      </c>
      <c r="N76" s="224"/>
      <c r="O76" s="919">
        <f t="shared" si="53"/>
        <v>64985</v>
      </c>
      <c r="P76" s="920"/>
      <c r="Q76" s="226"/>
      <c r="R76" s="300" t="str">
        <f t="shared" si="54"/>
        <v>12000 btu/h</v>
      </c>
      <c r="S76" s="227">
        <f t="shared" si="55"/>
        <v>64985</v>
      </c>
      <c r="T76" s="228">
        <f t="shared" si="56"/>
        <v>12347</v>
      </c>
      <c r="U76" s="228">
        <f t="shared" si="57"/>
        <v>77332</v>
      </c>
      <c r="V76" s="272" t="e">
        <f t="shared" si="58"/>
        <v>#VALUE!</v>
      </c>
      <c r="W76" s="186"/>
    </row>
    <row r="77" spans="1:23" ht="60" customHeight="1" thickBot="1" x14ac:dyDescent="0.25">
      <c r="B77" s="318">
        <f>B76+1</f>
        <v>68</v>
      </c>
      <c r="C77" s="381" t="s">
        <v>321</v>
      </c>
      <c r="D77" s="381" t="s">
        <v>254</v>
      </c>
      <c r="E77" s="381" t="s">
        <v>322</v>
      </c>
      <c r="F77" s="381" t="s">
        <v>323</v>
      </c>
      <c r="G77" s="376">
        <v>2</v>
      </c>
      <c r="H77" s="376" t="s">
        <v>315</v>
      </c>
      <c r="I77" s="379">
        <v>1</v>
      </c>
      <c r="J77" s="222"/>
      <c r="K77" s="368">
        <v>62996</v>
      </c>
      <c r="L77" s="184">
        <f t="shared" si="51"/>
        <v>11969</v>
      </c>
      <c r="M77" s="185">
        <f t="shared" si="52"/>
        <v>74965</v>
      </c>
      <c r="N77" s="224"/>
      <c r="O77" s="919">
        <f t="shared" si="53"/>
        <v>64985</v>
      </c>
      <c r="P77" s="920"/>
      <c r="Q77" s="226"/>
      <c r="R77" s="300" t="str">
        <f t="shared" si="54"/>
        <v>70P</v>
      </c>
      <c r="S77" s="227">
        <f>+O77</f>
        <v>64985</v>
      </c>
      <c r="T77" s="228">
        <f t="shared" si="56"/>
        <v>12347</v>
      </c>
      <c r="U77" s="228">
        <f t="shared" si="57"/>
        <v>77332</v>
      </c>
      <c r="V77" s="272" t="e">
        <f t="shared" si="58"/>
        <v>#VALUE!</v>
      </c>
      <c r="W77" s="182"/>
    </row>
    <row r="78" spans="1:23" ht="60" customHeight="1" thickBot="1" x14ac:dyDescent="0.25">
      <c r="B78" s="318">
        <f>B77+1</f>
        <v>69</v>
      </c>
      <c r="C78" s="381" t="s">
        <v>321</v>
      </c>
      <c r="D78" s="383" t="s">
        <v>254</v>
      </c>
      <c r="E78" s="383" t="s">
        <v>319</v>
      </c>
      <c r="F78" s="383" t="s">
        <v>324</v>
      </c>
      <c r="G78" s="377">
        <v>4</v>
      </c>
      <c r="H78" s="376" t="s">
        <v>315</v>
      </c>
      <c r="I78" s="379">
        <v>1</v>
      </c>
      <c r="J78" s="222"/>
      <c r="K78" s="368">
        <v>62996</v>
      </c>
      <c r="L78" s="184">
        <f t="shared" si="51"/>
        <v>11969</v>
      </c>
      <c r="M78" s="185">
        <f t="shared" si="52"/>
        <v>74965</v>
      </c>
      <c r="N78" s="224"/>
      <c r="O78" s="919">
        <f t="shared" si="53"/>
        <v>64985</v>
      </c>
      <c r="P78" s="920"/>
      <c r="Q78" s="226"/>
      <c r="R78" s="300" t="str">
        <f t="shared" si="54"/>
        <v>60P</v>
      </c>
      <c r="S78" s="227">
        <f>+O78</f>
        <v>64985</v>
      </c>
      <c r="T78" s="228">
        <f t="shared" si="56"/>
        <v>12347</v>
      </c>
      <c r="U78" s="228">
        <f t="shared" si="57"/>
        <v>77332</v>
      </c>
      <c r="V78" s="272" t="e">
        <f t="shared" si="58"/>
        <v>#VALUE!</v>
      </c>
      <c r="W78" s="182"/>
    </row>
    <row r="79" spans="1:23" s="16" customFormat="1" ht="26.25" customHeight="1" thickBot="1" x14ac:dyDescent="0.3">
      <c r="A79" s="76"/>
      <c r="B79" s="187"/>
      <c r="C79" s="172"/>
      <c r="D79" s="172"/>
      <c r="E79" s="172"/>
      <c r="F79" s="172"/>
      <c r="G79" s="172"/>
      <c r="H79" s="172"/>
      <c r="I79" s="172"/>
      <c r="J79" s="172"/>
      <c r="K79" s="172"/>
      <c r="L79" s="172"/>
      <c r="M79" s="173"/>
      <c r="N79" s="172"/>
      <c r="O79" s="188"/>
      <c r="P79" s="188"/>
      <c r="Q79" s="103"/>
      <c r="R79" s="103"/>
      <c r="S79" s="189"/>
      <c r="T79" s="189"/>
      <c r="U79" s="189"/>
      <c r="V79" s="229" t="e">
        <f>SUM(V8:V30)</f>
        <v>#VALUE!</v>
      </c>
      <c r="W79" s="172"/>
    </row>
    <row r="80" spans="1:23" s="76" customFormat="1" ht="30" customHeight="1" x14ac:dyDescent="0.25">
      <c r="B80" s="187"/>
      <c r="C80" s="928" t="s">
        <v>144</v>
      </c>
      <c r="D80" s="928"/>
      <c r="E80" s="917" t="s">
        <v>189</v>
      </c>
      <c r="F80" s="917"/>
      <c r="G80" s="917"/>
      <c r="H80" s="917"/>
      <c r="I80" s="917"/>
      <c r="J80" s="917"/>
      <c r="K80" s="917"/>
      <c r="L80" s="262"/>
      <c r="M80" s="263"/>
      <c r="Q80" s="190"/>
      <c r="R80" s="190"/>
      <c r="S80" s="190"/>
      <c r="T80" s="190"/>
      <c r="U80" s="190"/>
      <c r="V80" s="190"/>
      <c r="W80" s="191"/>
    </row>
    <row r="81" spans="2:23" s="76" customFormat="1" ht="30" customHeight="1" x14ac:dyDescent="0.25">
      <c r="B81" s="187"/>
      <c r="C81" s="918"/>
      <c r="D81" s="918"/>
      <c r="E81" s="918"/>
      <c r="F81" s="918"/>
      <c r="G81" s="918"/>
      <c r="H81" s="918"/>
      <c r="I81" s="918"/>
      <c r="J81" s="918"/>
      <c r="K81" s="918"/>
      <c r="L81" s="918"/>
      <c r="M81" s="918"/>
      <c r="N81" s="918"/>
      <c r="O81" s="918"/>
      <c r="P81" s="918"/>
      <c r="Q81" s="918"/>
      <c r="R81" s="918"/>
      <c r="S81" s="918"/>
      <c r="T81" s="918"/>
      <c r="U81" s="918"/>
      <c r="V81" s="918"/>
      <c r="W81" s="191"/>
    </row>
    <row r="82" spans="2:23" s="16" customFormat="1" ht="17.100000000000001" customHeight="1" x14ac:dyDescent="0.2">
      <c r="B82" s="172"/>
      <c r="C82" s="192"/>
      <c r="D82" s="192"/>
      <c r="E82" s="192"/>
      <c r="F82" s="192"/>
      <c r="G82" s="192"/>
      <c r="H82" s="192"/>
      <c r="I82" s="192"/>
      <c r="J82" s="172"/>
      <c r="K82" s="172"/>
      <c r="L82" s="172"/>
      <c r="M82" s="172"/>
      <c r="N82" s="172"/>
      <c r="O82" s="188"/>
      <c r="P82" s="188"/>
      <c r="Q82" s="103"/>
      <c r="R82" s="103"/>
      <c r="S82" s="189"/>
      <c r="T82" s="189"/>
      <c r="U82" s="189"/>
      <c r="V82" s="103"/>
      <c r="W82" s="172"/>
    </row>
    <row r="83" spans="2:23" s="16" customFormat="1" ht="20.100000000000001" customHeight="1" x14ac:dyDescent="0.2">
      <c r="B83" s="172"/>
      <c r="C83" s="193" t="s">
        <v>101</v>
      </c>
      <c r="D83" s="193"/>
      <c r="E83" s="193"/>
      <c r="F83" s="301">
        <f ca="1">+GENERAL!B2</f>
        <v>46280</v>
      </c>
      <c r="G83" s="193"/>
      <c r="H83" s="193"/>
      <c r="I83" s="301"/>
      <c r="J83" s="916"/>
      <c r="K83" s="916"/>
      <c r="L83" s="194"/>
      <c r="M83" s="172"/>
      <c r="N83" s="172"/>
      <c r="O83" s="188"/>
      <c r="P83" s="188"/>
      <c r="Q83" s="103"/>
      <c r="R83" s="103"/>
      <c r="S83" s="189"/>
      <c r="T83" s="189"/>
      <c r="U83" s="189"/>
      <c r="V83" s="103"/>
      <c r="W83" s="172"/>
    </row>
    <row r="84" spans="2:23" s="16" customFormat="1" ht="19.5" customHeight="1" x14ac:dyDescent="0.2">
      <c r="B84" s="172"/>
      <c r="C84" s="195" t="s">
        <v>102</v>
      </c>
      <c r="D84" s="195"/>
      <c r="E84" s="195"/>
      <c r="F84" s="386">
        <v>241</v>
      </c>
      <c r="G84" s="195"/>
      <c r="H84" s="195"/>
      <c r="I84" s="196"/>
      <c r="J84" s="172"/>
      <c r="K84" s="172"/>
      <c r="L84" s="172"/>
      <c r="M84" s="172"/>
      <c r="N84" s="172"/>
      <c r="O84" s="188"/>
      <c r="P84" s="188"/>
      <c r="Q84" s="103"/>
      <c r="R84" s="103"/>
      <c r="S84" s="189"/>
      <c r="T84" s="189"/>
      <c r="U84" s="189"/>
      <c r="V84" s="103"/>
      <c r="W84" s="172"/>
    </row>
    <row r="85" spans="2:23" s="16" customFormat="1" ht="164.25" customHeight="1" x14ac:dyDescent="0.2">
      <c r="B85" s="172"/>
      <c r="C85" s="197"/>
      <c r="D85" s="197"/>
      <c r="E85" s="197"/>
      <c r="F85" s="197"/>
      <c r="G85" s="197"/>
      <c r="H85" s="197"/>
      <c r="I85" s="197"/>
      <c r="J85" s="172"/>
      <c r="K85" s="172"/>
      <c r="L85" s="172"/>
      <c r="M85" s="172"/>
      <c r="N85" s="172"/>
      <c r="O85" s="188"/>
      <c r="P85" s="188"/>
      <c r="Q85" s="103"/>
      <c r="R85" s="103"/>
      <c r="S85" s="189"/>
      <c r="T85" s="189"/>
      <c r="U85" s="189"/>
      <c r="V85" s="103"/>
      <c r="W85" s="172"/>
    </row>
    <row r="86" spans="2:23" s="16" customFormat="1" ht="20.100000000000001" customHeight="1" x14ac:dyDescent="0.2">
      <c r="B86" s="172"/>
      <c r="C86" s="198"/>
      <c r="D86" s="198"/>
      <c r="E86" s="198"/>
      <c r="F86" s="198"/>
      <c r="G86" s="198"/>
      <c r="H86" s="198"/>
      <c r="I86" s="198"/>
      <c r="J86" s="172"/>
      <c r="K86" s="172"/>
      <c r="L86" s="172"/>
      <c r="M86" s="172"/>
      <c r="N86" s="172"/>
      <c r="O86" s="188"/>
      <c r="P86" s="188"/>
      <c r="Q86" s="103"/>
      <c r="R86" s="103"/>
      <c r="S86" s="189"/>
      <c r="T86" s="189"/>
      <c r="U86" s="189"/>
      <c r="V86" s="103"/>
      <c r="W86" s="172"/>
    </row>
    <row r="87" spans="2:23" s="16" customFormat="1" ht="20.100000000000001" customHeight="1" x14ac:dyDescent="0.2">
      <c r="B87" s="172"/>
      <c r="C87" s="198"/>
      <c r="D87" s="198"/>
      <c r="E87" s="198"/>
      <c r="F87" s="198"/>
      <c r="G87" s="198"/>
      <c r="H87" s="198"/>
      <c r="I87" s="198"/>
      <c r="J87" s="172"/>
      <c r="K87" s="172"/>
      <c r="L87" s="172"/>
      <c r="M87" s="172"/>
      <c r="N87" s="172"/>
      <c r="O87" s="188"/>
      <c r="P87" s="188"/>
      <c r="Q87" s="103"/>
      <c r="R87" s="103"/>
      <c r="S87" s="189"/>
      <c r="T87" s="189"/>
      <c r="U87" s="189"/>
      <c r="V87" s="103"/>
      <c r="W87" s="172"/>
    </row>
    <row r="88" spans="2:23" ht="16.5" customHeight="1" x14ac:dyDescent="0.2">
      <c r="B88" s="103"/>
      <c r="C88" s="103"/>
      <c r="D88" s="103"/>
      <c r="E88" s="103"/>
      <c r="F88" s="103"/>
      <c r="G88" s="103"/>
      <c r="H88" s="103"/>
      <c r="I88" s="103"/>
      <c r="J88" s="103"/>
      <c r="K88" s="103"/>
      <c r="L88" s="103"/>
      <c r="M88" s="103"/>
      <c r="N88" s="103"/>
      <c r="O88" s="188"/>
      <c r="P88" s="188"/>
      <c r="Q88" s="103"/>
      <c r="R88" s="103"/>
      <c r="S88" s="189"/>
      <c r="T88" s="189"/>
      <c r="U88" s="189"/>
      <c r="V88" s="103"/>
      <c r="W88" s="172"/>
    </row>
    <row r="89" spans="2:23" ht="17.100000000000001" customHeight="1" x14ac:dyDescent="0.2">
      <c r="B89" s="103"/>
      <c r="C89" s="103"/>
      <c r="D89" s="103"/>
      <c r="E89" s="103"/>
      <c r="F89" s="103"/>
      <c r="G89" s="103"/>
      <c r="H89" s="103"/>
      <c r="I89" s="103"/>
      <c r="J89" s="103"/>
      <c r="K89" s="103"/>
      <c r="L89" s="103"/>
      <c r="M89" s="103"/>
      <c r="N89" s="103"/>
      <c r="O89" s="188"/>
      <c r="P89" s="188"/>
      <c r="Q89" s="103"/>
      <c r="R89" s="103"/>
      <c r="S89" s="189"/>
      <c r="T89" s="189"/>
      <c r="U89" s="189"/>
      <c r="V89" s="103"/>
      <c r="W89" s="172"/>
    </row>
    <row r="90" spans="2:23" ht="20.100000000000001" customHeight="1" x14ac:dyDescent="0.2">
      <c r="B90" s="103"/>
      <c r="C90" s="171"/>
      <c r="D90" s="171"/>
      <c r="E90" s="171"/>
      <c r="F90" s="171"/>
      <c r="G90" s="171"/>
      <c r="H90" s="171"/>
      <c r="I90" s="171"/>
      <c r="J90" s="172"/>
      <c r="K90" s="103"/>
      <c r="L90" s="103"/>
      <c r="M90" s="103"/>
      <c r="N90" s="172"/>
      <c r="O90" s="188"/>
      <c r="P90" s="188"/>
      <c r="Q90" s="103"/>
      <c r="R90" s="103"/>
      <c r="S90" s="189"/>
      <c r="T90" s="189"/>
      <c r="U90" s="189"/>
      <c r="V90" s="103"/>
      <c r="W90" s="172"/>
    </row>
    <row r="91" spans="2:23" ht="20.100000000000001" customHeight="1" x14ac:dyDescent="0.2">
      <c r="B91" s="103"/>
      <c r="C91" s="171"/>
      <c r="D91" s="171"/>
      <c r="E91" s="171"/>
      <c r="F91" s="171"/>
      <c r="G91" s="171"/>
      <c r="H91" s="171"/>
      <c r="I91" s="171"/>
      <c r="J91" s="172"/>
      <c r="K91" s="103"/>
      <c r="L91" s="103"/>
      <c r="M91" s="103"/>
      <c r="N91" s="172"/>
      <c r="O91" s="188"/>
      <c r="P91" s="188"/>
      <c r="Q91" s="103"/>
      <c r="R91" s="103"/>
      <c r="S91" s="189"/>
      <c r="T91" s="189"/>
      <c r="U91" s="189"/>
      <c r="V91" s="103"/>
      <c r="W91" s="172"/>
    </row>
    <row r="92" spans="2:23" ht="20.100000000000001" customHeight="1" x14ac:dyDescent="0.2">
      <c r="B92" s="103"/>
      <c r="C92" s="171"/>
      <c r="D92" s="171"/>
      <c r="E92" s="171"/>
      <c r="F92" s="171"/>
      <c r="G92" s="171"/>
      <c r="H92" s="171"/>
      <c r="I92" s="171"/>
      <c r="J92" s="172"/>
      <c r="K92" s="103"/>
      <c r="L92" s="103"/>
      <c r="M92" s="103"/>
      <c r="N92" s="172"/>
      <c r="O92" s="188"/>
      <c r="P92" s="188"/>
      <c r="Q92" s="103"/>
      <c r="R92" s="103"/>
      <c r="S92" s="189"/>
      <c r="T92" s="189"/>
      <c r="U92" s="189"/>
      <c r="V92" s="103"/>
      <c r="W92" s="172"/>
    </row>
    <row r="93" spans="2:23" ht="19.5" customHeight="1" x14ac:dyDescent="0.2">
      <c r="B93" s="103"/>
      <c r="C93" s="171"/>
      <c r="D93" s="171"/>
      <c r="E93" s="171"/>
      <c r="F93" s="171"/>
      <c r="G93" s="171"/>
      <c r="H93" s="171"/>
      <c r="I93" s="171"/>
      <c r="J93" s="172"/>
      <c r="K93" s="103"/>
      <c r="L93" s="103"/>
      <c r="M93" s="103"/>
      <c r="N93" s="172"/>
      <c r="O93" s="188"/>
      <c r="P93" s="188"/>
      <c r="Q93" s="103"/>
      <c r="R93" s="103"/>
      <c r="S93" s="189"/>
      <c r="T93" s="189"/>
      <c r="U93" s="189"/>
      <c r="V93" s="103"/>
      <c r="W93" s="172"/>
    </row>
    <row r="94" spans="2:23" ht="19.5" customHeight="1" x14ac:dyDescent="0.2">
      <c r="B94" s="103"/>
      <c r="C94" s="103"/>
      <c r="D94" s="103"/>
      <c r="E94" s="103"/>
      <c r="F94" s="103"/>
      <c r="G94" s="103"/>
      <c r="H94" s="103"/>
      <c r="I94" s="103"/>
      <c r="J94" s="103"/>
      <c r="K94" s="103"/>
      <c r="L94" s="103"/>
      <c r="M94" s="103"/>
      <c r="N94" s="103"/>
      <c r="O94" s="188"/>
      <c r="P94" s="188"/>
      <c r="Q94" s="103"/>
      <c r="R94" s="103"/>
      <c r="S94" s="189"/>
      <c r="T94" s="189"/>
      <c r="U94" s="189"/>
      <c r="V94" s="103"/>
      <c r="W94" s="172"/>
    </row>
    <row r="95" spans="2:23" ht="15" x14ac:dyDescent="0.2">
      <c r="B95" s="103"/>
      <c r="C95" s="103"/>
      <c r="D95" s="103"/>
      <c r="E95" s="103"/>
      <c r="F95" s="103"/>
      <c r="G95" s="103"/>
      <c r="H95" s="103"/>
      <c r="I95" s="103"/>
      <c r="J95" s="103"/>
      <c r="K95" s="103"/>
      <c r="L95" s="103"/>
      <c r="M95" s="103"/>
      <c r="N95" s="103"/>
      <c r="O95" s="188"/>
      <c r="P95" s="188"/>
      <c r="Q95" s="103"/>
      <c r="R95" s="103"/>
      <c r="S95" s="189"/>
      <c r="T95" s="189"/>
      <c r="U95" s="189"/>
      <c r="V95" s="103"/>
      <c r="W95" s="172"/>
    </row>
    <row r="96" spans="2:23" ht="15" x14ac:dyDescent="0.2">
      <c r="B96" s="103"/>
      <c r="C96" s="103"/>
      <c r="D96" s="103"/>
      <c r="E96" s="103"/>
      <c r="F96" s="103"/>
      <c r="G96" s="103"/>
      <c r="H96" s="103"/>
      <c r="I96" s="103"/>
      <c r="J96" s="103"/>
      <c r="K96" s="103"/>
      <c r="L96" s="103"/>
      <c r="M96" s="103"/>
      <c r="N96" s="103"/>
      <c r="O96" s="188"/>
      <c r="P96" s="188"/>
      <c r="Q96" s="103"/>
      <c r="R96" s="103"/>
      <c r="S96" s="189"/>
      <c r="T96" s="189"/>
      <c r="U96" s="189"/>
      <c r="V96" s="103"/>
      <c r="W96" s="172"/>
    </row>
    <row r="97" spans="2:23" x14ac:dyDescent="0.25">
      <c r="B97" s="103"/>
      <c r="C97" s="103"/>
      <c r="D97" s="103"/>
      <c r="E97" s="103"/>
      <c r="F97" s="103"/>
      <c r="G97" s="103"/>
      <c r="H97" s="103"/>
      <c r="I97" s="103"/>
      <c r="J97" s="103"/>
      <c r="K97" s="199"/>
      <c r="L97" s="199"/>
      <c r="M97" s="103"/>
      <c r="N97" s="103"/>
      <c r="O97" s="188"/>
      <c r="P97" s="188"/>
      <c r="Q97" s="103"/>
      <c r="R97" s="103"/>
      <c r="S97" s="189"/>
      <c r="T97" s="189"/>
      <c r="U97" s="189"/>
      <c r="V97" s="103"/>
      <c r="W97" s="172"/>
    </row>
    <row r="98" spans="2:23" ht="15" x14ac:dyDescent="0.2">
      <c r="B98" s="103"/>
      <c r="C98" s="103"/>
      <c r="D98" s="103"/>
      <c r="E98" s="103"/>
      <c r="F98" s="103"/>
      <c r="G98" s="103"/>
      <c r="H98" s="103"/>
      <c r="I98" s="103"/>
      <c r="J98" s="103"/>
      <c r="K98" s="103"/>
      <c r="L98" s="103"/>
      <c r="M98" s="103"/>
      <c r="N98" s="103"/>
      <c r="O98" s="188"/>
      <c r="P98" s="188"/>
      <c r="Q98" s="103"/>
      <c r="R98" s="103"/>
      <c r="S98" s="189"/>
      <c r="T98" s="189"/>
      <c r="U98" s="189"/>
      <c r="V98" s="103"/>
      <c r="W98" s="172"/>
    </row>
    <row r="99" spans="2:23" ht="15" x14ac:dyDescent="0.2">
      <c r="B99" s="103"/>
      <c r="C99" s="103"/>
      <c r="D99" s="103"/>
      <c r="E99" s="103"/>
      <c r="F99" s="103"/>
      <c r="G99" s="103"/>
      <c r="H99" s="103"/>
      <c r="I99" s="103"/>
      <c r="J99" s="103"/>
      <c r="K99" s="103"/>
      <c r="L99" s="103"/>
      <c r="M99" s="103"/>
      <c r="N99" s="103"/>
      <c r="O99" s="188"/>
      <c r="P99" s="188"/>
      <c r="Q99" s="103"/>
      <c r="R99" s="103"/>
      <c r="S99" s="189"/>
      <c r="T99" s="189"/>
      <c r="U99" s="189"/>
      <c r="V99" s="103"/>
      <c r="W99" s="172"/>
    </row>
    <row r="100" spans="2:23" ht="15" x14ac:dyDescent="0.2">
      <c r="B100" s="103"/>
      <c r="C100" s="103"/>
      <c r="D100" s="103"/>
      <c r="E100" s="103"/>
      <c r="F100" s="103"/>
      <c r="G100" s="103"/>
      <c r="H100" s="103"/>
      <c r="I100" s="103"/>
      <c r="J100" s="103"/>
      <c r="K100" s="103"/>
      <c r="L100" s="103"/>
      <c r="M100" s="103"/>
      <c r="N100" s="103"/>
      <c r="O100" s="188"/>
      <c r="P100" s="188"/>
      <c r="Q100" s="103"/>
      <c r="R100" s="103"/>
      <c r="S100" s="189"/>
      <c r="T100" s="189"/>
      <c r="U100" s="189"/>
      <c r="V100" s="103"/>
      <c r="W100" s="172"/>
    </row>
    <row r="101" spans="2:23" ht="15" x14ac:dyDescent="0.2">
      <c r="B101" s="103"/>
      <c r="C101" s="103"/>
      <c r="D101" s="103"/>
      <c r="E101" s="103"/>
      <c r="F101" s="103"/>
      <c r="G101" s="103"/>
      <c r="H101" s="103"/>
      <c r="I101" s="103"/>
      <c r="J101" s="103"/>
      <c r="K101" s="103"/>
      <c r="L101" s="103"/>
      <c r="M101" s="103"/>
      <c r="N101" s="103"/>
      <c r="O101" s="188"/>
      <c r="P101" s="188"/>
      <c r="Q101" s="103"/>
      <c r="R101" s="103"/>
      <c r="S101" s="189"/>
      <c r="T101" s="189"/>
      <c r="U101" s="189"/>
      <c r="V101" s="103"/>
      <c r="W101" s="172"/>
    </row>
    <row r="102" spans="2:23" ht="15" x14ac:dyDescent="0.2">
      <c r="B102" s="103"/>
      <c r="C102" s="103"/>
      <c r="D102" s="103"/>
      <c r="E102" s="103"/>
      <c r="F102" s="103"/>
      <c r="G102" s="103"/>
      <c r="H102" s="103"/>
      <c r="I102" s="103"/>
      <c r="J102" s="103"/>
      <c r="K102" s="103"/>
      <c r="L102" s="103"/>
      <c r="M102" s="103"/>
      <c r="N102" s="103"/>
      <c r="O102" s="188"/>
      <c r="P102" s="188"/>
      <c r="Q102" s="103"/>
      <c r="R102" s="103"/>
      <c r="S102" s="189"/>
      <c r="T102" s="189"/>
      <c r="U102" s="189"/>
      <c r="V102" s="103"/>
      <c r="W102" s="172"/>
    </row>
    <row r="103" spans="2:23" ht="15" x14ac:dyDescent="0.2">
      <c r="B103" s="103"/>
      <c r="C103" s="103"/>
      <c r="D103" s="103"/>
      <c r="E103" s="103"/>
      <c r="F103" s="103"/>
      <c r="G103" s="103"/>
      <c r="H103" s="103"/>
      <c r="I103" s="103"/>
      <c r="J103" s="103"/>
      <c r="K103" s="103"/>
      <c r="L103" s="103"/>
      <c r="M103" s="103"/>
      <c r="N103" s="103"/>
      <c r="O103" s="188"/>
      <c r="P103" s="188"/>
      <c r="Q103" s="103"/>
      <c r="R103" s="103"/>
      <c r="S103" s="189"/>
      <c r="T103" s="189"/>
      <c r="U103" s="189"/>
      <c r="V103" s="103"/>
      <c r="W103" s="172"/>
    </row>
    <row r="104" spans="2:23" ht="15" x14ac:dyDescent="0.2">
      <c r="B104" s="103"/>
      <c r="C104" s="103"/>
      <c r="D104" s="103"/>
      <c r="E104" s="103"/>
      <c r="F104" s="103"/>
      <c r="G104" s="103"/>
      <c r="H104" s="103"/>
      <c r="I104" s="103"/>
      <c r="J104" s="103"/>
      <c r="K104" s="103"/>
      <c r="L104" s="103"/>
      <c r="M104" s="103"/>
      <c r="N104" s="103"/>
      <c r="O104" s="188"/>
      <c r="P104" s="188"/>
      <c r="Q104" s="103"/>
      <c r="R104" s="103"/>
      <c r="S104" s="189"/>
      <c r="T104" s="189"/>
      <c r="U104" s="189"/>
      <c r="V104" s="103"/>
      <c r="W104" s="172"/>
    </row>
    <row r="105" spans="2:23" ht="15" x14ac:dyDescent="0.2">
      <c r="B105" s="103"/>
      <c r="C105" s="103"/>
      <c r="D105" s="103"/>
      <c r="E105" s="103"/>
      <c r="F105" s="103"/>
      <c r="G105" s="103"/>
      <c r="H105" s="103"/>
      <c r="I105" s="103"/>
      <c r="J105" s="103"/>
      <c r="K105" s="103"/>
      <c r="L105" s="103"/>
      <c r="M105" s="103"/>
      <c r="N105" s="103"/>
      <c r="O105" s="188"/>
      <c r="P105" s="188"/>
      <c r="Q105" s="103"/>
      <c r="R105" s="103"/>
      <c r="S105" s="189"/>
      <c r="T105" s="189"/>
      <c r="U105" s="189"/>
      <c r="V105" s="103"/>
      <c r="W105" s="172"/>
    </row>
    <row r="106" spans="2:23" ht="15" x14ac:dyDescent="0.2">
      <c r="B106" s="103"/>
      <c r="C106" s="103"/>
      <c r="D106" s="103"/>
      <c r="E106" s="103"/>
      <c r="F106" s="103"/>
      <c r="G106" s="103"/>
      <c r="H106" s="103"/>
      <c r="I106" s="103"/>
      <c r="J106" s="103"/>
      <c r="K106" s="103"/>
      <c r="L106" s="103"/>
      <c r="M106" s="103"/>
      <c r="N106" s="103"/>
      <c r="O106" s="188"/>
      <c r="P106" s="188"/>
      <c r="Q106" s="103"/>
      <c r="R106" s="103"/>
      <c r="S106" s="189"/>
      <c r="T106" s="189"/>
      <c r="U106" s="189"/>
      <c r="V106" s="103"/>
      <c r="W106" s="172"/>
    </row>
    <row r="107" spans="2:23" x14ac:dyDescent="0.25">
      <c r="C107" s="4"/>
      <c r="D107" s="4"/>
      <c r="E107" s="4"/>
      <c r="F107" s="4"/>
      <c r="G107" s="4"/>
      <c r="H107" s="4"/>
      <c r="I107" s="4"/>
      <c r="J107" s="4"/>
      <c r="N107" s="4"/>
    </row>
    <row r="108" spans="2:23" x14ac:dyDescent="0.25">
      <c r="C108" s="4"/>
      <c r="D108" s="4"/>
      <c r="E108" s="4"/>
      <c r="F108" s="4"/>
      <c r="G108" s="4"/>
      <c r="H108" s="4"/>
      <c r="I108" s="4"/>
      <c r="J108" s="4"/>
      <c r="N108" s="4"/>
    </row>
    <row r="109" spans="2:23" x14ac:dyDescent="0.25">
      <c r="C109" s="4"/>
      <c r="D109" s="4"/>
      <c r="E109" s="4"/>
      <c r="F109" s="4"/>
      <c r="G109" s="4"/>
      <c r="H109" s="4"/>
      <c r="I109" s="4"/>
      <c r="J109" s="4"/>
      <c r="N109" s="4"/>
    </row>
    <row r="110" spans="2:23" x14ac:dyDescent="0.25">
      <c r="C110" s="4"/>
      <c r="D110" s="4"/>
      <c r="E110" s="4"/>
      <c r="F110" s="4"/>
      <c r="G110" s="4"/>
      <c r="H110" s="4"/>
      <c r="I110" s="4"/>
      <c r="J110" s="4"/>
      <c r="N110" s="4"/>
    </row>
    <row r="111" spans="2:23" x14ac:dyDescent="0.25">
      <c r="C111" s="4"/>
      <c r="D111" s="4"/>
      <c r="E111" s="4"/>
      <c r="F111" s="4"/>
      <c r="G111" s="4"/>
      <c r="H111" s="4"/>
      <c r="I111" s="4"/>
      <c r="J111" s="4"/>
      <c r="N111" s="4"/>
    </row>
    <row r="112" spans="2:23" x14ac:dyDescent="0.25">
      <c r="C112" s="4"/>
      <c r="D112" s="4"/>
      <c r="E112" s="4"/>
      <c r="F112" s="4"/>
      <c r="G112" s="4"/>
      <c r="H112" s="4"/>
      <c r="I112" s="4"/>
      <c r="J112" s="4"/>
      <c r="N112" s="4"/>
    </row>
    <row r="113" spans="3:14" x14ac:dyDescent="0.25">
      <c r="C113" s="4"/>
      <c r="D113" s="4"/>
      <c r="E113" s="4"/>
      <c r="F113" s="4"/>
      <c r="G113" s="4"/>
      <c r="H113" s="4"/>
      <c r="I113" s="4"/>
      <c r="J113" s="4"/>
      <c r="N113" s="4"/>
    </row>
    <row r="114" spans="3:14" x14ac:dyDescent="0.25">
      <c r="C114" s="4"/>
      <c r="D114" s="4"/>
      <c r="E114" s="4"/>
      <c r="F114" s="4"/>
      <c r="G114" s="4"/>
      <c r="H114" s="4"/>
      <c r="I114" s="4"/>
      <c r="J114" s="4"/>
      <c r="N114" s="4"/>
    </row>
    <row r="115" spans="3:14" x14ac:dyDescent="0.25">
      <c r="C115" s="4"/>
      <c r="D115" s="4"/>
      <c r="E115" s="4"/>
      <c r="F115" s="4"/>
      <c r="G115" s="4"/>
      <c r="H115" s="4"/>
      <c r="I115" s="4"/>
      <c r="J115" s="4"/>
      <c r="N115" s="4"/>
    </row>
    <row r="116" spans="3:14" x14ac:dyDescent="0.25">
      <c r="C116" s="4"/>
      <c r="D116" s="4"/>
      <c r="E116" s="4"/>
      <c r="F116" s="4"/>
      <c r="G116" s="4"/>
      <c r="H116" s="4"/>
      <c r="I116" s="4"/>
      <c r="J116" s="4"/>
      <c r="N116" s="4"/>
    </row>
    <row r="117" spans="3:14" x14ac:dyDescent="0.25">
      <c r="C117" s="4"/>
      <c r="D117" s="4"/>
      <c r="E117" s="4"/>
      <c r="F117" s="4"/>
      <c r="G117" s="4"/>
      <c r="H117" s="4"/>
      <c r="I117" s="4"/>
      <c r="J117" s="4"/>
      <c r="N117" s="4"/>
    </row>
    <row r="118" spans="3:14" x14ac:dyDescent="0.25">
      <c r="C118" s="4"/>
      <c r="D118" s="4"/>
      <c r="E118" s="4"/>
      <c r="F118" s="4"/>
      <c r="G118" s="4"/>
      <c r="H118" s="4"/>
      <c r="I118" s="4"/>
      <c r="J118" s="4"/>
      <c r="N118" s="4"/>
    </row>
    <row r="119" spans="3:14" x14ac:dyDescent="0.25">
      <c r="C119" s="4"/>
      <c r="D119" s="4"/>
      <c r="E119" s="4"/>
      <c r="F119" s="4"/>
      <c r="G119" s="4"/>
      <c r="H119" s="4"/>
      <c r="I119" s="4"/>
      <c r="J119" s="4"/>
      <c r="N119" s="4"/>
    </row>
    <row r="120" spans="3:14" x14ac:dyDescent="0.25">
      <c r="C120" s="4"/>
      <c r="D120" s="4"/>
      <c r="E120" s="4"/>
      <c r="F120" s="4"/>
      <c r="G120" s="4"/>
      <c r="H120" s="4"/>
      <c r="I120" s="4"/>
      <c r="J120" s="4"/>
      <c r="N120" s="4"/>
    </row>
    <row r="121" spans="3:14" x14ac:dyDescent="0.25">
      <c r="C121" s="4"/>
      <c r="D121" s="4"/>
      <c r="E121" s="4"/>
      <c r="F121" s="4"/>
      <c r="G121" s="4"/>
      <c r="H121" s="4"/>
      <c r="I121" s="4"/>
      <c r="J121" s="4"/>
      <c r="N121" s="4"/>
    </row>
    <row r="122" spans="3:14" x14ac:dyDescent="0.25">
      <c r="C122" s="4"/>
      <c r="D122" s="4"/>
      <c r="E122" s="4"/>
      <c r="F122" s="4"/>
      <c r="G122" s="4"/>
      <c r="H122" s="4"/>
      <c r="I122" s="4"/>
      <c r="J122" s="4"/>
      <c r="N122" s="4"/>
    </row>
    <row r="123" spans="3:14" x14ac:dyDescent="0.25">
      <c r="C123" s="4"/>
      <c r="D123" s="4"/>
      <c r="E123" s="4"/>
      <c r="F123" s="4"/>
      <c r="G123" s="4"/>
      <c r="H123" s="4"/>
      <c r="I123" s="4"/>
      <c r="J123" s="4"/>
      <c r="N123" s="4"/>
    </row>
    <row r="124" spans="3:14" x14ac:dyDescent="0.25">
      <c r="C124" s="4"/>
      <c r="D124" s="4"/>
      <c r="E124" s="4"/>
      <c r="F124" s="4"/>
      <c r="G124" s="4"/>
      <c r="H124" s="4"/>
      <c r="I124" s="4"/>
      <c r="J124" s="4"/>
      <c r="N124" s="4"/>
    </row>
    <row r="125" spans="3:14" x14ac:dyDescent="0.25">
      <c r="C125" s="4"/>
      <c r="D125" s="4"/>
      <c r="E125" s="4"/>
      <c r="F125" s="4"/>
      <c r="G125" s="4"/>
      <c r="H125" s="4"/>
      <c r="I125" s="4"/>
      <c r="J125" s="4"/>
      <c r="N125" s="4"/>
    </row>
    <row r="126" spans="3:14" x14ac:dyDescent="0.25">
      <c r="C126" s="4"/>
      <c r="D126" s="4"/>
      <c r="E126" s="4"/>
      <c r="F126" s="4"/>
      <c r="G126" s="4"/>
      <c r="H126" s="4"/>
      <c r="I126" s="4"/>
      <c r="J126" s="4"/>
      <c r="N126" s="4"/>
    </row>
    <row r="127" spans="3:14" x14ac:dyDescent="0.25">
      <c r="C127" s="4"/>
      <c r="D127" s="4"/>
      <c r="E127" s="4"/>
      <c r="F127" s="4"/>
      <c r="G127" s="4"/>
      <c r="H127" s="4"/>
      <c r="I127" s="4"/>
      <c r="J127" s="4"/>
      <c r="N127" s="4"/>
    </row>
    <row r="128" spans="3:14" x14ac:dyDescent="0.25">
      <c r="C128" s="4"/>
      <c r="D128" s="4"/>
      <c r="E128" s="4"/>
      <c r="F128" s="4"/>
      <c r="G128" s="4"/>
      <c r="H128" s="4"/>
      <c r="I128" s="4"/>
      <c r="J128" s="4"/>
      <c r="N128" s="4"/>
    </row>
    <row r="129" spans="3:14" x14ac:dyDescent="0.25">
      <c r="C129" s="4"/>
      <c r="D129" s="4"/>
      <c r="E129" s="4"/>
      <c r="F129" s="4"/>
      <c r="G129" s="4"/>
      <c r="H129" s="4"/>
      <c r="I129" s="4"/>
      <c r="J129" s="4"/>
      <c r="N129" s="4"/>
    </row>
    <row r="130" spans="3:14" x14ac:dyDescent="0.25">
      <c r="C130" s="4"/>
      <c r="D130" s="4"/>
      <c r="E130" s="4"/>
      <c r="F130" s="4"/>
      <c r="G130" s="4"/>
      <c r="H130" s="4"/>
      <c r="I130" s="4"/>
      <c r="J130" s="4"/>
      <c r="N130" s="4"/>
    </row>
    <row r="131" spans="3:14" x14ac:dyDescent="0.25">
      <c r="C131" s="4"/>
      <c r="D131" s="4"/>
      <c r="E131" s="4"/>
      <c r="F131" s="4"/>
      <c r="G131" s="4"/>
      <c r="H131" s="4"/>
      <c r="I131" s="4"/>
      <c r="J131" s="4"/>
      <c r="N131" s="4"/>
    </row>
    <row r="132" spans="3:14" x14ac:dyDescent="0.25">
      <c r="C132" s="4"/>
      <c r="D132" s="4"/>
      <c r="E132" s="4"/>
      <c r="F132" s="4"/>
      <c r="G132" s="4"/>
      <c r="H132" s="4"/>
      <c r="I132" s="4"/>
      <c r="J132" s="4"/>
      <c r="N132" s="4"/>
    </row>
    <row r="133" spans="3:14" x14ac:dyDescent="0.25">
      <c r="C133" s="4"/>
      <c r="D133" s="4"/>
      <c r="E133" s="4"/>
      <c r="F133" s="4"/>
      <c r="G133" s="4"/>
      <c r="H133" s="4"/>
      <c r="I133" s="4"/>
      <c r="J133" s="4"/>
      <c r="N133" s="4"/>
    </row>
    <row r="134" spans="3:14" x14ac:dyDescent="0.25">
      <c r="C134" s="4"/>
      <c r="D134" s="4"/>
      <c r="E134" s="4"/>
      <c r="F134" s="4"/>
      <c r="G134" s="4"/>
      <c r="H134" s="4"/>
      <c r="I134" s="4"/>
      <c r="J134" s="4"/>
      <c r="N134" s="4"/>
    </row>
    <row r="135" spans="3:14" x14ac:dyDescent="0.25">
      <c r="C135" s="4"/>
      <c r="D135" s="4"/>
      <c r="E135" s="4"/>
      <c r="F135" s="4"/>
      <c r="G135" s="4"/>
      <c r="H135" s="4"/>
      <c r="I135" s="4"/>
      <c r="J135" s="4"/>
      <c r="N135" s="4"/>
    </row>
    <row r="136" spans="3:14" x14ac:dyDescent="0.25">
      <c r="C136" s="4"/>
      <c r="D136" s="4"/>
      <c r="E136" s="4"/>
      <c r="F136" s="4"/>
      <c r="G136" s="4"/>
      <c r="H136" s="4"/>
      <c r="I136" s="4"/>
      <c r="J136" s="4"/>
      <c r="N136" s="4"/>
    </row>
    <row r="137" spans="3:14" x14ac:dyDescent="0.25">
      <c r="C137" s="4"/>
      <c r="D137" s="4"/>
      <c r="E137" s="4"/>
      <c r="F137" s="4"/>
      <c r="G137" s="4"/>
      <c r="H137" s="4"/>
      <c r="I137" s="4"/>
      <c r="J137" s="4"/>
      <c r="N137" s="4"/>
    </row>
    <row r="138" spans="3:14" x14ac:dyDescent="0.25">
      <c r="C138" s="4"/>
      <c r="D138" s="4"/>
      <c r="E138" s="4"/>
      <c r="F138" s="4"/>
      <c r="G138" s="4"/>
      <c r="H138" s="4"/>
      <c r="I138" s="4"/>
      <c r="J138" s="4"/>
      <c r="N138" s="4"/>
    </row>
    <row r="139" spans="3:14" x14ac:dyDescent="0.25">
      <c r="C139" s="4"/>
      <c r="D139" s="4"/>
      <c r="E139" s="4"/>
      <c r="F139" s="4"/>
      <c r="G139" s="4"/>
      <c r="H139" s="4"/>
      <c r="I139" s="4"/>
      <c r="J139" s="4"/>
      <c r="N139" s="4"/>
    </row>
    <row r="140" spans="3:14" x14ac:dyDescent="0.25">
      <c r="C140" s="4"/>
      <c r="D140" s="4"/>
      <c r="E140" s="4"/>
      <c r="F140" s="4"/>
      <c r="G140" s="4"/>
      <c r="H140" s="4"/>
      <c r="I140" s="4"/>
      <c r="J140" s="4"/>
      <c r="N140" s="4"/>
    </row>
    <row r="141" spans="3:14" x14ac:dyDescent="0.25">
      <c r="C141" s="4"/>
      <c r="D141" s="4"/>
      <c r="E141" s="4"/>
      <c r="F141" s="4"/>
      <c r="G141" s="4"/>
      <c r="H141" s="4"/>
      <c r="I141" s="4"/>
      <c r="J141" s="4"/>
      <c r="N141" s="4"/>
    </row>
    <row r="142" spans="3:14" x14ac:dyDescent="0.25">
      <c r="C142" s="4"/>
      <c r="D142" s="4"/>
      <c r="E142" s="4"/>
      <c r="F142" s="4"/>
      <c r="G142" s="4"/>
      <c r="H142" s="4"/>
      <c r="I142" s="4"/>
      <c r="J142" s="4"/>
      <c r="N142" s="4"/>
    </row>
    <row r="143" spans="3:14" x14ac:dyDescent="0.25">
      <c r="C143" s="4"/>
      <c r="D143" s="4"/>
      <c r="E143" s="4"/>
      <c r="F143" s="4"/>
      <c r="G143" s="4"/>
      <c r="H143" s="4"/>
      <c r="I143" s="4"/>
      <c r="J143" s="4"/>
      <c r="N143" s="4"/>
    </row>
    <row r="144" spans="3:14" x14ac:dyDescent="0.25">
      <c r="C144" s="4"/>
      <c r="D144" s="4"/>
      <c r="E144" s="4"/>
      <c r="F144" s="4"/>
      <c r="G144" s="4"/>
      <c r="H144" s="4"/>
      <c r="I144" s="4"/>
      <c r="J144" s="4"/>
      <c r="N144" s="4"/>
    </row>
    <row r="145" spans="3:14" x14ac:dyDescent="0.25">
      <c r="C145" s="4"/>
      <c r="D145" s="4"/>
      <c r="E145" s="4"/>
      <c r="F145" s="4"/>
      <c r="G145" s="4"/>
      <c r="H145" s="4"/>
      <c r="I145" s="4"/>
      <c r="J145" s="4"/>
      <c r="N145" s="4"/>
    </row>
    <row r="146" spans="3:14" x14ac:dyDescent="0.25">
      <c r="C146" s="4"/>
      <c r="D146" s="4"/>
      <c r="E146" s="4"/>
      <c r="F146" s="4"/>
      <c r="G146" s="4"/>
      <c r="H146" s="4"/>
      <c r="I146" s="4"/>
      <c r="J146" s="4"/>
      <c r="N146" s="4"/>
    </row>
    <row r="147" spans="3:14" x14ac:dyDescent="0.25">
      <c r="C147" s="4"/>
      <c r="D147" s="4"/>
      <c r="E147" s="4"/>
      <c r="F147" s="4"/>
      <c r="G147" s="4"/>
      <c r="H147" s="4"/>
      <c r="I147" s="4"/>
      <c r="J147" s="4"/>
      <c r="N147" s="4"/>
    </row>
    <row r="148" spans="3:14" x14ac:dyDescent="0.25">
      <c r="C148" s="4"/>
      <c r="D148" s="4"/>
      <c r="E148" s="4"/>
      <c r="F148" s="4"/>
      <c r="G148" s="4"/>
      <c r="H148" s="4"/>
      <c r="I148" s="4"/>
      <c r="J148" s="4"/>
      <c r="N148" s="4"/>
    </row>
    <row r="149" spans="3:14" x14ac:dyDescent="0.25">
      <c r="C149" s="4"/>
      <c r="D149" s="4"/>
      <c r="E149" s="4"/>
      <c r="F149" s="4"/>
      <c r="G149" s="4"/>
      <c r="H149" s="4"/>
      <c r="I149" s="4"/>
      <c r="J149" s="4"/>
      <c r="N149" s="4"/>
    </row>
    <row r="150" spans="3:14" x14ac:dyDescent="0.25">
      <c r="C150" s="4"/>
      <c r="D150" s="4"/>
      <c r="E150" s="4"/>
      <c r="F150" s="4"/>
      <c r="G150" s="4"/>
      <c r="H150" s="4"/>
      <c r="I150" s="4"/>
      <c r="J150" s="4"/>
      <c r="N150" s="4"/>
    </row>
    <row r="151" spans="3:14" x14ac:dyDescent="0.25">
      <c r="C151" s="4"/>
      <c r="D151" s="4"/>
      <c r="E151" s="4"/>
      <c r="F151" s="4"/>
      <c r="G151" s="4"/>
      <c r="H151" s="4"/>
      <c r="I151" s="4"/>
      <c r="J151" s="4"/>
      <c r="N151" s="4"/>
    </row>
    <row r="152" spans="3:14" x14ac:dyDescent="0.25">
      <c r="C152" s="4"/>
      <c r="D152" s="4"/>
      <c r="E152" s="4"/>
      <c r="F152" s="4"/>
      <c r="G152" s="4"/>
      <c r="H152" s="4"/>
      <c r="I152" s="4"/>
      <c r="J152" s="4"/>
      <c r="N152" s="4"/>
    </row>
    <row r="153" spans="3:14" x14ac:dyDescent="0.25">
      <c r="C153" s="4"/>
      <c r="D153" s="4"/>
      <c r="E153" s="4"/>
      <c r="F153" s="4"/>
      <c r="G153" s="4"/>
      <c r="H153" s="4"/>
      <c r="I153" s="4"/>
      <c r="J153" s="4"/>
      <c r="N153" s="4"/>
    </row>
    <row r="154" spans="3:14" x14ac:dyDescent="0.25">
      <c r="C154" s="4"/>
      <c r="D154" s="4"/>
      <c r="E154" s="4"/>
      <c r="F154" s="4"/>
      <c r="G154" s="4"/>
      <c r="H154" s="4"/>
      <c r="I154" s="4"/>
      <c r="J154" s="4"/>
      <c r="N154" s="4"/>
    </row>
    <row r="155" spans="3:14" x14ac:dyDescent="0.25">
      <c r="C155" s="4"/>
      <c r="D155" s="4"/>
      <c r="E155" s="4"/>
      <c r="F155" s="4"/>
      <c r="G155" s="4"/>
      <c r="H155" s="4"/>
      <c r="I155" s="4"/>
      <c r="J155" s="4"/>
      <c r="N155" s="4"/>
    </row>
    <row r="156" spans="3:14" x14ac:dyDescent="0.25">
      <c r="C156" s="4"/>
      <c r="D156" s="4"/>
      <c r="E156" s="4"/>
      <c r="F156" s="4"/>
      <c r="G156" s="4"/>
      <c r="H156" s="4"/>
      <c r="I156" s="4"/>
      <c r="J156" s="4"/>
      <c r="N156" s="4"/>
    </row>
    <row r="157" spans="3:14" x14ac:dyDescent="0.25">
      <c r="C157" s="4"/>
      <c r="D157" s="4"/>
      <c r="E157" s="4"/>
      <c r="F157" s="4"/>
      <c r="G157" s="4"/>
      <c r="H157" s="4"/>
      <c r="I157" s="4"/>
      <c r="J157" s="4"/>
      <c r="N157" s="4"/>
    </row>
    <row r="158" spans="3:14" x14ac:dyDescent="0.25">
      <c r="C158" s="4"/>
      <c r="D158" s="4"/>
      <c r="E158" s="4"/>
      <c r="F158" s="4"/>
      <c r="G158" s="4"/>
      <c r="H158" s="4"/>
      <c r="I158" s="4"/>
      <c r="J158" s="4"/>
      <c r="N158" s="4"/>
    </row>
    <row r="159" spans="3:14" x14ac:dyDescent="0.25">
      <c r="C159" s="4"/>
      <c r="D159" s="4"/>
      <c r="E159" s="4"/>
      <c r="F159" s="4"/>
      <c r="G159" s="4"/>
      <c r="H159" s="4"/>
      <c r="I159" s="4"/>
      <c r="J159" s="4"/>
      <c r="N159" s="4"/>
    </row>
    <row r="160" spans="3:14" x14ac:dyDescent="0.25">
      <c r="C160" s="4"/>
      <c r="D160" s="4"/>
      <c r="E160" s="4"/>
      <c r="F160" s="4"/>
      <c r="G160" s="4"/>
      <c r="H160" s="4"/>
      <c r="I160" s="4"/>
      <c r="J160" s="4"/>
      <c r="N160" s="4"/>
    </row>
    <row r="161" spans="3:14" x14ac:dyDescent="0.25">
      <c r="C161" s="4"/>
      <c r="D161" s="4"/>
      <c r="E161" s="4"/>
      <c r="F161" s="4"/>
      <c r="G161" s="4"/>
      <c r="H161" s="4"/>
      <c r="I161" s="4"/>
      <c r="J161" s="4"/>
      <c r="N161" s="4"/>
    </row>
    <row r="162" spans="3:14" x14ac:dyDescent="0.25">
      <c r="C162" s="4"/>
      <c r="D162" s="4"/>
      <c r="E162" s="4"/>
      <c r="F162" s="4"/>
      <c r="G162" s="4"/>
      <c r="H162" s="4"/>
      <c r="I162" s="4"/>
      <c r="J162" s="4"/>
      <c r="N162" s="4"/>
    </row>
    <row r="163" spans="3:14" x14ac:dyDescent="0.25">
      <c r="C163" s="4"/>
      <c r="D163" s="4"/>
      <c r="E163" s="4"/>
      <c r="F163" s="4"/>
      <c r="G163" s="4"/>
      <c r="H163" s="4"/>
      <c r="I163" s="4"/>
      <c r="J163" s="4"/>
      <c r="N163" s="4"/>
    </row>
    <row r="164" spans="3:14" x14ac:dyDescent="0.25">
      <c r="C164" s="4"/>
      <c r="D164" s="4"/>
      <c r="E164" s="4"/>
      <c r="F164" s="4"/>
      <c r="G164" s="4"/>
      <c r="H164" s="4"/>
      <c r="I164" s="4"/>
      <c r="J164" s="4"/>
      <c r="N164" s="4"/>
    </row>
    <row r="165" spans="3:14" x14ac:dyDescent="0.25">
      <c r="C165" s="4"/>
      <c r="D165" s="4"/>
      <c r="E165" s="4"/>
      <c r="F165" s="4"/>
      <c r="G165" s="4"/>
      <c r="H165" s="4"/>
      <c r="I165" s="4"/>
      <c r="J165" s="4"/>
      <c r="N165" s="4"/>
    </row>
    <row r="166" spans="3:14" x14ac:dyDescent="0.25">
      <c r="C166" s="4"/>
      <c r="D166" s="4"/>
      <c r="E166" s="4"/>
      <c r="F166" s="4"/>
      <c r="G166" s="4"/>
      <c r="H166" s="4"/>
      <c r="I166" s="4"/>
      <c r="J166" s="4"/>
      <c r="N166" s="4"/>
    </row>
    <row r="167" spans="3:14" x14ac:dyDescent="0.25">
      <c r="C167" s="4"/>
      <c r="D167" s="4"/>
      <c r="E167" s="4"/>
      <c r="F167" s="4"/>
      <c r="G167" s="4"/>
      <c r="H167" s="4"/>
      <c r="I167" s="4"/>
      <c r="J167" s="4"/>
      <c r="N167" s="4"/>
    </row>
    <row r="168" spans="3:14" x14ac:dyDescent="0.25">
      <c r="C168" s="4"/>
      <c r="D168" s="4"/>
      <c r="E168" s="4"/>
      <c r="F168" s="4"/>
      <c r="G168" s="4"/>
      <c r="H168" s="4"/>
      <c r="I168" s="4"/>
      <c r="J168" s="4"/>
      <c r="N168" s="4"/>
    </row>
    <row r="169" spans="3:14" x14ac:dyDescent="0.25">
      <c r="C169" s="4"/>
      <c r="D169" s="4"/>
      <c r="E169" s="4"/>
      <c r="F169" s="4"/>
      <c r="G169" s="4"/>
      <c r="H169" s="4"/>
      <c r="I169" s="4"/>
      <c r="J169" s="4"/>
      <c r="N169" s="4"/>
    </row>
    <row r="170" spans="3:14" x14ac:dyDescent="0.25">
      <c r="C170" s="4"/>
      <c r="D170" s="4"/>
      <c r="E170" s="4"/>
      <c r="F170" s="4"/>
      <c r="G170" s="4"/>
      <c r="H170" s="4"/>
      <c r="I170" s="4"/>
      <c r="J170" s="4"/>
      <c r="N170" s="4"/>
    </row>
    <row r="171" spans="3:14" x14ac:dyDescent="0.25">
      <c r="C171" s="4"/>
      <c r="D171" s="4"/>
      <c r="E171" s="4"/>
      <c r="F171" s="4"/>
      <c r="G171" s="4"/>
      <c r="H171" s="4"/>
      <c r="I171" s="4"/>
      <c r="J171" s="4"/>
      <c r="N171" s="4"/>
    </row>
    <row r="172" spans="3:14" x14ac:dyDescent="0.25">
      <c r="C172" s="4"/>
      <c r="D172" s="4"/>
      <c r="E172" s="4"/>
      <c r="F172" s="4"/>
      <c r="G172" s="4"/>
      <c r="H172" s="4"/>
      <c r="I172" s="4"/>
      <c r="J172" s="4"/>
      <c r="N172" s="4"/>
    </row>
    <row r="173" spans="3:14" x14ac:dyDescent="0.25">
      <c r="C173" s="4"/>
      <c r="D173" s="4"/>
      <c r="E173" s="4"/>
      <c r="F173" s="4"/>
      <c r="G173" s="4"/>
      <c r="H173" s="4"/>
      <c r="I173" s="4"/>
      <c r="J173" s="4"/>
      <c r="N173" s="4"/>
    </row>
    <row r="174" spans="3:14" x14ac:dyDescent="0.25">
      <c r="C174" s="4"/>
      <c r="D174" s="4"/>
      <c r="E174" s="4"/>
      <c r="F174" s="4"/>
      <c r="G174" s="4"/>
      <c r="H174" s="4"/>
      <c r="I174" s="4"/>
      <c r="J174" s="4"/>
      <c r="N174" s="4"/>
    </row>
    <row r="175" spans="3:14" x14ac:dyDescent="0.25">
      <c r="C175" s="4"/>
      <c r="D175" s="4"/>
      <c r="E175" s="4"/>
      <c r="F175" s="4"/>
      <c r="G175" s="4"/>
      <c r="H175" s="4"/>
      <c r="I175" s="4"/>
      <c r="J175" s="4"/>
      <c r="N175" s="4"/>
    </row>
    <row r="176" spans="3:14" x14ac:dyDescent="0.25">
      <c r="C176" s="4"/>
      <c r="D176" s="4"/>
      <c r="E176" s="4"/>
      <c r="F176" s="4"/>
      <c r="G176" s="4"/>
      <c r="H176" s="4"/>
      <c r="I176" s="4"/>
      <c r="J176" s="4"/>
      <c r="N176" s="4"/>
    </row>
    <row r="177" spans="3:14" x14ac:dyDescent="0.25">
      <c r="C177" s="4"/>
      <c r="D177" s="4"/>
      <c r="E177" s="4"/>
      <c r="F177" s="4"/>
      <c r="G177" s="4"/>
      <c r="H177" s="4"/>
      <c r="I177" s="4"/>
      <c r="J177" s="4"/>
      <c r="N177" s="4"/>
    </row>
    <row r="178" spans="3:14" x14ac:dyDescent="0.25">
      <c r="C178" s="4"/>
      <c r="D178" s="4"/>
      <c r="E178" s="4"/>
      <c r="F178" s="4"/>
      <c r="G178" s="4"/>
      <c r="H178" s="4"/>
      <c r="I178" s="4"/>
      <c r="J178" s="4"/>
      <c r="N178" s="4"/>
    </row>
    <row r="179" spans="3:14" x14ac:dyDescent="0.25">
      <c r="C179" s="4"/>
      <c r="D179" s="4"/>
      <c r="E179" s="4"/>
      <c r="F179" s="4"/>
      <c r="G179" s="4"/>
      <c r="H179" s="4"/>
      <c r="I179" s="4"/>
      <c r="J179" s="4"/>
      <c r="N179" s="4"/>
    </row>
    <row r="180" spans="3:14" x14ac:dyDescent="0.25">
      <c r="C180" s="4"/>
      <c r="D180" s="4"/>
      <c r="E180" s="4"/>
      <c r="F180" s="4"/>
      <c r="G180" s="4"/>
      <c r="H180" s="4"/>
      <c r="I180" s="4"/>
      <c r="J180" s="4"/>
      <c r="N180" s="4"/>
    </row>
    <row r="181" spans="3:14" x14ac:dyDescent="0.25">
      <c r="C181" s="4"/>
      <c r="D181" s="4"/>
      <c r="E181" s="4"/>
      <c r="F181" s="4"/>
      <c r="G181" s="4"/>
      <c r="H181" s="4"/>
      <c r="I181" s="4"/>
      <c r="J181" s="4"/>
      <c r="N181" s="4"/>
    </row>
    <row r="182" spans="3:14" x14ac:dyDescent="0.25">
      <c r="C182" s="4"/>
      <c r="D182" s="4"/>
      <c r="E182" s="4"/>
      <c r="F182" s="4"/>
      <c r="G182" s="4"/>
      <c r="H182" s="4"/>
      <c r="I182" s="4"/>
      <c r="J182" s="4"/>
      <c r="N182" s="4"/>
    </row>
    <row r="183" spans="3:14" x14ac:dyDescent="0.25">
      <c r="C183" s="4"/>
      <c r="D183" s="4"/>
      <c r="E183" s="4"/>
      <c r="F183" s="4"/>
      <c r="G183" s="4"/>
      <c r="H183" s="4"/>
      <c r="I183" s="4"/>
      <c r="J183" s="4"/>
      <c r="N183" s="4"/>
    </row>
    <row r="184" spans="3:14" x14ac:dyDescent="0.25">
      <c r="C184" s="4"/>
      <c r="D184" s="4"/>
      <c r="E184" s="4"/>
      <c r="F184" s="4"/>
      <c r="G184" s="4"/>
      <c r="H184" s="4"/>
      <c r="I184" s="4"/>
      <c r="J184" s="4"/>
      <c r="N184" s="4"/>
    </row>
    <row r="185" spans="3:14" x14ac:dyDescent="0.25">
      <c r="C185" s="4"/>
      <c r="D185" s="4"/>
      <c r="E185" s="4"/>
      <c r="F185" s="4"/>
      <c r="G185" s="4"/>
      <c r="H185" s="4"/>
      <c r="I185" s="4"/>
      <c r="J185" s="4"/>
      <c r="N185" s="4"/>
    </row>
    <row r="186" spans="3:14" x14ac:dyDescent="0.25">
      <c r="C186" s="4"/>
      <c r="D186" s="4"/>
      <c r="E186" s="4"/>
      <c r="F186" s="4"/>
      <c r="G186" s="4"/>
      <c r="H186" s="4"/>
      <c r="I186" s="4"/>
      <c r="J186" s="4"/>
      <c r="N186" s="4"/>
    </row>
    <row r="187" spans="3:14" x14ac:dyDescent="0.25">
      <c r="C187" s="4"/>
      <c r="D187" s="4"/>
      <c r="E187" s="4"/>
      <c r="F187" s="4"/>
      <c r="G187" s="4"/>
      <c r="H187" s="4"/>
      <c r="I187" s="4"/>
      <c r="J187" s="4"/>
      <c r="N187" s="4"/>
    </row>
    <row r="188" spans="3:14" x14ac:dyDescent="0.25">
      <c r="C188" s="4"/>
      <c r="D188" s="4"/>
      <c r="E188" s="4"/>
      <c r="F188" s="4"/>
      <c r="G188" s="4"/>
      <c r="H188" s="4"/>
      <c r="I188" s="4"/>
      <c r="J188" s="4"/>
      <c r="N188" s="4"/>
    </row>
    <row r="189" spans="3:14" x14ac:dyDescent="0.25">
      <c r="C189" s="4"/>
      <c r="D189" s="4"/>
      <c r="E189" s="4"/>
      <c r="F189" s="4"/>
      <c r="G189" s="4"/>
      <c r="H189" s="4"/>
      <c r="I189" s="4"/>
      <c r="J189" s="4"/>
      <c r="N189" s="4"/>
    </row>
    <row r="190" spans="3:14" x14ac:dyDescent="0.25">
      <c r="C190" s="4"/>
      <c r="D190" s="4"/>
      <c r="E190" s="4"/>
      <c r="F190" s="4"/>
      <c r="G190" s="4"/>
      <c r="H190" s="4"/>
      <c r="I190" s="4"/>
      <c r="J190" s="4"/>
      <c r="N190" s="4"/>
    </row>
    <row r="191" spans="3:14" x14ac:dyDescent="0.25">
      <c r="C191" s="4"/>
      <c r="D191" s="4"/>
      <c r="E191" s="4"/>
      <c r="F191" s="4"/>
      <c r="G191" s="4"/>
      <c r="H191" s="4"/>
      <c r="I191" s="4"/>
      <c r="J191" s="4"/>
      <c r="N191" s="4"/>
    </row>
    <row r="192" spans="3:14" x14ac:dyDescent="0.25">
      <c r="C192" s="4"/>
      <c r="D192" s="4"/>
      <c r="E192" s="4"/>
      <c r="F192" s="4"/>
      <c r="G192" s="4"/>
      <c r="H192" s="4"/>
      <c r="I192" s="4"/>
      <c r="J192" s="4"/>
      <c r="N192" s="4"/>
    </row>
    <row r="193" spans="3:14" x14ac:dyDescent="0.25">
      <c r="C193" s="4"/>
      <c r="D193" s="4"/>
      <c r="E193" s="4"/>
      <c r="F193" s="4"/>
      <c r="G193" s="4"/>
      <c r="H193" s="4"/>
      <c r="I193" s="4"/>
      <c r="J193" s="4"/>
      <c r="N193" s="4"/>
    </row>
    <row r="194" spans="3:14" x14ac:dyDescent="0.25">
      <c r="C194" s="4"/>
      <c r="D194" s="4"/>
      <c r="E194" s="4"/>
      <c r="F194" s="4"/>
      <c r="G194" s="4"/>
      <c r="H194" s="4"/>
      <c r="I194" s="4"/>
      <c r="J194" s="4"/>
      <c r="N194" s="4"/>
    </row>
    <row r="195" spans="3:14" x14ac:dyDescent="0.25">
      <c r="C195" s="4"/>
      <c r="D195" s="4"/>
      <c r="E195" s="4"/>
      <c r="F195" s="4"/>
      <c r="G195" s="4"/>
      <c r="H195" s="4"/>
      <c r="I195" s="4"/>
      <c r="J195" s="4"/>
      <c r="N195" s="4"/>
    </row>
    <row r="196" spans="3:14" x14ac:dyDescent="0.25">
      <c r="C196" s="4"/>
      <c r="D196" s="4"/>
      <c r="E196" s="4"/>
      <c r="F196" s="4"/>
      <c r="G196" s="4"/>
      <c r="H196" s="4"/>
      <c r="I196" s="4"/>
      <c r="J196" s="4"/>
      <c r="N196" s="4"/>
    </row>
    <row r="197" spans="3:14" x14ac:dyDescent="0.25">
      <c r="C197" s="4"/>
      <c r="D197" s="4"/>
      <c r="E197" s="4"/>
      <c r="F197" s="4"/>
      <c r="G197" s="4"/>
      <c r="H197" s="4"/>
      <c r="I197" s="4"/>
      <c r="J197" s="4"/>
      <c r="N197" s="4"/>
    </row>
    <row r="198" spans="3:14" x14ac:dyDescent="0.25">
      <c r="C198" s="4"/>
      <c r="D198" s="4"/>
      <c r="E198" s="4"/>
      <c r="F198" s="4"/>
      <c r="G198" s="4"/>
      <c r="H198" s="4"/>
      <c r="I198" s="4"/>
      <c r="J198" s="4"/>
      <c r="N198" s="4"/>
    </row>
    <row r="199" spans="3:14" x14ac:dyDescent="0.25">
      <c r="C199" s="4"/>
      <c r="D199" s="4"/>
      <c r="E199" s="4"/>
      <c r="F199" s="4"/>
      <c r="G199" s="4"/>
      <c r="H199" s="4"/>
      <c r="I199" s="4"/>
      <c r="J199" s="4"/>
      <c r="N199" s="4"/>
    </row>
    <row r="200" spans="3:14" x14ac:dyDescent="0.25">
      <c r="C200" s="4"/>
      <c r="D200" s="4"/>
      <c r="E200" s="4"/>
      <c r="F200" s="4"/>
      <c r="G200" s="4"/>
      <c r="H200" s="4"/>
      <c r="I200" s="4"/>
      <c r="J200" s="4"/>
      <c r="N200" s="4"/>
    </row>
    <row r="201" spans="3:14" x14ac:dyDescent="0.25">
      <c r="C201" s="4"/>
      <c r="D201" s="4"/>
      <c r="E201" s="4"/>
      <c r="F201" s="4"/>
      <c r="G201" s="4"/>
      <c r="H201" s="4"/>
      <c r="I201" s="4"/>
      <c r="J201" s="4"/>
      <c r="N201" s="4"/>
    </row>
    <row r="202" spans="3:14" x14ac:dyDescent="0.25">
      <c r="C202" s="4"/>
      <c r="D202" s="4"/>
      <c r="E202" s="4"/>
      <c r="F202" s="4"/>
      <c r="G202" s="4"/>
      <c r="H202" s="4"/>
      <c r="I202" s="4"/>
      <c r="J202" s="4"/>
      <c r="N202" s="4"/>
    </row>
    <row r="203" spans="3:14" x14ac:dyDescent="0.25">
      <c r="C203" s="4"/>
      <c r="D203" s="4"/>
      <c r="E203" s="4"/>
      <c r="F203" s="4"/>
      <c r="G203" s="4"/>
      <c r="H203" s="4"/>
      <c r="I203" s="4"/>
      <c r="J203" s="4"/>
      <c r="N203" s="4"/>
    </row>
    <row r="204" spans="3:14" x14ac:dyDescent="0.25">
      <c r="C204" s="4"/>
      <c r="D204" s="4"/>
      <c r="E204" s="4"/>
      <c r="F204" s="4"/>
      <c r="G204" s="4"/>
      <c r="H204" s="4"/>
      <c r="I204" s="4"/>
      <c r="J204" s="4"/>
      <c r="N204" s="4"/>
    </row>
    <row r="205" spans="3:14" x14ac:dyDescent="0.25">
      <c r="C205" s="4"/>
      <c r="D205" s="4"/>
      <c r="E205" s="4"/>
      <c r="F205" s="4"/>
      <c r="G205" s="4"/>
      <c r="H205" s="4"/>
      <c r="I205" s="4"/>
      <c r="J205" s="4"/>
      <c r="N205" s="4"/>
    </row>
    <row r="206" spans="3:14" x14ac:dyDescent="0.25">
      <c r="C206" s="4"/>
      <c r="D206" s="4"/>
      <c r="E206" s="4"/>
      <c r="F206" s="4"/>
      <c r="G206" s="4"/>
      <c r="H206" s="4"/>
      <c r="I206" s="4"/>
      <c r="J206" s="4"/>
      <c r="N206" s="4"/>
    </row>
    <row r="207" spans="3:14" x14ac:dyDescent="0.25">
      <c r="C207" s="4"/>
      <c r="D207" s="4"/>
      <c r="E207" s="4"/>
      <c r="F207" s="4"/>
      <c r="G207" s="4"/>
      <c r="H207" s="4"/>
      <c r="I207" s="4"/>
      <c r="J207" s="4"/>
      <c r="N207" s="4"/>
    </row>
    <row r="208" spans="3:14" x14ac:dyDescent="0.25">
      <c r="C208" s="4"/>
      <c r="D208" s="4"/>
      <c r="E208" s="4"/>
      <c r="F208" s="4"/>
      <c r="G208" s="4"/>
      <c r="H208" s="4"/>
      <c r="I208" s="4"/>
      <c r="J208" s="4"/>
      <c r="N208" s="4"/>
    </row>
    <row r="209" spans="3:14" x14ac:dyDescent="0.25">
      <c r="C209" s="4"/>
      <c r="D209" s="4"/>
      <c r="E209" s="4"/>
      <c r="F209" s="4"/>
      <c r="G209" s="4"/>
      <c r="H209" s="4"/>
      <c r="I209" s="4"/>
      <c r="J209" s="4"/>
      <c r="N209" s="4"/>
    </row>
    <row r="210" spans="3:14" x14ac:dyDescent="0.25">
      <c r="C210" s="4"/>
      <c r="D210" s="4"/>
      <c r="E210" s="4"/>
      <c r="F210" s="4"/>
      <c r="G210" s="4"/>
      <c r="H210" s="4"/>
      <c r="I210" s="4"/>
      <c r="J210" s="4"/>
      <c r="N210" s="4"/>
    </row>
    <row r="211" spans="3:14" x14ac:dyDescent="0.25">
      <c r="C211" s="4"/>
      <c r="D211" s="4"/>
      <c r="E211" s="4"/>
      <c r="F211" s="4"/>
      <c r="G211" s="4"/>
      <c r="H211" s="4"/>
      <c r="I211" s="4"/>
      <c r="J211" s="4"/>
      <c r="N211" s="4"/>
    </row>
    <row r="212" spans="3:14" x14ac:dyDescent="0.25">
      <c r="C212" s="4"/>
      <c r="D212" s="4"/>
      <c r="E212" s="4"/>
      <c r="F212" s="4"/>
      <c r="G212" s="4"/>
      <c r="H212" s="4"/>
      <c r="I212" s="4"/>
      <c r="J212" s="4"/>
      <c r="N212" s="4"/>
    </row>
    <row r="213" spans="3:14" x14ac:dyDescent="0.25">
      <c r="C213" s="4"/>
      <c r="D213" s="4"/>
      <c r="E213" s="4"/>
      <c r="F213" s="4"/>
      <c r="G213" s="4"/>
      <c r="H213" s="4"/>
      <c r="I213" s="4"/>
      <c r="J213" s="4"/>
      <c r="N213" s="4"/>
    </row>
    <row r="214" spans="3:14" x14ac:dyDescent="0.25">
      <c r="C214" s="4"/>
      <c r="D214" s="4"/>
      <c r="E214" s="4"/>
      <c r="F214" s="4"/>
      <c r="G214" s="4"/>
      <c r="H214" s="4"/>
      <c r="I214" s="4"/>
      <c r="J214" s="4"/>
      <c r="N214" s="4"/>
    </row>
    <row r="215" spans="3:14" x14ac:dyDescent="0.25">
      <c r="C215" s="4"/>
      <c r="D215" s="4"/>
      <c r="E215" s="4"/>
      <c r="F215" s="4"/>
      <c r="G215" s="4"/>
      <c r="H215" s="4"/>
      <c r="I215" s="4"/>
      <c r="J215" s="4"/>
      <c r="N215" s="4"/>
    </row>
    <row r="216" spans="3:14" x14ac:dyDescent="0.25">
      <c r="C216" s="4"/>
      <c r="D216" s="4"/>
      <c r="E216" s="4"/>
      <c r="F216" s="4"/>
      <c r="G216" s="4"/>
      <c r="H216" s="4"/>
      <c r="I216" s="4"/>
      <c r="J216" s="4"/>
      <c r="N216" s="4"/>
    </row>
    <row r="217" spans="3:14" x14ac:dyDescent="0.25">
      <c r="C217" s="4"/>
      <c r="D217" s="4"/>
      <c r="E217" s="4"/>
      <c r="F217" s="4"/>
      <c r="G217" s="4"/>
      <c r="H217" s="4"/>
      <c r="I217" s="4"/>
      <c r="J217" s="4"/>
      <c r="N217" s="4"/>
    </row>
    <row r="218" spans="3:14" x14ac:dyDescent="0.25">
      <c r="C218" s="4"/>
      <c r="D218" s="4"/>
      <c r="E218" s="4"/>
      <c r="F218" s="4"/>
      <c r="G218" s="4"/>
      <c r="H218" s="4"/>
      <c r="I218" s="4"/>
      <c r="J218" s="4"/>
      <c r="N218" s="4"/>
    </row>
    <row r="219" spans="3:14" x14ac:dyDescent="0.25">
      <c r="C219" s="4"/>
      <c r="D219" s="4"/>
      <c r="E219" s="4"/>
      <c r="F219" s="4"/>
      <c r="G219" s="4"/>
      <c r="H219" s="4"/>
      <c r="I219" s="4"/>
      <c r="J219" s="4"/>
      <c r="N219" s="4"/>
    </row>
    <row r="220" spans="3:14" x14ac:dyDescent="0.25">
      <c r="C220" s="4"/>
      <c r="D220" s="4"/>
      <c r="E220" s="4"/>
      <c r="F220" s="4"/>
      <c r="G220" s="4"/>
      <c r="H220" s="4"/>
      <c r="I220" s="4"/>
      <c r="J220" s="4"/>
      <c r="N220" s="4"/>
    </row>
    <row r="221" spans="3:14" x14ac:dyDescent="0.25">
      <c r="C221" s="4"/>
      <c r="D221" s="4"/>
      <c r="E221" s="4"/>
      <c r="F221" s="4"/>
      <c r="G221" s="4"/>
      <c r="H221" s="4"/>
      <c r="I221" s="4"/>
      <c r="J221" s="4"/>
      <c r="N221" s="4"/>
    </row>
    <row r="222" spans="3:14" x14ac:dyDescent="0.25">
      <c r="C222" s="4"/>
      <c r="D222" s="4"/>
      <c r="E222" s="4"/>
      <c r="F222" s="4"/>
      <c r="G222" s="4"/>
      <c r="H222" s="4"/>
      <c r="I222" s="4"/>
      <c r="J222" s="4"/>
      <c r="N222" s="4"/>
    </row>
    <row r="223" spans="3:14" x14ac:dyDescent="0.25">
      <c r="C223" s="4"/>
      <c r="D223" s="4"/>
      <c r="E223" s="4"/>
      <c r="F223" s="4"/>
      <c r="G223" s="4"/>
      <c r="H223" s="4"/>
      <c r="I223" s="4"/>
      <c r="J223" s="4"/>
      <c r="N223" s="4"/>
    </row>
    <row r="224" spans="3:14" x14ac:dyDescent="0.25">
      <c r="C224" s="4"/>
      <c r="D224" s="4"/>
      <c r="E224" s="4"/>
      <c r="F224" s="4"/>
      <c r="G224" s="4"/>
      <c r="H224" s="4"/>
      <c r="I224" s="4"/>
      <c r="J224" s="4"/>
      <c r="N224" s="4"/>
    </row>
    <row r="225" spans="3:14" x14ac:dyDescent="0.25">
      <c r="C225" s="4"/>
      <c r="D225" s="4"/>
      <c r="E225" s="4"/>
      <c r="F225" s="4"/>
      <c r="G225" s="4"/>
      <c r="H225" s="4"/>
      <c r="I225" s="4"/>
      <c r="J225" s="4"/>
      <c r="N225" s="4"/>
    </row>
    <row r="226" spans="3:14" x14ac:dyDescent="0.25">
      <c r="C226" s="4"/>
      <c r="D226" s="4"/>
      <c r="E226" s="4"/>
      <c r="F226" s="4"/>
      <c r="G226" s="4"/>
      <c r="H226" s="4"/>
      <c r="I226" s="4"/>
      <c r="J226" s="4"/>
      <c r="N226" s="4"/>
    </row>
    <row r="227" spans="3:14" x14ac:dyDescent="0.25">
      <c r="C227" s="4"/>
      <c r="D227" s="4"/>
      <c r="E227" s="4"/>
      <c r="F227" s="4"/>
      <c r="G227" s="4"/>
      <c r="H227" s="4"/>
      <c r="I227" s="4"/>
      <c r="J227" s="4"/>
      <c r="N227" s="4"/>
    </row>
    <row r="228" spans="3:14" x14ac:dyDescent="0.25">
      <c r="C228" s="4"/>
      <c r="D228" s="4"/>
      <c r="E228" s="4"/>
      <c r="F228" s="4"/>
      <c r="G228" s="4"/>
      <c r="H228" s="4"/>
      <c r="I228" s="4"/>
      <c r="J228" s="4"/>
      <c r="N228" s="4"/>
    </row>
    <row r="229" spans="3:14" x14ac:dyDescent="0.25">
      <c r="C229" s="4"/>
      <c r="D229" s="4"/>
      <c r="E229" s="4"/>
      <c r="F229" s="4"/>
      <c r="G229" s="4"/>
      <c r="H229" s="4"/>
      <c r="I229" s="4"/>
      <c r="J229" s="4"/>
      <c r="N229" s="4"/>
    </row>
    <row r="230" spans="3:14" x14ac:dyDescent="0.25">
      <c r="C230" s="4"/>
      <c r="D230" s="4"/>
      <c r="E230" s="4"/>
      <c r="F230" s="4"/>
      <c r="G230" s="4"/>
      <c r="H230" s="4"/>
      <c r="I230" s="4"/>
      <c r="J230" s="4"/>
      <c r="N230" s="4"/>
    </row>
    <row r="231" spans="3:14" x14ac:dyDescent="0.25">
      <c r="C231" s="4"/>
      <c r="D231" s="4"/>
      <c r="E231" s="4"/>
      <c r="F231" s="4"/>
      <c r="G231" s="4"/>
      <c r="H231" s="4"/>
      <c r="I231" s="4"/>
      <c r="J231" s="4"/>
      <c r="N231" s="4"/>
    </row>
    <row r="232" spans="3:14" x14ac:dyDescent="0.25">
      <c r="C232" s="4"/>
      <c r="D232" s="4"/>
      <c r="E232" s="4"/>
      <c r="F232" s="4"/>
      <c r="G232" s="4"/>
      <c r="H232" s="4"/>
      <c r="I232" s="4"/>
      <c r="J232" s="4"/>
      <c r="N232" s="4"/>
    </row>
    <row r="233" spans="3:14" x14ac:dyDescent="0.25">
      <c r="C233" s="4"/>
      <c r="D233" s="4"/>
      <c r="E233" s="4"/>
      <c r="F233" s="4"/>
      <c r="G233" s="4"/>
      <c r="H233" s="4"/>
      <c r="I233" s="4"/>
      <c r="J233" s="4"/>
      <c r="N233" s="4"/>
    </row>
    <row r="234" spans="3:14" x14ac:dyDescent="0.25">
      <c r="C234" s="4"/>
      <c r="D234" s="4"/>
      <c r="E234" s="4"/>
      <c r="F234" s="4"/>
      <c r="G234" s="4"/>
      <c r="H234" s="4"/>
      <c r="I234" s="4"/>
      <c r="J234" s="4"/>
      <c r="N234" s="4"/>
    </row>
    <row r="235" spans="3:14" x14ac:dyDescent="0.25">
      <c r="C235" s="4"/>
      <c r="D235" s="4"/>
      <c r="E235" s="4"/>
      <c r="F235" s="4"/>
      <c r="G235" s="4"/>
      <c r="H235" s="4"/>
      <c r="I235" s="4"/>
      <c r="J235" s="4"/>
      <c r="N235" s="4"/>
    </row>
    <row r="236" spans="3:14" x14ac:dyDescent="0.25">
      <c r="C236" s="4"/>
      <c r="D236" s="4"/>
      <c r="E236" s="4"/>
      <c r="F236" s="4"/>
      <c r="G236" s="4"/>
      <c r="H236" s="4"/>
      <c r="I236" s="4"/>
      <c r="J236" s="4"/>
      <c r="N236" s="4"/>
    </row>
    <row r="237" spans="3:14" x14ac:dyDescent="0.25">
      <c r="C237" s="4"/>
      <c r="D237" s="4"/>
      <c r="E237" s="4"/>
      <c r="F237" s="4"/>
      <c r="G237" s="4"/>
      <c r="H237" s="4"/>
      <c r="I237" s="4"/>
      <c r="J237" s="4"/>
      <c r="N237" s="4"/>
    </row>
    <row r="238" spans="3:14" x14ac:dyDescent="0.25">
      <c r="C238" s="4"/>
      <c r="D238" s="4"/>
      <c r="E238" s="4"/>
      <c r="F238" s="4"/>
      <c r="G238" s="4"/>
      <c r="H238" s="4"/>
      <c r="I238" s="4"/>
      <c r="J238" s="4"/>
      <c r="N238" s="4"/>
    </row>
  </sheetData>
  <mergeCells count="92">
    <mergeCell ref="G6:G8"/>
    <mergeCell ref="H6:H8"/>
    <mergeCell ref="I6:I8"/>
    <mergeCell ref="O78:P78"/>
    <mergeCell ref="O73:P73"/>
    <mergeCell ref="O74:P74"/>
    <mergeCell ref="O75:P75"/>
    <mergeCell ref="O76:P76"/>
    <mergeCell ref="O77:P77"/>
    <mergeCell ref="O70:P70"/>
    <mergeCell ref="O71:P71"/>
    <mergeCell ref="O72:P72"/>
    <mergeCell ref="O64:P64"/>
    <mergeCell ref="O65:P65"/>
    <mergeCell ref="O67:P67"/>
    <mergeCell ref="O68:P68"/>
    <mergeCell ref="O69:P69"/>
    <mergeCell ref="O61:P61"/>
    <mergeCell ref="O62:P62"/>
    <mergeCell ref="O63:P63"/>
    <mergeCell ref="O56:P56"/>
    <mergeCell ref="O57:P57"/>
    <mergeCell ref="O58:P58"/>
    <mergeCell ref="O59:P59"/>
    <mergeCell ref="O60:P60"/>
    <mergeCell ref="O51:P51"/>
    <mergeCell ref="O52:P52"/>
    <mergeCell ref="O53:P53"/>
    <mergeCell ref="O54:P54"/>
    <mergeCell ref="O55:P55"/>
    <mergeCell ref="O50:P50"/>
    <mergeCell ref="O43:P43"/>
    <mergeCell ref="O44:P44"/>
    <mergeCell ref="O45:P45"/>
    <mergeCell ref="O46:P46"/>
    <mergeCell ref="O47:P47"/>
    <mergeCell ref="O42:P42"/>
    <mergeCell ref="O13:P13"/>
    <mergeCell ref="O26:P26"/>
    <mergeCell ref="O48:P48"/>
    <mergeCell ref="O49:P49"/>
    <mergeCell ref="O14:P14"/>
    <mergeCell ref="O15:P15"/>
    <mergeCell ref="O21:P21"/>
    <mergeCell ref="B9:C9"/>
    <mergeCell ref="O16:P16"/>
    <mergeCell ref="O20:P20"/>
    <mergeCell ref="O40:P40"/>
    <mergeCell ref="O41:P41"/>
    <mergeCell ref="O27:P27"/>
    <mergeCell ref="O10:P10"/>
    <mergeCell ref="O11:P11"/>
    <mergeCell ref="O17:P17"/>
    <mergeCell ref="O18:P18"/>
    <mergeCell ref="O22:P22"/>
    <mergeCell ref="O23:P23"/>
    <mergeCell ref="O24:P24"/>
    <mergeCell ref="O25:P25"/>
    <mergeCell ref="O12:P12"/>
    <mergeCell ref="O19:P19"/>
    <mergeCell ref="B2:V2"/>
    <mergeCell ref="B4:F5"/>
    <mergeCell ref="K4:V4"/>
    <mergeCell ref="K5:V5"/>
    <mergeCell ref="K6:M6"/>
    <mergeCell ref="B6:B8"/>
    <mergeCell ref="O6:P6"/>
    <mergeCell ref="R6:V6"/>
    <mergeCell ref="C6:C8"/>
    <mergeCell ref="F6:F8"/>
    <mergeCell ref="E6:E8"/>
    <mergeCell ref="D6:D8"/>
    <mergeCell ref="K7:K8"/>
    <mergeCell ref="R8:V9"/>
    <mergeCell ref="L7:L8"/>
    <mergeCell ref="M7:M8"/>
    <mergeCell ref="C81:V81"/>
    <mergeCell ref="J83:K83"/>
    <mergeCell ref="O28:P28"/>
    <mergeCell ref="O29:P29"/>
    <mergeCell ref="O30:P30"/>
    <mergeCell ref="C80:D80"/>
    <mergeCell ref="E80:K80"/>
    <mergeCell ref="O31:P31"/>
    <mergeCell ref="O32:P32"/>
    <mergeCell ref="O33:P33"/>
    <mergeCell ref="O34:P34"/>
    <mergeCell ref="O35:P35"/>
    <mergeCell ref="O36:P36"/>
    <mergeCell ref="O37:P37"/>
    <mergeCell ref="O38:P38"/>
    <mergeCell ref="O39:P39"/>
  </mergeCells>
  <printOptions horizontalCentered="1" verticalCentered="1"/>
  <pageMargins left="0.70866141732283472" right="0.70866141732283472" top="0.74803149606299213" bottom="0.74803149606299213" header="0.31496062992125984" footer="0.31496062992125984"/>
  <pageSetup paperSize="268" scale="45" orientation="landscape" horizontalDpi="4294967293" verticalDpi="0" r:id="rId1"/>
  <colBreaks count="1" manualBreakCount="1">
    <brk id="22" max="1048575" man="1"/>
  </col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'C:\Users\asantama\Desktop\PROCESOS 2016\ESTUDIOS DE MERCADO\MINIMA CUANTIA\ADQUISICION BUZONES DE SUGERENCIAS\[ESTUDIO DE MERCADO DEFINITIVO  BUZON DE SUGERENCIAS.xlsx]DATOS'!#REF!</xm:f>
          </x14:formula1>
          <xm:sqref>C85:I85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9B5AB-3093-4019-BA79-844E56B8CC02}">
  <dimension ref="A1:BF414"/>
  <sheetViews>
    <sheetView topLeftCell="A46" zoomScale="50" zoomScaleNormal="50" zoomScaleSheetLayoutView="25" workbookViewId="0">
      <selection activeCell="R60" sqref="R60"/>
    </sheetView>
  </sheetViews>
  <sheetFormatPr baseColWidth="10" defaultRowHeight="15.75" x14ac:dyDescent="0.25"/>
  <cols>
    <col min="1" max="1" width="3.7109375" style="71" customWidth="1"/>
    <col min="2" max="2" width="6.7109375" style="3" customWidth="1"/>
    <col min="3" max="3" width="119.85546875" style="696" customWidth="1"/>
    <col min="4" max="4" width="17.140625" style="71" customWidth="1"/>
    <col min="5" max="5" width="17.7109375" style="71" customWidth="1"/>
    <col min="6" max="6" width="19.7109375" style="3" customWidth="1"/>
    <col min="7" max="7" width="18.7109375" style="3" hidden="1" customWidth="1"/>
    <col min="8" max="8" width="19.7109375" style="3" hidden="1" customWidth="1"/>
    <col min="9" max="9" width="23.7109375" style="3" hidden="1" customWidth="1"/>
    <col min="10" max="10" width="18.42578125" style="71" customWidth="1"/>
    <col min="11" max="11" width="17.7109375" style="421" customWidth="1"/>
    <col min="12" max="12" width="17.5703125" style="421" customWidth="1"/>
    <col min="13" max="13" width="17.7109375" style="3" hidden="1" customWidth="1"/>
    <col min="14" max="14" width="30" style="3" hidden="1" customWidth="1"/>
    <col min="15" max="16" width="16.85546875" style="3" hidden="1" customWidth="1"/>
    <col min="17" max="17" width="23" style="3" hidden="1" customWidth="1"/>
    <col min="18" max="18" width="23.7109375" style="3" customWidth="1"/>
    <col min="19" max="19" width="2.7109375" style="71" customWidth="1"/>
    <col min="20" max="20" width="16" style="71" customWidth="1"/>
    <col min="21" max="21" width="15.140625" style="71" customWidth="1"/>
    <col min="22" max="22" width="23.5703125" style="71" customWidth="1"/>
    <col min="23" max="24" width="11.42578125" style="71"/>
    <col min="25" max="25" width="69.140625" style="71" customWidth="1"/>
    <col min="26" max="40" width="11.42578125" style="71"/>
    <col min="41" max="16384" width="11.42578125" style="3"/>
  </cols>
  <sheetData>
    <row r="1" spans="1:38" ht="44.1" customHeight="1" thickBot="1" x14ac:dyDescent="0.25">
      <c r="B1" s="790" t="s">
        <v>45</v>
      </c>
      <c r="C1" s="791"/>
      <c r="D1" s="791"/>
      <c r="E1" s="791"/>
      <c r="F1" s="791"/>
      <c r="G1" s="791"/>
      <c r="H1" s="791"/>
      <c r="I1" s="791"/>
      <c r="J1" s="791"/>
      <c r="K1" s="791"/>
      <c r="L1" s="791"/>
      <c r="M1" s="791"/>
      <c r="N1" s="791"/>
      <c r="O1" s="791"/>
      <c r="P1" s="791"/>
      <c r="Q1" s="792"/>
      <c r="R1" s="773"/>
    </row>
    <row r="2" spans="1:38" thickBot="1" x14ac:dyDescent="0.25">
      <c r="B2" s="71"/>
      <c r="C2" s="71"/>
      <c r="F2" s="71"/>
      <c r="G2" s="71"/>
      <c r="H2" s="71"/>
      <c r="I2" s="71"/>
      <c r="K2" s="71"/>
      <c r="L2" s="71"/>
      <c r="M2" s="71"/>
      <c r="N2" s="71"/>
      <c r="O2" s="71"/>
      <c r="P2" s="71"/>
      <c r="Q2" s="71"/>
      <c r="R2" s="71"/>
    </row>
    <row r="3" spans="1:38" ht="37.5" customHeight="1" thickBot="1" x14ac:dyDescent="0.25">
      <c r="B3" s="939" t="s">
        <v>53</v>
      </c>
      <c r="C3" s="940"/>
      <c r="D3" s="940"/>
      <c r="E3" s="940"/>
      <c r="F3" s="940"/>
      <c r="G3" s="940"/>
      <c r="H3" s="940"/>
      <c r="I3" s="940"/>
      <c r="J3" s="940"/>
      <c r="K3" s="940"/>
      <c r="L3" s="941"/>
      <c r="M3" s="71"/>
      <c r="N3" s="71"/>
      <c r="O3" s="71"/>
      <c r="P3" s="71"/>
      <c r="Q3" s="71"/>
      <c r="R3" s="71"/>
    </row>
    <row r="4" spans="1:38" ht="35.25" customHeight="1" thickBot="1" x14ac:dyDescent="0.25">
      <c r="B4" s="939" t="e">
        <f>#REF!</f>
        <v>#REF!</v>
      </c>
      <c r="C4" s="940"/>
      <c r="D4" s="940"/>
      <c r="E4" s="940"/>
      <c r="F4" s="940"/>
      <c r="G4" s="940"/>
      <c r="H4" s="940"/>
      <c r="I4" s="940"/>
      <c r="J4" s="940"/>
      <c r="K4" s="940"/>
      <c r="L4" s="941"/>
      <c r="M4" s="71"/>
      <c r="N4" s="71"/>
      <c r="O4" s="71"/>
      <c r="P4" s="71"/>
      <c r="Q4" s="71"/>
      <c r="R4" s="71"/>
    </row>
    <row r="5" spans="1:38" ht="40.5" hidden="1" customHeight="1" thickBot="1" x14ac:dyDescent="0.25">
      <c r="B5" s="942" t="s">
        <v>65</v>
      </c>
      <c r="C5" s="943"/>
      <c r="E5" s="944" t="s">
        <v>43</v>
      </c>
      <c r="F5" s="945"/>
      <c r="G5" s="945"/>
      <c r="H5" s="945"/>
      <c r="I5" s="946"/>
      <c r="K5" s="947" t="s">
        <v>51</v>
      </c>
      <c r="L5" s="948"/>
      <c r="M5" s="71"/>
      <c r="N5" s="71"/>
      <c r="O5" s="71"/>
      <c r="P5" s="71"/>
      <c r="Q5" s="71"/>
      <c r="R5" s="71"/>
    </row>
    <row r="6" spans="1:38" ht="83.25" customHeight="1" thickBot="1" x14ac:dyDescent="0.3">
      <c r="B6" s="951"/>
      <c r="C6" s="952"/>
      <c r="D6" s="510"/>
      <c r="E6" s="939"/>
      <c r="F6" s="940"/>
      <c r="G6" s="940"/>
      <c r="H6" s="940"/>
      <c r="I6" s="941"/>
      <c r="J6" s="627"/>
      <c r="K6" s="949"/>
      <c r="L6" s="950"/>
      <c r="M6" s="71"/>
      <c r="N6" s="71"/>
      <c r="O6" s="71"/>
      <c r="P6" s="71"/>
      <c r="Q6" s="71"/>
      <c r="R6" s="71"/>
      <c r="U6" s="953"/>
      <c r="V6" s="953"/>
      <c r="W6" s="953"/>
      <c r="X6" s="953"/>
      <c r="Y6" s="953"/>
      <c r="Z6" s="953"/>
      <c r="AA6" s="953"/>
      <c r="AB6" s="953"/>
      <c r="AC6" s="953"/>
    </row>
    <row r="7" spans="1:38" ht="54" customHeight="1" thickBot="1" x14ac:dyDescent="0.3">
      <c r="B7" s="954" t="s">
        <v>30</v>
      </c>
      <c r="C7" s="956" t="e">
        <f>#REF!</f>
        <v>#REF!</v>
      </c>
      <c r="D7" s="3"/>
      <c r="E7" s="958" t="s">
        <v>498</v>
      </c>
      <c r="F7" s="959"/>
      <c r="G7" s="959"/>
      <c r="H7" s="959"/>
      <c r="I7" s="960"/>
      <c r="J7" s="24"/>
      <c r="K7" s="628" t="s">
        <v>499</v>
      </c>
      <c r="L7" s="628" t="s">
        <v>500</v>
      </c>
      <c r="M7" s="958" t="s">
        <v>61</v>
      </c>
      <c r="N7" s="959"/>
      <c r="O7" s="959"/>
      <c r="P7" s="959"/>
      <c r="Q7" s="960"/>
      <c r="R7" s="778" t="s">
        <v>541</v>
      </c>
      <c r="U7" s="629"/>
      <c r="V7" s="629"/>
      <c r="W7" s="629"/>
      <c r="X7" s="629"/>
      <c r="Y7" s="629"/>
      <c r="Z7" s="629"/>
      <c r="AA7" s="629"/>
      <c r="AB7" s="629"/>
      <c r="AC7" s="629"/>
    </row>
    <row r="8" spans="1:38" ht="74.25" customHeight="1" thickBot="1" x14ac:dyDescent="0.25">
      <c r="B8" s="955"/>
      <c r="C8" s="957"/>
      <c r="D8" s="630"/>
      <c r="E8" s="489" t="s">
        <v>232</v>
      </c>
      <c r="F8" s="490" t="s">
        <v>37</v>
      </c>
      <c r="G8" s="490" t="s">
        <v>62</v>
      </c>
      <c r="H8" s="490" t="s">
        <v>63</v>
      </c>
      <c r="I8" s="490" t="s">
        <v>64</v>
      </c>
      <c r="J8" s="630"/>
      <c r="K8" s="631">
        <v>1.4488000000000001</v>
      </c>
      <c r="L8" s="632">
        <v>1.5952999999999999</v>
      </c>
      <c r="M8" s="489" t="s">
        <v>232</v>
      </c>
      <c r="N8" s="490" t="s">
        <v>37</v>
      </c>
      <c r="O8" s="490" t="s">
        <v>62</v>
      </c>
      <c r="P8" s="490" t="s">
        <v>63</v>
      </c>
      <c r="Q8" s="490" t="s">
        <v>64</v>
      </c>
      <c r="R8" s="779">
        <v>0.23</v>
      </c>
    </row>
    <row r="9" spans="1:38" ht="12" customHeight="1" thickBot="1" x14ac:dyDescent="0.3">
      <c r="B9" s="29"/>
      <c r="C9" s="29"/>
      <c r="D9" s="3"/>
      <c r="E9" s="3"/>
      <c r="J9" s="3"/>
    </row>
    <row r="10" spans="1:38" ht="132" customHeight="1" thickBot="1" x14ac:dyDescent="0.25">
      <c r="A10" s="71">
        <v>1</v>
      </c>
      <c r="B10" s="633">
        <f>'[2]ANEXO 1 -V. UNITARIOS '!B7</f>
        <v>1</v>
      </c>
      <c r="C10" s="634" t="str">
        <f>'Anexo1 cotizaciones2026'!C10</f>
        <v>SERVICIO MANTENIMIENTO PREVENTIVO Y CORRECTIVO MOTOBOMBAS CENTRIFUGAS - CONTRA INCENDIO MARCA FAIRBANKS MORSE POTENCIA: 60 HP MOTOR ELECTRICO TRIFASICO MODELO 6219 A RPM 3560.</v>
      </c>
      <c r="D10" s="635"/>
      <c r="E10" s="636">
        <v>1</v>
      </c>
      <c r="F10" s="637">
        <v>5634.63</v>
      </c>
      <c r="G10" s="638">
        <f t="shared" ref="G10:G26" si="0">F10*16%</f>
        <v>901.54079999999999</v>
      </c>
      <c r="H10" s="638">
        <f>F10+G10</f>
        <v>6536.1707999999999</v>
      </c>
      <c r="I10" s="638">
        <f>H10*E10</f>
        <v>6536.1707999999999</v>
      </c>
      <c r="J10" s="635"/>
      <c r="K10" s="937">
        <f>+($L$8/$K$8) *F10</f>
        <v>6204.3934559635554</v>
      </c>
      <c r="L10" s="938"/>
      <c r="M10" s="636" t="e">
        <f>#REF!</f>
        <v>#REF!</v>
      </c>
      <c r="N10" s="526">
        <f t="shared" ref="N10:N26" si="1">K10</f>
        <v>6204.3934559635554</v>
      </c>
      <c r="O10" s="34">
        <f t="shared" ref="O10:O26" si="2">N10*19%</f>
        <v>1178.8347566330756</v>
      </c>
      <c r="P10" s="34">
        <f>N10+O10</f>
        <v>7383.2282125966312</v>
      </c>
      <c r="Q10" s="34" t="e">
        <f t="shared" ref="Q10:Q26" si="3">P10*M10</f>
        <v>#REF!</v>
      </c>
      <c r="R10" s="780">
        <f>(K10*23%)+K10</f>
        <v>7631.4039508351734</v>
      </c>
      <c r="T10" s="639"/>
      <c r="U10" s="640"/>
      <c r="V10" s="640"/>
      <c r="W10" s="640"/>
      <c r="X10" s="640"/>
      <c r="Y10" s="640"/>
      <c r="Z10" s="640"/>
      <c r="AA10" s="640"/>
      <c r="AB10" s="640"/>
      <c r="AC10" s="640"/>
      <c r="AD10" s="640"/>
      <c r="AE10" s="640"/>
      <c r="AF10" s="640"/>
      <c r="AG10" s="640"/>
      <c r="AH10" s="640"/>
      <c r="AI10" s="640"/>
      <c r="AJ10" s="640"/>
      <c r="AK10" s="640"/>
      <c r="AL10" s="641"/>
    </row>
    <row r="11" spans="1:38" ht="123.75" customHeight="1" thickBot="1" x14ac:dyDescent="0.25">
      <c r="B11" s="633">
        <f>'[2]ANEXO 1 -V. UNITARIOS '!B8</f>
        <v>2</v>
      </c>
      <c r="C11" s="634" t="str">
        <f>'Anexo1 cotizaciones2026'!C11</f>
        <v>SERVICIO MANTENIMIENTO PREVENTIVO Y CORRECTIVO MOTOBOMBA CENTRIFUGA - CONTRA INCENDIO MARCA PPATERSSON POTENCIA 125 HP MOTOR ELECTRICO TRIFASICO MODELO MD404TSTDS1400BABAN RPM560</v>
      </c>
      <c r="D11" s="635"/>
      <c r="E11" s="636">
        <v>1</v>
      </c>
      <c r="F11" s="637">
        <v>5634.63</v>
      </c>
      <c r="G11" s="638">
        <f t="shared" si="0"/>
        <v>901.54079999999999</v>
      </c>
      <c r="H11" s="638">
        <f t="shared" ref="H11:H26" si="4">F11+G11</f>
        <v>6536.1707999999999</v>
      </c>
      <c r="I11" s="638">
        <f t="shared" ref="I11:I26" si="5">H11*E11</f>
        <v>6536.1707999999999</v>
      </c>
      <c r="J11" s="635"/>
      <c r="K11" s="937">
        <f>+($L$8/$K$8)*F11</f>
        <v>6204.3934559635554</v>
      </c>
      <c r="L11" s="938"/>
      <c r="M11" s="636" t="e">
        <f>#REF!</f>
        <v>#REF!</v>
      </c>
      <c r="N11" s="526">
        <f t="shared" si="1"/>
        <v>6204.3934559635554</v>
      </c>
      <c r="O11" s="34">
        <f t="shared" si="2"/>
        <v>1178.8347566330756</v>
      </c>
      <c r="P11" s="34">
        <f t="shared" ref="P11:P26" si="6">N11+O11</f>
        <v>7383.2282125966312</v>
      </c>
      <c r="Q11" s="34" t="e">
        <f t="shared" si="3"/>
        <v>#REF!</v>
      </c>
      <c r="R11" s="780">
        <f t="shared" ref="R11:R26" si="7">(K11*23%)+K11</f>
        <v>7631.4039508351734</v>
      </c>
      <c r="T11" s="642"/>
      <c r="AL11" s="643"/>
    </row>
    <row r="12" spans="1:38" ht="123.75" customHeight="1" thickBot="1" x14ac:dyDescent="0.25">
      <c r="B12" s="633">
        <f>'[2]ANEXO 1 -V. UNITARIOS '!B9</f>
        <v>3</v>
      </c>
      <c r="C12" s="634" t="str">
        <f>'Anexo1 cotizaciones2026'!C12</f>
        <v>SERVICIO MANTENIMIENTO PREVENTIVO Y CORRECTIVO MOTOBOMBA JOCKEY CONTRA INCENDIO MULTIETAPAS VERTICAL MARCA BALDOR POTENCIA: 5 HP MOTOR ELECTRICO TRIFASICO   RPM 3450.</v>
      </c>
      <c r="D12" s="635"/>
      <c r="E12" s="636">
        <v>1</v>
      </c>
      <c r="F12" s="637">
        <v>5634.63</v>
      </c>
      <c r="G12" s="638">
        <f t="shared" si="0"/>
        <v>901.54079999999999</v>
      </c>
      <c r="H12" s="638">
        <f t="shared" si="4"/>
        <v>6536.1707999999999</v>
      </c>
      <c r="I12" s="638">
        <f t="shared" si="5"/>
        <v>6536.1707999999999</v>
      </c>
      <c r="J12" s="635"/>
      <c r="K12" s="937">
        <f>+($L$8/$K$8)*F12</f>
        <v>6204.3934559635554</v>
      </c>
      <c r="L12" s="938"/>
      <c r="M12" s="636" t="e">
        <f>#REF!</f>
        <v>#REF!</v>
      </c>
      <c r="N12" s="526">
        <f t="shared" si="1"/>
        <v>6204.3934559635554</v>
      </c>
      <c r="O12" s="34">
        <f t="shared" si="2"/>
        <v>1178.8347566330756</v>
      </c>
      <c r="P12" s="34">
        <f t="shared" si="6"/>
        <v>7383.2282125966312</v>
      </c>
      <c r="Q12" s="34" t="e">
        <f t="shared" si="3"/>
        <v>#REF!</v>
      </c>
      <c r="R12" s="780">
        <f t="shared" si="7"/>
        <v>7631.4039508351734</v>
      </c>
      <c r="T12" s="642"/>
      <c r="AL12" s="643"/>
    </row>
    <row r="13" spans="1:38" ht="94.5" customHeight="1" thickBot="1" x14ac:dyDescent="0.25">
      <c r="B13" s="633">
        <f>'[2]ANEXO 1 -V. UNITARIOS '!B10</f>
        <v>4</v>
      </c>
      <c r="C13" s="634" t="str">
        <f>'Anexo1 cotizaciones2026'!C13</f>
        <v>SERVICIO MANTENIMIENTO PREVENTIVO Y CORRECTIVO MOTOBOMBA JOCKEY CONTRA INCENDIO MULTIETAPAS VERTICAL MARCA AURORA PUMP POTENCIA: 3 HP MOTOR ELECTRICO TRIFASICO   RPM 3461.</v>
      </c>
      <c r="D13" s="635"/>
      <c r="E13" s="636">
        <v>1</v>
      </c>
      <c r="F13" s="637">
        <v>5634.63</v>
      </c>
      <c r="G13" s="638">
        <f t="shared" si="0"/>
        <v>901.54079999999999</v>
      </c>
      <c r="H13" s="638">
        <f t="shared" si="4"/>
        <v>6536.1707999999999</v>
      </c>
      <c r="I13" s="638">
        <f t="shared" si="5"/>
        <v>6536.1707999999999</v>
      </c>
      <c r="J13" s="635"/>
      <c r="K13" s="937">
        <f>+($L$8/$K$8)*F13</f>
        <v>6204.3934559635554</v>
      </c>
      <c r="L13" s="938"/>
      <c r="M13" s="636" t="e">
        <f>#REF!</f>
        <v>#REF!</v>
      </c>
      <c r="N13" s="526">
        <f t="shared" si="1"/>
        <v>6204.3934559635554</v>
      </c>
      <c r="O13" s="34">
        <f t="shared" si="2"/>
        <v>1178.8347566330756</v>
      </c>
      <c r="P13" s="34">
        <f t="shared" si="6"/>
        <v>7383.2282125966312</v>
      </c>
      <c r="Q13" s="34" t="e">
        <f t="shared" si="3"/>
        <v>#REF!</v>
      </c>
      <c r="R13" s="780">
        <f t="shared" si="7"/>
        <v>7631.4039508351734</v>
      </c>
      <c r="T13" s="642"/>
      <c r="AL13" s="643"/>
    </row>
    <row r="14" spans="1:38" ht="75" customHeight="1" thickBot="1" x14ac:dyDescent="0.25">
      <c r="B14" s="633">
        <f>'[2]ANEXO 1 -V. UNITARIOS '!B11</f>
        <v>5</v>
      </c>
      <c r="C14" s="634" t="str">
        <f>'Anexo1 cotizaciones2026'!C14</f>
        <v>SERVICIO MANTENIMIENTO PREVENTIVO Y CORRECTIVO MOTOBOMBAS CENTRIFUGAS DE AGUA PPOTABLE MARCA IHM POTENCIA: 9 HP MOTOR ELECTRICO TRIFASICO RPM 3520.</v>
      </c>
      <c r="D14" s="635"/>
      <c r="E14" s="636">
        <v>1</v>
      </c>
      <c r="F14" s="637">
        <v>5634.63</v>
      </c>
      <c r="G14" s="638">
        <f t="shared" si="0"/>
        <v>901.54079999999999</v>
      </c>
      <c r="H14" s="638">
        <f t="shared" si="4"/>
        <v>6536.1707999999999</v>
      </c>
      <c r="I14" s="638">
        <f t="shared" si="5"/>
        <v>6536.1707999999999</v>
      </c>
      <c r="J14" s="635"/>
      <c r="K14" s="937">
        <f t="shared" ref="K14:K26" si="8">+($L$8/$K$8)*F14</f>
        <v>6204.3934559635554</v>
      </c>
      <c r="L14" s="938"/>
      <c r="M14" s="636" t="e">
        <f>#REF!</f>
        <v>#REF!</v>
      </c>
      <c r="N14" s="526">
        <f t="shared" si="1"/>
        <v>6204.3934559635554</v>
      </c>
      <c r="O14" s="34">
        <f t="shared" si="2"/>
        <v>1178.8347566330756</v>
      </c>
      <c r="P14" s="34">
        <f t="shared" si="6"/>
        <v>7383.2282125966312</v>
      </c>
      <c r="Q14" s="34" t="e">
        <f t="shared" si="3"/>
        <v>#REF!</v>
      </c>
      <c r="R14" s="780">
        <f t="shared" si="7"/>
        <v>7631.4039508351734</v>
      </c>
      <c r="T14" s="642"/>
      <c r="AL14" s="643"/>
    </row>
    <row r="15" spans="1:38" ht="67.5" customHeight="1" thickBot="1" x14ac:dyDescent="0.25">
      <c r="B15" s="633">
        <f>'[2]ANEXO 1 -V. UNITARIOS '!B12</f>
        <v>6</v>
      </c>
      <c r="C15" s="634" t="str">
        <f>'Anexo1 cotizaciones2026'!C15</f>
        <v>SERVICIO MANTENIMIENTO PREVENTIVO Y CORRECTIVO MOTOBOMBAS CENTRIFUGAS DE AGUA POTABLE MARCA BARNES POTENCIA: 10 HP MOTOR ELECTRICO TRIFASICO RPM 3480</v>
      </c>
      <c r="D15" s="635"/>
      <c r="E15" s="636">
        <v>1</v>
      </c>
      <c r="F15" s="637">
        <v>5634.63</v>
      </c>
      <c r="G15" s="638">
        <f t="shared" si="0"/>
        <v>901.54079999999999</v>
      </c>
      <c r="H15" s="638">
        <f t="shared" si="4"/>
        <v>6536.1707999999999</v>
      </c>
      <c r="I15" s="638">
        <f t="shared" si="5"/>
        <v>6536.1707999999999</v>
      </c>
      <c r="J15" s="635"/>
      <c r="K15" s="937">
        <f t="shared" si="8"/>
        <v>6204.3934559635554</v>
      </c>
      <c r="L15" s="938"/>
      <c r="M15" s="636" t="e">
        <f>#REF!</f>
        <v>#REF!</v>
      </c>
      <c r="N15" s="526">
        <f t="shared" si="1"/>
        <v>6204.3934559635554</v>
      </c>
      <c r="O15" s="34">
        <f t="shared" si="2"/>
        <v>1178.8347566330756</v>
      </c>
      <c r="P15" s="34">
        <f t="shared" si="6"/>
        <v>7383.2282125966312</v>
      </c>
      <c r="Q15" s="34" t="e">
        <f t="shared" si="3"/>
        <v>#REF!</v>
      </c>
      <c r="R15" s="780">
        <f t="shared" si="7"/>
        <v>7631.4039508351734</v>
      </c>
      <c r="T15" s="642"/>
      <c r="AL15" s="643"/>
    </row>
    <row r="16" spans="1:38" ht="71.25" customHeight="1" thickBot="1" x14ac:dyDescent="0.3">
      <c r="B16" s="633">
        <f>'[2]ANEXO 1 -V. UNITARIOS '!B13</f>
        <v>7</v>
      </c>
      <c r="C16" s="634" t="str">
        <f>'Anexo1 cotizaciones2026'!C16</f>
        <v>SERVICIO MANTENIMIENTO PREVENTIVO DE TANQUES PRESURIZADOS HIDRONEUMATICOS MARCA IHM (500 LT) PRESION DE TRABAJO :125 PSI (8.8 BAR).</v>
      </c>
      <c r="D16" s="635"/>
      <c r="E16" s="636">
        <v>1</v>
      </c>
      <c r="F16" s="637">
        <v>5634.63</v>
      </c>
      <c r="G16" s="638">
        <f t="shared" si="0"/>
        <v>901.54079999999999</v>
      </c>
      <c r="H16" s="638">
        <f t="shared" si="4"/>
        <v>6536.1707999999999</v>
      </c>
      <c r="I16" s="638">
        <f t="shared" si="5"/>
        <v>6536.1707999999999</v>
      </c>
      <c r="J16" s="635"/>
      <c r="K16" s="937">
        <f t="shared" si="8"/>
        <v>6204.3934559635554</v>
      </c>
      <c r="L16" s="938"/>
      <c r="M16" s="636" t="e">
        <f>#REF!</f>
        <v>#REF!</v>
      </c>
      <c r="N16" s="526">
        <f t="shared" si="1"/>
        <v>6204.3934559635554</v>
      </c>
      <c r="O16" s="34">
        <f t="shared" si="2"/>
        <v>1178.8347566330756</v>
      </c>
      <c r="P16" s="34">
        <f t="shared" si="6"/>
        <v>7383.2282125966312</v>
      </c>
      <c r="Q16" s="34" t="e">
        <f t="shared" si="3"/>
        <v>#REF!</v>
      </c>
      <c r="R16" s="780">
        <f t="shared" si="7"/>
        <v>7631.4039508351734</v>
      </c>
      <c r="T16" s="644" t="s">
        <v>50</v>
      </c>
      <c r="AL16" s="643"/>
    </row>
    <row r="17" spans="1:38" ht="74.25" customHeight="1" thickBot="1" x14ac:dyDescent="0.25">
      <c r="B17" s="633">
        <f>'[2]ANEXO 1 -V. UNITARIOS '!B14</f>
        <v>8</v>
      </c>
      <c r="C17" s="634" t="str">
        <f>'Anexo1 cotizaciones2026'!C17</f>
        <v>SERVICIO MANTENIMIENTO PREVENTIVO Y CORRECTIVO MOTOBOMBAS CENTRIFUGAS DE AGUA POTABLE MARCA IHM POTENCIA: 12,5 HP MOTOR ELECTRICO TRIFASICO RPM 3580.</v>
      </c>
      <c r="D17" s="635"/>
      <c r="E17" s="636">
        <v>1</v>
      </c>
      <c r="F17" s="637">
        <v>5634.63</v>
      </c>
      <c r="G17" s="638">
        <f t="shared" si="0"/>
        <v>901.54079999999999</v>
      </c>
      <c r="H17" s="638">
        <f t="shared" si="4"/>
        <v>6536.1707999999999</v>
      </c>
      <c r="I17" s="638">
        <f t="shared" si="5"/>
        <v>6536.1707999999999</v>
      </c>
      <c r="J17" s="635"/>
      <c r="K17" s="937">
        <f t="shared" si="8"/>
        <v>6204.3934559635554</v>
      </c>
      <c r="L17" s="938"/>
      <c r="M17" s="636" t="e">
        <f>#REF!</f>
        <v>#REF!</v>
      </c>
      <c r="N17" s="526">
        <f t="shared" si="1"/>
        <v>6204.3934559635554</v>
      </c>
      <c r="O17" s="34">
        <f t="shared" si="2"/>
        <v>1178.8347566330756</v>
      </c>
      <c r="P17" s="34">
        <f t="shared" si="6"/>
        <v>7383.2282125966312</v>
      </c>
      <c r="Q17" s="34" t="e">
        <f t="shared" si="3"/>
        <v>#REF!</v>
      </c>
      <c r="R17" s="780">
        <f t="shared" si="7"/>
        <v>7631.4039508351734</v>
      </c>
      <c r="T17" s="645"/>
      <c r="U17" s="646"/>
      <c r="V17" s="646"/>
      <c r="W17" s="646"/>
      <c r="X17" s="646"/>
      <c r="Y17" s="646"/>
      <c r="Z17" s="646"/>
      <c r="AA17" s="646"/>
      <c r="AB17" s="646"/>
      <c r="AC17" s="646"/>
      <c r="AD17" s="646"/>
      <c r="AE17" s="646"/>
      <c r="AF17" s="646"/>
      <c r="AG17" s="646"/>
      <c r="AH17" s="646"/>
      <c r="AI17" s="646"/>
      <c r="AJ17" s="646"/>
      <c r="AK17" s="646"/>
      <c r="AL17" s="647"/>
    </row>
    <row r="18" spans="1:38" ht="86.25" customHeight="1" thickBot="1" x14ac:dyDescent="0.25">
      <c r="B18" s="633">
        <f>'[2]ANEXO 1 -V. UNITARIOS '!B15</f>
        <v>9</v>
      </c>
      <c r="C18" s="634" t="str">
        <f>'Anexo1 cotizaciones2026'!C18</f>
        <v xml:space="preserve">SERVICIO MANTENIMIENTO PREVENTIVO Y CORRECTIVO DE TANQUES PRESURIZADOS HIDROACUMULADOR CON MEMBRANA MARCA IHM LA100H VOLUMEN  100 LT  PRESION DE TRABAJO :150 PSI </v>
      </c>
      <c r="D18" s="635"/>
      <c r="E18" s="636">
        <v>1</v>
      </c>
      <c r="F18" s="637">
        <v>5634.63</v>
      </c>
      <c r="G18" s="638">
        <f t="shared" si="0"/>
        <v>901.54079999999999</v>
      </c>
      <c r="H18" s="638">
        <f t="shared" si="4"/>
        <v>6536.1707999999999</v>
      </c>
      <c r="I18" s="638">
        <f t="shared" si="5"/>
        <v>6536.1707999999999</v>
      </c>
      <c r="J18" s="635"/>
      <c r="K18" s="937">
        <f t="shared" si="8"/>
        <v>6204.3934559635554</v>
      </c>
      <c r="L18" s="938"/>
      <c r="M18" s="636" t="e">
        <f>#REF!</f>
        <v>#REF!</v>
      </c>
      <c r="N18" s="526">
        <f t="shared" si="1"/>
        <v>6204.3934559635554</v>
      </c>
      <c r="O18" s="34">
        <f t="shared" si="2"/>
        <v>1178.8347566330756</v>
      </c>
      <c r="P18" s="34">
        <f t="shared" si="6"/>
        <v>7383.2282125966312</v>
      </c>
      <c r="Q18" s="34" t="e">
        <f t="shared" si="3"/>
        <v>#REF!</v>
      </c>
      <c r="R18" s="780">
        <f t="shared" si="7"/>
        <v>7631.4039508351734</v>
      </c>
    </row>
    <row r="19" spans="1:38" ht="94.5" customHeight="1" thickBot="1" x14ac:dyDescent="0.25">
      <c r="B19" s="633">
        <f>'[2]ANEXO 1 -V. UNITARIOS '!B16</f>
        <v>10</v>
      </c>
      <c r="C19" s="634" t="str">
        <f>'Anexo1 cotizaciones2026'!C19</f>
        <v>SERVICIO MANTENIMIENTO PREVENTIVO Y CORRECTIVO MOTOBOMBAS CENTRIFUGAS DE AGUA POTABLE MARCA BARNES POTENCIA: 10 HP MOTOR ELECTRICO TRIFASICO RPM 3500.</v>
      </c>
      <c r="D19" s="635"/>
      <c r="E19" s="636">
        <v>1</v>
      </c>
      <c r="F19" s="637">
        <v>5634.63</v>
      </c>
      <c r="G19" s="638">
        <f t="shared" si="0"/>
        <v>901.54079999999999</v>
      </c>
      <c r="H19" s="638">
        <f t="shared" si="4"/>
        <v>6536.1707999999999</v>
      </c>
      <c r="I19" s="638">
        <f t="shared" si="5"/>
        <v>6536.1707999999999</v>
      </c>
      <c r="J19" s="635"/>
      <c r="K19" s="937">
        <f t="shared" si="8"/>
        <v>6204.3934559635554</v>
      </c>
      <c r="L19" s="938"/>
      <c r="M19" s="636" t="e">
        <f>#REF!</f>
        <v>#REF!</v>
      </c>
      <c r="N19" s="526">
        <f t="shared" si="1"/>
        <v>6204.3934559635554</v>
      </c>
      <c r="O19" s="34">
        <f t="shared" si="2"/>
        <v>1178.8347566330756</v>
      </c>
      <c r="P19" s="34">
        <f t="shared" si="6"/>
        <v>7383.2282125966312</v>
      </c>
      <c r="Q19" s="34" t="e">
        <f t="shared" si="3"/>
        <v>#REF!</v>
      </c>
      <c r="R19" s="780">
        <f t="shared" si="7"/>
        <v>7631.4039508351734</v>
      </c>
    </row>
    <row r="20" spans="1:38" ht="63" customHeight="1" thickBot="1" x14ac:dyDescent="0.25">
      <c r="B20" s="633">
        <f>'[2]ANEXO 1 -V. UNITARIOS '!B17</f>
        <v>11</v>
      </c>
      <c r="C20" s="634" t="str">
        <f>'Anexo1 cotizaciones2026'!C20</f>
        <v>SERVICIO MANTENIMIENTO PREVENTIVO Y CORRECTIVO MOTOBOMBAS CENTRIFUGAS DE AGUA POTABLE MARCA BARNES POTENCIA: 1.0 HP MOTOR ELECTRICO BIFASICO RPM 3450.</v>
      </c>
      <c r="D20" s="635"/>
      <c r="E20" s="636">
        <v>1</v>
      </c>
      <c r="F20" s="637">
        <v>5634.63</v>
      </c>
      <c r="G20" s="638">
        <f t="shared" si="0"/>
        <v>901.54079999999999</v>
      </c>
      <c r="H20" s="638">
        <f t="shared" si="4"/>
        <v>6536.1707999999999</v>
      </c>
      <c r="I20" s="638">
        <f t="shared" si="5"/>
        <v>6536.1707999999999</v>
      </c>
      <c r="J20" s="635"/>
      <c r="K20" s="937">
        <f t="shared" si="8"/>
        <v>6204.3934559635554</v>
      </c>
      <c r="L20" s="938"/>
      <c r="M20" s="636" t="e">
        <f>#REF!</f>
        <v>#REF!</v>
      </c>
      <c r="N20" s="526">
        <f t="shared" si="1"/>
        <v>6204.3934559635554</v>
      </c>
      <c r="O20" s="34">
        <f t="shared" si="2"/>
        <v>1178.8347566330756</v>
      </c>
      <c r="P20" s="34">
        <f t="shared" si="6"/>
        <v>7383.2282125966312</v>
      </c>
      <c r="Q20" s="34" t="e">
        <f t="shared" si="3"/>
        <v>#REF!</v>
      </c>
      <c r="R20" s="780">
        <f t="shared" si="7"/>
        <v>7631.4039508351734</v>
      </c>
    </row>
    <row r="21" spans="1:38" ht="76.5" customHeight="1" thickBot="1" x14ac:dyDescent="0.25">
      <c r="B21" s="633">
        <f>'[2]ANEXO 1 -V. UNITARIOS '!B18</f>
        <v>12</v>
      </c>
      <c r="C21" s="634" t="str">
        <f>'Anexo1 cotizaciones2026'!C21</f>
        <v>SERVICIO DE LAVADO Y LIMPIEZA DE POZOS DE EYECCION</v>
      </c>
      <c r="D21" s="635"/>
      <c r="E21" s="636">
        <v>1</v>
      </c>
      <c r="F21" s="637">
        <v>5606.6</v>
      </c>
      <c r="G21" s="638">
        <f t="shared" si="0"/>
        <v>897.05600000000004</v>
      </c>
      <c r="H21" s="638">
        <f t="shared" si="4"/>
        <v>6503.6560000000009</v>
      </c>
      <c r="I21" s="638">
        <f t="shared" si="5"/>
        <v>6503.6560000000009</v>
      </c>
      <c r="J21" s="635"/>
      <c r="K21" s="937">
        <f t="shared" si="8"/>
        <v>6173.5291137493095</v>
      </c>
      <c r="L21" s="938"/>
      <c r="M21" s="636" t="e">
        <f>#REF!</f>
        <v>#REF!</v>
      </c>
      <c r="N21" s="526">
        <f t="shared" si="1"/>
        <v>6173.5291137493095</v>
      </c>
      <c r="O21" s="34">
        <f t="shared" si="2"/>
        <v>1172.9705316123689</v>
      </c>
      <c r="P21" s="34">
        <f t="shared" si="6"/>
        <v>7346.4996453616786</v>
      </c>
      <c r="Q21" s="34" t="e">
        <f t="shared" si="3"/>
        <v>#REF!</v>
      </c>
      <c r="R21" s="780">
        <f t="shared" si="7"/>
        <v>7593.4408099116508</v>
      </c>
    </row>
    <row r="22" spans="1:38" ht="71.25" customHeight="1" thickBot="1" x14ac:dyDescent="0.3">
      <c r="B22" s="633">
        <f>'[2]ANEXO 1 -V. UNITARIOS '!B19</f>
        <v>13</v>
      </c>
      <c r="C22" s="634" t="str">
        <f>'Anexo1 cotizaciones2026'!C22</f>
        <v xml:space="preserve">SERVICIO MANTENIMIENTO PREVENTIVO Y CORRECTIVO ELECTROBOMBAS SUMERGIBLES  AGUAS LLUVIAS Y AGUAS NEGRAS   MARCA IHM   POTENCIA: 2 HP </v>
      </c>
      <c r="D22" s="635"/>
      <c r="E22" s="636">
        <v>1</v>
      </c>
      <c r="F22" s="637">
        <v>5634.7</v>
      </c>
      <c r="G22" s="638">
        <f t="shared" si="0"/>
        <v>901.55200000000002</v>
      </c>
      <c r="H22" s="638">
        <f t="shared" si="4"/>
        <v>6536.2519999999995</v>
      </c>
      <c r="I22" s="638">
        <f t="shared" si="5"/>
        <v>6536.2519999999995</v>
      </c>
      <c r="J22" s="635"/>
      <c r="K22" s="937">
        <f t="shared" si="8"/>
        <v>6204.4705342352281</v>
      </c>
      <c r="L22" s="938"/>
      <c r="M22" s="636" t="e">
        <f>#REF!</f>
        <v>#REF!</v>
      </c>
      <c r="N22" s="526">
        <f t="shared" si="1"/>
        <v>6204.4705342352281</v>
      </c>
      <c r="O22" s="34">
        <f t="shared" si="2"/>
        <v>1178.8494015046933</v>
      </c>
      <c r="P22" s="34">
        <f t="shared" si="6"/>
        <v>7383.3199357399217</v>
      </c>
      <c r="Q22" s="34" t="e">
        <f t="shared" si="3"/>
        <v>#REF!</v>
      </c>
      <c r="R22" s="780">
        <f t="shared" si="7"/>
        <v>7631.4987571093307</v>
      </c>
      <c r="T22" s="644"/>
      <c r="AL22" s="643"/>
    </row>
    <row r="23" spans="1:38" ht="74.25" customHeight="1" thickBot="1" x14ac:dyDescent="0.25">
      <c r="B23" s="633">
        <f>'[2]ANEXO 1 -V. UNITARIOS '!B20</f>
        <v>14</v>
      </c>
      <c r="C23" s="634" t="str">
        <f>'Anexo1 cotizaciones2026'!C23</f>
        <v xml:space="preserve">SERVICIO MANTENIMIENTO PREVENTIVO Y CORRECTIVO MOTOBOMBA CENTRIFUGA     MARCA BARNES   POTENCIA: 6.6 HP MOTOR ELECTRICO 220 V </v>
      </c>
      <c r="D23" s="635"/>
      <c r="E23" s="636">
        <v>1</v>
      </c>
      <c r="F23" s="637">
        <v>5634.63</v>
      </c>
      <c r="G23" s="638">
        <f t="shared" si="0"/>
        <v>901.54079999999999</v>
      </c>
      <c r="H23" s="638">
        <f t="shared" si="4"/>
        <v>6536.1707999999999</v>
      </c>
      <c r="I23" s="638">
        <f t="shared" si="5"/>
        <v>6536.1707999999999</v>
      </c>
      <c r="J23" s="635"/>
      <c r="K23" s="937">
        <f t="shared" si="8"/>
        <v>6204.3934559635554</v>
      </c>
      <c r="L23" s="938"/>
      <c r="M23" s="636" t="e">
        <f>#REF!</f>
        <v>#REF!</v>
      </c>
      <c r="N23" s="526">
        <f t="shared" si="1"/>
        <v>6204.3934559635554</v>
      </c>
      <c r="O23" s="34">
        <f t="shared" si="2"/>
        <v>1178.8347566330756</v>
      </c>
      <c r="P23" s="34">
        <f t="shared" si="6"/>
        <v>7383.2282125966312</v>
      </c>
      <c r="Q23" s="34" t="e">
        <f t="shared" si="3"/>
        <v>#REF!</v>
      </c>
      <c r="R23" s="780">
        <f t="shared" si="7"/>
        <v>7631.4039508351734</v>
      </c>
      <c r="T23" s="645"/>
      <c r="U23" s="646"/>
      <c r="V23" s="646"/>
      <c r="W23" s="646"/>
      <c r="X23" s="646"/>
      <c r="Y23" s="646"/>
      <c r="Z23" s="646"/>
      <c r="AA23" s="646"/>
      <c r="AB23" s="646"/>
      <c r="AC23" s="646"/>
      <c r="AD23" s="646"/>
      <c r="AE23" s="646"/>
      <c r="AF23" s="646"/>
      <c r="AG23" s="646"/>
      <c r="AH23" s="646"/>
      <c r="AI23" s="646"/>
      <c r="AJ23" s="646"/>
      <c r="AK23" s="646"/>
      <c r="AL23" s="647"/>
    </row>
    <row r="24" spans="1:38" ht="86.25" customHeight="1" thickBot="1" x14ac:dyDescent="0.25">
      <c r="B24" s="633">
        <f>'[2]ANEXO 1 -V. UNITARIOS '!B21</f>
        <v>15</v>
      </c>
      <c r="C24" s="634" t="str">
        <f>'Anexo1 cotizaciones2026'!C24</f>
        <v>SERVICIO MANTENIMIENTO PREVENTIVO Y CORRECTIVO DE TANQUE PRESURIZADO HIDROACUMULADOR CON MMEMBRANA MARCAIHM CAPACIDAD 300 L</v>
      </c>
      <c r="D24" s="635"/>
      <c r="E24" s="636">
        <v>1</v>
      </c>
      <c r="F24" s="637">
        <v>5634.63</v>
      </c>
      <c r="G24" s="638">
        <f t="shared" si="0"/>
        <v>901.54079999999999</v>
      </c>
      <c r="H24" s="638">
        <f t="shared" si="4"/>
        <v>6536.1707999999999</v>
      </c>
      <c r="I24" s="638">
        <f t="shared" si="5"/>
        <v>6536.1707999999999</v>
      </c>
      <c r="J24" s="635"/>
      <c r="K24" s="937">
        <f t="shared" si="8"/>
        <v>6204.3934559635554</v>
      </c>
      <c r="L24" s="938"/>
      <c r="M24" s="636" t="e">
        <f>#REF!</f>
        <v>#REF!</v>
      </c>
      <c r="N24" s="526">
        <f t="shared" si="1"/>
        <v>6204.3934559635554</v>
      </c>
      <c r="O24" s="34">
        <f t="shared" si="2"/>
        <v>1178.8347566330756</v>
      </c>
      <c r="P24" s="34">
        <f t="shared" si="6"/>
        <v>7383.2282125966312</v>
      </c>
      <c r="Q24" s="34" t="e">
        <f t="shared" si="3"/>
        <v>#REF!</v>
      </c>
      <c r="R24" s="780">
        <f t="shared" si="7"/>
        <v>7631.4039508351734</v>
      </c>
    </row>
    <row r="25" spans="1:38" ht="60" customHeight="1" thickBot="1" x14ac:dyDescent="0.25">
      <c r="B25" s="633">
        <f>'[2]ANEXO 1 -V. UNITARIOS '!B22</f>
        <v>16</v>
      </c>
      <c r="C25" s="634" t="str">
        <f>'Anexo1 cotizaciones2026'!C25</f>
        <v>SERVICIO MANTENIMIENTO PREVENTIVO Y CORRECTIVO DE MOTOBOMBA TIPO PEDROLLO POTENCIA 1/2 HP  120 V</v>
      </c>
      <c r="D25" s="635"/>
      <c r="E25" s="636">
        <v>1</v>
      </c>
      <c r="F25" s="637">
        <v>5634.63</v>
      </c>
      <c r="G25" s="638">
        <f t="shared" si="0"/>
        <v>901.54079999999999</v>
      </c>
      <c r="H25" s="638">
        <f t="shared" si="4"/>
        <v>6536.1707999999999</v>
      </c>
      <c r="I25" s="638">
        <f t="shared" si="5"/>
        <v>6536.1707999999999</v>
      </c>
      <c r="J25" s="635"/>
      <c r="K25" s="937">
        <f t="shared" si="8"/>
        <v>6204.3934559635554</v>
      </c>
      <c r="L25" s="938"/>
      <c r="M25" s="636" t="e">
        <f>#REF!</f>
        <v>#REF!</v>
      </c>
      <c r="N25" s="526">
        <f t="shared" si="1"/>
        <v>6204.3934559635554</v>
      </c>
      <c r="O25" s="34">
        <f t="shared" si="2"/>
        <v>1178.8347566330756</v>
      </c>
      <c r="P25" s="34">
        <f t="shared" si="6"/>
        <v>7383.2282125966312</v>
      </c>
      <c r="Q25" s="34" t="e">
        <f t="shared" si="3"/>
        <v>#REF!</v>
      </c>
      <c r="R25" s="780">
        <f t="shared" si="7"/>
        <v>7631.4039508351734</v>
      </c>
    </row>
    <row r="26" spans="1:38" ht="63" customHeight="1" thickBot="1" x14ac:dyDescent="0.25">
      <c r="B26" s="633">
        <f>'[2]ANEXO 1 -V. UNITARIOS '!B23</f>
        <v>17</v>
      </c>
      <c r="C26" s="634" t="str">
        <f>'Anexo1 cotizaciones2026'!C26</f>
        <v>SERVICIO MANTENIMIENTO PREVENTIVO Y CORRECTIVO DE MOTOBOMBA TIPO HIDRO FLOW POTENCIA 1 HP</v>
      </c>
      <c r="D26" s="635"/>
      <c r="E26" s="636">
        <v>1</v>
      </c>
      <c r="F26" s="637">
        <v>5634.63</v>
      </c>
      <c r="G26" s="638">
        <f t="shared" si="0"/>
        <v>901.54079999999999</v>
      </c>
      <c r="H26" s="638">
        <f t="shared" si="4"/>
        <v>6536.1707999999999</v>
      </c>
      <c r="I26" s="638">
        <f t="shared" si="5"/>
        <v>6536.1707999999999</v>
      </c>
      <c r="J26" s="635"/>
      <c r="K26" s="937">
        <f t="shared" si="8"/>
        <v>6204.3934559635554</v>
      </c>
      <c r="L26" s="938"/>
      <c r="M26" s="636" t="e">
        <f>#REF!</f>
        <v>#REF!</v>
      </c>
      <c r="N26" s="526">
        <f t="shared" si="1"/>
        <v>6204.3934559635554</v>
      </c>
      <c r="O26" s="34">
        <f t="shared" si="2"/>
        <v>1178.8347566330756</v>
      </c>
      <c r="P26" s="34">
        <f t="shared" si="6"/>
        <v>7383.2282125966312</v>
      </c>
      <c r="Q26" s="34" t="e">
        <f t="shared" si="3"/>
        <v>#REF!</v>
      </c>
      <c r="R26" s="780">
        <f t="shared" si="7"/>
        <v>7631.4039508351734</v>
      </c>
    </row>
    <row r="27" spans="1:38" s="71" customFormat="1" ht="35.1" customHeight="1" thickBot="1" x14ac:dyDescent="0.3">
      <c r="B27" s="633" t="str">
        <f>'[2]ANEXO 1 -V. UNITARIOS '!B24</f>
        <v>TOTALES</v>
      </c>
      <c r="C27" s="648"/>
      <c r="D27" s="649"/>
      <c r="E27" s="649"/>
      <c r="F27" s="649"/>
      <c r="G27" s="649"/>
      <c r="H27" s="650"/>
      <c r="I27" s="651">
        <f>SUM(I10:I21)</f>
        <v>78401.534800000009</v>
      </c>
      <c r="J27" s="649"/>
      <c r="K27" s="649"/>
      <c r="L27" s="649"/>
      <c r="M27" s="649"/>
      <c r="P27" s="72"/>
      <c r="Q27" s="651" t="e">
        <f>SUM(Q10:Q21)</f>
        <v>#REF!</v>
      </c>
      <c r="R27" s="774"/>
    </row>
    <row r="28" spans="1:38" s="71" customFormat="1" ht="39" customHeight="1" x14ac:dyDescent="0.2">
      <c r="B28" s="963" t="s">
        <v>52</v>
      </c>
      <c r="C28" s="963"/>
      <c r="D28" s="963"/>
      <c r="E28" s="963"/>
      <c r="F28" s="963"/>
      <c r="G28" s="963"/>
      <c r="H28" s="963"/>
      <c r="I28" s="963"/>
      <c r="J28" s="963"/>
      <c r="K28" s="963"/>
      <c r="L28" s="963"/>
      <c r="M28" s="963"/>
      <c r="N28" s="963"/>
      <c r="O28" s="963"/>
      <c r="P28" s="963"/>
      <c r="Q28" s="963"/>
      <c r="R28" s="556"/>
    </row>
    <row r="29" spans="1:38" s="71" customFormat="1" ht="35.25" customHeight="1" x14ac:dyDescent="0.2">
      <c r="B29" s="964" t="s">
        <v>484</v>
      </c>
      <c r="C29" s="964"/>
      <c r="D29" s="964"/>
      <c r="E29" s="964"/>
      <c r="F29" s="964"/>
      <c r="G29" s="964"/>
      <c r="H29" s="964"/>
      <c r="I29" s="964"/>
      <c r="J29" s="964"/>
      <c r="K29" s="964"/>
      <c r="L29" s="964"/>
      <c r="M29" s="964"/>
      <c r="N29" s="964"/>
    </row>
    <row r="30" spans="1:38" s="71" customFormat="1" ht="15" x14ac:dyDescent="0.2"/>
    <row r="31" spans="1:38" s="649" customFormat="1" x14ac:dyDescent="0.25">
      <c r="A31" s="71"/>
      <c r="B31" s="965"/>
      <c r="C31" s="965"/>
      <c r="D31" s="71"/>
      <c r="E31" s="71"/>
      <c r="F31" s="71"/>
      <c r="G31" s="71"/>
      <c r="H31" s="71"/>
      <c r="I31" s="71"/>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row>
    <row r="32" spans="1:38" s="71" customFormat="1" x14ac:dyDescent="0.2">
      <c r="B32" s="966"/>
      <c r="C32" s="966"/>
    </row>
    <row r="33" spans="1:58" s="71" customFormat="1" ht="179.25" customHeight="1" thickBot="1" x14ac:dyDescent="0.25">
      <c r="C33" s="491" t="s">
        <v>485</v>
      </c>
      <c r="F33" s="652"/>
    </row>
    <row r="34" spans="1:58" s="493" customFormat="1" ht="29.25" customHeight="1" thickBot="1" x14ac:dyDescent="0.3">
      <c r="A34" s="71"/>
      <c r="B34" s="967" t="s">
        <v>485</v>
      </c>
      <c r="C34" s="968"/>
      <c r="D34" s="968"/>
      <c r="E34" s="968"/>
      <c r="F34" s="968"/>
      <c r="G34" s="968"/>
      <c r="H34" s="968"/>
      <c r="I34" s="968"/>
      <c r="J34" s="968"/>
      <c r="K34" s="968"/>
      <c r="L34" s="968"/>
      <c r="M34" s="968"/>
      <c r="N34" s="968"/>
      <c r="O34" s="968"/>
      <c r="P34" s="968"/>
      <c r="Q34" s="968"/>
      <c r="R34" s="968"/>
      <c r="S34" s="968"/>
      <c r="T34" s="968"/>
      <c r="U34" s="968"/>
      <c r="V34" s="969"/>
      <c r="W34" s="421"/>
      <c r="X34" s="421"/>
      <c r="Y34" s="421"/>
      <c r="Z34" s="421"/>
      <c r="AA34" s="421"/>
      <c r="AB34" s="421"/>
      <c r="AC34" s="421"/>
      <c r="AD34" s="421"/>
      <c r="AE34" s="421"/>
      <c r="AF34" s="421"/>
      <c r="AG34" s="421"/>
      <c r="AH34" s="421"/>
      <c r="AI34" s="421"/>
      <c r="AJ34" s="421"/>
      <c r="AK34" s="421"/>
      <c r="AL34" s="421"/>
      <c r="AM34" s="421"/>
      <c r="AN34" s="421"/>
      <c r="AO34" s="421"/>
      <c r="AP34" s="421"/>
      <c r="AQ34" s="421"/>
      <c r="AR34" s="421"/>
      <c r="AS34" s="421"/>
      <c r="AT34" s="421"/>
      <c r="AU34" s="492"/>
    </row>
    <row r="35" spans="1:58" s="503" customFormat="1" ht="50.1" customHeight="1" thickBot="1" x14ac:dyDescent="0.25">
      <c r="A35" s="71"/>
      <c r="B35" s="494" t="s">
        <v>387</v>
      </c>
      <c r="C35" s="495" t="s">
        <v>486</v>
      </c>
      <c r="D35" s="495" t="s">
        <v>487</v>
      </c>
      <c r="E35" s="495" t="s">
        <v>488</v>
      </c>
      <c r="F35" s="496" t="s">
        <v>37</v>
      </c>
      <c r="G35" s="497"/>
      <c r="H35" s="496" t="s">
        <v>37</v>
      </c>
      <c r="I35" s="498" t="s">
        <v>127</v>
      </c>
      <c r="J35" s="653"/>
      <c r="K35" s="970" t="s">
        <v>51</v>
      </c>
      <c r="L35" s="971"/>
      <c r="M35" s="499" t="s">
        <v>489</v>
      </c>
      <c r="N35" s="500"/>
      <c r="O35" s="499" t="s">
        <v>37</v>
      </c>
      <c r="P35" s="499" t="s">
        <v>127</v>
      </c>
      <c r="Q35" s="499" t="s">
        <v>489</v>
      </c>
      <c r="R35" s="775"/>
      <c r="S35" s="3"/>
      <c r="T35" s="71"/>
      <c r="U35" s="71"/>
      <c r="V35" s="501" t="s">
        <v>490</v>
      </c>
      <c r="W35" s="3"/>
      <c r="X35" s="3"/>
      <c r="Y35" s="3"/>
      <c r="Z35" s="3"/>
      <c r="AA35" s="3"/>
      <c r="AB35" s="3"/>
      <c r="AC35" s="3"/>
      <c r="AD35" s="3"/>
      <c r="AE35" s="3"/>
      <c r="AF35" s="3"/>
      <c r="AG35" s="3"/>
      <c r="AH35" s="3"/>
      <c r="AI35" s="3"/>
      <c r="AJ35" s="3"/>
      <c r="AK35" s="3"/>
      <c r="AL35" s="3"/>
      <c r="AM35" s="3"/>
      <c r="AN35" s="3"/>
      <c r="AO35" s="3"/>
      <c r="AP35" s="3"/>
      <c r="AQ35" s="3"/>
      <c r="AR35" s="3"/>
      <c r="AS35" s="3"/>
      <c r="AT35" s="3"/>
      <c r="AU35" s="502"/>
    </row>
    <row r="36" spans="1:58" s="493" customFormat="1" ht="50.1" customHeight="1" thickBot="1" x14ac:dyDescent="0.3">
      <c r="A36" s="71"/>
      <c r="B36" s="504">
        <v>1</v>
      </c>
      <c r="C36" s="654" t="s">
        <v>440</v>
      </c>
      <c r="D36" s="655" t="s">
        <v>356</v>
      </c>
      <c r="E36" s="656">
        <v>1</v>
      </c>
      <c r="F36" s="657">
        <v>24421.29</v>
      </c>
      <c r="G36" s="658"/>
      <c r="H36" s="659">
        <v>24653.05</v>
      </c>
      <c r="I36" s="660">
        <f t="shared" ref="I36:I60" si="9">ROUND(H36*19%,0)</f>
        <v>4684</v>
      </c>
      <c r="J36" s="661"/>
      <c r="K36" s="961">
        <f>+($L$8/$K$8)*F36</f>
        <v>26890.726074682494</v>
      </c>
      <c r="L36" s="962"/>
      <c r="M36" s="662"/>
      <c r="N36" s="526">
        <f>K36</f>
        <v>26890.726074682494</v>
      </c>
      <c r="O36" s="663">
        <f t="shared" ref="O36:O60" si="10">ROUND(AVERAGE(K36,H36),0)</f>
        <v>25772</v>
      </c>
      <c r="P36" s="664">
        <f t="shared" ref="P36:P60" si="11">ROUND(O36*19%,0)</f>
        <v>4897</v>
      </c>
      <c r="Q36" s="665">
        <f t="shared" ref="Q36:Q60" si="12">+ROUND(O36+P36,0)</f>
        <v>30669</v>
      </c>
      <c r="R36" s="776"/>
      <c r="S36" s="421"/>
      <c r="T36" s="666">
        <f t="shared" ref="T36:T60" si="13">+(H36-K36)/K36</f>
        <v>-8.3213672567556934E-2</v>
      </c>
      <c r="U36" s="667"/>
      <c r="V36" s="668">
        <f>N36*E36</f>
        <v>26890.726074682494</v>
      </c>
      <c r="W36" s="421"/>
      <c r="X36" s="421"/>
      <c r="Y36" s="421"/>
      <c r="Z36" s="421"/>
      <c r="AA36" s="421"/>
      <c r="AB36" s="421"/>
      <c r="AC36" s="421"/>
      <c r="AD36" s="421"/>
      <c r="AE36" s="421"/>
      <c r="AF36" s="421"/>
      <c r="AG36" s="421"/>
      <c r="AH36" s="421"/>
      <c r="AI36" s="421"/>
      <c r="AJ36" s="421"/>
      <c r="AK36" s="421"/>
      <c r="AL36" s="421"/>
      <c r="AM36" s="421"/>
      <c r="AN36" s="421"/>
      <c r="AO36" s="421"/>
      <c r="AP36" s="421"/>
      <c r="AQ36" s="421"/>
      <c r="AR36" s="421"/>
      <c r="AS36" s="421"/>
      <c r="AT36" s="421"/>
      <c r="AU36" s="492"/>
    </row>
    <row r="37" spans="1:58" s="503" customFormat="1" ht="50.1" customHeight="1" thickBot="1" x14ac:dyDescent="0.3">
      <c r="A37" s="71"/>
      <c r="B37" s="504">
        <v>2</v>
      </c>
      <c r="C37" s="654" t="s">
        <v>441</v>
      </c>
      <c r="D37" s="669" t="s">
        <v>356</v>
      </c>
      <c r="E37" s="656">
        <v>1</v>
      </c>
      <c r="F37" s="657">
        <v>3726.7</v>
      </c>
      <c r="G37" s="497"/>
      <c r="H37" s="659"/>
      <c r="I37" s="660">
        <f t="shared" si="9"/>
        <v>0</v>
      </c>
      <c r="J37" s="670"/>
      <c r="K37" s="961">
        <f>+($L$8/$K$8)*F37</f>
        <v>4103.5370720596347</v>
      </c>
      <c r="L37" s="962"/>
      <c r="M37" s="662" t="e">
        <f>+ROUND(+K37+#REF!,0)</f>
        <v>#REF!</v>
      </c>
      <c r="N37" s="526">
        <f t="shared" ref="N37:N60" si="14">K37</f>
        <v>4103.5370720596347</v>
      </c>
      <c r="O37" s="663">
        <f t="shared" si="10"/>
        <v>4104</v>
      </c>
      <c r="P37" s="662">
        <f t="shared" si="11"/>
        <v>780</v>
      </c>
      <c r="Q37" s="671">
        <f t="shared" si="12"/>
        <v>4884</v>
      </c>
      <c r="R37" s="776"/>
      <c r="S37" s="3"/>
      <c r="T37" s="666">
        <f t="shared" si="13"/>
        <v>-1</v>
      </c>
      <c r="U37" s="71"/>
      <c r="V37" s="668">
        <f t="shared" ref="V37:V60" si="15">N37*E37</f>
        <v>4103.5370720596347</v>
      </c>
      <c r="W37" s="3"/>
      <c r="X37" s="3"/>
      <c r="Y37" s="3"/>
      <c r="Z37" s="3"/>
      <c r="AA37" s="3"/>
      <c r="AB37" s="3"/>
      <c r="AC37" s="3"/>
      <c r="AD37" s="3"/>
      <c r="AE37" s="3"/>
      <c r="AF37" s="3"/>
      <c r="AG37" s="3"/>
      <c r="AH37" s="3"/>
      <c r="AI37" s="3"/>
      <c r="AJ37" s="3"/>
      <c r="AK37" s="3"/>
      <c r="AL37" s="3"/>
      <c r="AM37" s="3"/>
      <c r="AN37" s="3"/>
      <c r="AO37" s="3"/>
      <c r="AP37" s="3"/>
      <c r="AQ37" s="3"/>
      <c r="AR37" s="3"/>
      <c r="AS37" s="3"/>
      <c r="AT37" s="3"/>
      <c r="AU37" s="502"/>
    </row>
    <row r="38" spans="1:58" s="493" customFormat="1" ht="50.1" customHeight="1" thickBot="1" x14ac:dyDescent="0.3">
      <c r="A38" s="71"/>
      <c r="B38" s="504">
        <v>3</v>
      </c>
      <c r="C38" s="654" t="s">
        <v>442</v>
      </c>
      <c r="D38" s="669" t="s">
        <v>356</v>
      </c>
      <c r="E38" s="656">
        <v>1</v>
      </c>
      <c r="F38" s="657">
        <v>1249.31</v>
      </c>
      <c r="G38" s="497"/>
      <c r="H38" s="672"/>
      <c r="I38" s="673">
        <f t="shared" si="9"/>
        <v>0</v>
      </c>
      <c r="J38" s="661"/>
      <c r="K38" s="961">
        <f>+($L$8/$K$8)*F38</f>
        <v>1375.6379369133074</v>
      </c>
      <c r="L38" s="962"/>
      <c r="M38" s="674" t="e">
        <f>+ROUND(+K38+#REF!,0)</f>
        <v>#REF!</v>
      </c>
      <c r="N38" s="526">
        <f t="shared" si="14"/>
        <v>1375.6379369133074</v>
      </c>
      <c r="O38" s="663">
        <f t="shared" si="10"/>
        <v>1376</v>
      </c>
      <c r="P38" s="674">
        <f t="shared" si="11"/>
        <v>261</v>
      </c>
      <c r="Q38" s="675">
        <f t="shared" si="12"/>
        <v>1637</v>
      </c>
      <c r="R38" s="777"/>
      <c r="S38" s="421"/>
      <c r="T38" s="666">
        <f t="shared" si="13"/>
        <v>-1</v>
      </c>
      <c r="U38" s="649"/>
      <c r="V38" s="668">
        <f t="shared" si="15"/>
        <v>1375.6379369133074</v>
      </c>
      <c r="W38" s="421"/>
      <c r="X38" s="421"/>
      <c r="Y38" s="421"/>
      <c r="Z38" s="421"/>
      <c r="AA38" s="421"/>
      <c r="AB38" s="421"/>
      <c r="AC38" s="421"/>
      <c r="AD38" s="421"/>
      <c r="AE38" s="421"/>
      <c r="AF38" s="421"/>
      <c r="AG38" s="421"/>
      <c r="AH38" s="421"/>
      <c r="AI38" s="421"/>
      <c r="AJ38" s="421"/>
      <c r="AK38" s="421"/>
      <c r="AL38" s="421"/>
      <c r="AM38" s="421"/>
      <c r="AN38" s="421"/>
      <c r="AO38" s="421"/>
      <c r="AP38" s="421"/>
      <c r="AQ38" s="421"/>
      <c r="AR38" s="421"/>
      <c r="AS38" s="421"/>
      <c r="AT38" s="421"/>
      <c r="AU38" s="492"/>
    </row>
    <row r="39" spans="1:58" s="493" customFormat="1" ht="50.1" customHeight="1" thickBot="1" x14ac:dyDescent="0.3">
      <c r="A39" s="71"/>
      <c r="B39" s="504">
        <v>4</v>
      </c>
      <c r="C39" s="654" t="s">
        <v>443</v>
      </c>
      <c r="D39" s="669" t="s">
        <v>356</v>
      </c>
      <c r="E39" s="656">
        <v>1</v>
      </c>
      <c r="F39" s="657">
        <v>2213.44</v>
      </c>
      <c r="G39" s="658"/>
      <c r="H39" s="659"/>
      <c r="I39" s="660">
        <f t="shared" si="9"/>
        <v>0</v>
      </c>
      <c r="J39" s="661"/>
      <c r="K39" s="961">
        <f t="shared" ref="K39:K60" si="16">+($L$8/$K$8)*F39</f>
        <v>2437.2589950303695</v>
      </c>
      <c r="L39" s="962"/>
      <c r="M39" s="662" t="e">
        <f>+ROUND(+K39+#REF!,0)</f>
        <v>#REF!</v>
      </c>
      <c r="N39" s="526">
        <f t="shared" si="14"/>
        <v>2437.2589950303695</v>
      </c>
      <c r="O39" s="663">
        <f t="shared" si="10"/>
        <v>2437</v>
      </c>
      <c r="P39" s="662">
        <f t="shared" si="11"/>
        <v>463</v>
      </c>
      <c r="Q39" s="671">
        <f t="shared" si="12"/>
        <v>2900</v>
      </c>
      <c r="R39" s="776"/>
      <c r="S39" s="421"/>
      <c r="T39" s="666">
        <f t="shared" si="13"/>
        <v>-1</v>
      </c>
      <c r="U39" s="649"/>
      <c r="V39" s="668">
        <f t="shared" si="15"/>
        <v>2437.2589950303695</v>
      </c>
      <c r="W39" s="421"/>
      <c r="X39" s="421"/>
      <c r="Y39" s="421"/>
      <c r="Z39" s="421"/>
      <c r="AA39" s="421"/>
      <c r="AB39" s="421"/>
      <c r="AC39" s="421"/>
      <c r="AD39" s="421"/>
      <c r="AE39" s="421"/>
      <c r="AF39" s="421"/>
      <c r="AG39" s="421"/>
      <c r="AH39" s="421"/>
      <c r="AI39" s="421"/>
      <c r="AJ39" s="421"/>
      <c r="AK39" s="421"/>
      <c r="AL39" s="421"/>
      <c r="AM39" s="421"/>
      <c r="AN39" s="421"/>
      <c r="AO39" s="421"/>
      <c r="AP39" s="421"/>
      <c r="AQ39" s="421"/>
      <c r="AR39" s="421"/>
      <c r="AS39" s="421"/>
      <c r="AT39" s="421"/>
      <c r="AU39" s="492"/>
    </row>
    <row r="40" spans="1:58" s="503" customFormat="1" ht="50.1" customHeight="1" thickBot="1" x14ac:dyDescent="0.3">
      <c r="A40" s="71"/>
      <c r="B40" s="504">
        <v>5</v>
      </c>
      <c r="C40" s="654" t="s">
        <v>444</v>
      </c>
      <c r="D40" s="669" t="s">
        <v>356</v>
      </c>
      <c r="E40" s="656">
        <v>1</v>
      </c>
      <c r="F40" s="657">
        <v>26735.9</v>
      </c>
      <c r="G40" s="658"/>
      <c r="H40" s="672"/>
      <c r="I40" s="673">
        <f t="shared" si="9"/>
        <v>0</v>
      </c>
      <c r="J40" s="670"/>
      <c r="K40" s="961">
        <f t="shared" si="16"/>
        <v>29439.385194643841</v>
      </c>
      <c r="L40" s="962"/>
      <c r="M40" s="674" t="e">
        <f>+ROUND(+K40+#REF!,0)</f>
        <v>#REF!</v>
      </c>
      <c r="N40" s="526">
        <f t="shared" si="14"/>
        <v>29439.385194643841</v>
      </c>
      <c r="O40" s="663">
        <f t="shared" si="10"/>
        <v>29439</v>
      </c>
      <c r="P40" s="674">
        <f t="shared" si="11"/>
        <v>5593</v>
      </c>
      <c r="Q40" s="675">
        <f t="shared" si="12"/>
        <v>35032</v>
      </c>
      <c r="R40" s="777"/>
      <c r="S40" s="3"/>
      <c r="T40" s="666">
        <f t="shared" si="13"/>
        <v>-1</v>
      </c>
      <c r="U40" s="71"/>
      <c r="V40" s="668">
        <f t="shared" si="15"/>
        <v>29439.385194643841</v>
      </c>
      <c r="W40" s="3"/>
      <c r="X40" s="3"/>
      <c r="Y40" s="3"/>
      <c r="Z40" s="3"/>
      <c r="AA40" s="3"/>
      <c r="AB40" s="3"/>
      <c r="AC40" s="3"/>
      <c r="AD40" s="3"/>
      <c r="AE40" s="3"/>
      <c r="AF40" s="3"/>
      <c r="AG40" s="3"/>
      <c r="AH40" s="3"/>
      <c r="AI40" s="3"/>
      <c r="AJ40" s="3"/>
      <c r="AK40" s="3"/>
      <c r="AL40" s="3"/>
      <c r="AM40" s="3"/>
      <c r="AN40" s="3"/>
      <c r="AO40" s="3"/>
      <c r="AP40" s="3"/>
      <c r="AQ40" s="3"/>
      <c r="AR40" s="3"/>
      <c r="AS40" s="3"/>
      <c r="AT40" s="3"/>
      <c r="AU40" s="502"/>
    </row>
    <row r="41" spans="1:58" s="503" customFormat="1" ht="39.75" customHeight="1" thickBot="1" x14ac:dyDescent="0.3">
      <c r="A41" s="71"/>
      <c r="B41" s="504">
        <v>6</v>
      </c>
      <c r="C41" s="654" t="s">
        <v>445</v>
      </c>
      <c r="D41" s="669" t="s">
        <v>356</v>
      </c>
      <c r="E41" s="656">
        <v>1</v>
      </c>
      <c r="F41" s="657">
        <v>5342.37</v>
      </c>
      <c r="G41" s="658"/>
      <c r="H41" s="659"/>
      <c r="I41" s="660">
        <f t="shared" si="9"/>
        <v>0</v>
      </c>
      <c r="J41" s="670"/>
      <c r="K41" s="961">
        <f t="shared" si="16"/>
        <v>5882.5806605466578</v>
      </c>
      <c r="L41" s="962"/>
      <c r="M41" s="662" t="e">
        <f>+ROUND(+K41+#REF!,0)</f>
        <v>#REF!</v>
      </c>
      <c r="N41" s="526">
        <f t="shared" si="14"/>
        <v>5882.5806605466578</v>
      </c>
      <c r="O41" s="663">
        <f t="shared" si="10"/>
        <v>5883</v>
      </c>
      <c r="P41" s="662">
        <f t="shared" si="11"/>
        <v>1118</v>
      </c>
      <c r="Q41" s="671">
        <f t="shared" si="12"/>
        <v>7001</v>
      </c>
      <c r="R41" s="776"/>
      <c r="S41" s="3"/>
      <c r="T41" s="666">
        <f t="shared" si="13"/>
        <v>-1</v>
      </c>
      <c r="U41" s="71"/>
      <c r="V41" s="668">
        <f t="shared" si="15"/>
        <v>5882.5806605466578</v>
      </c>
      <c r="W41" s="3"/>
      <c r="X41" s="3"/>
      <c r="Y41" s="3"/>
      <c r="Z41" s="3"/>
      <c r="AA41" s="3"/>
      <c r="AB41" s="3"/>
      <c r="AC41" s="3"/>
      <c r="AD41" s="3"/>
      <c r="AE41" s="3"/>
      <c r="AF41" s="3"/>
      <c r="AG41" s="3"/>
      <c r="AH41" s="3"/>
      <c r="AI41" s="3"/>
      <c r="AJ41" s="3"/>
      <c r="AK41" s="3"/>
      <c r="AL41" s="3"/>
      <c r="AM41" s="3"/>
      <c r="AN41" s="3"/>
      <c r="AO41" s="3"/>
      <c r="AP41" s="3"/>
      <c r="AQ41" s="3"/>
      <c r="AR41" s="3"/>
      <c r="AS41" s="3"/>
      <c r="AT41" s="3"/>
      <c r="AU41" s="502"/>
    </row>
    <row r="42" spans="1:58" s="503" customFormat="1" ht="50.1" customHeight="1" thickBot="1" x14ac:dyDescent="0.4">
      <c r="A42" s="71"/>
      <c r="B42" s="504">
        <v>7</v>
      </c>
      <c r="C42" s="654" t="s">
        <v>491</v>
      </c>
      <c r="D42" s="669" t="s">
        <v>465</v>
      </c>
      <c r="E42" s="656">
        <v>1</v>
      </c>
      <c r="F42" s="657">
        <v>2900.28</v>
      </c>
      <c r="G42" s="497"/>
      <c r="H42" s="659"/>
      <c r="I42" s="660">
        <f t="shared" si="9"/>
        <v>0</v>
      </c>
      <c r="J42" s="670"/>
      <c r="K42" s="961">
        <f t="shared" si="16"/>
        <v>3193.5509966869131</v>
      </c>
      <c r="L42" s="962"/>
      <c r="M42" s="662" t="e">
        <f>+ROUND(+K42+#REF!,0)</f>
        <v>#REF!</v>
      </c>
      <c r="N42" s="526">
        <f t="shared" si="14"/>
        <v>3193.5509966869131</v>
      </c>
      <c r="O42" s="663">
        <f t="shared" si="10"/>
        <v>3194</v>
      </c>
      <c r="P42" s="662">
        <f t="shared" si="11"/>
        <v>607</v>
      </c>
      <c r="Q42" s="671">
        <f t="shared" si="12"/>
        <v>3801</v>
      </c>
      <c r="R42" s="776"/>
      <c r="S42" s="3"/>
      <c r="T42" s="666">
        <f t="shared" si="13"/>
        <v>-1</v>
      </c>
      <c r="U42" s="71"/>
      <c r="V42" s="668">
        <f t="shared" si="15"/>
        <v>3193.5509966869131</v>
      </c>
      <c r="W42" s="3"/>
      <c r="X42" s="3"/>
      <c r="Y42" s="534" t="s">
        <v>504</v>
      </c>
      <c r="Z42" s="3"/>
      <c r="AA42" s="3"/>
      <c r="AB42" s="3"/>
      <c r="AC42" s="3"/>
      <c r="AD42" s="3"/>
      <c r="AE42" s="3"/>
      <c r="AF42" s="3"/>
      <c r="AG42" s="3"/>
      <c r="AH42" s="3"/>
      <c r="AI42" s="3"/>
      <c r="AJ42" s="3"/>
      <c r="AK42" s="3"/>
      <c r="AL42" s="3"/>
      <c r="AM42" s="3"/>
      <c r="AN42" s="3"/>
      <c r="AO42" s="3"/>
      <c r="AP42" s="3"/>
      <c r="AQ42" s="3"/>
      <c r="AR42" s="3"/>
      <c r="AS42" s="3"/>
      <c r="AT42" s="3"/>
      <c r="AU42" s="502"/>
    </row>
    <row r="43" spans="1:58" s="493" customFormat="1" ht="57" customHeight="1" thickBot="1" x14ac:dyDescent="0.3">
      <c r="A43" s="71"/>
      <c r="B43" s="504">
        <v>8</v>
      </c>
      <c r="C43" s="654" t="s">
        <v>447</v>
      </c>
      <c r="D43" s="669" t="s">
        <v>356</v>
      </c>
      <c r="E43" s="656">
        <v>1</v>
      </c>
      <c r="F43" s="657">
        <v>40855.29</v>
      </c>
      <c r="G43" s="658"/>
      <c r="H43" s="659"/>
      <c r="I43" s="660">
        <f t="shared" si="9"/>
        <v>0</v>
      </c>
      <c r="J43" s="661"/>
      <c r="K43" s="961">
        <f t="shared" si="16"/>
        <v>44986.502027194911</v>
      </c>
      <c r="L43" s="962"/>
      <c r="M43" s="662" t="e">
        <f>+ROUND(+K43+#REF!,0)</f>
        <v>#REF!</v>
      </c>
      <c r="N43" s="526">
        <f t="shared" si="14"/>
        <v>44986.502027194911</v>
      </c>
      <c r="O43" s="663">
        <f t="shared" si="10"/>
        <v>44987</v>
      </c>
      <c r="P43" s="662">
        <f t="shared" si="11"/>
        <v>8548</v>
      </c>
      <c r="Q43" s="671">
        <f t="shared" si="12"/>
        <v>53535</v>
      </c>
      <c r="R43" s="776"/>
      <c r="S43" s="421"/>
      <c r="T43" s="666">
        <f t="shared" si="13"/>
        <v>-1</v>
      </c>
      <c r="U43" s="649"/>
      <c r="V43" s="668">
        <f t="shared" si="15"/>
        <v>44986.502027194911</v>
      </c>
      <c r="W43" s="421"/>
      <c r="X43" s="421"/>
      <c r="Y43" s="421"/>
      <c r="Z43" s="421"/>
      <c r="AA43" s="421"/>
      <c r="AB43" s="421"/>
      <c r="AC43" s="421"/>
      <c r="AD43" s="421"/>
      <c r="AE43" s="421"/>
      <c r="AF43" s="421"/>
      <c r="AG43" s="421"/>
      <c r="AH43" s="421"/>
      <c r="AI43" s="421"/>
      <c r="AJ43" s="421"/>
      <c r="AK43" s="421"/>
      <c r="AL43" s="421"/>
      <c r="AM43" s="421"/>
      <c r="AN43" s="421"/>
      <c r="AO43" s="421"/>
      <c r="AP43" s="421"/>
      <c r="AQ43" s="421"/>
      <c r="AR43" s="421"/>
      <c r="AS43" s="421"/>
      <c r="AT43" s="421"/>
      <c r="AU43" s="492"/>
    </row>
    <row r="44" spans="1:58" s="503" customFormat="1" ht="50.1" customHeight="1" thickBot="1" x14ac:dyDescent="0.3">
      <c r="A44" s="71"/>
      <c r="B44" s="504">
        <v>9</v>
      </c>
      <c r="C44" s="676" t="s">
        <v>448</v>
      </c>
      <c r="D44" s="669" t="s">
        <v>356</v>
      </c>
      <c r="E44" s="656">
        <v>1</v>
      </c>
      <c r="F44" s="657">
        <v>47341.55</v>
      </c>
      <c r="G44" s="497"/>
      <c r="H44" s="659"/>
      <c r="I44" s="660">
        <f t="shared" si="9"/>
        <v>0</v>
      </c>
      <c r="J44" s="670"/>
      <c r="K44" s="961">
        <f t="shared" si="16"/>
        <v>52128.640747515179</v>
      </c>
      <c r="L44" s="962"/>
      <c r="M44" s="662" t="e">
        <f>+ROUND(+K44+#REF!,0)</f>
        <v>#REF!</v>
      </c>
      <c r="N44" s="526">
        <f t="shared" si="14"/>
        <v>52128.640747515179</v>
      </c>
      <c r="O44" s="663">
        <f t="shared" si="10"/>
        <v>52129</v>
      </c>
      <c r="P44" s="662">
        <f t="shared" si="11"/>
        <v>9905</v>
      </c>
      <c r="Q44" s="671">
        <f t="shared" si="12"/>
        <v>62034</v>
      </c>
      <c r="R44" s="776"/>
      <c r="S44" s="505"/>
      <c r="T44" s="666">
        <f t="shared" si="13"/>
        <v>-1</v>
      </c>
      <c r="U44" s="577"/>
      <c r="V44" s="668">
        <f t="shared" si="15"/>
        <v>52128.640747515179</v>
      </c>
      <c r="W44" s="505"/>
      <c r="X44" s="505"/>
      <c r="Y44" s="505"/>
      <c r="Z44" s="505"/>
      <c r="AA44" s="505"/>
      <c r="AB44" s="505"/>
      <c r="AC44" s="505"/>
      <c r="AD44" s="505"/>
      <c r="AE44" s="505"/>
      <c r="AF44" s="505"/>
      <c r="AG44" s="505"/>
      <c r="AH44" s="505"/>
      <c r="AI44" s="505"/>
      <c r="AJ44" s="505"/>
      <c r="AK44" s="505"/>
      <c r="AL44" s="505"/>
      <c r="AM44" s="505"/>
      <c r="AN44" s="505"/>
      <c r="AO44" s="505"/>
      <c r="AP44" s="505"/>
      <c r="AQ44" s="505"/>
      <c r="AR44" s="505"/>
      <c r="AS44" s="505"/>
      <c r="AT44" s="505"/>
      <c r="AU44" s="506"/>
      <c r="AV44" s="507"/>
      <c r="AW44" s="507"/>
      <c r="AX44" s="507"/>
      <c r="AY44" s="507"/>
      <c r="AZ44" s="507"/>
      <c r="BA44" s="507"/>
      <c r="BB44" s="507"/>
      <c r="BC44" s="507"/>
      <c r="BD44" s="507"/>
      <c r="BE44" s="507"/>
      <c r="BF44" s="507"/>
    </row>
    <row r="45" spans="1:58" s="493" customFormat="1" ht="50.1" customHeight="1" thickBot="1" x14ac:dyDescent="0.3">
      <c r="A45" s="71"/>
      <c r="B45" s="504">
        <v>10</v>
      </c>
      <c r="C45" s="676" t="s">
        <v>449</v>
      </c>
      <c r="D45" s="669" t="s">
        <v>356</v>
      </c>
      <c r="E45" s="656">
        <v>1</v>
      </c>
      <c r="F45" s="657">
        <v>887.89</v>
      </c>
      <c r="G45" s="497"/>
      <c r="H45" s="672"/>
      <c r="I45" s="673">
        <f t="shared" si="9"/>
        <v>0</v>
      </c>
      <c r="J45" s="661"/>
      <c r="K45" s="961">
        <f t="shared" si="16"/>
        <v>977.67180908337912</v>
      </c>
      <c r="L45" s="962"/>
      <c r="M45" s="674" t="e">
        <f>+ROUND(+K45+#REF!,0)</f>
        <v>#REF!</v>
      </c>
      <c r="N45" s="526">
        <f t="shared" si="14"/>
        <v>977.67180908337912</v>
      </c>
      <c r="O45" s="663">
        <f t="shared" si="10"/>
        <v>978</v>
      </c>
      <c r="P45" s="674">
        <f t="shared" si="11"/>
        <v>186</v>
      </c>
      <c r="Q45" s="675">
        <f t="shared" si="12"/>
        <v>1164</v>
      </c>
      <c r="R45" s="777"/>
      <c r="S45" s="421"/>
      <c r="T45" s="666">
        <f t="shared" si="13"/>
        <v>-1</v>
      </c>
      <c r="U45" s="649"/>
      <c r="V45" s="668">
        <f t="shared" si="15"/>
        <v>977.67180908337912</v>
      </c>
      <c r="W45" s="421"/>
      <c r="X45" s="421"/>
      <c r="Y45" s="421"/>
      <c r="Z45" s="421"/>
      <c r="AA45" s="421"/>
      <c r="AB45" s="421"/>
      <c r="AC45" s="421"/>
      <c r="AD45" s="421"/>
      <c r="AE45" s="421"/>
      <c r="AF45" s="421"/>
      <c r="AG45" s="421"/>
      <c r="AH45" s="421"/>
      <c r="AI45" s="421"/>
      <c r="AJ45" s="421"/>
      <c r="AK45" s="421"/>
      <c r="AL45" s="421"/>
      <c r="AM45" s="421"/>
      <c r="AN45" s="421"/>
      <c r="AO45" s="421"/>
      <c r="AP45" s="421"/>
      <c r="AQ45" s="421"/>
      <c r="AR45" s="421"/>
      <c r="AS45" s="421"/>
      <c r="AT45" s="421"/>
      <c r="AU45" s="492"/>
    </row>
    <row r="46" spans="1:58" s="493" customFormat="1" ht="50.1" customHeight="1" thickBot="1" x14ac:dyDescent="0.3">
      <c r="A46" s="71"/>
      <c r="B46" s="504">
        <v>11</v>
      </c>
      <c r="C46" s="676" t="s">
        <v>450</v>
      </c>
      <c r="D46" s="669" t="s">
        <v>356</v>
      </c>
      <c r="E46" s="656">
        <v>1</v>
      </c>
      <c r="F46" s="657">
        <v>1500.83</v>
      </c>
      <c r="G46" s="658"/>
      <c r="H46" s="659"/>
      <c r="I46" s="660">
        <f t="shared" si="9"/>
        <v>0</v>
      </c>
      <c r="J46" s="661"/>
      <c r="K46" s="961">
        <f t="shared" si="16"/>
        <v>1652.5911782164546</v>
      </c>
      <c r="L46" s="962"/>
      <c r="M46" s="662" t="e">
        <f>+ROUND(+K46+#REF!,0)</f>
        <v>#REF!</v>
      </c>
      <c r="N46" s="526">
        <f t="shared" si="14"/>
        <v>1652.5911782164546</v>
      </c>
      <c r="O46" s="663">
        <f t="shared" si="10"/>
        <v>1653</v>
      </c>
      <c r="P46" s="662">
        <f t="shared" si="11"/>
        <v>314</v>
      </c>
      <c r="Q46" s="671">
        <f t="shared" si="12"/>
        <v>1967</v>
      </c>
      <c r="R46" s="776"/>
      <c r="S46" s="421"/>
      <c r="T46" s="666">
        <f t="shared" si="13"/>
        <v>-1</v>
      </c>
      <c r="U46" s="649"/>
      <c r="V46" s="668">
        <f t="shared" si="15"/>
        <v>1652.5911782164546</v>
      </c>
      <c r="W46" s="421"/>
      <c r="X46" s="421"/>
      <c r="Y46" s="421"/>
      <c r="Z46" s="421"/>
      <c r="AA46" s="421"/>
      <c r="AB46" s="421"/>
      <c r="AC46" s="421"/>
      <c r="AD46" s="421"/>
      <c r="AE46" s="421"/>
      <c r="AF46" s="421"/>
      <c r="AG46" s="421"/>
      <c r="AH46" s="421"/>
      <c r="AI46" s="421"/>
      <c r="AJ46" s="421"/>
      <c r="AK46" s="421"/>
      <c r="AL46" s="421"/>
      <c r="AM46" s="421"/>
      <c r="AN46" s="421"/>
      <c r="AO46" s="421"/>
      <c r="AP46" s="421"/>
      <c r="AQ46" s="421"/>
      <c r="AR46" s="421"/>
      <c r="AS46" s="421"/>
      <c r="AT46" s="421"/>
      <c r="AU46" s="492"/>
    </row>
    <row r="47" spans="1:58" s="503" customFormat="1" ht="50.1" customHeight="1" thickBot="1" x14ac:dyDescent="0.3">
      <c r="A47" s="71"/>
      <c r="B47" s="504">
        <v>12</v>
      </c>
      <c r="C47" s="654" t="s">
        <v>451</v>
      </c>
      <c r="D47" s="669" t="s">
        <v>356</v>
      </c>
      <c r="E47" s="656">
        <v>1</v>
      </c>
      <c r="F47" s="657">
        <v>45154.9</v>
      </c>
      <c r="G47" s="497"/>
      <c r="H47" s="659">
        <f>+'[3]ANEXO 1 -V. UNITARIOS '!Y35</f>
        <v>0</v>
      </c>
      <c r="I47" s="660">
        <f t="shared" si="9"/>
        <v>0</v>
      </c>
      <c r="J47" s="670"/>
      <c r="K47" s="961">
        <f t="shared" si="16"/>
        <v>49720.880708172277</v>
      </c>
      <c r="L47" s="962"/>
      <c r="M47" s="662" t="e">
        <f>+ROUND(+K47+#REF!,0)</f>
        <v>#REF!</v>
      </c>
      <c r="N47" s="526">
        <f t="shared" si="14"/>
        <v>49720.880708172277</v>
      </c>
      <c r="O47" s="663">
        <f t="shared" si="10"/>
        <v>24860</v>
      </c>
      <c r="P47" s="662">
        <f t="shared" si="11"/>
        <v>4723</v>
      </c>
      <c r="Q47" s="671">
        <f t="shared" si="12"/>
        <v>29583</v>
      </c>
      <c r="R47" s="776"/>
      <c r="S47" s="3"/>
      <c r="T47" s="666">
        <f t="shared" si="13"/>
        <v>-1</v>
      </c>
      <c r="U47" s="71"/>
      <c r="V47" s="668">
        <f t="shared" si="15"/>
        <v>49720.880708172277</v>
      </c>
      <c r="W47" s="3"/>
      <c r="X47" s="3"/>
      <c r="Y47" s="3"/>
      <c r="Z47" s="3"/>
      <c r="AA47" s="3"/>
      <c r="AB47" s="3"/>
      <c r="AC47" s="3"/>
      <c r="AD47" s="3"/>
      <c r="AE47" s="3"/>
      <c r="AF47" s="3"/>
      <c r="AG47" s="3"/>
      <c r="AH47" s="3"/>
      <c r="AI47" s="3"/>
      <c r="AJ47" s="3"/>
      <c r="AK47" s="3"/>
      <c r="AL47" s="3"/>
      <c r="AM47" s="3"/>
      <c r="AN47" s="3"/>
      <c r="AO47" s="3"/>
      <c r="AP47" s="3"/>
      <c r="AQ47" s="3"/>
      <c r="AR47" s="3"/>
      <c r="AS47" s="3"/>
      <c r="AT47" s="3"/>
      <c r="AU47" s="502"/>
    </row>
    <row r="48" spans="1:58" s="493" customFormat="1" ht="50.1" customHeight="1" thickBot="1" x14ac:dyDescent="0.3">
      <c r="A48" s="71"/>
      <c r="B48" s="504">
        <v>13</v>
      </c>
      <c r="C48" s="654" t="s">
        <v>452</v>
      </c>
      <c r="D48" s="669" t="s">
        <v>356</v>
      </c>
      <c r="E48" s="656">
        <v>1</v>
      </c>
      <c r="F48" s="657">
        <v>48461.59</v>
      </c>
      <c r="G48" s="497"/>
      <c r="H48" s="672">
        <f>+'[3]ANEXO 1 -V. UNITARIOS '!Y36</f>
        <v>0</v>
      </c>
      <c r="I48" s="673">
        <f t="shared" si="9"/>
        <v>0</v>
      </c>
      <c r="J48" s="661"/>
      <c r="K48" s="961">
        <f t="shared" si="16"/>
        <v>53361.937139011585</v>
      </c>
      <c r="L48" s="962"/>
      <c r="M48" s="674" t="e">
        <f>+ROUND(+K48+#REF!,0)</f>
        <v>#REF!</v>
      </c>
      <c r="N48" s="526">
        <f t="shared" si="14"/>
        <v>53361.937139011585</v>
      </c>
      <c r="O48" s="663">
        <f t="shared" si="10"/>
        <v>26681</v>
      </c>
      <c r="P48" s="674">
        <f t="shared" si="11"/>
        <v>5069</v>
      </c>
      <c r="Q48" s="675">
        <f t="shared" si="12"/>
        <v>31750</v>
      </c>
      <c r="R48" s="777"/>
      <c r="S48" s="421"/>
      <c r="T48" s="666">
        <f t="shared" si="13"/>
        <v>-1</v>
      </c>
      <c r="U48" s="649"/>
      <c r="V48" s="668">
        <f t="shared" si="15"/>
        <v>53361.937139011585</v>
      </c>
      <c r="W48" s="421"/>
      <c r="X48" s="421"/>
      <c r="Y48" s="421"/>
      <c r="Z48" s="421"/>
      <c r="AA48" s="421"/>
      <c r="AB48" s="421"/>
      <c r="AC48" s="421"/>
      <c r="AD48" s="421"/>
      <c r="AE48" s="421"/>
      <c r="AF48" s="421"/>
      <c r="AG48" s="421"/>
      <c r="AH48" s="421"/>
      <c r="AI48" s="421"/>
      <c r="AJ48" s="421"/>
      <c r="AK48" s="421"/>
      <c r="AL48" s="421"/>
      <c r="AM48" s="421"/>
      <c r="AN48" s="421"/>
      <c r="AO48" s="421"/>
      <c r="AP48" s="421"/>
      <c r="AQ48" s="421"/>
      <c r="AR48" s="421"/>
      <c r="AS48" s="421"/>
      <c r="AT48" s="421"/>
      <c r="AU48" s="492"/>
    </row>
    <row r="49" spans="1:58" s="493" customFormat="1" ht="50.1" customHeight="1" thickBot="1" x14ac:dyDescent="0.3">
      <c r="A49" s="71"/>
      <c r="B49" s="504">
        <v>14</v>
      </c>
      <c r="C49" s="654" t="s">
        <v>453</v>
      </c>
      <c r="D49" s="669" t="s">
        <v>356</v>
      </c>
      <c r="E49" s="656">
        <v>1</v>
      </c>
      <c r="F49" s="657">
        <v>24294.57</v>
      </c>
      <c r="G49" s="658"/>
      <c r="H49" s="659">
        <f>+'[3]ANEXO 1 -V. UNITARIOS '!Y37</f>
        <v>0</v>
      </c>
      <c r="I49" s="660">
        <f t="shared" si="9"/>
        <v>0</v>
      </c>
      <c r="J49" s="661"/>
      <c r="K49" s="961">
        <f t="shared" si="16"/>
        <v>26751.19238059083</v>
      </c>
      <c r="L49" s="962"/>
      <c r="M49" s="662" t="e">
        <f>+ROUND(+K49+#REF!,0)</f>
        <v>#REF!</v>
      </c>
      <c r="N49" s="526">
        <f t="shared" si="14"/>
        <v>26751.19238059083</v>
      </c>
      <c r="O49" s="663">
        <f t="shared" si="10"/>
        <v>13376</v>
      </c>
      <c r="P49" s="662">
        <f t="shared" si="11"/>
        <v>2541</v>
      </c>
      <c r="Q49" s="671">
        <f t="shared" si="12"/>
        <v>15917</v>
      </c>
      <c r="R49" s="776"/>
      <c r="S49" s="421"/>
      <c r="T49" s="666">
        <f t="shared" si="13"/>
        <v>-1</v>
      </c>
      <c r="U49" s="649"/>
      <c r="V49" s="668">
        <f t="shared" si="15"/>
        <v>26751.19238059083</v>
      </c>
      <c r="W49" s="421"/>
      <c r="X49" s="421"/>
      <c r="Y49" s="421"/>
      <c r="Z49" s="421"/>
      <c r="AA49" s="421"/>
      <c r="AB49" s="421"/>
      <c r="AC49" s="421"/>
      <c r="AD49" s="421"/>
      <c r="AE49" s="421"/>
      <c r="AF49" s="421"/>
      <c r="AG49" s="421"/>
      <c r="AH49" s="421"/>
      <c r="AI49" s="421"/>
      <c r="AJ49" s="421"/>
      <c r="AK49" s="421"/>
      <c r="AL49" s="421"/>
      <c r="AM49" s="421"/>
      <c r="AN49" s="421"/>
      <c r="AO49" s="421"/>
      <c r="AP49" s="421"/>
      <c r="AQ49" s="421"/>
      <c r="AR49" s="421"/>
      <c r="AS49" s="421"/>
      <c r="AT49" s="421"/>
      <c r="AU49" s="492"/>
    </row>
    <row r="50" spans="1:58" s="503" customFormat="1" ht="50.1" customHeight="1" thickBot="1" x14ac:dyDescent="0.3">
      <c r="A50" s="71"/>
      <c r="B50" s="504">
        <v>15</v>
      </c>
      <c r="C50" s="654" t="s">
        <v>454</v>
      </c>
      <c r="D50" s="669" t="s">
        <v>356</v>
      </c>
      <c r="E50" s="656">
        <v>1</v>
      </c>
      <c r="F50" s="657">
        <v>48589.13</v>
      </c>
      <c r="G50" s="658"/>
      <c r="H50" s="672">
        <f>+'[3]ANEXO 1 -V. UNITARIOS '!Y38</f>
        <v>0</v>
      </c>
      <c r="I50" s="673">
        <f t="shared" si="9"/>
        <v>0</v>
      </c>
      <c r="J50" s="670"/>
      <c r="K50" s="961">
        <f t="shared" si="16"/>
        <v>53502.373749999992</v>
      </c>
      <c r="L50" s="962"/>
      <c r="M50" s="674" t="e">
        <f>+ROUND(+K50+#REF!,0)</f>
        <v>#REF!</v>
      </c>
      <c r="N50" s="526">
        <f t="shared" si="14"/>
        <v>53502.373749999992</v>
      </c>
      <c r="O50" s="663">
        <f t="shared" si="10"/>
        <v>26751</v>
      </c>
      <c r="P50" s="674">
        <f t="shared" si="11"/>
        <v>5083</v>
      </c>
      <c r="Q50" s="675">
        <f t="shared" si="12"/>
        <v>31834</v>
      </c>
      <c r="R50" s="777"/>
      <c r="S50" s="3"/>
      <c r="T50" s="666">
        <f t="shared" si="13"/>
        <v>-1</v>
      </c>
      <c r="U50" s="71"/>
      <c r="V50" s="668">
        <f t="shared" si="15"/>
        <v>53502.373749999992</v>
      </c>
      <c r="W50" s="3"/>
      <c r="X50" s="3"/>
      <c r="Y50" s="3"/>
      <c r="Z50" s="3"/>
      <c r="AA50" s="3"/>
      <c r="AB50" s="3"/>
      <c r="AC50" s="3"/>
      <c r="AD50" s="3"/>
      <c r="AE50" s="3"/>
      <c r="AF50" s="3"/>
      <c r="AG50" s="3"/>
      <c r="AH50" s="3"/>
      <c r="AI50" s="3"/>
      <c r="AJ50" s="3"/>
      <c r="AK50" s="3"/>
      <c r="AL50" s="3"/>
      <c r="AM50" s="3"/>
      <c r="AN50" s="3"/>
      <c r="AO50" s="3"/>
      <c r="AP50" s="3"/>
      <c r="AQ50" s="3"/>
      <c r="AR50" s="3"/>
      <c r="AS50" s="3"/>
      <c r="AT50" s="3"/>
      <c r="AU50" s="502"/>
    </row>
    <row r="51" spans="1:58" s="503" customFormat="1" ht="39.75" customHeight="1" thickBot="1" x14ac:dyDescent="0.3">
      <c r="A51" s="71"/>
      <c r="B51" s="504">
        <v>16</v>
      </c>
      <c r="C51" s="654" t="s">
        <v>455</v>
      </c>
      <c r="D51" s="669" t="s">
        <v>356</v>
      </c>
      <c r="E51" s="656">
        <v>1</v>
      </c>
      <c r="F51" s="657">
        <v>37599.57</v>
      </c>
      <c r="G51" s="658"/>
      <c r="H51" s="659">
        <f>+'[3]ANEXO 1 -V. UNITARIOS '!Y39</f>
        <v>0</v>
      </c>
      <c r="I51" s="660">
        <f t="shared" si="9"/>
        <v>0</v>
      </c>
      <c r="J51" s="670"/>
      <c r="K51" s="961">
        <f t="shared" si="16"/>
        <v>41401.569589315288</v>
      </c>
      <c r="L51" s="962"/>
      <c r="M51" s="662" t="e">
        <f>+ROUND(+K51+#REF!,0)</f>
        <v>#REF!</v>
      </c>
      <c r="N51" s="526">
        <f t="shared" si="14"/>
        <v>41401.569589315288</v>
      </c>
      <c r="O51" s="663">
        <f t="shared" si="10"/>
        <v>20701</v>
      </c>
      <c r="P51" s="662">
        <f t="shared" si="11"/>
        <v>3933</v>
      </c>
      <c r="Q51" s="671">
        <f t="shared" si="12"/>
        <v>24634</v>
      </c>
      <c r="R51" s="776"/>
      <c r="S51" s="3"/>
      <c r="T51" s="666">
        <f t="shared" si="13"/>
        <v>-1</v>
      </c>
      <c r="U51" s="71"/>
      <c r="V51" s="668">
        <f t="shared" si="15"/>
        <v>41401.569589315288</v>
      </c>
      <c r="W51" s="3"/>
      <c r="X51" s="3"/>
      <c r="Y51" s="3"/>
      <c r="Z51" s="3"/>
      <c r="AA51" s="3"/>
      <c r="AB51" s="3"/>
      <c r="AC51" s="3"/>
      <c r="AD51" s="3"/>
      <c r="AE51" s="3"/>
      <c r="AF51" s="3"/>
      <c r="AG51" s="3"/>
      <c r="AH51" s="3"/>
      <c r="AI51" s="3"/>
      <c r="AJ51" s="3"/>
      <c r="AK51" s="3"/>
      <c r="AL51" s="3"/>
      <c r="AM51" s="3"/>
      <c r="AN51" s="3"/>
      <c r="AO51" s="3"/>
      <c r="AP51" s="3"/>
      <c r="AQ51" s="3"/>
      <c r="AR51" s="3"/>
      <c r="AS51" s="3"/>
      <c r="AT51" s="3"/>
      <c r="AU51" s="502"/>
    </row>
    <row r="52" spans="1:58" s="503" customFormat="1" ht="50.1" customHeight="1" thickBot="1" x14ac:dyDescent="0.3">
      <c r="A52" s="71"/>
      <c r="B52" s="504">
        <v>17</v>
      </c>
      <c r="C52" s="677" t="s">
        <v>492</v>
      </c>
      <c r="D52" s="678" t="s">
        <v>356</v>
      </c>
      <c r="E52" s="656">
        <v>1</v>
      </c>
      <c r="F52" s="657">
        <v>17426.09</v>
      </c>
      <c r="G52" s="497"/>
      <c r="H52" s="659">
        <f>+'[3]ANEXO 1 -V. UNITARIOS '!Y40</f>
        <v>0</v>
      </c>
      <c r="I52" s="660">
        <f t="shared" si="9"/>
        <v>0</v>
      </c>
      <c r="J52" s="670"/>
      <c r="K52" s="961">
        <f t="shared" si="16"/>
        <v>19188.184274572057</v>
      </c>
      <c r="L52" s="962"/>
      <c r="M52" s="662" t="e">
        <f>+ROUND(+K52+#REF!,0)</f>
        <v>#REF!</v>
      </c>
      <c r="N52" s="526">
        <f t="shared" si="14"/>
        <v>19188.184274572057</v>
      </c>
      <c r="O52" s="663">
        <f t="shared" si="10"/>
        <v>9594</v>
      </c>
      <c r="P52" s="662">
        <f t="shared" si="11"/>
        <v>1823</v>
      </c>
      <c r="Q52" s="671">
        <f t="shared" si="12"/>
        <v>11417</v>
      </c>
      <c r="R52" s="776"/>
      <c r="S52" s="3"/>
      <c r="T52" s="666">
        <f t="shared" si="13"/>
        <v>-1</v>
      </c>
      <c r="U52" s="71"/>
      <c r="V52" s="668">
        <f t="shared" si="15"/>
        <v>19188.184274572057</v>
      </c>
      <c r="W52" s="3"/>
      <c r="X52" s="3"/>
      <c r="Y52" s="3"/>
      <c r="Z52" s="3"/>
      <c r="AA52" s="3"/>
      <c r="AB52" s="3"/>
      <c r="AC52" s="3"/>
      <c r="AD52" s="3"/>
      <c r="AE52" s="3"/>
      <c r="AF52" s="3"/>
      <c r="AG52" s="3"/>
      <c r="AH52" s="3"/>
      <c r="AI52" s="3"/>
      <c r="AJ52" s="3"/>
      <c r="AK52" s="3"/>
      <c r="AL52" s="3"/>
      <c r="AM52" s="3"/>
      <c r="AN52" s="3"/>
      <c r="AO52" s="3"/>
      <c r="AP52" s="3"/>
      <c r="AQ52" s="3"/>
      <c r="AR52" s="3"/>
      <c r="AS52" s="3"/>
      <c r="AT52" s="3"/>
      <c r="AU52" s="502"/>
    </row>
    <row r="53" spans="1:58" s="493" customFormat="1" ht="57" customHeight="1" thickBot="1" x14ac:dyDescent="0.3">
      <c r="A53" s="71"/>
      <c r="B53" s="504">
        <v>18</v>
      </c>
      <c r="C53" s="677" t="s">
        <v>457</v>
      </c>
      <c r="D53" s="678" t="s">
        <v>465</v>
      </c>
      <c r="E53" s="656">
        <v>1</v>
      </c>
      <c r="F53" s="657">
        <v>8305.44</v>
      </c>
      <c r="G53" s="658"/>
      <c r="H53" s="659">
        <f>+'[3]ANEXO 1 -V. UNITARIOS '!Y41</f>
        <v>0</v>
      </c>
      <c r="I53" s="660">
        <f t="shared" si="9"/>
        <v>0</v>
      </c>
      <c r="J53" s="661"/>
      <c r="K53" s="961">
        <f t="shared" si="16"/>
        <v>9145.2708669243511</v>
      </c>
      <c r="L53" s="962"/>
      <c r="M53" s="662" t="e">
        <f>+ROUND(+K53+#REF!,0)</f>
        <v>#REF!</v>
      </c>
      <c r="N53" s="526">
        <f t="shared" si="14"/>
        <v>9145.2708669243511</v>
      </c>
      <c r="O53" s="663">
        <f t="shared" si="10"/>
        <v>4573</v>
      </c>
      <c r="P53" s="662">
        <f t="shared" si="11"/>
        <v>869</v>
      </c>
      <c r="Q53" s="671">
        <f t="shared" si="12"/>
        <v>5442</v>
      </c>
      <c r="R53" s="776"/>
      <c r="S53" s="421"/>
      <c r="T53" s="666">
        <f t="shared" si="13"/>
        <v>-1</v>
      </c>
      <c r="U53" s="649"/>
      <c r="V53" s="668">
        <f t="shared" si="15"/>
        <v>9145.2708669243511</v>
      </c>
      <c r="W53" s="421"/>
      <c r="X53" s="421"/>
      <c r="Y53" s="421"/>
      <c r="Z53" s="421"/>
      <c r="AA53" s="421"/>
      <c r="AB53" s="421"/>
      <c r="AC53" s="421"/>
      <c r="AD53" s="421"/>
      <c r="AE53" s="421"/>
      <c r="AF53" s="421"/>
      <c r="AG53" s="421"/>
      <c r="AH53" s="421"/>
      <c r="AI53" s="421"/>
      <c r="AJ53" s="421"/>
      <c r="AK53" s="421"/>
      <c r="AL53" s="421"/>
      <c r="AM53" s="421"/>
      <c r="AN53" s="421"/>
      <c r="AO53" s="421"/>
      <c r="AP53" s="421"/>
      <c r="AQ53" s="421"/>
      <c r="AR53" s="421"/>
      <c r="AS53" s="421"/>
      <c r="AT53" s="421"/>
      <c r="AU53" s="492"/>
    </row>
    <row r="54" spans="1:58" s="503" customFormat="1" ht="50.1" customHeight="1" thickBot="1" x14ac:dyDescent="0.3">
      <c r="A54" s="71"/>
      <c r="B54" s="504">
        <v>19</v>
      </c>
      <c r="C54" s="677" t="s">
        <v>458</v>
      </c>
      <c r="D54" s="679" t="s">
        <v>356</v>
      </c>
      <c r="E54" s="557">
        <v>1</v>
      </c>
      <c r="F54" s="657">
        <v>33348.67</v>
      </c>
      <c r="G54" s="680"/>
      <c r="H54" s="681">
        <f>+'[3]ANEXO 1 -V. UNITARIOS '!Y42</f>
        <v>0</v>
      </c>
      <c r="I54" s="660">
        <f t="shared" si="9"/>
        <v>0</v>
      </c>
      <c r="J54" s="670"/>
      <c r="K54" s="961">
        <f t="shared" si="16"/>
        <v>36720.826374240743</v>
      </c>
      <c r="L54" s="962"/>
      <c r="M54" s="682" t="e">
        <f>+ROUND(+K54+#REF!,0)</f>
        <v>#REF!</v>
      </c>
      <c r="N54" s="526">
        <f t="shared" si="14"/>
        <v>36720.826374240743</v>
      </c>
      <c r="O54" s="683">
        <f t="shared" si="10"/>
        <v>18360</v>
      </c>
      <c r="P54" s="682">
        <f t="shared" si="11"/>
        <v>3488</v>
      </c>
      <c r="Q54" s="684">
        <f t="shared" si="12"/>
        <v>21848</v>
      </c>
      <c r="R54" s="514"/>
      <c r="S54" s="577"/>
      <c r="T54" s="666">
        <f t="shared" si="13"/>
        <v>-1</v>
      </c>
      <c r="U54" s="577"/>
      <c r="V54" s="668">
        <f t="shared" si="15"/>
        <v>36720.826374240743</v>
      </c>
      <c r="W54" s="505"/>
      <c r="X54" s="505"/>
      <c r="Y54" s="505"/>
      <c r="Z54" s="505"/>
      <c r="AA54" s="505"/>
      <c r="AB54" s="505"/>
      <c r="AC54" s="505"/>
      <c r="AD54" s="505"/>
      <c r="AE54" s="505"/>
      <c r="AF54" s="505"/>
      <c r="AG54" s="505"/>
      <c r="AH54" s="505"/>
      <c r="AI54" s="505"/>
      <c r="AJ54" s="505"/>
      <c r="AK54" s="505"/>
      <c r="AL54" s="505"/>
      <c r="AM54" s="505"/>
      <c r="AN54" s="505"/>
      <c r="AO54" s="505"/>
      <c r="AP54" s="505"/>
      <c r="AQ54" s="505"/>
      <c r="AR54" s="505"/>
      <c r="AS54" s="505"/>
      <c r="AT54" s="505"/>
      <c r="AU54" s="506"/>
      <c r="AV54" s="507"/>
      <c r="AW54" s="507"/>
      <c r="AX54" s="507"/>
      <c r="AY54" s="507"/>
      <c r="AZ54" s="507"/>
      <c r="BA54" s="507"/>
      <c r="BB54" s="507"/>
      <c r="BC54" s="507"/>
      <c r="BD54" s="507"/>
      <c r="BE54" s="507"/>
      <c r="BF54" s="507"/>
    </row>
    <row r="55" spans="1:58" s="493" customFormat="1" ht="50.1" customHeight="1" thickBot="1" x14ac:dyDescent="0.3">
      <c r="A55" s="71"/>
      <c r="B55" s="504">
        <v>20</v>
      </c>
      <c r="C55" s="677" t="s">
        <v>459</v>
      </c>
      <c r="D55" s="679" t="s">
        <v>356</v>
      </c>
      <c r="E55" s="557">
        <v>1</v>
      </c>
      <c r="F55" s="657">
        <v>67691.06</v>
      </c>
      <c r="G55" s="680"/>
      <c r="H55" s="685">
        <f>+'[3]ANEXO 1 -V. UNITARIOS '!Y43</f>
        <v>0</v>
      </c>
      <c r="I55" s="673">
        <f t="shared" si="9"/>
        <v>0</v>
      </c>
      <c r="J55" s="661"/>
      <c r="K55" s="961">
        <f t="shared" si="16"/>
        <v>74535.855893152941</v>
      </c>
      <c r="L55" s="962"/>
      <c r="M55" s="686" t="e">
        <f>+ROUND(+K55+#REF!,0)</f>
        <v>#REF!</v>
      </c>
      <c r="N55" s="526">
        <f t="shared" si="14"/>
        <v>74535.855893152941</v>
      </c>
      <c r="O55" s="683">
        <f t="shared" si="10"/>
        <v>37268</v>
      </c>
      <c r="P55" s="686">
        <f t="shared" si="11"/>
        <v>7081</v>
      </c>
      <c r="Q55" s="687">
        <f t="shared" si="12"/>
        <v>44349</v>
      </c>
      <c r="R55" s="514"/>
      <c r="S55" s="649"/>
      <c r="T55" s="666">
        <f t="shared" si="13"/>
        <v>-1</v>
      </c>
      <c r="U55" s="649"/>
      <c r="V55" s="668">
        <f t="shared" si="15"/>
        <v>74535.855893152941</v>
      </c>
      <c r="W55" s="421"/>
      <c r="X55" s="421"/>
      <c r="Y55" s="421"/>
      <c r="Z55" s="421"/>
      <c r="AA55" s="421"/>
      <c r="AB55" s="421"/>
      <c r="AC55" s="421"/>
      <c r="AD55" s="421"/>
      <c r="AE55" s="421"/>
      <c r="AF55" s="421"/>
      <c r="AG55" s="421"/>
      <c r="AH55" s="421"/>
      <c r="AI55" s="421"/>
      <c r="AJ55" s="421"/>
      <c r="AK55" s="421"/>
      <c r="AL55" s="421"/>
      <c r="AM55" s="421"/>
      <c r="AN55" s="421"/>
      <c r="AO55" s="421"/>
      <c r="AP55" s="421"/>
      <c r="AQ55" s="421"/>
      <c r="AR55" s="421"/>
      <c r="AS55" s="421"/>
      <c r="AT55" s="421"/>
      <c r="AU55" s="492"/>
    </row>
    <row r="56" spans="1:58" s="493" customFormat="1" ht="50.1" customHeight="1" thickBot="1" x14ac:dyDescent="0.3">
      <c r="A56" s="71"/>
      <c r="B56" s="504">
        <v>21</v>
      </c>
      <c r="C56" s="688" t="s">
        <v>460</v>
      </c>
      <c r="D56" s="679" t="s">
        <v>465</v>
      </c>
      <c r="E56" s="557">
        <v>1</v>
      </c>
      <c r="F56" s="657">
        <v>402186.7</v>
      </c>
      <c r="G56" s="689"/>
      <c r="H56" s="681">
        <f>+'[3]ANEXO 1 -V. UNITARIOS '!Y44</f>
        <v>0</v>
      </c>
      <c r="I56" s="660">
        <f t="shared" si="9"/>
        <v>0</v>
      </c>
      <c r="J56" s="661"/>
      <c r="K56" s="961">
        <f t="shared" si="16"/>
        <v>442855.08179872989</v>
      </c>
      <c r="L56" s="962"/>
      <c r="M56" s="682" t="e">
        <f>+ROUND(+K56+#REF!,0)</f>
        <v>#REF!</v>
      </c>
      <c r="N56" s="526">
        <f t="shared" si="14"/>
        <v>442855.08179872989</v>
      </c>
      <c r="O56" s="683">
        <f t="shared" si="10"/>
        <v>221428</v>
      </c>
      <c r="P56" s="682">
        <f t="shared" si="11"/>
        <v>42071</v>
      </c>
      <c r="Q56" s="684">
        <f t="shared" si="12"/>
        <v>263499</v>
      </c>
      <c r="R56" s="514"/>
      <c r="S56" s="649"/>
      <c r="T56" s="666">
        <f t="shared" si="13"/>
        <v>-1</v>
      </c>
      <c r="U56" s="649"/>
      <c r="V56" s="668">
        <f t="shared" si="15"/>
        <v>442855.08179872989</v>
      </c>
      <c r="W56" s="421"/>
      <c r="X56" s="421"/>
      <c r="Y56" s="421"/>
      <c r="Z56" s="421"/>
      <c r="AA56" s="421"/>
      <c r="AB56" s="421"/>
      <c r="AC56" s="421"/>
      <c r="AD56" s="421"/>
      <c r="AE56" s="421"/>
      <c r="AF56" s="421"/>
      <c r="AG56" s="421"/>
      <c r="AH56" s="421"/>
      <c r="AI56" s="421"/>
      <c r="AJ56" s="421"/>
      <c r="AK56" s="421"/>
      <c r="AL56" s="421"/>
      <c r="AM56" s="421"/>
      <c r="AN56" s="421"/>
      <c r="AO56" s="421"/>
      <c r="AP56" s="421"/>
      <c r="AQ56" s="421"/>
      <c r="AR56" s="421"/>
      <c r="AS56" s="421"/>
      <c r="AT56" s="421"/>
      <c r="AU56" s="492"/>
    </row>
    <row r="57" spans="1:58" s="503" customFormat="1" ht="39.75" customHeight="1" thickBot="1" x14ac:dyDescent="0.3">
      <c r="A57" s="71"/>
      <c r="B57" s="504">
        <v>22</v>
      </c>
      <c r="C57" s="677" t="s">
        <v>461</v>
      </c>
      <c r="D57" s="678" t="s">
        <v>356</v>
      </c>
      <c r="E57" s="656">
        <v>1</v>
      </c>
      <c r="F57" s="657">
        <v>31544.04</v>
      </c>
      <c r="G57" s="658"/>
      <c r="H57" s="659">
        <f>+'[3]ANEXO 1 -V. UNITARIOS '!Y45</f>
        <v>0</v>
      </c>
      <c r="I57" s="660">
        <f t="shared" si="9"/>
        <v>0</v>
      </c>
      <c r="J57" s="670"/>
      <c r="K57" s="961">
        <f t="shared" si="16"/>
        <v>34733.715496962999</v>
      </c>
      <c r="L57" s="962"/>
      <c r="M57" s="662" t="e">
        <f>+ROUND(+K57+#REF!,0)</f>
        <v>#REF!</v>
      </c>
      <c r="N57" s="526">
        <f t="shared" si="14"/>
        <v>34733.715496962999</v>
      </c>
      <c r="O57" s="663">
        <f t="shared" si="10"/>
        <v>17367</v>
      </c>
      <c r="P57" s="662">
        <f t="shared" si="11"/>
        <v>3300</v>
      </c>
      <c r="Q57" s="671">
        <f t="shared" si="12"/>
        <v>20667</v>
      </c>
      <c r="R57" s="776"/>
      <c r="S57" s="3"/>
      <c r="T57" s="666">
        <f t="shared" si="13"/>
        <v>-1</v>
      </c>
      <c r="U57" s="71"/>
      <c r="V57" s="668">
        <f t="shared" si="15"/>
        <v>34733.715496962999</v>
      </c>
      <c r="W57" s="3"/>
      <c r="X57" s="3"/>
      <c r="Y57" s="3"/>
      <c r="Z57" s="3"/>
      <c r="AA57" s="3"/>
      <c r="AB57" s="3"/>
      <c r="AC57" s="3"/>
      <c r="AD57" s="3"/>
      <c r="AE57" s="3"/>
      <c r="AF57" s="3"/>
      <c r="AG57" s="3"/>
      <c r="AH57" s="3"/>
      <c r="AI57" s="3"/>
      <c r="AJ57" s="3"/>
      <c r="AK57" s="3"/>
      <c r="AL57" s="3"/>
      <c r="AM57" s="3"/>
      <c r="AN57" s="3"/>
      <c r="AO57" s="3"/>
      <c r="AP57" s="3"/>
      <c r="AQ57" s="3"/>
      <c r="AR57" s="3"/>
      <c r="AS57" s="3"/>
      <c r="AT57" s="3"/>
      <c r="AU57" s="502"/>
    </row>
    <row r="58" spans="1:58" s="503" customFormat="1" ht="50.1" customHeight="1" thickBot="1" x14ac:dyDescent="0.3">
      <c r="A58" s="71"/>
      <c r="B58" s="504">
        <v>23</v>
      </c>
      <c r="C58" s="676" t="s">
        <v>462</v>
      </c>
      <c r="D58" s="669" t="s">
        <v>356</v>
      </c>
      <c r="E58" s="656">
        <v>1</v>
      </c>
      <c r="F58" s="657">
        <v>58891.81</v>
      </c>
      <c r="G58" s="497"/>
      <c r="H58" s="659">
        <f>+'[3]ANEXO 1 -V. UNITARIOS '!Y46</f>
        <v>0</v>
      </c>
      <c r="I58" s="660">
        <f t="shared" si="9"/>
        <v>0</v>
      </c>
      <c r="J58" s="670"/>
      <c r="K58" s="961">
        <f t="shared" si="16"/>
        <v>64846.841864301481</v>
      </c>
      <c r="L58" s="962"/>
      <c r="M58" s="662" t="e">
        <f>+ROUND(+K58+#REF!,0)</f>
        <v>#REF!</v>
      </c>
      <c r="N58" s="526">
        <f t="shared" si="14"/>
        <v>64846.841864301481</v>
      </c>
      <c r="O58" s="663">
        <f t="shared" si="10"/>
        <v>32423</v>
      </c>
      <c r="P58" s="662">
        <f t="shared" si="11"/>
        <v>6160</v>
      </c>
      <c r="Q58" s="671">
        <f t="shared" si="12"/>
        <v>38583</v>
      </c>
      <c r="R58" s="776"/>
      <c r="S58" s="3"/>
      <c r="T58" s="666">
        <f t="shared" si="13"/>
        <v>-1</v>
      </c>
      <c r="U58" s="71"/>
      <c r="V58" s="668">
        <f t="shared" si="15"/>
        <v>64846.841864301481</v>
      </c>
      <c r="W58" s="3"/>
      <c r="X58" s="3"/>
      <c r="Y58" s="3"/>
      <c r="Z58" s="3"/>
      <c r="AA58" s="3"/>
      <c r="AB58" s="3"/>
      <c r="AC58" s="3"/>
      <c r="AD58" s="3"/>
      <c r="AE58" s="3"/>
      <c r="AF58" s="3"/>
      <c r="AG58" s="3"/>
      <c r="AH58" s="3"/>
      <c r="AI58" s="3"/>
      <c r="AJ58" s="3"/>
      <c r="AK58" s="3"/>
      <c r="AL58" s="3"/>
      <c r="AM58" s="3"/>
      <c r="AN58" s="3"/>
      <c r="AO58" s="3"/>
      <c r="AP58" s="3"/>
      <c r="AQ58" s="3"/>
      <c r="AR58" s="3"/>
      <c r="AS58" s="3"/>
      <c r="AT58" s="3"/>
      <c r="AU58" s="502"/>
    </row>
    <row r="59" spans="1:58" s="493" customFormat="1" ht="57" customHeight="1" thickBot="1" x14ac:dyDescent="0.3">
      <c r="A59" s="71"/>
      <c r="B59" s="504">
        <v>24</v>
      </c>
      <c r="C59" s="676" t="s">
        <v>493</v>
      </c>
      <c r="D59" s="669" t="s">
        <v>356</v>
      </c>
      <c r="E59" s="656">
        <v>1</v>
      </c>
      <c r="F59" s="657">
        <v>199821.2</v>
      </c>
      <c r="G59" s="658"/>
      <c r="H59" s="659">
        <f>+'[3]ANEXO 1 -V. UNITARIOS '!Y47</f>
        <v>0</v>
      </c>
      <c r="I59" s="660">
        <f t="shared" si="9"/>
        <v>0</v>
      </c>
      <c r="J59" s="661"/>
      <c r="K59" s="961">
        <f t="shared" si="16"/>
        <v>220026.7534235229</v>
      </c>
      <c r="L59" s="962"/>
      <c r="M59" s="662" t="e">
        <f>+ROUND(+K59+#REF!,0)</f>
        <v>#REF!</v>
      </c>
      <c r="N59" s="526">
        <f t="shared" si="14"/>
        <v>220026.7534235229</v>
      </c>
      <c r="O59" s="663">
        <f t="shared" si="10"/>
        <v>110013</v>
      </c>
      <c r="P59" s="662">
        <f t="shared" si="11"/>
        <v>20902</v>
      </c>
      <c r="Q59" s="671">
        <f t="shared" si="12"/>
        <v>130915</v>
      </c>
      <c r="R59" s="776"/>
      <c r="S59" s="421"/>
      <c r="T59" s="666">
        <f t="shared" si="13"/>
        <v>-1</v>
      </c>
      <c r="U59" s="649"/>
      <c r="V59" s="668">
        <f t="shared" si="15"/>
        <v>220026.7534235229</v>
      </c>
      <c r="W59" s="421"/>
      <c r="X59" s="421"/>
      <c r="Y59" s="421"/>
      <c r="Z59" s="421"/>
      <c r="AA59" s="421"/>
      <c r="AB59" s="421"/>
      <c r="AC59" s="421"/>
      <c r="AD59" s="421"/>
      <c r="AE59" s="421"/>
      <c r="AF59" s="421"/>
      <c r="AG59" s="421"/>
      <c r="AH59" s="421"/>
      <c r="AI59" s="421"/>
      <c r="AJ59" s="421"/>
      <c r="AK59" s="421"/>
      <c r="AL59" s="421"/>
      <c r="AM59" s="421"/>
      <c r="AN59" s="421"/>
      <c r="AO59" s="421"/>
      <c r="AP59" s="421"/>
      <c r="AQ59" s="421"/>
      <c r="AR59" s="421"/>
      <c r="AS59" s="421"/>
      <c r="AT59" s="421"/>
      <c r="AU59" s="492"/>
    </row>
    <row r="60" spans="1:58" s="503" customFormat="1" ht="50.1" customHeight="1" thickBot="1" x14ac:dyDescent="0.3">
      <c r="A60" s="71"/>
      <c r="B60" s="504">
        <v>25</v>
      </c>
      <c r="C60" s="676" t="s">
        <v>464</v>
      </c>
      <c r="D60" s="669" t="s">
        <v>356</v>
      </c>
      <c r="E60" s="656">
        <v>1</v>
      </c>
      <c r="F60" s="657">
        <v>103663</v>
      </c>
      <c r="G60" s="497"/>
      <c r="H60" s="659">
        <f>+'[3]ANEXO 1 -V. UNITARIOS '!Y48</f>
        <v>0</v>
      </c>
      <c r="I60" s="660">
        <f t="shared" si="9"/>
        <v>0</v>
      </c>
      <c r="J60" s="690"/>
      <c r="K60" s="961">
        <f t="shared" si="16"/>
        <v>114145.21252070677</v>
      </c>
      <c r="L60" s="962"/>
      <c r="M60" s="662" t="e">
        <f>+ROUND(+K60+#REF!,0)</f>
        <v>#REF!</v>
      </c>
      <c r="N60" s="526">
        <f t="shared" si="14"/>
        <v>114145.21252070677</v>
      </c>
      <c r="O60" s="663">
        <f t="shared" si="10"/>
        <v>57073</v>
      </c>
      <c r="P60" s="662">
        <f t="shared" si="11"/>
        <v>10844</v>
      </c>
      <c r="Q60" s="671">
        <f t="shared" si="12"/>
        <v>67917</v>
      </c>
      <c r="R60" s="776"/>
      <c r="S60" s="505"/>
      <c r="T60" s="666">
        <f t="shared" si="13"/>
        <v>-1</v>
      </c>
      <c r="U60" s="577"/>
      <c r="V60" s="668">
        <f t="shared" si="15"/>
        <v>114145.21252070677</v>
      </c>
      <c r="W60" s="505"/>
      <c r="X60" s="505"/>
      <c r="Y60" s="505"/>
      <c r="Z60" s="505"/>
      <c r="AA60" s="505"/>
      <c r="AB60" s="505"/>
      <c r="AC60" s="505"/>
      <c r="AD60" s="505"/>
      <c r="AE60" s="505"/>
      <c r="AF60" s="505"/>
      <c r="AG60" s="505"/>
      <c r="AH60" s="505"/>
      <c r="AI60" s="505"/>
      <c r="AJ60" s="505"/>
      <c r="AK60" s="505"/>
      <c r="AL60" s="505"/>
      <c r="AM60" s="505"/>
      <c r="AN60" s="505"/>
      <c r="AO60" s="505"/>
      <c r="AP60" s="505"/>
      <c r="AQ60" s="505"/>
      <c r="AR60" s="505"/>
      <c r="AS60" s="505"/>
      <c r="AT60" s="505"/>
      <c r="AU60" s="506"/>
      <c r="AV60" s="507"/>
      <c r="AW60" s="507"/>
      <c r="AX60" s="507"/>
      <c r="AY60" s="507"/>
      <c r="AZ60" s="507"/>
      <c r="BA60" s="507"/>
      <c r="BB60" s="507"/>
      <c r="BC60" s="507"/>
      <c r="BD60" s="507"/>
      <c r="BE60" s="507"/>
      <c r="BF60" s="507"/>
    </row>
    <row r="61" spans="1:58" s="509" customFormat="1" ht="35.25" customHeight="1" thickBot="1" x14ac:dyDescent="0.3">
      <c r="A61" s="71"/>
      <c r="B61" s="972" t="s">
        <v>494</v>
      </c>
      <c r="C61" s="973"/>
      <c r="D61" s="974"/>
      <c r="E61" s="71"/>
      <c r="F61" s="71"/>
      <c r="G61" s="691"/>
      <c r="H61" s="692"/>
      <c r="I61" s="693"/>
      <c r="J61" s="71"/>
      <c r="K61" s="71"/>
      <c r="L61" s="71"/>
      <c r="M61" s="71"/>
      <c r="N61" s="71"/>
      <c r="O61" s="71"/>
      <c r="P61" s="71"/>
      <c r="Q61" s="71"/>
      <c r="R61" s="71"/>
      <c r="S61" s="71"/>
      <c r="T61" s="71"/>
      <c r="U61" s="71"/>
      <c r="V61" s="694">
        <f>SUM(V36:V60)</f>
        <v>1414003.7787727772</v>
      </c>
      <c r="W61" s="3"/>
      <c r="X61" s="3"/>
      <c r="Y61" s="3"/>
      <c r="Z61" s="3"/>
      <c r="AA61" s="3"/>
      <c r="AB61" s="3"/>
      <c r="AC61" s="3"/>
      <c r="AD61" s="3"/>
      <c r="AE61" s="3"/>
      <c r="AF61" s="3"/>
      <c r="AG61" s="3"/>
      <c r="AH61" s="3"/>
      <c r="AI61" s="3"/>
      <c r="AJ61" s="3"/>
      <c r="AK61" s="3"/>
      <c r="AL61" s="3"/>
      <c r="AM61" s="3"/>
      <c r="AN61" s="3"/>
      <c r="AO61" s="3"/>
      <c r="AP61" s="3"/>
      <c r="AQ61" s="3"/>
      <c r="AR61" s="3"/>
      <c r="AS61" s="3"/>
      <c r="AT61" s="3"/>
      <c r="AU61" s="508"/>
    </row>
    <row r="62" spans="1:58" s="649" customFormat="1" x14ac:dyDescent="0.25">
      <c r="A62" s="71"/>
      <c r="B62" s="71"/>
      <c r="C62" s="71"/>
      <c r="D62" s="71"/>
      <c r="E62" s="71"/>
      <c r="F62" s="71"/>
      <c r="G62" s="71"/>
      <c r="H62" s="71"/>
      <c r="I62" s="71"/>
      <c r="J62" s="71"/>
      <c r="K62" s="71"/>
      <c r="L62" s="71"/>
      <c r="M62" s="71"/>
      <c r="N62" s="71"/>
      <c r="O62" s="71"/>
      <c r="P62" s="71"/>
      <c r="Q62" s="71"/>
      <c r="R62" s="71"/>
      <c r="S62" s="71"/>
      <c r="T62" s="71"/>
      <c r="U62" s="71"/>
      <c r="V62" s="71"/>
      <c r="W62" s="71"/>
      <c r="X62" s="71"/>
      <c r="Y62" s="71"/>
      <c r="Z62" s="71"/>
      <c r="AA62" s="71"/>
      <c r="AB62" s="71"/>
    </row>
    <row r="63" spans="1:58" s="649" customFormat="1" x14ac:dyDescent="0.25">
      <c r="A63" s="71"/>
      <c r="B63" s="71"/>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row>
    <row r="64" spans="1:58" s="649" customFormat="1" x14ac:dyDescent="0.25">
      <c r="A64" s="71"/>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row>
    <row r="65" spans="1:40" s="649" customFormat="1" x14ac:dyDescent="0.25">
      <c r="A65" s="71"/>
      <c r="B65" s="71"/>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row>
    <row r="66" spans="1:40" s="649" customFormat="1" x14ac:dyDescent="0.25">
      <c r="A66" s="71"/>
      <c r="B66" s="71"/>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row>
    <row r="67" spans="1:40" ht="35.25" customHeight="1" x14ac:dyDescent="0.25">
      <c r="B67" s="510"/>
      <c r="C67" s="511" t="s">
        <v>495</v>
      </c>
      <c r="D67" s="510"/>
      <c r="E67" s="512"/>
      <c r="F67" s="512"/>
      <c r="G67" s="513"/>
      <c r="H67" s="514"/>
      <c r="I67" s="514"/>
      <c r="J67" s="514"/>
      <c r="K67" s="515"/>
      <c r="L67" s="514"/>
      <c r="M67" s="514"/>
      <c r="N67" s="514"/>
      <c r="O67" s="515"/>
      <c r="P67" s="514"/>
      <c r="Q67" s="514"/>
      <c r="R67" s="514"/>
      <c r="S67" s="514"/>
      <c r="T67" s="3"/>
      <c r="U67" s="3"/>
      <c r="V67" s="3"/>
      <c r="W67" s="516"/>
      <c r="X67" s="3"/>
      <c r="Y67" s="3"/>
      <c r="Z67" s="3"/>
      <c r="AA67" s="3"/>
      <c r="AB67" s="3"/>
      <c r="AC67" s="3"/>
      <c r="AD67" s="3"/>
      <c r="AE67" s="3"/>
      <c r="AF67" s="3"/>
      <c r="AG67" s="3"/>
      <c r="AH67" s="3"/>
      <c r="AI67" s="3"/>
      <c r="AJ67" s="3"/>
      <c r="AK67" s="3"/>
      <c r="AL67" s="3"/>
      <c r="AM67" s="3"/>
      <c r="AN67" s="3"/>
    </row>
    <row r="68" spans="1:40" ht="38.25" customHeight="1" x14ac:dyDescent="0.2">
      <c r="B68" s="517"/>
      <c r="C68" s="518"/>
      <c r="D68" s="518"/>
      <c r="E68" s="512"/>
      <c r="F68" s="512"/>
      <c r="G68" s="513"/>
      <c r="H68" s="519"/>
      <c r="I68" s="519"/>
      <c r="J68" s="519"/>
      <c r="K68" s="519"/>
      <c r="L68" s="519"/>
      <c r="M68" s="519"/>
      <c r="N68" s="519"/>
      <c r="O68" s="519"/>
      <c r="P68" s="515"/>
      <c r="Q68" s="515"/>
      <c r="R68" s="515"/>
      <c r="S68" s="515"/>
      <c r="T68" s="3"/>
      <c r="U68" s="3"/>
      <c r="V68" s="3"/>
      <c r="W68" s="516"/>
      <c r="X68" s="3"/>
      <c r="Y68" s="3"/>
      <c r="Z68" s="3"/>
      <c r="AA68" s="3"/>
      <c r="AB68" s="3"/>
      <c r="AC68" s="3"/>
      <c r="AD68" s="3"/>
      <c r="AE68" s="3"/>
      <c r="AF68" s="3"/>
      <c r="AG68" s="3"/>
      <c r="AH68" s="3"/>
      <c r="AI68" s="3"/>
      <c r="AJ68" s="3"/>
      <c r="AK68" s="3"/>
      <c r="AL68" s="3"/>
      <c r="AM68" s="3"/>
      <c r="AN68" s="3"/>
    </row>
    <row r="69" spans="1:40" ht="29.25" customHeight="1" x14ac:dyDescent="0.2">
      <c r="A69" s="3"/>
      <c r="B69" s="517"/>
      <c r="C69" s="520" t="s">
        <v>496</v>
      </c>
      <c r="D69" s="695">
        <v>45313</v>
      </c>
      <c r="E69" s="520"/>
      <c r="F69" s="520"/>
      <c r="G69" s="521"/>
      <c r="H69" s="515"/>
      <c r="I69" s="515"/>
      <c r="J69" s="522"/>
      <c r="K69" s="515"/>
      <c r="L69" s="515"/>
      <c r="M69" s="515"/>
      <c r="N69" s="522"/>
      <c r="O69" s="515"/>
      <c r="P69" s="515"/>
      <c r="Q69" s="515"/>
      <c r="R69" s="515"/>
      <c r="S69" s="515"/>
      <c r="T69" s="3"/>
      <c r="U69" s="3"/>
      <c r="V69" s="3"/>
      <c r="W69" s="516"/>
      <c r="X69" s="3"/>
      <c r="Y69" s="3"/>
      <c r="Z69" s="3"/>
      <c r="AA69" s="3"/>
      <c r="AB69" s="3"/>
      <c r="AC69" s="3"/>
      <c r="AD69" s="3"/>
      <c r="AE69" s="3"/>
      <c r="AF69" s="3"/>
      <c r="AG69" s="3"/>
      <c r="AH69" s="3"/>
      <c r="AI69" s="3"/>
      <c r="AJ69" s="3"/>
      <c r="AK69" s="3"/>
      <c r="AL69" s="3"/>
      <c r="AM69" s="3"/>
      <c r="AN69" s="3"/>
    </row>
    <row r="70" spans="1:40" ht="27.75" customHeight="1" x14ac:dyDescent="0.2">
      <c r="A70" s="3"/>
      <c r="B70" s="517"/>
      <c r="C70" s="520" t="s">
        <v>497</v>
      </c>
      <c r="D70" s="520"/>
      <c r="E70" s="520"/>
      <c r="F70" s="520"/>
      <c r="G70" s="523"/>
      <c r="H70" s="515"/>
      <c r="I70" s="515"/>
      <c r="J70" s="515"/>
      <c r="K70" s="515"/>
      <c r="L70" s="515"/>
      <c r="M70" s="515"/>
      <c r="N70" s="515"/>
      <c r="O70" s="515"/>
      <c r="P70" s="515"/>
      <c r="Q70" s="515"/>
      <c r="R70" s="515"/>
      <c r="S70" s="515"/>
      <c r="T70" s="3"/>
      <c r="U70" s="3"/>
      <c r="V70" s="3"/>
      <c r="W70" s="516"/>
      <c r="X70" s="3"/>
      <c r="Y70" s="3"/>
      <c r="Z70" s="3"/>
      <c r="AA70" s="3"/>
      <c r="AB70" s="3"/>
      <c r="AC70" s="3"/>
      <c r="AD70" s="3"/>
      <c r="AE70" s="3"/>
      <c r="AF70" s="3"/>
      <c r="AG70" s="3"/>
      <c r="AH70" s="3"/>
      <c r="AI70" s="3"/>
      <c r="AJ70" s="3"/>
      <c r="AK70" s="3"/>
      <c r="AL70" s="3"/>
      <c r="AM70" s="3"/>
      <c r="AN70" s="3"/>
    </row>
    <row r="71" spans="1:40" ht="30" customHeight="1" x14ac:dyDescent="0.2">
      <c r="A71" s="3"/>
      <c r="B71" s="517"/>
      <c r="C71" s="520"/>
      <c r="D71" s="520"/>
      <c r="E71" s="520"/>
      <c r="F71" s="520"/>
      <c r="G71" s="523"/>
      <c r="H71" s="515"/>
      <c r="I71" s="515"/>
      <c r="J71" s="515"/>
      <c r="K71" s="515"/>
      <c r="L71" s="515"/>
      <c r="M71" s="515"/>
      <c r="N71" s="515"/>
      <c r="O71" s="515"/>
      <c r="P71" s="515"/>
      <c r="Q71" s="515"/>
      <c r="R71" s="515"/>
      <c r="S71" s="515"/>
      <c r="T71" s="3"/>
      <c r="U71" s="3"/>
      <c r="V71" s="3"/>
      <c r="W71" s="516"/>
      <c r="X71" s="3"/>
      <c r="Y71" s="3"/>
      <c r="Z71" s="3"/>
      <c r="AA71" s="3"/>
      <c r="AB71" s="3"/>
      <c r="AC71" s="3"/>
      <c r="AD71" s="3"/>
      <c r="AE71" s="3"/>
      <c r="AF71" s="3"/>
      <c r="AG71" s="3"/>
      <c r="AH71" s="3"/>
      <c r="AI71" s="3"/>
      <c r="AJ71" s="3"/>
      <c r="AK71" s="3"/>
      <c r="AL71" s="3"/>
      <c r="AM71" s="3"/>
      <c r="AN71" s="3"/>
    </row>
    <row r="72" spans="1:40" x14ac:dyDescent="0.2">
      <c r="A72" s="3"/>
      <c r="B72" s="517"/>
      <c r="C72" s="133"/>
      <c r="D72" s="133"/>
      <c r="E72" s="133"/>
      <c r="F72" s="133"/>
      <c r="G72" s="524"/>
      <c r="H72" s="515"/>
      <c r="I72" s="515"/>
      <c r="J72" s="515"/>
      <c r="K72" s="515"/>
      <c r="L72" s="515"/>
      <c r="M72" s="515"/>
      <c r="N72" s="515"/>
      <c r="O72" s="515"/>
      <c r="P72" s="515"/>
      <c r="Q72" s="515"/>
      <c r="R72" s="515"/>
      <c r="S72" s="515"/>
      <c r="T72" s="3"/>
      <c r="U72" s="3"/>
      <c r="V72" s="3"/>
      <c r="W72" s="516"/>
      <c r="X72" s="3"/>
      <c r="Y72" s="3"/>
      <c r="Z72" s="3"/>
      <c r="AA72" s="3"/>
      <c r="AB72" s="3"/>
      <c r="AC72" s="3"/>
      <c r="AD72" s="3"/>
      <c r="AE72" s="3"/>
      <c r="AF72" s="3"/>
      <c r="AG72" s="3"/>
      <c r="AH72" s="3"/>
      <c r="AI72" s="3"/>
      <c r="AJ72" s="3"/>
      <c r="AK72" s="3"/>
      <c r="AL72" s="3"/>
      <c r="AM72" s="3"/>
      <c r="AN72" s="3"/>
    </row>
    <row r="73" spans="1:40" ht="15" x14ac:dyDescent="0.2">
      <c r="A73" s="3"/>
      <c r="B73" s="517"/>
      <c r="C73" s="133"/>
      <c r="D73" s="133"/>
      <c r="E73" s="133"/>
      <c r="F73" s="133"/>
      <c r="G73" s="513"/>
      <c r="H73" s="515"/>
      <c r="I73" s="515"/>
      <c r="J73" s="515"/>
      <c r="K73" s="515"/>
      <c r="L73" s="515"/>
      <c r="M73" s="515"/>
      <c r="N73" s="515"/>
      <c r="O73" s="515"/>
      <c r="P73" s="515"/>
      <c r="Q73" s="515"/>
      <c r="R73" s="515"/>
      <c r="S73" s="515"/>
      <c r="T73" s="3"/>
      <c r="U73" s="3"/>
      <c r="V73" s="3"/>
      <c r="W73" s="516"/>
      <c r="X73" s="3"/>
      <c r="Y73" s="3"/>
      <c r="Z73" s="3"/>
      <c r="AA73" s="3"/>
      <c r="AB73" s="3"/>
      <c r="AC73" s="3"/>
      <c r="AD73" s="3"/>
      <c r="AE73" s="3"/>
      <c r="AF73" s="3"/>
      <c r="AG73" s="3"/>
      <c r="AH73" s="3"/>
      <c r="AI73" s="3"/>
      <c r="AJ73" s="3"/>
      <c r="AK73" s="3"/>
      <c r="AL73" s="3"/>
      <c r="AM73" s="3"/>
      <c r="AN73" s="3"/>
    </row>
    <row r="74" spans="1:40" ht="15" x14ac:dyDescent="0.2">
      <c r="A74" s="3"/>
      <c r="B74" s="517"/>
      <c r="C74" s="133"/>
      <c r="D74" s="133"/>
      <c r="E74" s="133"/>
      <c r="F74" s="133"/>
      <c r="G74" s="513"/>
      <c r="H74" s="515"/>
      <c r="I74" s="515"/>
      <c r="J74" s="515"/>
      <c r="K74" s="515"/>
      <c r="L74" s="515"/>
      <c r="M74" s="515"/>
      <c r="N74" s="515"/>
      <c r="O74" s="515"/>
      <c r="P74" s="515"/>
      <c r="Q74" s="515"/>
      <c r="R74" s="515"/>
      <c r="S74" s="515"/>
      <c r="T74" s="3"/>
      <c r="U74" s="3"/>
      <c r="V74" s="3"/>
      <c r="W74" s="516"/>
      <c r="X74" s="3"/>
      <c r="Y74" s="3"/>
      <c r="Z74" s="3"/>
      <c r="AA74" s="3"/>
      <c r="AB74" s="3"/>
      <c r="AC74" s="3"/>
      <c r="AD74" s="3"/>
      <c r="AE74" s="3"/>
      <c r="AF74" s="3"/>
      <c r="AG74" s="3"/>
      <c r="AH74" s="3"/>
      <c r="AI74" s="3"/>
      <c r="AJ74" s="3"/>
      <c r="AK74" s="3"/>
      <c r="AL74" s="3"/>
      <c r="AM74" s="3"/>
      <c r="AN74" s="3"/>
    </row>
    <row r="75" spans="1:40" ht="15" x14ac:dyDescent="0.2">
      <c r="A75" s="3"/>
      <c r="B75" s="517"/>
      <c r="C75" s="133"/>
      <c r="D75" s="133"/>
      <c r="E75" s="133"/>
      <c r="F75" s="133"/>
      <c r="G75" s="513"/>
      <c r="H75" s="515"/>
      <c r="I75" s="515"/>
      <c r="J75" s="515"/>
      <c r="K75" s="515"/>
      <c r="L75" s="515"/>
      <c r="M75" s="515"/>
      <c r="N75" s="515"/>
      <c r="O75" s="515"/>
      <c r="P75" s="515"/>
      <c r="Q75" s="515"/>
      <c r="R75" s="515"/>
      <c r="S75" s="515"/>
      <c r="T75" s="3"/>
      <c r="U75" s="3"/>
      <c r="V75" s="3"/>
      <c r="W75" s="516"/>
      <c r="X75" s="3"/>
      <c r="Y75" s="3"/>
      <c r="Z75" s="3"/>
      <c r="AA75" s="3"/>
      <c r="AB75" s="3"/>
      <c r="AC75" s="3"/>
      <c r="AD75" s="3"/>
      <c r="AE75" s="3"/>
      <c r="AF75" s="3"/>
      <c r="AG75" s="3"/>
      <c r="AH75" s="3"/>
      <c r="AI75" s="3"/>
      <c r="AJ75" s="3"/>
      <c r="AK75" s="3"/>
      <c r="AL75" s="3"/>
      <c r="AM75" s="3"/>
      <c r="AN75" s="3"/>
    </row>
    <row r="76" spans="1:40" ht="15" x14ac:dyDescent="0.2">
      <c r="A76" s="3"/>
      <c r="B76" s="517"/>
      <c r="C76" s="133"/>
      <c r="D76" s="133"/>
      <c r="E76" s="133"/>
      <c r="F76" s="133"/>
      <c r="G76" s="513"/>
      <c r="H76" s="515"/>
      <c r="I76" s="515"/>
      <c r="J76" s="515"/>
      <c r="K76" s="515"/>
      <c r="L76" s="515"/>
      <c r="M76" s="515"/>
      <c r="N76" s="515"/>
      <c r="O76" s="515"/>
      <c r="P76" s="515"/>
      <c r="Q76" s="515"/>
      <c r="R76" s="515"/>
      <c r="S76" s="515"/>
      <c r="T76" s="3"/>
      <c r="U76" s="3"/>
      <c r="V76" s="3"/>
      <c r="W76" s="516"/>
      <c r="X76" s="3"/>
      <c r="Y76" s="3"/>
      <c r="Z76" s="3"/>
      <c r="AA76" s="3"/>
      <c r="AB76" s="3"/>
      <c r="AC76" s="3"/>
      <c r="AD76" s="3"/>
      <c r="AE76" s="3"/>
      <c r="AF76" s="3"/>
      <c r="AG76" s="3"/>
      <c r="AH76" s="3"/>
      <c r="AI76" s="3"/>
      <c r="AJ76" s="3"/>
      <c r="AK76" s="3"/>
      <c r="AL76" s="3"/>
      <c r="AM76" s="3"/>
      <c r="AN76" s="3"/>
    </row>
    <row r="77" spans="1:40" ht="15" x14ac:dyDescent="0.2">
      <c r="A77" s="3"/>
      <c r="B77" s="517"/>
      <c r="C77" s="133"/>
      <c r="D77" s="133"/>
      <c r="E77" s="133"/>
      <c r="F77" s="133"/>
      <c r="G77" s="513"/>
      <c r="H77" s="515"/>
      <c r="I77" s="515"/>
      <c r="J77" s="515"/>
      <c r="K77" s="515"/>
      <c r="L77" s="515"/>
      <c r="M77" s="515"/>
      <c r="N77" s="515"/>
      <c r="O77" s="515"/>
      <c r="P77" s="515"/>
      <c r="Q77" s="515"/>
      <c r="R77" s="515"/>
      <c r="S77" s="515"/>
      <c r="T77" s="3"/>
      <c r="U77" s="3"/>
      <c r="V77" s="3"/>
      <c r="W77" s="516"/>
      <c r="X77" s="3"/>
      <c r="Y77" s="3"/>
      <c r="Z77" s="3"/>
      <c r="AA77" s="3"/>
      <c r="AB77" s="3"/>
      <c r="AC77" s="3"/>
      <c r="AD77" s="3"/>
      <c r="AE77" s="3"/>
      <c r="AF77" s="3"/>
      <c r="AG77" s="3"/>
      <c r="AH77" s="3"/>
      <c r="AI77" s="3"/>
      <c r="AJ77" s="3"/>
      <c r="AK77" s="3"/>
      <c r="AL77" s="3"/>
      <c r="AM77" s="3"/>
      <c r="AN77" s="3"/>
    </row>
    <row r="78" spans="1:40" ht="15" x14ac:dyDescent="0.2">
      <c r="A78" s="3"/>
      <c r="B78" s="517"/>
      <c r="C78" s="133"/>
      <c r="D78" s="133"/>
      <c r="E78" s="133"/>
      <c r="F78" s="133"/>
      <c r="G78" s="513"/>
      <c r="H78" s="515"/>
      <c r="I78" s="515"/>
      <c r="J78" s="515"/>
      <c r="K78" s="515"/>
      <c r="L78" s="515"/>
      <c r="M78" s="515"/>
      <c r="N78" s="515"/>
      <c r="O78" s="515"/>
      <c r="P78" s="515"/>
      <c r="Q78" s="515"/>
      <c r="R78" s="515"/>
      <c r="S78" s="515"/>
      <c r="T78" s="3"/>
      <c r="U78" s="3"/>
      <c r="V78" s="3"/>
      <c r="W78" s="516"/>
      <c r="X78" s="3"/>
      <c r="Y78" s="3"/>
      <c r="Z78" s="3"/>
      <c r="AA78" s="3"/>
      <c r="AB78" s="3"/>
      <c r="AC78" s="3"/>
      <c r="AD78" s="3"/>
      <c r="AE78" s="3"/>
      <c r="AF78" s="3"/>
      <c r="AG78" s="3"/>
      <c r="AH78" s="3"/>
      <c r="AI78" s="3"/>
      <c r="AJ78" s="3"/>
      <c r="AK78" s="3"/>
      <c r="AL78" s="3"/>
      <c r="AM78" s="3"/>
      <c r="AN78" s="3"/>
    </row>
    <row r="79" spans="1:40" ht="15" x14ac:dyDescent="0.2">
      <c r="A79" s="3"/>
      <c r="B79" s="517"/>
      <c r="C79" s="133"/>
      <c r="D79" s="133"/>
      <c r="E79" s="133"/>
      <c r="F79" s="133"/>
      <c r="G79" s="513"/>
      <c r="H79" s="515"/>
      <c r="I79" s="515"/>
      <c r="J79" s="515"/>
      <c r="K79" s="515"/>
      <c r="L79" s="515"/>
      <c r="M79" s="515"/>
      <c r="N79" s="515"/>
      <c r="O79" s="515"/>
      <c r="P79" s="515"/>
      <c r="Q79" s="515"/>
      <c r="R79" s="515"/>
      <c r="S79" s="515"/>
      <c r="T79" s="3"/>
      <c r="U79" s="3"/>
      <c r="V79" s="3"/>
      <c r="W79" s="516"/>
      <c r="X79" s="3"/>
      <c r="Y79" s="3"/>
      <c r="Z79" s="3"/>
      <c r="AA79" s="3"/>
      <c r="AB79" s="3"/>
      <c r="AC79" s="3"/>
      <c r="AD79" s="3"/>
      <c r="AE79" s="3"/>
      <c r="AF79" s="3"/>
      <c r="AG79" s="3"/>
      <c r="AH79" s="3"/>
      <c r="AI79" s="3"/>
      <c r="AJ79" s="3"/>
      <c r="AK79" s="3"/>
      <c r="AL79" s="3"/>
      <c r="AM79" s="3"/>
      <c r="AN79" s="3"/>
    </row>
    <row r="80" spans="1:40" s="421" customFormat="1" x14ac:dyDescent="0.25">
      <c r="A80" s="71"/>
      <c r="B80" s="71"/>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649"/>
      <c r="AD80" s="649"/>
      <c r="AE80" s="649"/>
      <c r="AF80" s="649"/>
      <c r="AG80" s="649"/>
      <c r="AH80" s="649"/>
      <c r="AI80" s="649"/>
      <c r="AJ80" s="649"/>
      <c r="AK80" s="649"/>
      <c r="AL80" s="649"/>
      <c r="AM80" s="649"/>
      <c r="AN80" s="649"/>
    </row>
    <row r="81" spans="1:40" s="421" customFormat="1" x14ac:dyDescent="0.25">
      <c r="A81" s="71"/>
      <c r="B81" s="71"/>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649"/>
      <c r="AD81" s="649"/>
      <c r="AE81" s="649"/>
      <c r="AF81" s="649"/>
      <c r="AG81" s="649"/>
      <c r="AH81" s="649"/>
      <c r="AI81" s="649"/>
      <c r="AJ81" s="649"/>
      <c r="AK81" s="649"/>
      <c r="AL81" s="649"/>
      <c r="AM81" s="649"/>
      <c r="AN81" s="649"/>
    </row>
    <row r="82" spans="1:40" s="421" customFormat="1" x14ac:dyDescent="0.25">
      <c r="A82" s="71"/>
      <c r="B82" s="71"/>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649"/>
      <c r="AD82" s="649"/>
      <c r="AE82" s="649"/>
      <c r="AF82" s="649"/>
      <c r="AG82" s="649"/>
      <c r="AH82" s="649"/>
      <c r="AI82" s="649"/>
      <c r="AJ82" s="649"/>
      <c r="AK82" s="649"/>
      <c r="AL82" s="649"/>
      <c r="AM82" s="649"/>
      <c r="AN82" s="649"/>
    </row>
    <row r="83" spans="1:40" s="421" customFormat="1" x14ac:dyDescent="0.25">
      <c r="A83" s="71"/>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649"/>
      <c r="AD83" s="649"/>
      <c r="AE83" s="649"/>
      <c r="AF83" s="649"/>
      <c r="AG83" s="649"/>
      <c r="AH83" s="649"/>
      <c r="AI83" s="649"/>
      <c r="AJ83" s="649"/>
      <c r="AK83" s="649"/>
      <c r="AL83" s="649"/>
      <c r="AM83" s="649"/>
      <c r="AN83" s="649"/>
    </row>
    <row r="84" spans="1:40" s="421" customFormat="1" x14ac:dyDescent="0.25">
      <c r="A84" s="71"/>
      <c r="B84" s="71"/>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649"/>
      <c r="AD84" s="649"/>
      <c r="AE84" s="649"/>
      <c r="AF84" s="649"/>
      <c r="AG84" s="649"/>
      <c r="AH84" s="649"/>
      <c r="AI84" s="649"/>
      <c r="AJ84" s="649"/>
      <c r="AK84" s="649"/>
      <c r="AL84" s="649"/>
      <c r="AM84" s="649"/>
      <c r="AN84" s="649"/>
    </row>
    <row r="85" spans="1:40" s="421" customFormat="1" x14ac:dyDescent="0.25">
      <c r="A85" s="71"/>
      <c r="B85" s="71"/>
      <c r="C85" s="71"/>
      <c r="D85" s="71"/>
      <c r="E85" s="71"/>
      <c r="F85" s="71"/>
      <c r="G85" s="71"/>
      <c r="H85" s="71"/>
      <c r="I85" s="71"/>
      <c r="J85" s="71"/>
      <c r="K85" s="71"/>
      <c r="L85" s="71"/>
      <c r="M85" s="71"/>
      <c r="N85" s="71"/>
      <c r="O85" s="71"/>
      <c r="P85" s="71"/>
      <c r="Q85" s="71"/>
      <c r="R85" s="71"/>
      <c r="S85" s="71"/>
      <c r="T85" s="71"/>
      <c r="U85" s="71"/>
      <c r="V85" s="71"/>
      <c r="W85" s="71"/>
      <c r="X85" s="71"/>
      <c r="Y85" s="71"/>
      <c r="Z85" s="71"/>
      <c r="AA85" s="71"/>
      <c r="AB85" s="71"/>
      <c r="AC85" s="649"/>
      <c r="AD85" s="649"/>
      <c r="AE85" s="649"/>
      <c r="AF85" s="649"/>
      <c r="AG85" s="649"/>
      <c r="AH85" s="649"/>
      <c r="AI85" s="649"/>
      <c r="AJ85" s="649"/>
      <c r="AK85" s="649"/>
      <c r="AL85" s="649"/>
      <c r="AM85" s="649"/>
      <c r="AN85" s="649"/>
    </row>
    <row r="86" spans="1:40" s="421" customFormat="1" x14ac:dyDescent="0.25">
      <c r="A86" s="71"/>
      <c r="B86" s="71"/>
      <c r="C86" s="71"/>
      <c r="D86" s="71"/>
      <c r="E86" s="71"/>
      <c r="F86" s="71"/>
      <c r="G86" s="71"/>
      <c r="H86" s="71"/>
      <c r="I86" s="71"/>
      <c r="J86" s="71"/>
      <c r="K86" s="71"/>
      <c r="L86" s="71"/>
      <c r="M86" s="71"/>
      <c r="N86" s="71"/>
      <c r="O86" s="71"/>
      <c r="P86" s="71"/>
      <c r="Q86" s="71"/>
      <c r="R86" s="71"/>
      <c r="S86" s="71"/>
      <c r="T86" s="71"/>
      <c r="U86" s="71"/>
      <c r="V86" s="71"/>
      <c r="W86" s="71"/>
      <c r="X86" s="71"/>
      <c r="Y86" s="71"/>
      <c r="Z86" s="71"/>
      <c r="AA86" s="71"/>
      <c r="AB86" s="71"/>
      <c r="AC86" s="649"/>
      <c r="AD86" s="649"/>
      <c r="AE86" s="649"/>
      <c r="AF86" s="649"/>
      <c r="AG86" s="649"/>
      <c r="AH86" s="649"/>
      <c r="AI86" s="649"/>
      <c r="AJ86" s="649"/>
      <c r="AK86" s="649"/>
      <c r="AL86" s="649"/>
      <c r="AM86" s="649"/>
      <c r="AN86" s="649"/>
    </row>
    <row r="87" spans="1:40" s="421" customFormat="1" x14ac:dyDescent="0.25">
      <c r="A87" s="71"/>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649"/>
      <c r="AD87" s="649"/>
      <c r="AE87" s="649"/>
      <c r="AF87" s="649"/>
      <c r="AG87" s="649"/>
      <c r="AH87" s="649"/>
      <c r="AI87" s="649"/>
      <c r="AJ87" s="649"/>
      <c r="AK87" s="649"/>
      <c r="AL87" s="649"/>
      <c r="AM87" s="649"/>
      <c r="AN87" s="649"/>
    </row>
    <row r="88" spans="1:40" s="421" customFormat="1" x14ac:dyDescent="0.25">
      <c r="A88" s="71"/>
      <c r="B88" s="71"/>
      <c r="C88" s="71"/>
      <c r="D88" s="71"/>
      <c r="E88" s="71"/>
      <c r="F88" s="71"/>
      <c r="G88" s="71"/>
      <c r="H88" s="71"/>
      <c r="I88" s="71"/>
      <c r="J88" s="71"/>
      <c r="K88" s="71"/>
      <c r="L88" s="71"/>
      <c r="M88" s="71"/>
      <c r="N88" s="71"/>
      <c r="O88" s="71"/>
      <c r="P88" s="71"/>
      <c r="Q88" s="71"/>
      <c r="R88" s="71"/>
      <c r="S88" s="71"/>
      <c r="T88" s="71"/>
      <c r="U88" s="71"/>
      <c r="V88" s="71"/>
      <c r="W88" s="71"/>
      <c r="X88" s="71"/>
      <c r="Y88" s="71"/>
      <c r="Z88" s="71"/>
      <c r="AA88" s="71"/>
      <c r="AB88" s="71"/>
      <c r="AC88" s="649"/>
      <c r="AD88" s="649"/>
      <c r="AE88" s="649"/>
      <c r="AF88" s="649"/>
      <c r="AG88" s="649"/>
      <c r="AH88" s="649"/>
      <c r="AI88" s="649"/>
      <c r="AJ88" s="649"/>
      <c r="AK88" s="649"/>
      <c r="AL88" s="649"/>
      <c r="AM88" s="649"/>
      <c r="AN88" s="649"/>
    </row>
    <row r="89" spans="1:40" s="421" customFormat="1" x14ac:dyDescent="0.25">
      <c r="A89" s="71"/>
      <c r="B89" s="71"/>
      <c r="C89" s="71"/>
      <c r="D89" s="71"/>
      <c r="E89" s="71"/>
      <c r="F89" s="71"/>
      <c r="G89" s="71"/>
      <c r="H89" s="71"/>
      <c r="I89" s="71"/>
      <c r="J89" s="71"/>
      <c r="K89" s="71"/>
      <c r="L89" s="71"/>
      <c r="M89" s="71"/>
      <c r="N89" s="71"/>
      <c r="O89" s="71"/>
      <c r="P89" s="71"/>
      <c r="Q89" s="71"/>
      <c r="R89" s="71"/>
      <c r="S89" s="71"/>
      <c r="T89" s="71"/>
      <c r="U89" s="71"/>
      <c r="V89" s="71"/>
      <c r="W89" s="71"/>
      <c r="X89" s="71"/>
      <c r="Y89" s="71"/>
      <c r="Z89" s="71"/>
      <c r="AA89" s="71"/>
      <c r="AB89" s="71"/>
      <c r="AC89" s="649"/>
      <c r="AD89" s="649"/>
      <c r="AE89" s="649"/>
      <c r="AF89" s="649"/>
      <c r="AG89" s="649"/>
      <c r="AH89" s="649"/>
      <c r="AI89" s="649"/>
      <c r="AJ89" s="649"/>
      <c r="AK89" s="649"/>
      <c r="AL89" s="649"/>
      <c r="AM89" s="649"/>
      <c r="AN89" s="649"/>
    </row>
    <row r="90" spans="1:40" s="421" customFormat="1" x14ac:dyDescent="0.25">
      <c r="A90" s="71"/>
      <c r="B90" s="71"/>
      <c r="C90" s="71"/>
      <c r="D90" s="71"/>
      <c r="E90" s="71"/>
      <c r="F90" s="71"/>
      <c r="G90" s="71"/>
      <c r="H90" s="71"/>
      <c r="I90" s="71"/>
      <c r="J90" s="71"/>
      <c r="K90" s="71"/>
      <c r="L90" s="71"/>
      <c r="M90" s="71"/>
      <c r="N90" s="71"/>
      <c r="O90" s="71"/>
      <c r="P90" s="71"/>
      <c r="Q90" s="71"/>
      <c r="R90" s="71"/>
      <c r="S90" s="71"/>
      <c r="T90" s="71"/>
      <c r="U90" s="71"/>
      <c r="V90" s="71"/>
      <c r="W90" s="71"/>
      <c r="X90" s="71"/>
      <c r="Y90" s="71"/>
      <c r="Z90" s="71"/>
      <c r="AA90" s="71"/>
      <c r="AB90" s="71"/>
      <c r="AC90" s="649"/>
      <c r="AD90" s="649"/>
      <c r="AE90" s="649"/>
      <c r="AF90" s="649"/>
      <c r="AG90" s="649"/>
      <c r="AH90" s="649"/>
      <c r="AI90" s="649"/>
      <c r="AJ90" s="649"/>
      <c r="AK90" s="649"/>
      <c r="AL90" s="649"/>
      <c r="AM90" s="649"/>
      <c r="AN90" s="649"/>
    </row>
    <row r="91" spans="1:40" s="421" customFormat="1" x14ac:dyDescent="0.25">
      <c r="A91" s="71"/>
      <c r="B91" s="71"/>
      <c r="C91" s="71"/>
      <c r="D91" s="71"/>
      <c r="E91" s="71"/>
      <c r="F91" s="71"/>
      <c r="G91" s="71"/>
      <c r="H91" s="71"/>
      <c r="I91" s="71"/>
      <c r="J91" s="71"/>
      <c r="K91" s="71"/>
      <c r="L91" s="71"/>
      <c r="M91" s="71"/>
      <c r="N91" s="71"/>
      <c r="O91" s="71"/>
      <c r="P91" s="71"/>
      <c r="Q91" s="71"/>
      <c r="R91" s="71"/>
      <c r="S91" s="71"/>
      <c r="T91" s="71"/>
      <c r="U91" s="71"/>
      <c r="V91" s="71"/>
      <c r="W91" s="71"/>
      <c r="X91" s="71"/>
      <c r="Y91" s="71"/>
      <c r="Z91" s="71"/>
      <c r="AA91" s="71"/>
      <c r="AB91" s="71"/>
      <c r="AC91" s="649"/>
      <c r="AD91" s="649"/>
      <c r="AE91" s="649"/>
      <c r="AF91" s="649"/>
      <c r="AG91" s="649"/>
      <c r="AH91" s="649"/>
      <c r="AI91" s="649"/>
      <c r="AJ91" s="649"/>
      <c r="AK91" s="649"/>
      <c r="AL91" s="649"/>
      <c r="AM91" s="649"/>
      <c r="AN91" s="649"/>
    </row>
    <row r="92" spans="1:40" s="421" customFormat="1" x14ac:dyDescent="0.25">
      <c r="A92" s="71"/>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649"/>
      <c r="AD92" s="649"/>
      <c r="AE92" s="649"/>
      <c r="AF92" s="649"/>
      <c r="AG92" s="649"/>
      <c r="AH92" s="649"/>
      <c r="AI92" s="649"/>
      <c r="AJ92" s="649"/>
      <c r="AK92" s="649"/>
      <c r="AL92" s="649"/>
      <c r="AM92" s="649"/>
      <c r="AN92" s="649"/>
    </row>
    <row r="93" spans="1:40" s="421" customFormat="1" x14ac:dyDescent="0.25">
      <c r="A93" s="71"/>
      <c r="B93" s="71"/>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649"/>
      <c r="AD93" s="649"/>
      <c r="AE93" s="649"/>
      <c r="AF93" s="649"/>
      <c r="AG93" s="649"/>
      <c r="AH93" s="649"/>
      <c r="AI93" s="649"/>
      <c r="AJ93" s="649"/>
      <c r="AK93" s="649"/>
      <c r="AL93" s="649"/>
      <c r="AM93" s="649"/>
      <c r="AN93" s="649"/>
    </row>
    <row r="94" spans="1:40" s="421" customFormat="1" x14ac:dyDescent="0.25">
      <c r="A94" s="71"/>
      <c r="B94" s="71"/>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649"/>
      <c r="AD94" s="649"/>
      <c r="AE94" s="649"/>
      <c r="AF94" s="649"/>
      <c r="AG94" s="649"/>
      <c r="AH94" s="649"/>
      <c r="AI94" s="649"/>
      <c r="AJ94" s="649"/>
      <c r="AK94" s="649"/>
      <c r="AL94" s="649"/>
      <c r="AM94" s="649"/>
      <c r="AN94" s="649"/>
    </row>
    <row r="95" spans="1:40" s="421" customFormat="1" x14ac:dyDescent="0.25">
      <c r="A95" s="71"/>
      <c r="B95" s="71"/>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649"/>
      <c r="AD95" s="649"/>
      <c r="AE95" s="649"/>
      <c r="AF95" s="649"/>
      <c r="AG95" s="649"/>
      <c r="AH95" s="649"/>
      <c r="AI95" s="649"/>
      <c r="AJ95" s="649"/>
      <c r="AK95" s="649"/>
      <c r="AL95" s="649"/>
      <c r="AM95" s="649"/>
      <c r="AN95" s="649"/>
    </row>
    <row r="96" spans="1:40" s="421" customFormat="1" x14ac:dyDescent="0.25">
      <c r="A96" s="71"/>
      <c r="B96" s="71"/>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649"/>
      <c r="AD96" s="649"/>
      <c r="AE96" s="649"/>
      <c r="AF96" s="649"/>
      <c r="AG96" s="649"/>
      <c r="AH96" s="649"/>
      <c r="AI96" s="649"/>
      <c r="AJ96" s="649"/>
      <c r="AK96" s="649"/>
      <c r="AL96" s="649"/>
      <c r="AM96" s="649"/>
      <c r="AN96" s="649"/>
    </row>
    <row r="97" spans="1:40" s="421" customFormat="1" x14ac:dyDescent="0.25">
      <c r="A97" s="71"/>
      <c r="B97" s="71"/>
      <c r="C97" s="71"/>
      <c r="D97" s="71"/>
      <c r="E97" s="71"/>
      <c r="F97" s="71"/>
      <c r="G97" s="71"/>
      <c r="H97" s="71"/>
      <c r="I97" s="71"/>
      <c r="J97" s="71"/>
      <c r="K97" s="71"/>
      <c r="L97" s="71"/>
      <c r="M97" s="71"/>
      <c r="N97" s="71"/>
      <c r="O97" s="71"/>
      <c r="P97" s="71"/>
      <c r="Q97" s="71"/>
      <c r="R97" s="71"/>
      <c r="S97" s="71"/>
      <c r="T97" s="71"/>
      <c r="U97" s="71"/>
      <c r="V97" s="71"/>
      <c r="W97" s="71"/>
      <c r="X97" s="71"/>
      <c r="Y97" s="71"/>
      <c r="Z97" s="71"/>
      <c r="AA97" s="71"/>
      <c r="AB97" s="71"/>
      <c r="AC97" s="649"/>
      <c r="AD97" s="649"/>
      <c r="AE97" s="649"/>
      <c r="AF97" s="649"/>
      <c r="AG97" s="649"/>
      <c r="AH97" s="649"/>
      <c r="AI97" s="649"/>
      <c r="AJ97" s="649"/>
      <c r="AK97" s="649"/>
      <c r="AL97" s="649"/>
      <c r="AM97" s="649"/>
      <c r="AN97" s="649"/>
    </row>
    <row r="98" spans="1:40" s="421" customFormat="1" x14ac:dyDescent="0.25">
      <c r="A98" s="71"/>
      <c r="B98" s="71"/>
      <c r="C98" s="71"/>
      <c r="D98" s="71"/>
      <c r="E98" s="71"/>
      <c r="F98" s="71"/>
      <c r="G98" s="71"/>
      <c r="H98" s="71"/>
      <c r="I98" s="71"/>
      <c r="J98" s="71"/>
      <c r="K98" s="71"/>
      <c r="L98" s="71"/>
      <c r="M98" s="71"/>
      <c r="N98" s="71"/>
      <c r="O98" s="71"/>
      <c r="P98" s="71"/>
      <c r="Q98" s="71"/>
      <c r="R98" s="71"/>
      <c r="S98" s="71"/>
      <c r="T98" s="71"/>
      <c r="U98" s="71"/>
      <c r="V98" s="71"/>
      <c r="W98" s="71"/>
      <c r="X98" s="71"/>
      <c r="Y98" s="71"/>
      <c r="Z98" s="71"/>
      <c r="AA98" s="71"/>
      <c r="AB98" s="71"/>
      <c r="AC98" s="649"/>
      <c r="AD98" s="649"/>
      <c r="AE98" s="649"/>
      <c r="AF98" s="649"/>
      <c r="AG98" s="649"/>
      <c r="AH98" s="649"/>
      <c r="AI98" s="649"/>
      <c r="AJ98" s="649"/>
      <c r="AK98" s="649"/>
      <c r="AL98" s="649"/>
      <c r="AM98" s="649"/>
      <c r="AN98" s="649"/>
    </row>
    <row r="99" spans="1:40" s="421" customFormat="1" x14ac:dyDescent="0.25">
      <c r="A99" s="71"/>
      <c r="B99" s="71"/>
      <c r="C99" s="71"/>
      <c r="D99" s="71"/>
      <c r="E99" s="71"/>
      <c r="F99" s="71"/>
      <c r="G99" s="71"/>
      <c r="H99" s="71"/>
      <c r="I99" s="71"/>
      <c r="J99" s="71"/>
      <c r="K99" s="71"/>
      <c r="L99" s="71"/>
      <c r="M99" s="71"/>
      <c r="N99" s="71"/>
      <c r="O99" s="71"/>
      <c r="P99" s="71"/>
      <c r="Q99" s="71"/>
      <c r="R99" s="71"/>
      <c r="S99" s="71"/>
      <c r="T99" s="71"/>
      <c r="U99" s="71"/>
      <c r="V99" s="71"/>
      <c r="W99" s="71"/>
      <c r="X99" s="71"/>
      <c r="Y99" s="71"/>
      <c r="Z99" s="71"/>
      <c r="AA99" s="71"/>
      <c r="AB99" s="71"/>
      <c r="AC99" s="649"/>
      <c r="AD99" s="649"/>
      <c r="AE99" s="649"/>
      <c r="AF99" s="649"/>
      <c r="AG99" s="649"/>
      <c r="AH99" s="649"/>
      <c r="AI99" s="649"/>
      <c r="AJ99" s="649"/>
      <c r="AK99" s="649"/>
      <c r="AL99" s="649"/>
      <c r="AM99" s="649"/>
      <c r="AN99" s="649"/>
    </row>
    <row r="100" spans="1:40" s="421" customFormat="1" x14ac:dyDescent="0.25">
      <c r="A100" s="71"/>
      <c r="B100" s="3"/>
      <c r="C100" s="696"/>
      <c r="D100" s="3"/>
      <c r="E100" s="3"/>
      <c r="F100" s="3"/>
      <c r="G100" s="3"/>
      <c r="H100" s="3"/>
      <c r="I100" s="3"/>
      <c r="J100" s="3"/>
      <c r="M100" s="3"/>
      <c r="N100" s="3"/>
      <c r="O100" s="3"/>
      <c r="P100" s="3"/>
      <c r="Q100" s="3"/>
      <c r="R100" s="3"/>
      <c r="S100" s="649"/>
      <c r="T100" s="649"/>
      <c r="U100" s="649"/>
      <c r="V100" s="649"/>
      <c r="W100" s="649"/>
      <c r="X100" s="649"/>
      <c r="Y100" s="649"/>
      <c r="Z100" s="649"/>
      <c r="AA100" s="649"/>
      <c r="AB100" s="649"/>
      <c r="AC100" s="649"/>
      <c r="AD100" s="649"/>
      <c r="AE100" s="649"/>
      <c r="AF100" s="649"/>
      <c r="AG100" s="649"/>
      <c r="AH100" s="649"/>
      <c r="AI100" s="649"/>
      <c r="AJ100" s="649"/>
      <c r="AK100" s="649"/>
      <c r="AL100" s="649"/>
      <c r="AM100" s="649"/>
      <c r="AN100" s="649"/>
    </row>
    <row r="101" spans="1:40" s="421" customFormat="1" x14ac:dyDescent="0.25">
      <c r="A101" s="71"/>
      <c r="B101" s="3"/>
      <c r="C101" s="696"/>
      <c r="D101" s="3"/>
      <c r="E101" s="3"/>
      <c r="F101" s="3"/>
      <c r="G101" s="3"/>
      <c r="H101" s="3"/>
      <c r="I101" s="3"/>
      <c r="J101" s="3"/>
      <c r="M101" s="3"/>
      <c r="N101" s="3"/>
      <c r="O101" s="3"/>
      <c r="P101" s="3"/>
      <c r="Q101" s="3"/>
      <c r="R101" s="3"/>
      <c r="S101" s="649"/>
      <c r="T101" s="649"/>
      <c r="U101" s="649"/>
      <c r="V101" s="649"/>
      <c r="W101" s="649"/>
      <c r="X101" s="649"/>
      <c r="Y101" s="649"/>
      <c r="Z101" s="649"/>
      <c r="AA101" s="649"/>
      <c r="AB101" s="649"/>
      <c r="AC101" s="649"/>
      <c r="AD101" s="649"/>
      <c r="AE101" s="649"/>
      <c r="AF101" s="649"/>
      <c r="AG101" s="649"/>
      <c r="AH101" s="649"/>
      <c r="AI101" s="649"/>
      <c r="AJ101" s="649"/>
      <c r="AK101" s="649"/>
      <c r="AL101" s="649"/>
      <c r="AM101" s="649"/>
      <c r="AN101" s="649"/>
    </row>
    <row r="102" spans="1:40" s="421" customFormat="1" x14ac:dyDescent="0.25">
      <c r="A102" s="71"/>
      <c r="B102" s="3"/>
      <c r="C102" s="696"/>
      <c r="D102" s="3"/>
      <c r="E102" s="3"/>
      <c r="F102" s="3"/>
      <c r="G102" s="3"/>
      <c r="H102" s="3"/>
      <c r="I102" s="3"/>
      <c r="J102" s="3"/>
      <c r="M102" s="3"/>
      <c r="N102" s="3"/>
      <c r="O102" s="3"/>
      <c r="P102" s="3"/>
      <c r="Q102" s="3"/>
      <c r="R102" s="3"/>
      <c r="S102" s="649"/>
      <c r="T102" s="649"/>
      <c r="U102" s="649"/>
      <c r="V102" s="649"/>
      <c r="W102" s="649"/>
      <c r="X102" s="649"/>
      <c r="Y102" s="649"/>
      <c r="Z102" s="649"/>
      <c r="AA102" s="649"/>
      <c r="AB102" s="649"/>
      <c r="AC102" s="649"/>
      <c r="AD102" s="649"/>
      <c r="AE102" s="649"/>
      <c r="AF102" s="649"/>
      <c r="AG102" s="649"/>
      <c r="AH102" s="649"/>
      <c r="AI102" s="649"/>
      <c r="AJ102" s="649"/>
      <c r="AK102" s="649"/>
      <c r="AL102" s="649"/>
      <c r="AM102" s="649"/>
      <c r="AN102" s="649"/>
    </row>
    <row r="103" spans="1:40" s="421" customFormat="1" x14ac:dyDescent="0.25">
      <c r="A103" s="71"/>
      <c r="B103" s="3"/>
      <c r="C103" s="696"/>
      <c r="D103" s="3"/>
      <c r="E103" s="3"/>
      <c r="F103" s="3"/>
      <c r="G103" s="3"/>
      <c r="H103" s="3"/>
      <c r="I103" s="3"/>
      <c r="J103" s="3"/>
      <c r="M103" s="3"/>
      <c r="N103" s="3"/>
      <c r="O103" s="3"/>
      <c r="P103" s="3"/>
      <c r="Q103" s="3"/>
      <c r="R103" s="3"/>
      <c r="S103" s="649"/>
      <c r="T103" s="649"/>
      <c r="U103" s="649"/>
      <c r="V103" s="649"/>
      <c r="W103" s="649"/>
      <c r="X103" s="649"/>
      <c r="Y103" s="649"/>
      <c r="Z103" s="649"/>
      <c r="AA103" s="649"/>
      <c r="AB103" s="649"/>
      <c r="AC103" s="649"/>
      <c r="AD103" s="649"/>
      <c r="AE103" s="649"/>
      <c r="AF103" s="649"/>
      <c r="AG103" s="649"/>
      <c r="AH103" s="649"/>
      <c r="AI103" s="649"/>
      <c r="AJ103" s="649"/>
      <c r="AK103" s="649"/>
      <c r="AL103" s="649"/>
      <c r="AM103" s="649"/>
      <c r="AN103" s="649"/>
    </row>
    <row r="104" spans="1:40" s="421" customFormat="1" x14ac:dyDescent="0.25">
      <c r="A104" s="71"/>
      <c r="B104" s="3"/>
      <c r="C104" s="696"/>
      <c r="D104" s="3"/>
      <c r="E104" s="3"/>
      <c r="F104" s="3"/>
      <c r="G104" s="3"/>
      <c r="H104" s="3"/>
      <c r="I104" s="3"/>
      <c r="J104" s="3"/>
      <c r="M104" s="3"/>
      <c r="N104" s="3"/>
      <c r="O104" s="3"/>
      <c r="P104" s="3"/>
      <c r="Q104" s="3"/>
      <c r="R104" s="3"/>
      <c r="S104" s="649"/>
      <c r="T104" s="649"/>
      <c r="U104" s="649"/>
      <c r="V104" s="649"/>
      <c r="W104" s="649"/>
      <c r="X104" s="649"/>
      <c r="Y104" s="649"/>
      <c r="Z104" s="649"/>
      <c r="AA104" s="649"/>
      <c r="AB104" s="649"/>
      <c r="AC104" s="649"/>
      <c r="AD104" s="649"/>
      <c r="AE104" s="649"/>
      <c r="AF104" s="649"/>
      <c r="AG104" s="649"/>
      <c r="AH104" s="649"/>
      <c r="AI104" s="649"/>
      <c r="AJ104" s="649"/>
      <c r="AK104" s="649"/>
      <c r="AL104" s="649"/>
      <c r="AM104" s="649"/>
      <c r="AN104" s="649"/>
    </row>
    <row r="105" spans="1:40" s="421" customFormat="1" x14ac:dyDescent="0.25">
      <c r="A105" s="71"/>
      <c r="B105" s="3"/>
      <c r="C105" s="696"/>
      <c r="D105" s="3"/>
      <c r="E105" s="3"/>
      <c r="F105" s="3"/>
      <c r="G105" s="3"/>
      <c r="H105" s="3"/>
      <c r="I105" s="3"/>
      <c r="J105" s="3"/>
      <c r="M105" s="3"/>
      <c r="N105" s="3"/>
      <c r="O105" s="3"/>
      <c r="P105" s="3"/>
      <c r="Q105" s="3"/>
      <c r="R105" s="3"/>
      <c r="S105" s="649"/>
      <c r="T105" s="649"/>
      <c r="U105" s="649"/>
      <c r="V105" s="649"/>
      <c r="W105" s="649"/>
      <c r="X105" s="649"/>
      <c r="Y105" s="649"/>
      <c r="Z105" s="649"/>
      <c r="AA105" s="649"/>
      <c r="AB105" s="649"/>
      <c r="AC105" s="649"/>
      <c r="AD105" s="649"/>
      <c r="AE105" s="649"/>
      <c r="AF105" s="649"/>
      <c r="AG105" s="649"/>
      <c r="AH105" s="649"/>
      <c r="AI105" s="649"/>
      <c r="AJ105" s="649"/>
      <c r="AK105" s="649"/>
      <c r="AL105" s="649"/>
      <c r="AM105" s="649"/>
      <c r="AN105" s="649"/>
    </row>
    <row r="106" spans="1:40" s="421" customFormat="1" x14ac:dyDescent="0.25">
      <c r="A106" s="71"/>
      <c r="B106" s="3"/>
      <c r="C106" s="696"/>
      <c r="D106" s="3"/>
      <c r="E106" s="3"/>
      <c r="F106" s="3"/>
      <c r="G106" s="3"/>
      <c r="H106" s="3"/>
      <c r="I106" s="3"/>
      <c r="J106" s="3"/>
      <c r="M106" s="3"/>
      <c r="N106" s="3"/>
      <c r="O106" s="3"/>
      <c r="P106" s="3"/>
      <c r="Q106" s="3"/>
      <c r="R106" s="3"/>
      <c r="S106" s="649"/>
      <c r="T106" s="649"/>
      <c r="U106" s="649"/>
      <c r="V106" s="649"/>
      <c r="W106" s="649"/>
      <c r="X106" s="649"/>
      <c r="Y106" s="649"/>
      <c r="Z106" s="649"/>
      <c r="AA106" s="649"/>
      <c r="AB106" s="649"/>
      <c r="AC106" s="649"/>
      <c r="AD106" s="649"/>
      <c r="AE106" s="649"/>
      <c r="AF106" s="649"/>
      <c r="AG106" s="649"/>
      <c r="AH106" s="649"/>
      <c r="AI106" s="649"/>
      <c r="AJ106" s="649"/>
      <c r="AK106" s="649"/>
      <c r="AL106" s="649"/>
      <c r="AM106" s="649"/>
      <c r="AN106" s="649"/>
    </row>
    <row r="107" spans="1:40" s="421" customFormat="1" x14ac:dyDescent="0.25">
      <c r="A107" s="71"/>
      <c r="B107" s="3"/>
      <c r="C107" s="696"/>
      <c r="D107" s="3"/>
      <c r="E107" s="3"/>
      <c r="F107" s="3"/>
      <c r="G107" s="3"/>
      <c r="H107" s="3"/>
      <c r="I107" s="3"/>
      <c r="J107" s="3"/>
      <c r="M107" s="3"/>
      <c r="N107" s="3"/>
      <c r="O107" s="3"/>
      <c r="P107" s="3"/>
      <c r="Q107" s="3"/>
      <c r="R107" s="3"/>
      <c r="S107" s="649"/>
      <c r="T107" s="649"/>
      <c r="U107" s="649"/>
      <c r="V107" s="649"/>
      <c r="W107" s="649"/>
      <c r="X107" s="649"/>
      <c r="Y107" s="649"/>
      <c r="Z107" s="649"/>
      <c r="AA107" s="649"/>
      <c r="AB107" s="649"/>
      <c r="AC107" s="649"/>
      <c r="AD107" s="649"/>
      <c r="AE107" s="649"/>
      <c r="AF107" s="649"/>
      <c r="AG107" s="649"/>
      <c r="AH107" s="649"/>
      <c r="AI107" s="649"/>
      <c r="AJ107" s="649"/>
      <c r="AK107" s="649"/>
      <c r="AL107" s="649"/>
      <c r="AM107" s="649"/>
      <c r="AN107" s="649"/>
    </row>
    <row r="108" spans="1:40" s="421" customFormat="1" x14ac:dyDescent="0.25">
      <c r="A108" s="71"/>
      <c r="B108" s="3"/>
      <c r="C108" s="696"/>
      <c r="D108" s="3"/>
      <c r="E108" s="3"/>
      <c r="F108" s="3"/>
      <c r="G108" s="3"/>
      <c r="H108" s="3"/>
      <c r="I108" s="3"/>
      <c r="J108" s="3"/>
      <c r="M108" s="3"/>
      <c r="N108" s="3"/>
      <c r="O108" s="3"/>
      <c r="P108" s="3"/>
      <c r="Q108" s="3"/>
      <c r="R108" s="3"/>
      <c r="S108" s="649"/>
      <c r="T108" s="649"/>
      <c r="U108" s="649"/>
      <c r="V108" s="649"/>
      <c r="W108" s="649"/>
      <c r="X108" s="649"/>
      <c r="Y108" s="649"/>
      <c r="Z108" s="649"/>
      <c r="AA108" s="649"/>
      <c r="AB108" s="649"/>
      <c r="AC108" s="649"/>
      <c r="AD108" s="649"/>
      <c r="AE108" s="649"/>
      <c r="AF108" s="649"/>
      <c r="AG108" s="649"/>
      <c r="AH108" s="649"/>
      <c r="AI108" s="649"/>
      <c r="AJ108" s="649"/>
      <c r="AK108" s="649"/>
      <c r="AL108" s="649"/>
      <c r="AM108" s="649"/>
      <c r="AN108" s="649"/>
    </row>
    <row r="109" spans="1:40" s="421" customFormat="1" x14ac:dyDescent="0.25">
      <c r="A109" s="71"/>
      <c r="B109" s="3"/>
      <c r="C109" s="696"/>
      <c r="D109" s="3"/>
      <c r="E109" s="3"/>
      <c r="F109" s="3"/>
      <c r="G109" s="3"/>
      <c r="H109" s="3"/>
      <c r="I109" s="3"/>
      <c r="J109" s="3"/>
      <c r="M109" s="3"/>
      <c r="N109" s="3"/>
      <c r="O109" s="3"/>
      <c r="P109" s="3"/>
      <c r="Q109" s="3"/>
      <c r="R109" s="3"/>
      <c r="S109" s="649"/>
      <c r="T109" s="649"/>
      <c r="U109" s="649"/>
      <c r="V109" s="649"/>
      <c r="W109" s="649"/>
      <c r="X109" s="649"/>
      <c r="Y109" s="649"/>
      <c r="Z109" s="649"/>
      <c r="AA109" s="649"/>
      <c r="AB109" s="649"/>
      <c r="AC109" s="649"/>
      <c r="AD109" s="649"/>
      <c r="AE109" s="649"/>
      <c r="AF109" s="649"/>
      <c r="AG109" s="649"/>
      <c r="AH109" s="649"/>
      <c r="AI109" s="649"/>
      <c r="AJ109" s="649"/>
      <c r="AK109" s="649"/>
      <c r="AL109" s="649"/>
      <c r="AM109" s="649"/>
      <c r="AN109" s="649"/>
    </row>
    <row r="110" spans="1:40" s="421" customFormat="1" x14ac:dyDescent="0.25">
      <c r="A110" s="71"/>
      <c r="B110" s="3"/>
      <c r="C110" s="696"/>
      <c r="D110" s="3"/>
      <c r="E110" s="3"/>
      <c r="F110" s="3"/>
      <c r="G110" s="3"/>
      <c r="H110" s="3"/>
      <c r="I110" s="3"/>
      <c r="J110" s="3"/>
      <c r="M110" s="3"/>
      <c r="N110" s="3"/>
      <c r="O110" s="3"/>
      <c r="P110" s="3"/>
      <c r="Q110" s="3"/>
      <c r="R110" s="3"/>
      <c r="S110" s="649"/>
      <c r="T110" s="649"/>
      <c r="U110" s="649"/>
      <c r="V110" s="649"/>
      <c r="W110" s="649"/>
      <c r="X110" s="649"/>
      <c r="Y110" s="649"/>
      <c r="Z110" s="649"/>
      <c r="AA110" s="649"/>
      <c r="AB110" s="649"/>
      <c r="AC110" s="649"/>
      <c r="AD110" s="649"/>
      <c r="AE110" s="649"/>
      <c r="AF110" s="649"/>
      <c r="AG110" s="649"/>
      <c r="AH110" s="649"/>
      <c r="AI110" s="649"/>
      <c r="AJ110" s="649"/>
      <c r="AK110" s="649"/>
      <c r="AL110" s="649"/>
      <c r="AM110" s="649"/>
      <c r="AN110" s="649"/>
    </row>
    <row r="111" spans="1:40" s="421" customFormat="1" x14ac:dyDescent="0.25">
      <c r="A111" s="71"/>
      <c r="B111" s="3"/>
      <c r="C111" s="696"/>
      <c r="D111" s="3"/>
      <c r="E111" s="3"/>
      <c r="F111" s="3"/>
      <c r="G111" s="3"/>
      <c r="H111" s="3"/>
      <c r="I111" s="3"/>
      <c r="J111" s="3"/>
      <c r="M111" s="3"/>
      <c r="N111" s="3"/>
      <c r="O111" s="3"/>
      <c r="P111" s="3"/>
      <c r="Q111" s="3"/>
      <c r="R111" s="3"/>
      <c r="S111" s="649"/>
      <c r="T111" s="649"/>
      <c r="U111" s="649"/>
      <c r="V111" s="649"/>
      <c r="W111" s="649"/>
      <c r="X111" s="649"/>
      <c r="Y111" s="649"/>
      <c r="Z111" s="649"/>
      <c r="AA111" s="649"/>
      <c r="AB111" s="649"/>
      <c r="AC111" s="649"/>
      <c r="AD111" s="649"/>
      <c r="AE111" s="649"/>
      <c r="AF111" s="649"/>
      <c r="AG111" s="649"/>
      <c r="AH111" s="649"/>
      <c r="AI111" s="649"/>
      <c r="AJ111" s="649"/>
      <c r="AK111" s="649"/>
      <c r="AL111" s="649"/>
      <c r="AM111" s="649"/>
      <c r="AN111" s="649"/>
    </row>
    <row r="112" spans="1:40" s="421" customFormat="1" x14ac:dyDescent="0.25">
      <c r="A112" s="71"/>
      <c r="B112" s="3"/>
      <c r="C112" s="696"/>
      <c r="D112" s="3"/>
      <c r="E112" s="3"/>
      <c r="F112" s="3"/>
      <c r="G112" s="3"/>
      <c r="H112" s="3"/>
      <c r="I112" s="3"/>
      <c r="J112" s="3"/>
      <c r="M112" s="3"/>
      <c r="N112" s="3"/>
      <c r="O112" s="3"/>
      <c r="P112" s="3"/>
      <c r="Q112" s="3"/>
      <c r="R112" s="3"/>
      <c r="S112" s="649"/>
      <c r="T112" s="649"/>
      <c r="U112" s="649"/>
      <c r="V112" s="649"/>
      <c r="W112" s="649"/>
      <c r="X112" s="649"/>
      <c r="Y112" s="649"/>
      <c r="Z112" s="649"/>
      <c r="AA112" s="649"/>
      <c r="AB112" s="649"/>
      <c r="AC112" s="649"/>
      <c r="AD112" s="649"/>
      <c r="AE112" s="649"/>
      <c r="AF112" s="649"/>
      <c r="AG112" s="649"/>
      <c r="AH112" s="649"/>
      <c r="AI112" s="649"/>
      <c r="AJ112" s="649"/>
      <c r="AK112" s="649"/>
      <c r="AL112" s="649"/>
      <c r="AM112" s="649"/>
      <c r="AN112" s="649"/>
    </row>
    <row r="113" spans="1:40" s="421" customFormat="1" x14ac:dyDescent="0.25">
      <c r="A113" s="71"/>
      <c r="B113" s="3"/>
      <c r="C113" s="696"/>
      <c r="D113" s="3"/>
      <c r="E113" s="3"/>
      <c r="F113" s="3"/>
      <c r="G113" s="3"/>
      <c r="H113" s="3"/>
      <c r="I113" s="3"/>
      <c r="J113" s="3"/>
      <c r="M113" s="3"/>
      <c r="N113" s="3"/>
      <c r="O113" s="3"/>
      <c r="P113" s="3"/>
      <c r="Q113" s="3"/>
      <c r="R113" s="3"/>
      <c r="S113" s="649"/>
      <c r="T113" s="649"/>
      <c r="U113" s="649"/>
      <c r="V113" s="649"/>
      <c r="W113" s="649"/>
      <c r="X113" s="649"/>
      <c r="Y113" s="649"/>
      <c r="Z113" s="649"/>
      <c r="AA113" s="649"/>
      <c r="AB113" s="649"/>
      <c r="AC113" s="649"/>
      <c r="AD113" s="649"/>
      <c r="AE113" s="649"/>
      <c r="AF113" s="649"/>
      <c r="AG113" s="649"/>
      <c r="AH113" s="649"/>
      <c r="AI113" s="649"/>
      <c r="AJ113" s="649"/>
      <c r="AK113" s="649"/>
      <c r="AL113" s="649"/>
      <c r="AM113" s="649"/>
      <c r="AN113" s="649"/>
    </row>
    <row r="114" spans="1:40" s="421" customFormat="1" x14ac:dyDescent="0.25">
      <c r="A114" s="71"/>
      <c r="B114" s="3"/>
      <c r="C114" s="696"/>
      <c r="D114" s="3"/>
      <c r="E114" s="3"/>
      <c r="F114" s="3"/>
      <c r="G114" s="3"/>
      <c r="H114" s="3"/>
      <c r="I114" s="3"/>
      <c r="J114" s="3"/>
      <c r="M114" s="3"/>
      <c r="N114" s="3"/>
      <c r="O114" s="3"/>
      <c r="P114" s="3"/>
      <c r="Q114" s="3"/>
      <c r="R114" s="3"/>
      <c r="S114" s="649"/>
      <c r="T114" s="649"/>
      <c r="U114" s="649"/>
      <c r="V114" s="649"/>
      <c r="W114" s="649"/>
      <c r="X114" s="649"/>
      <c r="Y114" s="649"/>
      <c r="Z114" s="649"/>
      <c r="AA114" s="649"/>
      <c r="AB114" s="649"/>
      <c r="AC114" s="649"/>
      <c r="AD114" s="649"/>
      <c r="AE114" s="649"/>
      <c r="AF114" s="649"/>
      <c r="AG114" s="649"/>
      <c r="AH114" s="649"/>
      <c r="AI114" s="649"/>
      <c r="AJ114" s="649"/>
      <c r="AK114" s="649"/>
      <c r="AL114" s="649"/>
      <c r="AM114" s="649"/>
      <c r="AN114" s="649"/>
    </row>
    <row r="115" spans="1:40" s="421" customFormat="1" x14ac:dyDescent="0.25">
      <c r="A115" s="71"/>
      <c r="B115" s="3"/>
      <c r="C115" s="696"/>
      <c r="D115" s="3"/>
      <c r="E115" s="3"/>
      <c r="F115" s="3"/>
      <c r="G115" s="3"/>
      <c r="H115" s="3"/>
      <c r="I115" s="3"/>
      <c r="J115" s="3"/>
      <c r="M115" s="3"/>
      <c r="N115" s="3"/>
      <c r="O115" s="3"/>
      <c r="P115" s="3"/>
      <c r="Q115" s="3"/>
      <c r="R115" s="3"/>
      <c r="S115" s="649"/>
      <c r="T115" s="649"/>
      <c r="U115" s="649"/>
      <c r="V115" s="649"/>
      <c r="W115" s="649"/>
      <c r="X115" s="649"/>
      <c r="Y115" s="649"/>
      <c r="Z115" s="649"/>
      <c r="AA115" s="649"/>
      <c r="AB115" s="649"/>
      <c r="AC115" s="649"/>
      <c r="AD115" s="649"/>
      <c r="AE115" s="649"/>
      <c r="AF115" s="649"/>
      <c r="AG115" s="649"/>
      <c r="AH115" s="649"/>
      <c r="AI115" s="649"/>
      <c r="AJ115" s="649"/>
      <c r="AK115" s="649"/>
      <c r="AL115" s="649"/>
      <c r="AM115" s="649"/>
      <c r="AN115" s="649"/>
    </row>
    <row r="116" spans="1:40" s="421" customFormat="1" x14ac:dyDescent="0.25">
      <c r="A116" s="71"/>
      <c r="B116" s="3"/>
      <c r="C116" s="696"/>
      <c r="D116" s="3"/>
      <c r="E116" s="3"/>
      <c r="F116" s="3"/>
      <c r="G116" s="3"/>
      <c r="H116" s="3"/>
      <c r="I116" s="3"/>
      <c r="J116" s="3"/>
      <c r="M116" s="3"/>
      <c r="N116" s="3"/>
      <c r="O116" s="3"/>
      <c r="P116" s="3"/>
      <c r="Q116" s="3"/>
      <c r="R116" s="3"/>
      <c r="S116" s="649"/>
      <c r="T116" s="649"/>
      <c r="U116" s="649"/>
      <c r="V116" s="649"/>
      <c r="W116" s="649"/>
      <c r="X116" s="649"/>
      <c r="Y116" s="649"/>
      <c r="Z116" s="649"/>
      <c r="AA116" s="649"/>
      <c r="AB116" s="649"/>
      <c r="AC116" s="649"/>
      <c r="AD116" s="649"/>
      <c r="AE116" s="649"/>
      <c r="AF116" s="649"/>
      <c r="AG116" s="649"/>
      <c r="AH116" s="649"/>
      <c r="AI116" s="649"/>
      <c r="AJ116" s="649"/>
      <c r="AK116" s="649"/>
      <c r="AL116" s="649"/>
      <c r="AM116" s="649"/>
      <c r="AN116" s="649"/>
    </row>
    <row r="117" spans="1:40" s="421" customFormat="1" x14ac:dyDescent="0.25">
      <c r="A117" s="71"/>
      <c r="B117" s="3"/>
      <c r="C117" s="696"/>
      <c r="D117" s="3"/>
      <c r="E117" s="3"/>
      <c r="F117" s="3"/>
      <c r="G117" s="3"/>
      <c r="H117" s="3"/>
      <c r="I117" s="3"/>
      <c r="J117" s="3"/>
      <c r="M117" s="3"/>
      <c r="N117" s="3"/>
      <c r="O117" s="3"/>
      <c r="P117" s="3"/>
      <c r="Q117" s="3"/>
      <c r="R117" s="3"/>
      <c r="S117" s="649"/>
      <c r="T117" s="649"/>
      <c r="U117" s="649"/>
      <c r="V117" s="649"/>
      <c r="W117" s="649"/>
      <c r="X117" s="649"/>
      <c r="Y117" s="649"/>
      <c r="Z117" s="649"/>
      <c r="AA117" s="649"/>
      <c r="AB117" s="649"/>
      <c r="AC117" s="649"/>
      <c r="AD117" s="649"/>
      <c r="AE117" s="649"/>
      <c r="AF117" s="649"/>
      <c r="AG117" s="649"/>
      <c r="AH117" s="649"/>
      <c r="AI117" s="649"/>
      <c r="AJ117" s="649"/>
      <c r="AK117" s="649"/>
      <c r="AL117" s="649"/>
      <c r="AM117" s="649"/>
      <c r="AN117" s="649"/>
    </row>
    <row r="118" spans="1:40" s="421" customFormat="1" x14ac:dyDescent="0.25">
      <c r="A118" s="71"/>
      <c r="B118" s="3"/>
      <c r="C118" s="696"/>
      <c r="D118" s="3"/>
      <c r="E118" s="3"/>
      <c r="F118" s="3"/>
      <c r="G118" s="3"/>
      <c r="H118" s="3"/>
      <c r="I118" s="3"/>
      <c r="J118" s="3"/>
      <c r="M118" s="3"/>
      <c r="N118" s="3"/>
      <c r="O118" s="3"/>
      <c r="P118" s="3"/>
      <c r="Q118" s="3"/>
      <c r="R118" s="3"/>
      <c r="S118" s="649"/>
      <c r="T118" s="649"/>
      <c r="U118" s="649"/>
      <c r="V118" s="649"/>
      <c r="W118" s="649"/>
      <c r="X118" s="649"/>
      <c r="Y118" s="649"/>
      <c r="Z118" s="649"/>
      <c r="AA118" s="649"/>
      <c r="AB118" s="649"/>
      <c r="AC118" s="649"/>
      <c r="AD118" s="649"/>
      <c r="AE118" s="649"/>
      <c r="AF118" s="649"/>
      <c r="AG118" s="649"/>
      <c r="AH118" s="649"/>
      <c r="AI118" s="649"/>
      <c r="AJ118" s="649"/>
      <c r="AK118" s="649"/>
      <c r="AL118" s="649"/>
      <c r="AM118" s="649"/>
      <c r="AN118" s="649"/>
    </row>
    <row r="119" spans="1:40" s="421" customFormat="1" x14ac:dyDescent="0.25">
      <c r="A119" s="71"/>
      <c r="B119" s="3"/>
      <c r="C119" s="696"/>
      <c r="D119" s="3"/>
      <c r="E119" s="3"/>
      <c r="F119" s="3"/>
      <c r="G119" s="3"/>
      <c r="H119" s="3"/>
      <c r="I119" s="3"/>
      <c r="J119" s="3"/>
      <c r="M119" s="3"/>
      <c r="N119" s="3"/>
      <c r="O119" s="3"/>
      <c r="P119" s="3"/>
      <c r="Q119" s="3"/>
      <c r="R119" s="3"/>
      <c r="S119" s="649"/>
      <c r="T119" s="649"/>
      <c r="U119" s="649"/>
      <c r="V119" s="649"/>
      <c r="W119" s="649"/>
      <c r="X119" s="649"/>
      <c r="Y119" s="649"/>
      <c r="Z119" s="649"/>
      <c r="AA119" s="649"/>
      <c r="AB119" s="649"/>
      <c r="AC119" s="649"/>
      <c r="AD119" s="649"/>
      <c r="AE119" s="649"/>
      <c r="AF119" s="649"/>
      <c r="AG119" s="649"/>
      <c r="AH119" s="649"/>
      <c r="AI119" s="649"/>
      <c r="AJ119" s="649"/>
      <c r="AK119" s="649"/>
      <c r="AL119" s="649"/>
      <c r="AM119" s="649"/>
      <c r="AN119" s="649"/>
    </row>
    <row r="120" spans="1:40" s="421" customFormat="1" x14ac:dyDescent="0.25">
      <c r="A120" s="71"/>
      <c r="B120" s="3"/>
      <c r="C120" s="696"/>
      <c r="D120" s="3"/>
      <c r="E120" s="3"/>
      <c r="F120" s="3"/>
      <c r="G120" s="3"/>
      <c r="H120" s="3"/>
      <c r="I120" s="3"/>
      <c r="J120" s="3"/>
      <c r="M120" s="3"/>
      <c r="N120" s="3"/>
      <c r="O120" s="3"/>
      <c r="P120" s="3"/>
      <c r="Q120" s="3"/>
      <c r="R120" s="3"/>
      <c r="S120" s="649"/>
      <c r="T120" s="649"/>
      <c r="U120" s="649"/>
      <c r="V120" s="649"/>
      <c r="W120" s="649"/>
      <c r="X120" s="649"/>
      <c r="Y120" s="649"/>
      <c r="Z120" s="649"/>
      <c r="AA120" s="649"/>
      <c r="AB120" s="649"/>
      <c r="AC120" s="649"/>
      <c r="AD120" s="649"/>
      <c r="AE120" s="649"/>
      <c r="AF120" s="649"/>
      <c r="AG120" s="649"/>
      <c r="AH120" s="649"/>
      <c r="AI120" s="649"/>
      <c r="AJ120" s="649"/>
      <c r="AK120" s="649"/>
      <c r="AL120" s="649"/>
      <c r="AM120" s="649"/>
      <c r="AN120" s="649"/>
    </row>
    <row r="121" spans="1:40" s="421" customFormat="1" x14ac:dyDescent="0.25">
      <c r="A121" s="71"/>
      <c r="B121" s="3"/>
      <c r="C121" s="696"/>
      <c r="D121" s="3"/>
      <c r="E121" s="3"/>
      <c r="F121" s="3"/>
      <c r="G121" s="3"/>
      <c r="H121" s="3"/>
      <c r="I121" s="3"/>
      <c r="J121" s="3"/>
      <c r="M121" s="3"/>
      <c r="N121" s="3"/>
      <c r="O121" s="3"/>
      <c r="P121" s="3"/>
      <c r="Q121" s="3"/>
      <c r="R121" s="3"/>
      <c r="S121" s="649"/>
      <c r="T121" s="649"/>
      <c r="U121" s="649"/>
      <c r="V121" s="649"/>
      <c r="W121" s="649"/>
      <c r="X121" s="649"/>
      <c r="Y121" s="649"/>
      <c r="Z121" s="649"/>
      <c r="AA121" s="649"/>
      <c r="AB121" s="649"/>
      <c r="AC121" s="649"/>
      <c r="AD121" s="649"/>
      <c r="AE121" s="649"/>
      <c r="AF121" s="649"/>
      <c r="AG121" s="649"/>
      <c r="AH121" s="649"/>
      <c r="AI121" s="649"/>
      <c r="AJ121" s="649"/>
      <c r="AK121" s="649"/>
      <c r="AL121" s="649"/>
      <c r="AM121" s="649"/>
      <c r="AN121" s="649"/>
    </row>
    <row r="122" spans="1:40" s="421" customFormat="1" x14ac:dyDescent="0.25">
      <c r="A122" s="71"/>
      <c r="B122" s="3"/>
      <c r="C122" s="696"/>
      <c r="D122" s="3"/>
      <c r="E122" s="3"/>
      <c r="F122" s="3"/>
      <c r="G122" s="3"/>
      <c r="H122" s="3"/>
      <c r="I122" s="3"/>
      <c r="J122" s="3"/>
      <c r="M122" s="3"/>
      <c r="N122" s="3"/>
      <c r="O122" s="3"/>
      <c r="P122" s="3"/>
      <c r="Q122" s="3"/>
      <c r="R122" s="3"/>
      <c r="S122" s="649"/>
      <c r="T122" s="649"/>
      <c r="U122" s="649"/>
      <c r="V122" s="649"/>
      <c r="W122" s="649"/>
      <c r="X122" s="649"/>
      <c r="Y122" s="649"/>
      <c r="Z122" s="649"/>
      <c r="AA122" s="649"/>
      <c r="AB122" s="649"/>
      <c r="AC122" s="649"/>
      <c r="AD122" s="649"/>
      <c r="AE122" s="649"/>
      <c r="AF122" s="649"/>
      <c r="AG122" s="649"/>
      <c r="AH122" s="649"/>
      <c r="AI122" s="649"/>
      <c r="AJ122" s="649"/>
      <c r="AK122" s="649"/>
      <c r="AL122" s="649"/>
      <c r="AM122" s="649"/>
      <c r="AN122" s="649"/>
    </row>
    <row r="123" spans="1:40" s="421" customFormat="1" x14ac:dyDescent="0.25">
      <c r="A123" s="71"/>
      <c r="B123" s="3"/>
      <c r="C123" s="696"/>
      <c r="D123" s="3"/>
      <c r="E123" s="3"/>
      <c r="F123" s="3"/>
      <c r="G123" s="3"/>
      <c r="H123" s="3"/>
      <c r="I123" s="3"/>
      <c r="J123" s="3"/>
      <c r="M123" s="3"/>
      <c r="N123" s="3"/>
      <c r="O123" s="3"/>
      <c r="P123" s="3"/>
      <c r="Q123" s="3"/>
      <c r="R123" s="3"/>
      <c r="S123" s="649"/>
      <c r="T123" s="649"/>
      <c r="U123" s="649"/>
      <c r="V123" s="649"/>
      <c r="W123" s="649"/>
      <c r="X123" s="649"/>
      <c r="Y123" s="649"/>
      <c r="Z123" s="649"/>
      <c r="AA123" s="649"/>
      <c r="AB123" s="649"/>
      <c r="AC123" s="649"/>
      <c r="AD123" s="649"/>
      <c r="AE123" s="649"/>
      <c r="AF123" s="649"/>
      <c r="AG123" s="649"/>
      <c r="AH123" s="649"/>
      <c r="AI123" s="649"/>
      <c r="AJ123" s="649"/>
      <c r="AK123" s="649"/>
      <c r="AL123" s="649"/>
      <c r="AM123" s="649"/>
      <c r="AN123" s="649"/>
    </row>
    <row r="124" spans="1:40" s="421" customFormat="1" x14ac:dyDescent="0.25">
      <c r="A124" s="71"/>
      <c r="B124" s="3"/>
      <c r="C124" s="696"/>
      <c r="D124" s="3"/>
      <c r="E124" s="3"/>
      <c r="F124" s="3"/>
      <c r="G124" s="3"/>
      <c r="H124" s="3"/>
      <c r="I124" s="3"/>
      <c r="J124" s="3"/>
      <c r="M124" s="3"/>
      <c r="N124" s="3"/>
      <c r="O124" s="3"/>
      <c r="P124" s="3"/>
      <c r="Q124" s="3"/>
      <c r="R124" s="3"/>
      <c r="S124" s="649"/>
      <c r="T124" s="649"/>
      <c r="U124" s="649"/>
      <c r="V124" s="649"/>
      <c r="W124" s="649"/>
      <c r="X124" s="649"/>
      <c r="Y124" s="649"/>
      <c r="Z124" s="649"/>
      <c r="AA124" s="649"/>
      <c r="AB124" s="649"/>
      <c r="AC124" s="649"/>
      <c r="AD124" s="649"/>
      <c r="AE124" s="649"/>
      <c r="AF124" s="649"/>
      <c r="AG124" s="649"/>
      <c r="AH124" s="649"/>
      <c r="AI124" s="649"/>
      <c r="AJ124" s="649"/>
      <c r="AK124" s="649"/>
      <c r="AL124" s="649"/>
      <c r="AM124" s="649"/>
      <c r="AN124" s="649"/>
    </row>
    <row r="125" spans="1:40" s="421" customFormat="1" x14ac:dyDescent="0.25">
      <c r="A125" s="71"/>
      <c r="B125" s="3"/>
      <c r="C125" s="696"/>
      <c r="D125" s="3"/>
      <c r="E125" s="3"/>
      <c r="F125" s="3"/>
      <c r="G125" s="3"/>
      <c r="H125" s="3"/>
      <c r="I125" s="3"/>
      <c r="J125" s="3"/>
      <c r="M125" s="3"/>
      <c r="N125" s="3"/>
      <c r="O125" s="3"/>
      <c r="P125" s="3"/>
      <c r="Q125" s="3"/>
      <c r="R125" s="3"/>
      <c r="S125" s="649"/>
      <c r="T125" s="649"/>
      <c r="U125" s="649"/>
      <c r="V125" s="649"/>
      <c r="W125" s="649"/>
      <c r="X125" s="649"/>
      <c r="Y125" s="649"/>
      <c r="Z125" s="649"/>
      <c r="AA125" s="649"/>
      <c r="AB125" s="649"/>
      <c r="AC125" s="649"/>
      <c r="AD125" s="649"/>
      <c r="AE125" s="649"/>
      <c r="AF125" s="649"/>
      <c r="AG125" s="649"/>
      <c r="AH125" s="649"/>
      <c r="AI125" s="649"/>
      <c r="AJ125" s="649"/>
      <c r="AK125" s="649"/>
      <c r="AL125" s="649"/>
      <c r="AM125" s="649"/>
      <c r="AN125" s="649"/>
    </row>
    <row r="126" spans="1:40" s="421" customFormat="1" x14ac:dyDescent="0.25">
      <c r="A126" s="71"/>
      <c r="B126" s="3"/>
      <c r="C126" s="696"/>
      <c r="D126" s="3"/>
      <c r="E126" s="3"/>
      <c r="F126" s="3"/>
      <c r="G126" s="3"/>
      <c r="H126" s="3"/>
      <c r="I126" s="3"/>
      <c r="J126" s="3"/>
      <c r="M126" s="3"/>
      <c r="N126" s="3"/>
      <c r="O126" s="3"/>
      <c r="P126" s="3"/>
      <c r="Q126" s="3"/>
      <c r="R126" s="3"/>
      <c r="S126" s="649"/>
      <c r="T126" s="649"/>
      <c r="U126" s="649"/>
      <c r="V126" s="649"/>
      <c r="W126" s="649"/>
      <c r="X126" s="649"/>
      <c r="Y126" s="649"/>
      <c r="Z126" s="649"/>
      <c r="AA126" s="649"/>
      <c r="AB126" s="649"/>
      <c r="AC126" s="649"/>
      <c r="AD126" s="649"/>
      <c r="AE126" s="649"/>
      <c r="AF126" s="649"/>
      <c r="AG126" s="649"/>
      <c r="AH126" s="649"/>
      <c r="AI126" s="649"/>
      <c r="AJ126" s="649"/>
      <c r="AK126" s="649"/>
      <c r="AL126" s="649"/>
      <c r="AM126" s="649"/>
      <c r="AN126" s="649"/>
    </row>
    <row r="127" spans="1:40" s="421" customFormat="1" x14ac:dyDescent="0.25">
      <c r="A127" s="71"/>
      <c r="B127" s="3"/>
      <c r="C127" s="696"/>
      <c r="D127" s="3"/>
      <c r="E127" s="3"/>
      <c r="F127" s="3"/>
      <c r="G127" s="3"/>
      <c r="H127" s="3"/>
      <c r="I127" s="3"/>
      <c r="J127" s="3"/>
      <c r="M127" s="3"/>
      <c r="N127" s="3"/>
      <c r="O127" s="3"/>
      <c r="P127" s="3"/>
      <c r="Q127" s="3"/>
      <c r="R127" s="3"/>
      <c r="S127" s="649"/>
      <c r="T127" s="649"/>
      <c r="U127" s="649"/>
      <c r="V127" s="649"/>
      <c r="W127" s="649"/>
      <c r="X127" s="649"/>
      <c r="Y127" s="649"/>
      <c r="Z127" s="649"/>
      <c r="AA127" s="649"/>
      <c r="AB127" s="649"/>
      <c r="AC127" s="649"/>
      <c r="AD127" s="649"/>
      <c r="AE127" s="649"/>
      <c r="AF127" s="649"/>
      <c r="AG127" s="649"/>
      <c r="AH127" s="649"/>
      <c r="AI127" s="649"/>
      <c r="AJ127" s="649"/>
      <c r="AK127" s="649"/>
      <c r="AL127" s="649"/>
      <c r="AM127" s="649"/>
      <c r="AN127" s="649"/>
    </row>
    <row r="128" spans="1:40" s="421" customFormat="1" x14ac:dyDescent="0.25">
      <c r="A128" s="71"/>
      <c r="B128" s="3"/>
      <c r="C128" s="696"/>
      <c r="D128" s="3"/>
      <c r="E128" s="3"/>
      <c r="F128" s="3"/>
      <c r="G128" s="3"/>
      <c r="H128" s="3"/>
      <c r="I128" s="3"/>
      <c r="J128" s="3"/>
      <c r="M128" s="3"/>
      <c r="N128" s="3"/>
      <c r="O128" s="3"/>
      <c r="P128" s="3"/>
      <c r="Q128" s="3"/>
      <c r="R128" s="3"/>
      <c r="S128" s="649"/>
      <c r="T128" s="649"/>
      <c r="U128" s="649"/>
      <c r="V128" s="649"/>
      <c r="W128" s="649"/>
      <c r="X128" s="649"/>
      <c r="Y128" s="649"/>
      <c r="Z128" s="649"/>
      <c r="AA128" s="649"/>
      <c r="AB128" s="649"/>
      <c r="AC128" s="649"/>
      <c r="AD128" s="649"/>
      <c r="AE128" s="649"/>
      <c r="AF128" s="649"/>
      <c r="AG128" s="649"/>
      <c r="AH128" s="649"/>
      <c r="AI128" s="649"/>
      <c r="AJ128" s="649"/>
      <c r="AK128" s="649"/>
      <c r="AL128" s="649"/>
      <c r="AM128" s="649"/>
      <c r="AN128" s="649"/>
    </row>
    <row r="129" spans="1:40" s="421" customFormat="1" x14ac:dyDescent="0.25">
      <c r="A129" s="71"/>
      <c r="B129" s="3"/>
      <c r="C129" s="696"/>
      <c r="D129" s="3"/>
      <c r="E129" s="3"/>
      <c r="F129" s="3"/>
      <c r="G129" s="3"/>
      <c r="H129" s="3"/>
      <c r="I129" s="3"/>
      <c r="J129" s="3"/>
      <c r="M129" s="3"/>
      <c r="N129" s="3"/>
      <c r="O129" s="3"/>
      <c r="P129" s="3"/>
      <c r="Q129" s="3"/>
      <c r="R129" s="3"/>
      <c r="S129" s="649"/>
      <c r="T129" s="649"/>
      <c r="U129" s="649"/>
      <c r="V129" s="649"/>
      <c r="W129" s="649"/>
      <c r="X129" s="649"/>
      <c r="Y129" s="649"/>
      <c r="Z129" s="649"/>
      <c r="AA129" s="649"/>
      <c r="AB129" s="649"/>
      <c r="AC129" s="649"/>
      <c r="AD129" s="649"/>
      <c r="AE129" s="649"/>
      <c r="AF129" s="649"/>
      <c r="AG129" s="649"/>
      <c r="AH129" s="649"/>
      <c r="AI129" s="649"/>
      <c r="AJ129" s="649"/>
      <c r="AK129" s="649"/>
      <c r="AL129" s="649"/>
      <c r="AM129" s="649"/>
      <c r="AN129" s="649"/>
    </row>
    <row r="130" spans="1:40" s="421" customFormat="1" x14ac:dyDescent="0.25">
      <c r="A130" s="71"/>
      <c r="B130" s="3"/>
      <c r="C130" s="696"/>
      <c r="D130" s="3"/>
      <c r="E130" s="3"/>
      <c r="F130" s="3"/>
      <c r="G130" s="3"/>
      <c r="H130" s="3"/>
      <c r="I130" s="3"/>
      <c r="J130" s="3"/>
      <c r="M130" s="3"/>
      <c r="N130" s="3"/>
      <c r="O130" s="3"/>
      <c r="P130" s="3"/>
      <c r="Q130" s="3"/>
      <c r="R130" s="3"/>
      <c r="S130" s="649"/>
      <c r="T130" s="649"/>
      <c r="U130" s="649"/>
      <c r="V130" s="649"/>
      <c r="W130" s="649"/>
      <c r="X130" s="649"/>
      <c r="Y130" s="649"/>
      <c r="Z130" s="649"/>
      <c r="AA130" s="649"/>
      <c r="AB130" s="649"/>
      <c r="AC130" s="649"/>
      <c r="AD130" s="649"/>
      <c r="AE130" s="649"/>
      <c r="AF130" s="649"/>
      <c r="AG130" s="649"/>
      <c r="AH130" s="649"/>
      <c r="AI130" s="649"/>
      <c r="AJ130" s="649"/>
      <c r="AK130" s="649"/>
      <c r="AL130" s="649"/>
      <c r="AM130" s="649"/>
      <c r="AN130" s="649"/>
    </row>
    <row r="131" spans="1:40" s="421" customFormat="1" x14ac:dyDescent="0.25">
      <c r="A131" s="71"/>
      <c r="B131" s="3"/>
      <c r="C131" s="696"/>
      <c r="D131" s="3"/>
      <c r="E131" s="3"/>
      <c r="F131" s="3"/>
      <c r="G131" s="3"/>
      <c r="H131" s="3"/>
      <c r="I131" s="3"/>
      <c r="J131" s="3"/>
      <c r="M131" s="3"/>
      <c r="N131" s="3"/>
      <c r="O131" s="3"/>
      <c r="P131" s="3"/>
      <c r="Q131" s="3"/>
      <c r="R131" s="3"/>
      <c r="S131" s="649"/>
      <c r="T131" s="649"/>
      <c r="U131" s="649"/>
      <c r="V131" s="649"/>
      <c r="W131" s="649"/>
      <c r="X131" s="649"/>
      <c r="Y131" s="649"/>
      <c r="Z131" s="649"/>
      <c r="AA131" s="649"/>
      <c r="AB131" s="649"/>
      <c r="AC131" s="649"/>
      <c r="AD131" s="649"/>
      <c r="AE131" s="649"/>
      <c r="AF131" s="649"/>
      <c r="AG131" s="649"/>
      <c r="AH131" s="649"/>
      <c r="AI131" s="649"/>
      <c r="AJ131" s="649"/>
      <c r="AK131" s="649"/>
      <c r="AL131" s="649"/>
      <c r="AM131" s="649"/>
      <c r="AN131" s="649"/>
    </row>
    <row r="132" spans="1:40" s="421" customFormat="1" x14ac:dyDescent="0.25">
      <c r="A132" s="71"/>
      <c r="B132" s="3"/>
      <c r="C132" s="696"/>
      <c r="D132" s="3"/>
      <c r="E132" s="3"/>
      <c r="F132" s="3"/>
      <c r="G132" s="3"/>
      <c r="H132" s="3"/>
      <c r="I132" s="3"/>
      <c r="J132" s="3"/>
      <c r="M132" s="3"/>
      <c r="N132" s="3"/>
      <c r="O132" s="3"/>
      <c r="P132" s="3"/>
      <c r="Q132" s="3"/>
      <c r="R132" s="3"/>
      <c r="S132" s="649"/>
      <c r="T132" s="649"/>
      <c r="U132" s="649"/>
      <c r="V132" s="649"/>
      <c r="W132" s="649"/>
      <c r="X132" s="649"/>
      <c r="Y132" s="649"/>
      <c r="Z132" s="649"/>
      <c r="AA132" s="649"/>
      <c r="AB132" s="649"/>
      <c r="AC132" s="649"/>
      <c r="AD132" s="649"/>
      <c r="AE132" s="649"/>
      <c r="AF132" s="649"/>
      <c r="AG132" s="649"/>
      <c r="AH132" s="649"/>
      <c r="AI132" s="649"/>
      <c r="AJ132" s="649"/>
      <c r="AK132" s="649"/>
      <c r="AL132" s="649"/>
      <c r="AM132" s="649"/>
      <c r="AN132" s="649"/>
    </row>
    <row r="133" spans="1:40" s="421" customFormat="1" x14ac:dyDescent="0.25">
      <c r="A133" s="71"/>
      <c r="B133" s="3"/>
      <c r="C133" s="696"/>
      <c r="D133" s="3"/>
      <c r="E133" s="3"/>
      <c r="F133" s="3"/>
      <c r="G133" s="3"/>
      <c r="H133" s="3"/>
      <c r="I133" s="3"/>
      <c r="J133" s="3"/>
      <c r="M133" s="3"/>
      <c r="N133" s="3"/>
      <c r="O133" s="3"/>
      <c r="P133" s="3"/>
      <c r="Q133" s="3"/>
      <c r="R133" s="3"/>
      <c r="S133" s="649"/>
      <c r="T133" s="649"/>
      <c r="U133" s="649"/>
      <c r="V133" s="649"/>
      <c r="W133" s="649"/>
      <c r="X133" s="649"/>
      <c r="Y133" s="649"/>
      <c r="Z133" s="649"/>
      <c r="AA133" s="649"/>
      <c r="AB133" s="649"/>
      <c r="AC133" s="649"/>
      <c r="AD133" s="649"/>
      <c r="AE133" s="649"/>
      <c r="AF133" s="649"/>
      <c r="AG133" s="649"/>
      <c r="AH133" s="649"/>
      <c r="AI133" s="649"/>
      <c r="AJ133" s="649"/>
      <c r="AK133" s="649"/>
      <c r="AL133" s="649"/>
      <c r="AM133" s="649"/>
      <c r="AN133" s="649"/>
    </row>
    <row r="134" spans="1:40" s="421" customFormat="1" x14ac:dyDescent="0.25">
      <c r="A134" s="71"/>
      <c r="B134" s="3"/>
      <c r="C134" s="696"/>
      <c r="D134" s="3"/>
      <c r="E134" s="3"/>
      <c r="F134" s="3"/>
      <c r="G134" s="3"/>
      <c r="H134" s="3"/>
      <c r="I134" s="3"/>
      <c r="J134" s="3"/>
      <c r="M134" s="3"/>
      <c r="N134" s="3"/>
      <c r="O134" s="3"/>
      <c r="P134" s="3"/>
      <c r="Q134" s="3"/>
      <c r="R134" s="3"/>
      <c r="S134" s="649"/>
      <c r="T134" s="649"/>
      <c r="U134" s="649"/>
      <c r="V134" s="649"/>
      <c r="W134" s="649"/>
      <c r="X134" s="649"/>
      <c r="Y134" s="649"/>
      <c r="Z134" s="649"/>
      <c r="AA134" s="649"/>
      <c r="AB134" s="649"/>
      <c r="AC134" s="649"/>
      <c r="AD134" s="649"/>
      <c r="AE134" s="649"/>
      <c r="AF134" s="649"/>
      <c r="AG134" s="649"/>
      <c r="AH134" s="649"/>
      <c r="AI134" s="649"/>
      <c r="AJ134" s="649"/>
      <c r="AK134" s="649"/>
      <c r="AL134" s="649"/>
      <c r="AM134" s="649"/>
      <c r="AN134" s="649"/>
    </row>
    <row r="135" spans="1:40" s="421" customFormat="1" x14ac:dyDescent="0.25">
      <c r="A135" s="71"/>
      <c r="B135" s="3"/>
      <c r="C135" s="696"/>
      <c r="D135" s="3"/>
      <c r="E135" s="3"/>
      <c r="F135" s="3"/>
      <c r="G135" s="3"/>
      <c r="H135" s="3"/>
      <c r="I135" s="3"/>
      <c r="J135" s="3"/>
      <c r="M135" s="3"/>
      <c r="N135" s="3"/>
      <c r="O135" s="3"/>
      <c r="P135" s="3"/>
      <c r="Q135" s="3"/>
      <c r="R135" s="3"/>
      <c r="S135" s="649"/>
      <c r="T135" s="649"/>
      <c r="U135" s="649"/>
      <c r="V135" s="649"/>
      <c r="W135" s="649"/>
      <c r="X135" s="649"/>
      <c r="Y135" s="649"/>
      <c r="Z135" s="649"/>
      <c r="AA135" s="649"/>
      <c r="AB135" s="649"/>
      <c r="AC135" s="649"/>
      <c r="AD135" s="649"/>
      <c r="AE135" s="649"/>
      <c r="AF135" s="649"/>
      <c r="AG135" s="649"/>
      <c r="AH135" s="649"/>
      <c r="AI135" s="649"/>
      <c r="AJ135" s="649"/>
      <c r="AK135" s="649"/>
      <c r="AL135" s="649"/>
      <c r="AM135" s="649"/>
      <c r="AN135" s="649"/>
    </row>
    <row r="136" spans="1:40" s="421" customFormat="1" x14ac:dyDescent="0.25">
      <c r="A136" s="71"/>
      <c r="B136" s="3"/>
      <c r="C136" s="696"/>
      <c r="D136" s="3"/>
      <c r="E136" s="3"/>
      <c r="F136" s="3"/>
      <c r="G136" s="3"/>
      <c r="H136" s="3"/>
      <c r="I136" s="3"/>
      <c r="J136" s="3"/>
      <c r="M136" s="3"/>
      <c r="N136" s="3"/>
      <c r="O136" s="3"/>
      <c r="P136" s="3"/>
      <c r="Q136" s="3"/>
      <c r="R136" s="3"/>
      <c r="S136" s="649"/>
      <c r="T136" s="649"/>
      <c r="U136" s="649"/>
      <c r="V136" s="649"/>
      <c r="W136" s="649"/>
      <c r="X136" s="649"/>
      <c r="Y136" s="649"/>
      <c r="Z136" s="649"/>
      <c r="AA136" s="649"/>
      <c r="AB136" s="649"/>
      <c r="AC136" s="649"/>
      <c r="AD136" s="649"/>
      <c r="AE136" s="649"/>
      <c r="AF136" s="649"/>
      <c r="AG136" s="649"/>
      <c r="AH136" s="649"/>
      <c r="AI136" s="649"/>
      <c r="AJ136" s="649"/>
      <c r="AK136" s="649"/>
      <c r="AL136" s="649"/>
      <c r="AM136" s="649"/>
      <c r="AN136" s="649"/>
    </row>
    <row r="137" spans="1:40" s="421" customFormat="1" x14ac:dyDescent="0.25">
      <c r="A137" s="71"/>
      <c r="B137" s="3"/>
      <c r="C137" s="696"/>
      <c r="D137" s="3"/>
      <c r="E137" s="3"/>
      <c r="F137" s="3"/>
      <c r="G137" s="3"/>
      <c r="H137" s="3"/>
      <c r="I137" s="3"/>
      <c r="J137" s="3"/>
      <c r="M137" s="3"/>
      <c r="N137" s="3"/>
      <c r="O137" s="3"/>
      <c r="P137" s="3"/>
      <c r="Q137" s="3"/>
      <c r="R137" s="3"/>
      <c r="S137" s="649"/>
      <c r="T137" s="649"/>
      <c r="U137" s="649"/>
      <c r="V137" s="649"/>
      <c r="W137" s="649"/>
      <c r="X137" s="649"/>
      <c r="Y137" s="649"/>
      <c r="Z137" s="649"/>
      <c r="AA137" s="649"/>
      <c r="AB137" s="649"/>
      <c r="AC137" s="649"/>
      <c r="AD137" s="649"/>
      <c r="AE137" s="649"/>
      <c r="AF137" s="649"/>
      <c r="AG137" s="649"/>
      <c r="AH137" s="649"/>
      <c r="AI137" s="649"/>
      <c r="AJ137" s="649"/>
      <c r="AK137" s="649"/>
      <c r="AL137" s="649"/>
      <c r="AM137" s="649"/>
      <c r="AN137" s="649"/>
    </row>
    <row r="138" spans="1:40" s="421" customFormat="1" x14ac:dyDescent="0.25">
      <c r="A138" s="71"/>
      <c r="B138" s="3"/>
      <c r="C138" s="696"/>
      <c r="D138" s="3"/>
      <c r="E138" s="3"/>
      <c r="F138" s="3"/>
      <c r="G138" s="3"/>
      <c r="H138" s="3"/>
      <c r="I138" s="3"/>
      <c r="J138" s="3"/>
      <c r="M138" s="3"/>
      <c r="N138" s="3"/>
      <c r="O138" s="3"/>
      <c r="P138" s="3"/>
      <c r="Q138" s="3"/>
      <c r="R138" s="3"/>
      <c r="S138" s="649"/>
      <c r="T138" s="649"/>
      <c r="U138" s="649"/>
      <c r="V138" s="649"/>
      <c r="W138" s="649"/>
      <c r="X138" s="649"/>
      <c r="Y138" s="649"/>
      <c r="Z138" s="649"/>
      <c r="AA138" s="649"/>
      <c r="AB138" s="649"/>
      <c r="AC138" s="649"/>
      <c r="AD138" s="649"/>
      <c r="AE138" s="649"/>
      <c r="AF138" s="649"/>
      <c r="AG138" s="649"/>
      <c r="AH138" s="649"/>
      <c r="AI138" s="649"/>
      <c r="AJ138" s="649"/>
      <c r="AK138" s="649"/>
      <c r="AL138" s="649"/>
      <c r="AM138" s="649"/>
      <c r="AN138" s="649"/>
    </row>
    <row r="139" spans="1:40" s="421" customFormat="1" x14ac:dyDescent="0.25">
      <c r="A139" s="71"/>
      <c r="B139" s="3"/>
      <c r="C139" s="696"/>
      <c r="D139" s="3"/>
      <c r="E139" s="3"/>
      <c r="F139" s="3"/>
      <c r="G139" s="3"/>
      <c r="H139" s="3"/>
      <c r="I139" s="3"/>
      <c r="J139" s="3"/>
      <c r="M139" s="3"/>
      <c r="N139" s="3"/>
      <c r="O139" s="3"/>
      <c r="P139" s="3"/>
      <c r="Q139" s="3"/>
      <c r="R139" s="3"/>
      <c r="S139" s="649"/>
      <c r="T139" s="649"/>
      <c r="U139" s="649"/>
      <c r="V139" s="649"/>
      <c r="W139" s="649"/>
      <c r="X139" s="649"/>
      <c r="Y139" s="649"/>
      <c r="Z139" s="649"/>
      <c r="AA139" s="649"/>
      <c r="AB139" s="649"/>
      <c r="AC139" s="649"/>
      <c r="AD139" s="649"/>
      <c r="AE139" s="649"/>
      <c r="AF139" s="649"/>
      <c r="AG139" s="649"/>
      <c r="AH139" s="649"/>
      <c r="AI139" s="649"/>
      <c r="AJ139" s="649"/>
      <c r="AK139" s="649"/>
      <c r="AL139" s="649"/>
      <c r="AM139" s="649"/>
      <c r="AN139" s="649"/>
    </row>
    <row r="140" spans="1:40" s="421" customFormat="1" x14ac:dyDescent="0.25">
      <c r="A140" s="71"/>
      <c r="B140" s="3"/>
      <c r="C140" s="696"/>
      <c r="D140" s="3"/>
      <c r="E140" s="3"/>
      <c r="F140" s="3"/>
      <c r="G140" s="3"/>
      <c r="H140" s="3"/>
      <c r="I140" s="3"/>
      <c r="J140" s="3"/>
      <c r="M140" s="3"/>
      <c r="N140" s="3"/>
      <c r="O140" s="3"/>
      <c r="P140" s="3"/>
      <c r="Q140" s="3"/>
      <c r="R140" s="3"/>
      <c r="S140" s="649"/>
      <c r="T140" s="649"/>
      <c r="U140" s="649"/>
      <c r="V140" s="649"/>
      <c r="W140" s="649"/>
      <c r="X140" s="649"/>
      <c r="Y140" s="649"/>
      <c r="Z140" s="649"/>
      <c r="AA140" s="649"/>
      <c r="AB140" s="649"/>
      <c r="AC140" s="649"/>
      <c r="AD140" s="649"/>
      <c r="AE140" s="649"/>
      <c r="AF140" s="649"/>
      <c r="AG140" s="649"/>
      <c r="AH140" s="649"/>
      <c r="AI140" s="649"/>
      <c r="AJ140" s="649"/>
      <c r="AK140" s="649"/>
      <c r="AL140" s="649"/>
      <c r="AM140" s="649"/>
      <c r="AN140" s="649"/>
    </row>
    <row r="141" spans="1:40" s="421" customFormat="1" x14ac:dyDescent="0.25">
      <c r="A141" s="71"/>
      <c r="B141" s="3"/>
      <c r="C141" s="696"/>
      <c r="D141" s="3"/>
      <c r="E141" s="3"/>
      <c r="F141" s="3"/>
      <c r="G141" s="3"/>
      <c r="H141" s="3"/>
      <c r="I141" s="3"/>
      <c r="J141" s="3"/>
      <c r="M141" s="3"/>
      <c r="N141" s="3"/>
      <c r="O141" s="3"/>
      <c r="P141" s="3"/>
      <c r="Q141" s="3"/>
      <c r="R141" s="3"/>
      <c r="S141" s="649"/>
      <c r="T141" s="649"/>
      <c r="U141" s="649"/>
      <c r="V141" s="649"/>
      <c r="W141" s="649"/>
      <c r="X141" s="649"/>
      <c r="Y141" s="649"/>
      <c r="Z141" s="649"/>
      <c r="AA141" s="649"/>
      <c r="AB141" s="649"/>
      <c r="AC141" s="649"/>
      <c r="AD141" s="649"/>
      <c r="AE141" s="649"/>
      <c r="AF141" s="649"/>
      <c r="AG141" s="649"/>
      <c r="AH141" s="649"/>
      <c r="AI141" s="649"/>
      <c r="AJ141" s="649"/>
      <c r="AK141" s="649"/>
      <c r="AL141" s="649"/>
      <c r="AM141" s="649"/>
      <c r="AN141" s="649"/>
    </row>
    <row r="142" spans="1:40" s="421" customFormat="1" x14ac:dyDescent="0.25">
      <c r="A142" s="71"/>
      <c r="B142" s="3"/>
      <c r="C142" s="696"/>
      <c r="D142" s="3"/>
      <c r="E142" s="3"/>
      <c r="F142" s="3"/>
      <c r="G142" s="3"/>
      <c r="H142" s="3"/>
      <c r="I142" s="3"/>
      <c r="J142" s="3"/>
      <c r="M142" s="3"/>
      <c r="N142" s="3"/>
      <c r="O142" s="3"/>
      <c r="P142" s="3"/>
      <c r="Q142" s="3"/>
      <c r="R142" s="3"/>
      <c r="S142" s="649"/>
      <c r="T142" s="649"/>
      <c r="U142" s="649"/>
      <c r="V142" s="649"/>
      <c r="W142" s="649"/>
      <c r="X142" s="649"/>
      <c r="Y142" s="649"/>
      <c r="Z142" s="649"/>
      <c r="AA142" s="649"/>
      <c r="AB142" s="649"/>
      <c r="AC142" s="649"/>
      <c r="AD142" s="649"/>
      <c r="AE142" s="649"/>
      <c r="AF142" s="649"/>
      <c r="AG142" s="649"/>
      <c r="AH142" s="649"/>
      <c r="AI142" s="649"/>
      <c r="AJ142" s="649"/>
      <c r="AK142" s="649"/>
      <c r="AL142" s="649"/>
      <c r="AM142" s="649"/>
      <c r="AN142" s="649"/>
    </row>
    <row r="143" spans="1:40" s="421" customFormat="1" x14ac:dyDescent="0.25">
      <c r="A143" s="71"/>
      <c r="B143" s="3"/>
      <c r="C143" s="696"/>
      <c r="D143" s="3"/>
      <c r="E143" s="3"/>
      <c r="F143" s="3"/>
      <c r="G143" s="3"/>
      <c r="H143" s="3"/>
      <c r="I143" s="3"/>
      <c r="J143" s="3"/>
      <c r="M143" s="3"/>
      <c r="N143" s="3"/>
      <c r="O143" s="3"/>
      <c r="P143" s="3"/>
      <c r="Q143" s="3"/>
      <c r="R143" s="3"/>
      <c r="S143" s="649"/>
      <c r="T143" s="649"/>
      <c r="U143" s="649"/>
      <c r="V143" s="649"/>
      <c r="W143" s="649"/>
      <c r="X143" s="649"/>
      <c r="Y143" s="649"/>
      <c r="Z143" s="649"/>
      <c r="AA143" s="649"/>
      <c r="AB143" s="649"/>
      <c r="AC143" s="649"/>
      <c r="AD143" s="649"/>
      <c r="AE143" s="649"/>
      <c r="AF143" s="649"/>
      <c r="AG143" s="649"/>
      <c r="AH143" s="649"/>
      <c r="AI143" s="649"/>
      <c r="AJ143" s="649"/>
      <c r="AK143" s="649"/>
      <c r="AL143" s="649"/>
      <c r="AM143" s="649"/>
      <c r="AN143" s="649"/>
    </row>
    <row r="144" spans="1:40" s="421" customFormat="1" x14ac:dyDescent="0.25">
      <c r="A144" s="71"/>
      <c r="B144" s="3"/>
      <c r="C144" s="696"/>
      <c r="D144" s="3"/>
      <c r="E144" s="3"/>
      <c r="F144" s="3"/>
      <c r="G144" s="3"/>
      <c r="H144" s="3"/>
      <c r="I144" s="3"/>
      <c r="J144" s="3"/>
      <c r="M144" s="3"/>
      <c r="N144" s="3"/>
      <c r="O144" s="3"/>
      <c r="P144" s="3"/>
      <c r="Q144" s="3"/>
      <c r="R144" s="3"/>
      <c r="S144" s="649"/>
      <c r="T144" s="649"/>
      <c r="U144" s="649"/>
      <c r="V144" s="649"/>
      <c r="W144" s="649"/>
      <c r="X144" s="649"/>
      <c r="Y144" s="649"/>
      <c r="Z144" s="649"/>
      <c r="AA144" s="649"/>
      <c r="AB144" s="649"/>
      <c r="AC144" s="649"/>
      <c r="AD144" s="649"/>
      <c r="AE144" s="649"/>
      <c r="AF144" s="649"/>
      <c r="AG144" s="649"/>
      <c r="AH144" s="649"/>
      <c r="AI144" s="649"/>
      <c r="AJ144" s="649"/>
      <c r="AK144" s="649"/>
      <c r="AL144" s="649"/>
      <c r="AM144" s="649"/>
      <c r="AN144" s="649"/>
    </row>
    <row r="145" spans="1:40" s="421" customFormat="1" x14ac:dyDescent="0.25">
      <c r="A145" s="71"/>
      <c r="B145" s="3"/>
      <c r="C145" s="696"/>
      <c r="D145" s="3"/>
      <c r="E145" s="3"/>
      <c r="F145" s="3"/>
      <c r="G145" s="3"/>
      <c r="H145" s="3"/>
      <c r="I145" s="3"/>
      <c r="J145" s="3"/>
      <c r="M145" s="3"/>
      <c r="N145" s="3"/>
      <c r="O145" s="3"/>
      <c r="P145" s="3"/>
      <c r="Q145" s="3"/>
      <c r="R145" s="3"/>
      <c r="S145" s="649"/>
      <c r="T145" s="649"/>
      <c r="U145" s="649"/>
      <c r="V145" s="649"/>
      <c r="W145" s="649"/>
      <c r="X145" s="649"/>
      <c r="Y145" s="649"/>
      <c r="Z145" s="649"/>
      <c r="AA145" s="649"/>
      <c r="AB145" s="649"/>
      <c r="AC145" s="649"/>
      <c r="AD145" s="649"/>
      <c r="AE145" s="649"/>
      <c r="AF145" s="649"/>
      <c r="AG145" s="649"/>
      <c r="AH145" s="649"/>
      <c r="AI145" s="649"/>
      <c r="AJ145" s="649"/>
      <c r="AK145" s="649"/>
      <c r="AL145" s="649"/>
      <c r="AM145" s="649"/>
      <c r="AN145" s="649"/>
    </row>
    <row r="146" spans="1:40" s="421" customFormat="1" x14ac:dyDescent="0.25">
      <c r="A146" s="71"/>
      <c r="B146" s="3"/>
      <c r="C146" s="696"/>
      <c r="D146" s="3"/>
      <c r="E146" s="3"/>
      <c r="F146" s="3"/>
      <c r="G146" s="3"/>
      <c r="H146" s="3"/>
      <c r="I146" s="3"/>
      <c r="J146" s="3"/>
      <c r="M146" s="3"/>
      <c r="N146" s="3"/>
      <c r="O146" s="3"/>
      <c r="P146" s="3"/>
      <c r="Q146" s="3"/>
      <c r="R146" s="3"/>
      <c r="S146" s="649"/>
      <c r="T146" s="649"/>
      <c r="U146" s="649"/>
      <c r="V146" s="649"/>
      <c r="W146" s="649"/>
      <c r="X146" s="649"/>
      <c r="Y146" s="649"/>
      <c r="Z146" s="649"/>
      <c r="AA146" s="649"/>
      <c r="AB146" s="649"/>
      <c r="AC146" s="649"/>
      <c r="AD146" s="649"/>
      <c r="AE146" s="649"/>
      <c r="AF146" s="649"/>
      <c r="AG146" s="649"/>
      <c r="AH146" s="649"/>
      <c r="AI146" s="649"/>
      <c r="AJ146" s="649"/>
      <c r="AK146" s="649"/>
      <c r="AL146" s="649"/>
      <c r="AM146" s="649"/>
      <c r="AN146" s="649"/>
    </row>
    <row r="147" spans="1:40" s="421" customFormat="1" x14ac:dyDescent="0.25">
      <c r="A147" s="71"/>
      <c r="B147" s="3"/>
      <c r="C147" s="696"/>
      <c r="D147" s="3"/>
      <c r="E147" s="3"/>
      <c r="F147" s="3"/>
      <c r="G147" s="3"/>
      <c r="H147" s="3"/>
      <c r="I147" s="3"/>
      <c r="J147" s="3"/>
      <c r="M147" s="3"/>
      <c r="N147" s="3"/>
      <c r="O147" s="3"/>
      <c r="P147" s="3"/>
      <c r="Q147" s="3"/>
      <c r="R147" s="3"/>
      <c r="S147" s="649"/>
      <c r="T147" s="649"/>
      <c r="U147" s="649"/>
      <c r="V147" s="649"/>
      <c r="W147" s="649"/>
      <c r="X147" s="649"/>
      <c r="Y147" s="649"/>
      <c r="Z147" s="649"/>
      <c r="AA147" s="649"/>
      <c r="AB147" s="649"/>
      <c r="AC147" s="649"/>
      <c r="AD147" s="649"/>
      <c r="AE147" s="649"/>
      <c r="AF147" s="649"/>
      <c r="AG147" s="649"/>
      <c r="AH147" s="649"/>
      <c r="AI147" s="649"/>
      <c r="AJ147" s="649"/>
      <c r="AK147" s="649"/>
      <c r="AL147" s="649"/>
      <c r="AM147" s="649"/>
      <c r="AN147" s="649"/>
    </row>
    <row r="148" spans="1:40" s="421" customFormat="1" x14ac:dyDescent="0.25">
      <c r="A148" s="71"/>
      <c r="B148" s="3"/>
      <c r="C148" s="696"/>
      <c r="D148" s="3"/>
      <c r="E148" s="3"/>
      <c r="F148" s="3"/>
      <c r="G148" s="3"/>
      <c r="H148" s="3"/>
      <c r="I148" s="3"/>
      <c r="J148" s="3"/>
      <c r="M148" s="3"/>
      <c r="N148" s="3"/>
      <c r="O148" s="3"/>
      <c r="P148" s="3"/>
      <c r="Q148" s="3"/>
      <c r="R148" s="3"/>
      <c r="S148" s="649"/>
      <c r="T148" s="649"/>
      <c r="U148" s="649"/>
      <c r="V148" s="649"/>
      <c r="W148" s="649"/>
      <c r="X148" s="649"/>
      <c r="Y148" s="649"/>
      <c r="Z148" s="649"/>
      <c r="AA148" s="649"/>
      <c r="AB148" s="649"/>
      <c r="AC148" s="649"/>
      <c r="AD148" s="649"/>
      <c r="AE148" s="649"/>
      <c r="AF148" s="649"/>
      <c r="AG148" s="649"/>
      <c r="AH148" s="649"/>
      <c r="AI148" s="649"/>
      <c r="AJ148" s="649"/>
      <c r="AK148" s="649"/>
      <c r="AL148" s="649"/>
      <c r="AM148" s="649"/>
      <c r="AN148" s="649"/>
    </row>
    <row r="149" spans="1:40" s="421" customFormat="1" x14ac:dyDescent="0.25">
      <c r="A149" s="71"/>
      <c r="B149" s="3"/>
      <c r="C149" s="696"/>
      <c r="D149" s="3"/>
      <c r="E149" s="3"/>
      <c r="F149" s="3"/>
      <c r="G149" s="3"/>
      <c r="H149" s="3"/>
      <c r="I149" s="3"/>
      <c r="J149" s="3"/>
      <c r="M149" s="3"/>
      <c r="N149" s="3"/>
      <c r="O149" s="3"/>
      <c r="P149" s="3"/>
      <c r="Q149" s="3"/>
      <c r="R149" s="3"/>
      <c r="S149" s="649"/>
      <c r="T149" s="649"/>
      <c r="U149" s="649"/>
      <c r="V149" s="649"/>
      <c r="W149" s="649"/>
      <c r="X149" s="649"/>
      <c r="Y149" s="649"/>
      <c r="Z149" s="649"/>
      <c r="AA149" s="649"/>
      <c r="AB149" s="649"/>
      <c r="AC149" s="649"/>
      <c r="AD149" s="649"/>
      <c r="AE149" s="649"/>
      <c r="AF149" s="649"/>
      <c r="AG149" s="649"/>
      <c r="AH149" s="649"/>
      <c r="AI149" s="649"/>
      <c r="AJ149" s="649"/>
      <c r="AK149" s="649"/>
      <c r="AL149" s="649"/>
      <c r="AM149" s="649"/>
      <c r="AN149" s="649"/>
    </row>
    <row r="150" spans="1:40" s="421" customFormat="1" x14ac:dyDescent="0.25">
      <c r="A150" s="71"/>
      <c r="B150" s="3"/>
      <c r="C150" s="696"/>
      <c r="D150" s="3"/>
      <c r="E150" s="3"/>
      <c r="F150" s="3"/>
      <c r="G150" s="3"/>
      <c r="H150" s="3"/>
      <c r="I150" s="3"/>
      <c r="J150" s="3"/>
      <c r="M150" s="3"/>
      <c r="N150" s="3"/>
      <c r="O150" s="3"/>
      <c r="P150" s="3"/>
      <c r="Q150" s="3"/>
      <c r="R150" s="3"/>
      <c r="S150" s="649"/>
      <c r="T150" s="649"/>
      <c r="U150" s="649"/>
      <c r="V150" s="649"/>
      <c r="W150" s="649"/>
      <c r="X150" s="649"/>
      <c r="Y150" s="649"/>
      <c r="Z150" s="649"/>
      <c r="AA150" s="649"/>
      <c r="AB150" s="649"/>
      <c r="AC150" s="649"/>
      <c r="AD150" s="649"/>
      <c r="AE150" s="649"/>
      <c r="AF150" s="649"/>
      <c r="AG150" s="649"/>
      <c r="AH150" s="649"/>
      <c r="AI150" s="649"/>
      <c r="AJ150" s="649"/>
      <c r="AK150" s="649"/>
      <c r="AL150" s="649"/>
      <c r="AM150" s="649"/>
      <c r="AN150" s="649"/>
    </row>
    <row r="151" spans="1:40" s="421" customFormat="1" x14ac:dyDescent="0.25">
      <c r="A151" s="71"/>
      <c r="B151" s="3"/>
      <c r="C151" s="696"/>
      <c r="D151" s="3"/>
      <c r="E151" s="3"/>
      <c r="F151" s="3"/>
      <c r="G151" s="3"/>
      <c r="H151" s="3"/>
      <c r="I151" s="3"/>
      <c r="J151" s="3"/>
      <c r="M151" s="3"/>
      <c r="N151" s="3"/>
      <c r="O151" s="3"/>
      <c r="P151" s="3"/>
      <c r="Q151" s="3"/>
      <c r="R151" s="3"/>
      <c r="S151" s="649"/>
      <c r="T151" s="649"/>
      <c r="U151" s="649"/>
      <c r="V151" s="649"/>
      <c r="W151" s="649"/>
      <c r="X151" s="649"/>
      <c r="Y151" s="649"/>
      <c r="Z151" s="649"/>
      <c r="AA151" s="649"/>
      <c r="AB151" s="649"/>
      <c r="AC151" s="649"/>
      <c r="AD151" s="649"/>
      <c r="AE151" s="649"/>
      <c r="AF151" s="649"/>
      <c r="AG151" s="649"/>
      <c r="AH151" s="649"/>
      <c r="AI151" s="649"/>
      <c r="AJ151" s="649"/>
      <c r="AK151" s="649"/>
      <c r="AL151" s="649"/>
      <c r="AM151" s="649"/>
      <c r="AN151" s="649"/>
    </row>
    <row r="152" spans="1:40" s="421" customFormat="1" x14ac:dyDescent="0.25">
      <c r="A152" s="71"/>
      <c r="B152" s="3"/>
      <c r="C152" s="696"/>
      <c r="D152" s="3"/>
      <c r="E152" s="3"/>
      <c r="F152" s="3"/>
      <c r="G152" s="3"/>
      <c r="H152" s="3"/>
      <c r="I152" s="3"/>
      <c r="J152" s="3"/>
      <c r="M152" s="3"/>
      <c r="N152" s="3"/>
      <c r="O152" s="3"/>
      <c r="P152" s="3"/>
      <c r="Q152" s="3"/>
      <c r="R152" s="3"/>
      <c r="S152" s="649"/>
      <c r="T152" s="649"/>
      <c r="U152" s="649"/>
      <c r="V152" s="649"/>
      <c r="W152" s="649"/>
      <c r="X152" s="649"/>
      <c r="Y152" s="649"/>
      <c r="Z152" s="649"/>
      <c r="AA152" s="649"/>
      <c r="AB152" s="649"/>
      <c r="AC152" s="649"/>
      <c r="AD152" s="649"/>
      <c r="AE152" s="649"/>
      <c r="AF152" s="649"/>
      <c r="AG152" s="649"/>
      <c r="AH152" s="649"/>
      <c r="AI152" s="649"/>
      <c r="AJ152" s="649"/>
      <c r="AK152" s="649"/>
      <c r="AL152" s="649"/>
      <c r="AM152" s="649"/>
      <c r="AN152" s="649"/>
    </row>
    <row r="153" spans="1:40" s="421" customFormat="1" x14ac:dyDescent="0.25">
      <c r="A153" s="71"/>
      <c r="B153" s="3"/>
      <c r="C153" s="696"/>
      <c r="D153" s="3"/>
      <c r="E153" s="3"/>
      <c r="F153" s="3"/>
      <c r="G153" s="3"/>
      <c r="H153" s="3"/>
      <c r="I153" s="3"/>
      <c r="J153" s="3"/>
      <c r="M153" s="3"/>
      <c r="N153" s="3"/>
      <c r="O153" s="3"/>
      <c r="P153" s="3"/>
      <c r="Q153" s="3"/>
      <c r="R153" s="3"/>
      <c r="S153" s="649"/>
      <c r="T153" s="649"/>
      <c r="U153" s="649"/>
      <c r="V153" s="649"/>
      <c r="W153" s="649"/>
      <c r="X153" s="649"/>
      <c r="Y153" s="649"/>
      <c r="Z153" s="649"/>
      <c r="AA153" s="649"/>
      <c r="AB153" s="649"/>
      <c r="AC153" s="649"/>
      <c r="AD153" s="649"/>
      <c r="AE153" s="649"/>
      <c r="AF153" s="649"/>
      <c r="AG153" s="649"/>
      <c r="AH153" s="649"/>
      <c r="AI153" s="649"/>
      <c r="AJ153" s="649"/>
      <c r="AK153" s="649"/>
      <c r="AL153" s="649"/>
      <c r="AM153" s="649"/>
      <c r="AN153" s="649"/>
    </row>
    <row r="154" spans="1:40" s="421" customFormat="1" x14ac:dyDescent="0.25">
      <c r="A154" s="71"/>
      <c r="B154" s="3"/>
      <c r="C154" s="696"/>
      <c r="D154" s="3"/>
      <c r="E154" s="3"/>
      <c r="F154" s="3"/>
      <c r="G154" s="3"/>
      <c r="H154" s="3"/>
      <c r="I154" s="3"/>
      <c r="J154" s="3"/>
      <c r="M154" s="3"/>
      <c r="N154" s="3"/>
      <c r="O154" s="3"/>
      <c r="P154" s="3"/>
      <c r="Q154" s="3"/>
      <c r="R154" s="3"/>
      <c r="S154" s="649"/>
      <c r="T154" s="649"/>
      <c r="U154" s="649"/>
      <c r="V154" s="649"/>
      <c r="W154" s="649"/>
      <c r="X154" s="649"/>
      <c r="Y154" s="649"/>
      <c r="Z154" s="649"/>
      <c r="AA154" s="649"/>
      <c r="AB154" s="649"/>
      <c r="AC154" s="649"/>
      <c r="AD154" s="649"/>
      <c r="AE154" s="649"/>
      <c r="AF154" s="649"/>
      <c r="AG154" s="649"/>
      <c r="AH154" s="649"/>
      <c r="AI154" s="649"/>
      <c r="AJ154" s="649"/>
      <c r="AK154" s="649"/>
      <c r="AL154" s="649"/>
      <c r="AM154" s="649"/>
      <c r="AN154" s="649"/>
    </row>
    <row r="155" spans="1:40" s="421" customFormat="1" x14ac:dyDescent="0.25">
      <c r="A155" s="71"/>
      <c r="B155" s="3"/>
      <c r="C155" s="696"/>
      <c r="D155" s="3"/>
      <c r="E155" s="3"/>
      <c r="F155" s="3"/>
      <c r="G155" s="3"/>
      <c r="H155" s="3"/>
      <c r="I155" s="3"/>
      <c r="J155" s="3"/>
      <c r="M155" s="3"/>
      <c r="N155" s="3"/>
      <c r="O155" s="3"/>
      <c r="P155" s="3"/>
      <c r="Q155" s="3"/>
      <c r="R155" s="3"/>
      <c r="S155" s="649"/>
      <c r="T155" s="649"/>
      <c r="U155" s="649"/>
      <c r="V155" s="649"/>
      <c r="W155" s="649"/>
      <c r="X155" s="649"/>
      <c r="Y155" s="649"/>
      <c r="Z155" s="649"/>
      <c r="AA155" s="649"/>
      <c r="AB155" s="649"/>
      <c r="AC155" s="649"/>
      <c r="AD155" s="649"/>
      <c r="AE155" s="649"/>
      <c r="AF155" s="649"/>
      <c r="AG155" s="649"/>
      <c r="AH155" s="649"/>
      <c r="AI155" s="649"/>
      <c r="AJ155" s="649"/>
      <c r="AK155" s="649"/>
      <c r="AL155" s="649"/>
      <c r="AM155" s="649"/>
      <c r="AN155" s="649"/>
    </row>
    <row r="156" spans="1:40" s="421" customFormat="1" x14ac:dyDescent="0.25">
      <c r="A156" s="71"/>
      <c r="B156" s="3"/>
      <c r="C156" s="696"/>
      <c r="D156" s="3"/>
      <c r="E156" s="3"/>
      <c r="F156" s="3"/>
      <c r="G156" s="3"/>
      <c r="H156" s="3"/>
      <c r="I156" s="3"/>
      <c r="J156" s="3"/>
      <c r="M156" s="3"/>
      <c r="N156" s="3"/>
      <c r="O156" s="3"/>
      <c r="P156" s="3"/>
      <c r="Q156" s="3"/>
      <c r="R156" s="3"/>
      <c r="S156" s="649"/>
      <c r="T156" s="649"/>
      <c r="U156" s="649"/>
      <c r="V156" s="649"/>
      <c r="W156" s="649"/>
      <c r="X156" s="649"/>
      <c r="Y156" s="649"/>
      <c r="Z156" s="649"/>
      <c r="AA156" s="649"/>
      <c r="AB156" s="649"/>
      <c r="AC156" s="649"/>
      <c r="AD156" s="649"/>
      <c r="AE156" s="649"/>
      <c r="AF156" s="649"/>
      <c r="AG156" s="649"/>
      <c r="AH156" s="649"/>
      <c r="AI156" s="649"/>
      <c r="AJ156" s="649"/>
      <c r="AK156" s="649"/>
      <c r="AL156" s="649"/>
      <c r="AM156" s="649"/>
      <c r="AN156" s="649"/>
    </row>
    <row r="157" spans="1:40" s="421" customFormat="1" x14ac:dyDescent="0.25">
      <c r="A157" s="71"/>
      <c r="B157" s="3"/>
      <c r="C157" s="696"/>
      <c r="D157" s="3"/>
      <c r="E157" s="3"/>
      <c r="F157" s="3"/>
      <c r="G157" s="3"/>
      <c r="H157" s="3"/>
      <c r="I157" s="3"/>
      <c r="J157" s="3"/>
      <c r="M157" s="3"/>
      <c r="N157" s="3"/>
      <c r="O157" s="3"/>
      <c r="P157" s="3"/>
      <c r="Q157" s="3"/>
      <c r="R157" s="3"/>
      <c r="S157" s="649"/>
      <c r="T157" s="649"/>
      <c r="U157" s="649"/>
      <c r="V157" s="649"/>
      <c r="W157" s="649"/>
      <c r="X157" s="649"/>
      <c r="Y157" s="649"/>
      <c r="Z157" s="649"/>
      <c r="AA157" s="649"/>
      <c r="AB157" s="649"/>
      <c r="AC157" s="649"/>
      <c r="AD157" s="649"/>
      <c r="AE157" s="649"/>
      <c r="AF157" s="649"/>
      <c r="AG157" s="649"/>
      <c r="AH157" s="649"/>
      <c r="AI157" s="649"/>
      <c r="AJ157" s="649"/>
      <c r="AK157" s="649"/>
      <c r="AL157" s="649"/>
      <c r="AM157" s="649"/>
      <c r="AN157" s="649"/>
    </row>
    <row r="158" spans="1:40" s="421" customFormat="1" x14ac:dyDescent="0.25">
      <c r="A158" s="71"/>
      <c r="B158" s="3"/>
      <c r="C158" s="696"/>
      <c r="D158" s="3"/>
      <c r="E158" s="3"/>
      <c r="F158" s="3"/>
      <c r="G158" s="3"/>
      <c r="H158" s="3"/>
      <c r="I158" s="3"/>
      <c r="J158" s="3"/>
      <c r="M158" s="3"/>
      <c r="N158" s="3"/>
      <c r="O158" s="3"/>
      <c r="P158" s="3"/>
      <c r="Q158" s="3"/>
      <c r="R158" s="3"/>
      <c r="S158" s="649"/>
      <c r="T158" s="649"/>
      <c r="U158" s="649"/>
      <c r="V158" s="649"/>
      <c r="W158" s="649"/>
      <c r="X158" s="649"/>
      <c r="Y158" s="649"/>
      <c r="Z158" s="649"/>
      <c r="AA158" s="649"/>
      <c r="AB158" s="649"/>
      <c r="AC158" s="649"/>
      <c r="AD158" s="649"/>
      <c r="AE158" s="649"/>
      <c r="AF158" s="649"/>
      <c r="AG158" s="649"/>
      <c r="AH158" s="649"/>
      <c r="AI158" s="649"/>
      <c r="AJ158" s="649"/>
      <c r="AK158" s="649"/>
      <c r="AL158" s="649"/>
      <c r="AM158" s="649"/>
      <c r="AN158" s="649"/>
    </row>
    <row r="159" spans="1:40" s="421" customFormat="1" x14ac:dyDescent="0.25">
      <c r="A159" s="71"/>
      <c r="B159" s="3"/>
      <c r="C159" s="696"/>
      <c r="D159" s="3"/>
      <c r="E159" s="3"/>
      <c r="F159" s="3"/>
      <c r="G159" s="3"/>
      <c r="H159" s="3"/>
      <c r="I159" s="3"/>
      <c r="J159" s="3"/>
      <c r="M159" s="3"/>
      <c r="N159" s="3"/>
      <c r="O159" s="3"/>
      <c r="P159" s="3"/>
      <c r="Q159" s="3"/>
      <c r="R159" s="3"/>
      <c r="S159" s="649"/>
      <c r="T159" s="649"/>
      <c r="U159" s="649"/>
      <c r="V159" s="649"/>
      <c r="W159" s="649"/>
      <c r="X159" s="649"/>
      <c r="Y159" s="649"/>
      <c r="Z159" s="649"/>
      <c r="AA159" s="649"/>
      <c r="AB159" s="649"/>
      <c r="AC159" s="649"/>
      <c r="AD159" s="649"/>
      <c r="AE159" s="649"/>
      <c r="AF159" s="649"/>
      <c r="AG159" s="649"/>
      <c r="AH159" s="649"/>
      <c r="AI159" s="649"/>
      <c r="AJ159" s="649"/>
      <c r="AK159" s="649"/>
      <c r="AL159" s="649"/>
      <c r="AM159" s="649"/>
      <c r="AN159" s="649"/>
    </row>
    <row r="160" spans="1:40" s="421" customFormat="1" x14ac:dyDescent="0.25">
      <c r="A160" s="71"/>
      <c r="B160" s="3"/>
      <c r="C160" s="696"/>
      <c r="D160" s="3"/>
      <c r="E160" s="3"/>
      <c r="F160" s="3"/>
      <c r="G160" s="3"/>
      <c r="H160" s="3"/>
      <c r="I160" s="3"/>
      <c r="J160" s="3"/>
      <c r="M160" s="3"/>
      <c r="N160" s="3"/>
      <c r="O160" s="3"/>
      <c r="P160" s="3"/>
      <c r="Q160" s="3"/>
      <c r="R160" s="3"/>
      <c r="S160" s="649"/>
      <c r="T160" s="649"/>
      <c r="U160" s="649"/>
      <c r="V160" s="649"/>
      <c r="W160" s="649"/>
      <c r="X160" s="649"/>
      <c r="Y160" s="649"/>
      <c r="Z160" s="649"/>
      <c r="AA160" s="649"/>
      <c r="AB160" s="649"/>
      <c r="AC160" s="649"/>
      <c r="AD160" s="649"/>
      <c r="AE160" s="649"/>
      <c r="AF160" s="649"/>
      <c r="AG160" s="649"/>
      <c r="AH160" s="649"/>
      <c r="AI160" s="649"/>
      <c r="AJ160" s="649"/>
      <c r="AK160" s="649"/>
      <c r="AL160" s="649"/>
      <c r="AM160" s="649"/>
      <c r="AN160" s="649"/>
    </row>
    <row r="161" spans="1:40" s="421" customFormat="1" x14ac:dyDescent="0.25">
      <c r="A161" s="71"/>
      <c r="B161" s="3"/>
      <c r="C161" s="696"/>
      <c r="D161" s="3"/>
      <c r="E161" s="3"/>
      <c r="F161" s="3"/>
      <c r="G161" s="3"/>
      <c r="H161" s="3"/>
      <c r="I161" s="3"/>
      <c r="J161" s="3"/>
      <c r="M161" s="3"/>
      <c r="N161" s="3"/>
      <c r="O161" s="3"/>
      <c r="P161" s="3"/>
      <c r="Q161" s="3"/>
      <c r="R161" s="3"/>
      <c r="S161" s="649"/>
      <c r="T161" s="649"/>
      <c r="U161" s="649"/>
      <c r="V161" s="649"/>
      <c r="W161" s="649"/>
      <c r="X161" s="649"/>
      <c r="Y161" s="649"/>
      <c r="Z161" s="649"/>
      <c r="AA161" s="649"/>
      <c r="AB161" s="649"/>
      <c r="AC161" s="649"/>
      <c r="AD161" s="649"/>
      <c r="AE161" s="649"/>
      <c r="AF161" s="649"/>
      <c r="AG161" s="649"/>
      <c r="AH161" s="649"/>
      <c r="AI161" s="649"/>
      <c r="AJ161" s="649"/>
      <c r="AK161" s="649"/>
      <c r="AL161" s="649"/>
      <c r="AM161" s="649"/>
      <c r="AN161" s="649"/>
    </row>
    <row r="162" spans="1:40" s="421" customFormat="1" x14ac:dyDescent="0.25">
      <c r="A162" s="71"/>
      <c r="B162" s="3"/>
      <c r="C162" s="696"/>
      <c r="D162" s="3"/>
      <c r="E162" s="3"/>
      <c r="F162" s="3"/>
      <c r="G162" s="3"/>
      <c r="H162" s="3"/>
      <c r="I162" s="3"/>
      <c r="J162" s="3"/>
      <c r="M162" s="3"/>
      <c r="N162" s="3"/>
      <c r="O162" s="3"/>
      <c r="P162" s="3"/>
      <c r="Q162" s="3"/>
      <c r="R162" s="3"/>
      <c r="S162" s="649"/>
      <c r="T162" s="649"/>
      <c r="U162" s="649"/>
      <c r="V162" s="649"/>
      <c r="W162" s="649"/>
      <c r="X162" s="649"/>
      <c r="Y162" s="649"/>
      <c r="Z162" s="649"/>
      <c r="AA162" s="649"/>
      <c r="AB162" s="649"/>
      <c r="AC162" s="649"/>
      <c r="AD162" s="649"/>
      <c r="AE162" s="649"/>
      <c r="AF162" s="649"/>
      <c r="AG162" s="649"/>
      <c r="AH162" s="649"/>
      <c r="AI162" s="649"/>
      <c r="AJ162" s="649"/>
      <c r="AK162" s="649"/>
      <c r="AL162" s="649"/>
      <c r="AM162" s="649"/>
      <c r="AN162" s="649"/>
    </row>
    <row r="163" spans="1:40" s="421" customFormat="1" x14ac:dyDescent="0.25">
      <c r="A163" s="71"/>
      <c r="B163" s="3"/>
      <c r="C163" s="696"/>
      <c r="D163" s="3"/>
      <c r="E163" s="3"/>
      <c r="F163" s="3"/>
      <c r="G163" s="3"/>
      <c r="H163" s="3"/>
      <c r="I163" s="3"/>
      <c r="J163" s="3"/>
      <c r="M163" s="3"/>
      <c r="N163" s="3"/>
      <c r="O163" s="3"/>
      <c r="P163" s="3"/>
      <c r="Q163" s="3"/>
      <c r="R163" s="3"/>
      <c r="S163" s="649"/>
      <c r="T163" s="649"/>
      <c r="U163" s="649"/>
      <c r="V163" s="649"/>
      <c r="W163" s="649"/>
      <c r="X163" s="649"/>
      <c r="Y163" s="649"/>
      <c r="Z163" s="649"/>
      <c r="AA163" s="649"/>
      <c r="AB163" s="649"/>
      <c r="AC163" s="649"/>
      <c r="AD163" s="649"/>
      <c r="AE163" s="649"/>
      <c r="AF163" s="649"/>
      <c r="AG163" s="649"/>
      <c r="AH163" s="649"/>
      <c r="AI163" s="649"/>
      <c r="AJ163" s="649"/>
      <c r="AK163" s="649"/>
      <c r="AL163" s="649"/>
      <c r="AM163" s="649"/>
      <c r="AN163" s="649"/>
    </row>
    <row r="164" spans="1:40" s="421" customFormat="1" x14ac:dyDescent="0.25">
      <c r="A164" s="71"/>
      <c r="B164" s="3"/>
      <c r="C164" s="696"/>
      <c r="D164" s="3"/>
      <c r="E164" s="3"/>
      <c r="F164" s="3"/>
      <c r="G164" s="3"/>
      <c r="H164" s="3"/>
      <c r="I164" s="3"/>
      <c r="J164" s="3"/>
      <c r="M164" s="3"/>
      <c r="N164" s="3"/>
      <c r="O164" s="3"/>
      <c r="P164" s="3"/>
      <c r="Q164" s="3"/>
      <c r="R164" s="3"/>
      <c r="S164" s="649"/>
      <c r="T164" s="649"/>
      <c r="U164" s="649"/>
      <c r="V164" s="649"/>
      <c r="W164" s="649"/>
      <c r="X164" s="649"/>
      <c r="Y164" s="649"/>
      <c r="Z164" s="649"/>
      <c r="AA164" s="649"/>
      <c r="AB164" s="649"/>
      <c r="AC164" s="649"/>
      <c r="AD164" s="649"/>
      <c r="AE164" s="649"/>
      <c r="AF164" s="649"/>
      <c r="AG164" s="649"/>
      <c r="AH164" s="649"/>
      <c r="AI164" s="649"/>
      <c r="AJ164" s="649"/>
      <c r="AK164" s="649"/>
      <c r="AL164" s="649"/>
      <c r="AM164" s="649"/>
      <c r="AN164" s="649"/>
    </row>
    <row r="165" spans="1:40" s="421" customFormat="1" x14ac:dyDescent="0.25">
      <c r="A165" s="71"/>
      <c r="B165" s="3"/>
      <c r="C165" s="696"/>
      <c r="D165" s="3"/>
      <c r="E165" s="3"/>
      <c r="F165" s="3"/>
      <c r="G165" s="3"/>
      <c r="H165" s="3"/>
      <c r="I165" s="3"/>
      <c r="J165" s="3"/>
      <c r="M165" s="3"/>
      <c r="N165" s="3"/>
      <c r="O165" s="3"/>
      <c r="P165" s="3"/>
      <c r="Q165" s="3"/>
      <c r="R165" s="3"/>
      <c r="S165" s="649"/>
      <c r="T165" s="649"/>
      <c r="U165" s="649"/>
      <c r="V165" s="649"/>
      <c r="W165" s="649"/>
      <c r="X165" s="649"/>
      <c r="Y165" s="649"/>
      <c r="Z165" s="649"/>
      <c r="AA165" s="649"/>
      <c r="AB165" s="649"/>
      <c r="AC165" s="649"/>
      <c r="AD165" s="649"/>
      <c r="AE165" s="649"/>
      <c r="AF165" s="649"/>
      <c r="AG165" s="649"/>
      <c r="AH165" s="649"/>
      <c r="AI165" s="649"/>
      <c r="AJ165" s="649"/>
      <c r="AK165" s="649"/>
      <c r="AL165" s="649"/>
      <c r="AM165" s="649"/>
      <c r="AN165" s="649"/>
    </row>
    <row r="166" spans="1:40" s="421" customFormat="1" x14ac:dyDescent="0.25">
      <c r="A166" s="71"/>
      <c r="B166" s="3"/>
      <c r="C166" s="696"/>
      <c r="D166" s="3"/>
      <c r="E166" s="3"/>
      <c r="F166" s="3"/>
      <c r="G166" s="3"/>
      <c r="H166" s="3"/>
      <c r="I166" s="3"/>
      <c r="J166" s="3"/>
      <c r="M166" s="3"/>
      <c r="N166" s="3"/>
      <c r="O166" s="3"/>
      <c r="P166" s="3"/>
      <c r="Q166" s="3"/>
      <c r="R166" s="3"/>
      <c r="S166" s="649"/>
      <c r="T166" s="649"/>
      <c r="U166" s="649"/>
      <c r="V166" s="649"/>
      <c r="W166" s="649"/>
      <c r="X166" s="649"/>
      <c r="Y166" s="649"/>
      <c r="Z166" s="649"/>
      <c r="AA166" s="649"/>
      <c r="AB166" s="649"/>
      <c r="AC166" s="649"/>
      <c r="AD166" s="649"/>
      <c r="AE166" s="649"/>
      <c r="AF166" s="649"/>
      <c r="AG166" s="649"/>
      <c r="AH166" s="649"/>
      <c r="AI166" s="649"/>
      <c r="AJ166" s="649"/>
      <c r="AK166" s="649"/>
      <c r="AL166" s="649"/>
      <c r="AM166" s="649"/>
      <c r="AN166" s="649"/>
    </row>
    <row r="167" spans="1:40" s="421" customFormat="1" x14ac:dyDescent="0.25">
      <c r="A167" s="71"/>
      <c r="B167" s="3"/>
      <c r="C167" s="696"/>
      <c r="D167" s="3"/>
      <c r="E167" s="3"/>
      <c r="F167" s="3"/>
      <c r="G167" s="3"/>
      <c r="H167" s="3"/>
      <c r="I167" s="3"/>
      <c r="J167" s="3"/>
      <c r="M167" s="3"/>
      <c r="N167" s="3"/>
      <c r="O167" s="3"/>
      <c r="P167" s="3"/>
      <c r="Q167" s="3"/>
      <c r="R167" s="3"/>
      <c r="S167" s="649"/>
      <c r="T167" s="649"/>
      <c r="U167" s="649"/>
      <c r="V167" s="649"/>
      <c r="W167" s="649"/>
      <c r="X167" s="649"/>
      <c r="Y167" s="649"/>
      <c r="Z167" s="649"/>
      <c r="AA167" s="649"/>
      <c r="AB167" s="649"/>
      <c r="AC167" s="649"/>
      <c r="AD167" s="649"/>
      <c r="AE167" s="649"/>
      <c r="AF167" s="649"/>
      <c r="AG167" s="649"/>
      <c r="AH167" s="649"/>
      <c r="AI167" s="649"/>
      <c r="AJ167" s="649"/>
      <c r="AK167" s="649"/>
      <c r="AL167" s="649"/>
      <c r="AM167" s="649"/>
      <c r="AN167" s="649"/>
    </row>
    <row r="168" spans="1:40" s="421" customFormat="1" x14ac:dyDescent="0.25">
      <c r="A168" s="71"/>
      <c r="B168" s="3"/>
      <c r="C168" s="696"/>
      <c r="D168" s="3"/>
      <c r="E168" s="3"/>
      <c r="F168" s="3"/>
      <c r="G168" s="3"/>
      <c r="H168" s="3"/>
      <c r="I168" s="3"/>
      <c r="J168" s="3"/>
      <c r="M168" s="3"/>
      <c r="N168" s="3"/>
      <c r="O168" s="3"/>
      <c r="P168" s="3"/>
      <c r="Q168" s="3"/>
      <c r="R168" s="3"/>
      <c r="S168" s="649"/>
      <c r="T168" s="649"/>
      <c r="U168" s="649"/>
      <c r="V168" s="649"/>
      <c r="W168" s="649"/>
      <c r="X168" s="649"/>
      <c r="Y168" s="649"/>
      <c r="Z168" s="649"/>
      <c r="AA168" s="649"/>
      <c r="AB168" s="649"/>
      <c r="AC168" s="649"/>
      <c r="AD168" s="649"/>
      <c r="AE168" s="649"/>
      <c r="AF168" s="649"/>
      <c r="AG168" s="649"/>
      <c r="AH168" s="649"/>
      <c r="AI168" s="649"/>
      <c r="AJ168" s="649"/>
      <c r="AK168" s="649"/>
      <c r="AL168" s="649"/>
      <c r="AM168" s="649"/>
      <c r="AN168" s="649"/>
    </row>
    <row r="169" spans="1:40" s="421" customFormat="1" x14ac:dyDescent="0.25">
      <c r="A169" s="71"/>
      <c r="B169" s="3"/>
      <c r="C169" s="696"/>
      <c r="D169" s="3"/>
      <c r="E169" s="3"/>
      <c r="F169" s="3"/>
      <c r="G169" s="3"/>
      <c r="H169" s="3"/>
      <c r="I169" s="3"/>
      <c r="J169" s="3"/>
      <c r="M169" s="3"/>
      <c r="N169" s="3"/>
      <c r="O169" s="3"/>
      <c r="P169" s="3"/>
      <c r="Q169" s="3"/>
      <c r="R169" s="3"/>
      <c r="S169" s="649"/>
      <c r="T169" s="649"/>
      <c r="U169" s="649"/>
      <c r="V169" s="649"/>
      <c r="W169" s="649"/>
      <c r="X169" s="649"/>
      <c r="Y169" s="649"/>
      <c r="Z169" s="649"/>
      <c r="AA169" s="649"/>
      <c r="AB169" s="649"/>
      <c r="AC169" s="649"/>
      <c r="AD169" s="649"/>
      <c r="AE169" s="649"/>
      <c r="AF169" s="649"/>
      <c r="AG169" s="649"/>
      <c r="AH169" s="649"/>
      <c r="AI169" s="649"/>
      <c r="AJ169" s="649"/>
      <c r="AK169" s="649"/>
      <c r="AL169" s="649"/>
      <c r="AM169" s="649"/>
      <c r="AN169" s="649"/>
    </row>
    <row r="170" spans="1:40" s="421" customFormat="1" x14ac:dyDescent="0.25">
      <c r="A170" s="71"/>
      <c r="B170" s="3"/>
      <c r="C170" s="696"/>
      <c r="D170" s="3"/>
      <c r="E170" s="3"/>
      <c r="F170" s="3"/>
      <c r="G170" s="3"/>
      <c r="H170" s="3"/>
      <c r="I170" s="3"/>
      <c r="J170" s="3"/>
      <c r="M170" s="3"/>
      <c r="N170" s="3"/>
      <c r="O170" s="3"/>
      <c r="P170" s="3"/>
      <c r="Q170" s="3"/>
      <c r="R170" s="3"/>
      <c r="S170" s="649"/>
      <c r="T170" s="649"/>
      <c r="U170" s="649"/>
      <c r="V170" s="649"/>
      <c r="W170" s="649"/>
      <c r="X170" s="649"/>
      <c r="Y170" s="649"/>
      <c r="Z170" s="649"/>
      <c r="AA170" s="649"/>
      <c r="AB170" s="649"/>
      <c r="AC170" s="649"/>
      <c r="AD170" s="649"/>
      <c r="AE170" s="649"/>
      <c r="AF170" s="649"/>
      <c r="AG170" s="649"/>
      <c r="AH170" s="649"/>
      <c r="AI170" s="649"/>
      <c r="AJ170" s="649"/>
      <c r="AK170" s="649"/>
      <c r="AL170" s="649"/>
      <c r="AM170" s="649"/>
      <c r="AN170" s="649"/>
    </row>
    <row r="171" spans="1:40" s="421" customFormat="1" x14ac:dyDescent="0.25">
      <c r="A171" s="71"/>
      <c r="B171" s="3"/>
      <c r="C171" s="696"/>
      <c r="D171" s="3"/>
      <c r="E171" s="3"/>
      <c r="F171" s="3"/>
      <c r="G171" s="3"/>
      <c r="H171" s="3"/>
      <c r="I171" s="3"/>
      <c r="J171" s="3"/>
      <c r="M171" s="3"/>
      <c r="N171" s="3"/>
      <c r="O171" s="3"/>
      <c r="P171" s="3"/>
      <c r="Q171" s="3"/>
      <c r="R171" s="3"/>
      <c r="S171" s="649"/>
      <c r="T171" s="649"/>
      <c r="U171" s="649"/>
      <c r="V171" s="649"/>
      <c r="W171" s="649"/>
      <c r="X171" s="649"/>
      <c r="Y171" s="649"/>
      <c r="Z171" s="649"/>
      <c r="AA171" s="649"/>
      <c r="AB171" s="649"/>
      <c r="AC171" s="649"/>
      <c r="AD171" s="649"/>
      <c r="AE171" s="649"/>
      <c r="AF171" s="649"/>
      <c r="AG171" s="649"/>
      <c r="AH171" s="649"/>
      <c r="AI171" s="649"/>
      <c r="AJ171" s="649"/>
      <c r="AK171" s="649"/>
      <c r="AL171" s="649"/>
      <c r="AM171" s="649"/>
      <c r="AN171" s="649"/>
    </row>
    <row r="172" spans="1:40" s="421" customFormat="1" x14ac:dyDescent="0.25">
      <c r="A172" s="71"/>
      <c r="B172" s="3"/>
      <c r="C172" s="696"/>
      <c r="D172" s="3"/>
      <c r="E172" s="3"/>
      <c r="F172" s="3"/>
      <c r="G172" s="3"/>
      <c r="H172" s="3"/>
      <c r="I172" s="3"/>
      <c r="J172" s="3"/>
      <c r="M172" s="3"/>
      <c r="N172" s="3"/>
      <c r="O172" s="3"/>
      <c r="P172" s="3"/>
      <c r="Q172" s="3"/>
      <c r="R172" s="3"/>
      <c r="S172" s="649"/>
      <c r="T172" s="649"/>
      <c r="U172" s="649"/>
      <c r="V172" s="649"/>
      <c r="W172" s="649"/>
      <c r="X172" s="649"/>
      <c r="Y172" s="649"/>
      <c r="Z172" s="649"/>
      <c r="AA172" s="649"/>
      <c r="AB172" s="649"/>
      <c r="AC172" s="649"/>
      <c r="AD172" s="649"/>
      <c r="AE172" s="649"/>
      <c r="AF172" s="649"/>
      <c r="AG172" s="649"/>
      <c r="AH172" s="649"/>
      <c r="AI172" s="649"/>
      <c r="AJ172" s="649"/>
      <c r="AK172" s="649"/>
      <c r="AL172" s="649"/>
      <c r="AM172" s="649"/>
      <c r="AN172" s="649"/>
    </row>
    <row r="173" spans="1:40" s="421" customFormat="1" x14ac:dyDescent="0.25">
      <c r="A173" s="71"/>
      <c r="B173" s="3"/>
      <c r="C173" s="696"/>
      <c r="D173" s="3"/>
      <c r="E173" s="3"/>
      <c r="F173" s="3"/>
      <c r="G173" s="3"/>
      <c r="H173" s="3"/>
      <c r="I173" s="3"/>
      <c r="J173" s="3"/>
      <c r="M173" s="3"/>
      <c r="N173" s="3"/>
      <c r="O173" s="3"/>
      <c r="P173" s="3"/>
      <c r="Q173" s="3"/>
      <c r="R173" s="3"/>
      <c r="S173" s="649"/>
      <c r="T173" s="649"/>
      <c r="U173" s="649"/>
      <c r="V173" s="649"/>
      <c r="W173" s="649"/>
      <c r="X173" s="649"/>
      <c r="Y173" s="649"/>
      <c r="Z173" s="649"/>
      <c r="AA173" s="649"/>
      <c r="AB173" s="649"/>
      <c r="AC173" s="649"/>
      <c r="AD173" s="649"/>
      <c r="AE173" s="649"/>
      <c r="AF173" s="649"/>
      <c r="AG173" s="649"/>
      <c r="AH173" s="649"/>
      <c r="AI173" s="649"/>
      <c r="AJ173" s="649"/>
      <c r="AK173" s="649"/>
      <c r="AL173" s="649"/>
      <c r="AM173" s="649"/>
      <c r="AN173" s="649"/>
    </row>
    <row r="174" spans="1:40" s="421" customFormat="1" x14ac:dyDescent="0.25">
      <c r="A174" s="71"/>
      <c r="B174" s="3"/>
      <c r="C174" s="696"/>
      <c r="D174" s="3"/>
      <c r="E174" s="3"/>
      <c r="F174" s="3"/>
      <c r="G174" s="3"/>
      <c r="H174" s="3"/>
      <c r="I174" s="3"/>
      <c r="J174" s="3"/>
      <c r="M174" s="3"/>
      <c r="N174" s="3"/>
      <c r="O174" s="3"/>
      <c r="P174" s="3"/>
      <c r="Q174" s="3"/>
      <c r="R174" s="3"/>
      <c r="S174" s="649"/>
      <c r="T174" s="649"/>
      <c r="U174" s="649"/>
      <c r="V174" s="649"/>
      <c r="W174" s="649"/>
      <c r="X174" s="649"/>
      <c r="Y174" s="649"/>
      <c r="Z174" s="649"/>
      <c r="AA174" s="649"/>
      <c r="AB174" s="649"/>
      <c r="AC174" s="649"/>
      <c r="AD174" s="649"/>
      <c r="AE174" s="649"/>
      <c r="AF174" s="649"/>
      <c r="AG174" s="649"/>
      <c r="AH174" s="649"/>
      <c r="AI174" s="649"/>
      <c r="AJ174" s="649"/>
      <c r="AK174" s="649"/>
      <c r="AL174" s="649"/>
      <c r="AM174" s="649"/>
      <c r="AN174" s="649"/>
    </row>
    <row r="175" spans="1:40" s="421" customFormat="1" x14ac:dyDescent="0.25">
      <c r="A175" s="71"/>
      <c r="B175" s="3"/>
      <c r="C175" s="696"/>
      <c r="D175" s="3"/>
      <c r="E175" s="3"/>
      <c r="F175" s="3"/>
      <c r="G175" s="3"/>
      <c r="H175" s="3"/>
      <c r="I175" s="3"/>
      <c r="J175" s="3"/>
      <c r="M175" s="3"/>
      <c r="N175" s="3"/>
      <c r="O175" s="3"/>
      <c r="P175" s="3"/>
      <c r="Q175" s="3"/>
      <c r="R175" s="3"/>
      <c r="S175" s="649"/>
      <c r="T175" s="649"/>
      <c r="U175" s="649"/>
      <c r="V175" s="649"/>
      <c r="W175" s="649"/>
      <c r="X175" s="649"/>
      <c r="Y175" s="649"/>
      <c r="Z175" s="649"/>
      <c r="AA175" s="649"/>
      <c r="AB175" s="649"/>
      <c r="AC175" s="649"/>
      <c r="AD175" s="649"/>
      <c r="AE175" s="649"/>
      <c r="AF175" s="649"/>
      <c r="AG175" s="649"/>
      <c r="AH175" s="649"/>
      <c r="AI175" s="649"/>
      <c r="AJ175" s="649"/>
      <c r="AK175" s="649"/>
      <c r="AL175" s="649"/>
      <c r="AM175" s="649"/>
      <c r="AN175" s="649"/>
    </row>
    <row r="176" spans="1:40" s="421" customFormat="1" x14ac:dyDescent="0.25">
      <c r="A176" s="71"/>
      <c r="B176" s="3"/>
      <c r="C176" s="696"/>
      <c r="D176" s="3"/>
      <c r="E176" s="3"/>
      <c r="F176" s="3"/>
      <c r="G176" s="3"/>
      <c r="H176" s="3"/>
      <c r="I176" s="3"/>
      <c r="J176" s="3"/>
      <c r="M176" s="3"/>
      <c r="N176" s="3"/>
      <c r="O176" s="3"/>
      <c r="P176" s="3"/>
      <c r="Q176" s="3"/>
      <c r="R176" s="3"/>
      <c r="S176" s="649"/>
      <c r="T176" s="649"/>
      <c r="U176" s="649"/>
      <c r="V176" s="649"/>
      <c r="W176" s="649"/>
      <c r="X176" s="649"/>
      <c r="Y176" s="649"/>
      <c r="Z176" s="649"/>
      <c r="AA176" s="649"/>
      <c r="AB176" s="649"/>
      <c r="AC176" s="649"/>
      <c r="AD176" s="649"/>
      <c r="AE176" s="649"/>
      <c r="AF176" s="649"/>
      <c r="AG176" s="649"/>
      <c r="AH176" s="649"/>
      <c r="AI176" s="649"/>
      <c r="AJ176" s="649"/>
      <c r="AK176" s="649"/>
      <c r="AL176" s="649"/>
      <c r="AM176" s="649"/>
      <c r="AN176" s="649"/>
    </row>
    <row r="177" spans="1:40" s="421" customFormat="1" x14ac:dyDescent="0.25">
      <c r="A177" s="71"/>
      <c r="B177" s="3"/>
      <c r="C177" s="696"/>
      <c r="D177" s="3"/>
      <c r="E177" s="3"/>
      <c r="F177" s="3"/>
      <c r="G177" s="3"/>
      <c r="H177" s="3"/>
      <c r="I177" s="3"/>
      <c r="J177" s="3"/>
      <c r="M177" s="3"/>
      <c r="N177" s="3"/>
      <c r="O177" s="3"/>
      <c r="P177" s="3"/>
      <c r="Q177" s="3"/>
      <c r="R177" s="3"/>
      <c r="S177" s="649"/>
      <c r="T177" s="649"/>
      <c r="U177" s="649"/>
      <c r="V177" s="649"/>
      <c r="W177" s="649"/>
      <c r="X177" s="649"/>
      <c r="Y177" s="649"/>
      <c r="Z177" s="649"/>
      <c r="AA177" s="649"/>
      <c r="AB177" s="649"/>
      <c r="AC177" s="649"/>
      <c r="AD177" s="649"/>
      <c r="AE177" s="649"/>
      <c r="AF177" s="649"/>
      <c r="AG177" s="649"/>
      <c r="AH177" s="649"/>
      <c r="AI177" s="649"/>
      <c r="AJ177" s="649"/>
      <c r="AK177" s="649"/>
      <c r="AL177" s="649"/>
      <c r="AM177" s="649"/>
      <c r="AN177" s="649"/>
    </row>
    <row r="178" spans="1:40" s="421" customFormat="1" x14ac:dyDescent="0.25">
      <c r="A178" s="71"/>
      <c r="B178" s="3"/>
      <c r="C178" s="696"/>
      <c r="D178" s="3"/>
      <c r="E178" s="3"/>
      <c r="F178" s="3"/>
      <c r="G178" s="3"/>
      <c r="H178" s="3"/>
      <c r="I178" s="3"/>
      <c r="J178" s="3"/>
      <c r="M178" s="3"/>
      <c r="N178" s="3"/>
      <c r="O178" s="3"/>
      <c r="P178" s="3"/>
      <c r="Q178" s="3"/>
      <c r="R178" s="3"/>
      <c r="S178" s="649"/>
      <c r="T178" s="649"/>
      <c r="U178" s="649"/>
      <c r="V178" s="649"/>
      <c r="W178" s="649"/>
      <c r="X178" s="649"/>
      <c r="Y178" s="649"/>
      <c r="Z178" s="649"/>
      <c r="AA178" s="649"/>
      <c r="AB178" s="649"/>
      <c r="AC178" s="649"/>
      <c r="AD178" s="649"/>
      <c r="AE178" s="649"/>
      <c r="AF178" s="649"/>
      <c r="AG178" s="649"/>
      <c r="AH178" s="649"/>
      <c r="AI178" s="649"/>
      <c r="AJ178" s="649"/>
      <c r="AK178" s="649"/>
      <c r="AL178" s="649"/>
      <c r="AM178" s="649"/>
      <c r="AN178" s="649"/>
    </row>
    <row r="179" spans="1:40" s="421" customFormat="1" x14ac:dyDescent="0.25">
      <c r="A179" s="71"/>
      <c r="B179" s="3"/>
      <c r="C179" s="696"/>
      <c r="D179" s="3"/>
      <c r="E179" s="3"/>
      <c r="F179" s="3"/>
      <c r="G179" s="3"/>
      <c r="H179" s="3"/>
      <c r="I179" s="3"/>
      <c r="J179" s="3"/>
      <c r="M179" s="3"/>
      <c r="N179" s="3"/>
      <c r="O179" s="3"/>
      <c r="P179" s="3"/>
      <c r="Q179" s="3"/>
      <c r="R179" s="3"/>
      <c r="S179" s="649"/>
      <c r="T179" s="649"/>
      <c r="U179" s="649"/>
      <c r="V179" s="649"/>
      <c r="W179" s="649"/>
      <c r="X179" s="649"/>
      <c r="Y179" s="649"/>
      <c r="Z179" s="649"/>
      <c r="AA179" s="649"/>
      <c r="AB179" s="649"/>
      <c r="AC179" s="649"/>
      <c r="AD179" s="649"/>
      <c r="AE179" s="649"/>
      <c r="AF179" s="649"/>
      <c r="AG179" s="649"/>
      <c r="AH179" s="649"/>
      <c r="AI179" s="649"/>
      <c r="AJ179" s="649"/>
      <c r="AK179" s="649"/>
      <c r="AL179" s="649"/>
      <c r="AM179" s="649"/>
      <c r="AN179" s="649"/>
    </row>
    <row r="180" spans="1:40" s="421" customFormat="1" x14ac:dyDescent="0.25">
      <c r="A180" s="71"/>
      <c r="B180" s="3"/>
      <c r="C180" s="696"/>
      <c r="D180" s="3"/>
      <c r="E180" s="3"/>
      <c r="F180" s="3"/>
      <c r="G180" s="3"/>
      <c r="H180" s="3"/>
      <c r="I180" s="3"/>
      <c r="J180" s="3"/>
      <c r="M180" s="3"/>
      <c r="N180" s="3"/>
      <c r="O180" s="3"/>
      <c r="P180" s="3"/>
      <c r="Q180" s="3"/>
      <c r="R180" s="3"/>
      <c r="S180" s="649"/>
      <c r="T180" s="649"/>
      <c r="U180" s="649"/>
      <c r="V180" s="649"/>
      <c r="W180" s="649"/>
      <c r="X180" s="649"/>
      <c r="Y180" s="649"/>
      <c r="Z180" s="649"/>
      <c r="AA180" s="649"/>
      <c r="AB180" s="649"/>
      <c r="AC180" s="649"/>
      <c r="AD180" s="649"/>
      <c r="AE180" s="649"/>
      <c r="AF180" s="649"/>
      <c r="AG180" s="649"/>
      <c r="AH180" s="649"/>
      <c r="AI180" s="649"/>
      <c r="AJ180" s="649"/>
      <c r="AK180" s="649"/>
      <c r="AL180" s="649"/>
      <c r="AM180" s="649"/>
      <c r="AN180" s="649"/>
    </row>
    <row r="181" spans="1:40" s="421" customFormat="1" x14ac:dyDescent="0.25">
      <c r="A181" s="71"/>
      <c r="B181" s="3"/>
      <c r="C181" s="696"/>
      <c r="D181" s="3"/>
      <c r="E181" s="3"/>
      <c r="F181" s="3"/>
      <c r="G181" s="3"/>
      <c r="H181" s="3"/>
      <c r="I181" s="3"/>
      <c r="J181" s="3"/>
      <c r="M181" s="3"/>
      <c r="N181" s="3"/>
      <c r="O181" s="3"/>
      <c r="P181" s="3"/>
      <c r="Q181" s="3"/>
      <c r="R181" s="3"/>
      <c r="S181" s="649"/>
      <c r="T181" s="649"/>
      <c r="U181" s="649"/>
      <c r="V181" s="649"/>
      <c r="W181" s="649"/>
      <c r="X181" s="649"/>
      <c r="Y181" s="649"/>
      <c r="Z181" s="649"/>
      <c r="AA181" s="649"/>
      <c r="AB181" s="649"/>
      <c r="AC181" s="649"/>
      <c r="AD181" s="649"/>
      <c r="AE181" s="649"/>
      <c r="AF181" s="649"/>
      <c r="AG181" s="649"/>
      <c r="AH181" s="649"/>
      <c r="AI181" s="649"/>
      <c r="AJ181" s="649"/>
      <c r="AK181" s="649"/>
      <c r="AL181" s="649"/>
      <c r="AM181" s="649"/>
      <c r="AN181" s="649"/>
    </row>
    <row r="182" spans="1:40" s="421" customFormat="1" x14ac:dyDescent="0.25">
      <c r="A182" s="71"/>
      <c r="B182" s="3"/>
      <c r="C182" s="696"/>
      <c r="D182" s="3"/>
      <c r="E182" s="3"/>
      <c r="F182" s="3"/>
      <c r="G182" s="3"/>
      <c r="H182" s="3"/>
      <c r="I182" s="3"/>
      <c r="J182" s="3"/>
      <c r="M182" s="3"/>
      <c r="N182" s="3"/>
      <c r="O182" s="3"/>
      <c r="P182" s="3"/>
      <c r="Q182" s="3"/>
      <c r="R182" s="3"/>
      <c r="S182" s="649"/>
      <c r="T182" s="649"/>
      <c r="U182" s="649"/>
      <c r="V182" s="649"/>
      <c r="W182" s="649"/>
      <c r="X182" s="649"/>
      <c r="Y182" s="649"/>
      <c r="Z182" s="649"/>
      <c r="AA182" s="649"/>
      <c r="AB182" s="649"/>
      <c r="AC182" s="649"/>
      <c r="AD182" s="649"/>
      <c r="AE182" s="649"/>
      <c r="AF182" s="649"/>
      <c r="AG182" s="649"/>
      <c r="AH182" s="649"/>
      <c r="AI182" s="649"/>
      <c r="AJ182" s="649"/>
      <c r="AK182" s="649"/>
      <c r="AL182" s="649"/>
      <c r="AM182" s="649"/>
      <c r="AN182" s="649"/>
    </row>
    <row r="183" spans="1:40" s="421" customFormat="1" x14ac:dyDescent="0.25">
      <c r="A183" s="71"/>
      <c r="B183" s="3"/>
      <c r="C183" s="696"/>
      <c r="D183" s="3"/>
      <c r="E183" s="3"/>
      <c r="F183" s="3"/>
      <c r="G183" s="3"/>
      <c r="H183" s="3"/>
      <c r="I183" s="3"/>
      <c r="J183" s="3"/>
      <c r="M183" s="3"/>
      <c r="N183" s="3"/>
      <c r="O183" s="3"/>
      <c r="P183" s="3"/>
      <c r="Q183" s="3"/>
      <c r="R183" s="3"/>
      <c r="S183" s="649"/>
      <c r="T183" s="649"/>
      <c r="U183" s="649"/>
      <c r="V183" s="649"/>
      <c r="W183" s="649"/>
      <c r="X183" s="649"/>
      <c r="Y183" s="649"/>
      <c r="Z183" s="649"/>
      <c r="AA183" s="649"/>
      <c r="AB183" s="649"/>
      <c r="AC183" s="649"/>
      <c r="AD183" s="649"/>
      <c r="AE183" s="649"/>
      <c r="AF183" s="649"/>
      <c r="AG183" s="649"/>
      <c r="AH183" s="649"/>
      <c r="AI183" s="649"/>
      <c r="AJ183" s="649"/>
      <c r="AK183" s="649"/>
      <c r="AL183" s="649"/>
      <c r="AM183" s="649"/>
      <c r="AN183" s="649"/>
    </row>
    <row r="184" spans="1:40" s="421" customFormat="1" x14ac:dyDescent="0.25">
      <c r="A184" s="71"/>
      <c r="B184" s="3"/>
      <c r="C184" s="696"/>
      <c r="D184" s="3"/>
      <c r="E184" s="3"/>
      <c r="F184" s="3"/>
      <c r="G184" s="3"/>
      <c r="H184" s="3"/>
      <c r="I184" s="3"/>
      <c r="J184" s="3"/>
      <c r="M184" s="3"/>
      <c r="N184" s="3"/>
      <c r="O184" s="3"/>
      <c r="P184" s="3"/>
      <c r="Q184" s="3"/>
      <c r="R184" s="3"/>
      <c r="S184" s="649"/>
      <c r="T184" s="649"/>
      <c r="U184" s="649"/>
      <c r="V184" s="649"/>
      <c r="W184" s="649"/>
      <c r="X184" s="649"/>
      <c r="Y184" s="649"/>
      <c r="Z184" s="649"/>
      <c r="AA184" s="649"/>
      <c r="AB184" s="649"/>
      <c r="AC184" s="649"/>
      <c r="AD184" s="649"/>
      <c r="AE184" s="649"/>
      <c r="AF184" s="649"/>
      <c r="AG184" s="649"/>
      <c r="AH184" s="649"/>
      <c r="AI184" s="649"/>
      <c r="AJ184" s="649"/>
      <c r="AK184" s="649"/>
      <c r="AL184" s="649"/>
      <c r="AM184" s="649"/>
      <c r="AN184" s="649"/>
    </row>
    <row r="185" spans="1:40" s="421" customFormat="1" x14ac:dyDescent="0.25">
      <c r="A185" s="71"/>
      <c r="B185" s="3"/>
      <c r="C185" s="696"/>
      <c r="D185" s="3"/>
      <c r="E185" s="3"/>
      <c r="F185" s="3"/>
      <c r="G185" s="3"/>
      <c r="H185" s="3"/>
      <c r="I185" s="3"/>
      <c r="J185" s="3"/>
      <c r="M185" s="3"/>
      <c r="N185" s="3"/>
      <c r="O185" s="3"/>
      <c r="P185" s="3"/>
      <c r="Q185" s="3"/>
      <c r="R185" s="3"/>
      <c r="S185" s="649"/>
      <c r="T185" s="649"/>
      <c r="U185" s="649"/>
      <c r="V185" s="649"/>
      <c r="W185" s="649"/>
      <c r="X185" s="649"/>
      <c r="Y185" s="649"/>
      <c r="Z185" s="649"/>
      <c r="AA185" s="649"/>
      <c r="AB185" s="649"/>
      <c r="AC185" s="649"/>
      <c r="AD185" s="649"/>
      <c r="AE185" s="649"/>
      <c r="AF185" s="649"/>
      <c r="AG185" s="649"/>
      <c r="AH185" s="649"/>
      <c r="AI185" s="649"/>
      <c r="AJ185" s="649"/>
      <c r="AK185" s="649"/>
      <c r="AL185" s="649"/>
      <c r="AM185" s="649"/>
      <c r="AN185" s="649"/>
    </row>
    <row r="186" spans="1:40" s="421" customFormat="1" x14ac:dyDescent="0.25">
      <c r="A186" s="71"/>
      <c r="B186" s="3"/>
      <c r="C186" s="696"/>
      <c r="D186" s="3"/>
      <c r="E186" s="3"/>
      <c r="F186" s="3"/>
      <c r="G186" s="3"/>
      <c r="H186" s="3"/>
      <c r="I186" s="3"/>
      <c r="J186" s="3"/>
      <c r="M186" s="3"/>
      <c r="N186" s="3"/>
      <c r="O186" s="3"/>
      <c r="P186" s="3"/>
      <c r="Q186" s="3"/>
      <c r="R186" s="3"/>
      <c r="S186" s="649"/>
      <c r="T186" s="649"/>
      <c r="U186" s="649"/>
      <c r="V186" s="649"/>
      <c r="W186" s="649"/>
      <c r="X186" s="649"/>
      <c r="Y186" s="649"/>
      <c r="Z186" s="649"/>
      <c r="AA186" s="649"/>
      <c r="AB186" s="649"/>
      <c r="AC186" s="649"/>
      <c r="AD186" s="649"/>
      <c r="AE186" s="649"/>
      <c r="AF186" s="649"/>
      <c r="AG186" s="649"/>
      <c r="AH186" s="649"/>
      <c r="AI186" s="649"/>
      <c r="AJ186" s="649"/>
      <c r="AK186" s="649"/>
      <c r="AL186" s="649"/>
      <c r="AM186" s="649"/>
      <c r="AN186" s="649"/>
    </row>
    <row r="187" spans="1:40" s="421" customFormat="1" x14ac:dyDescent="0.25">
      <c r="A187" s="71"/>
      <c r="B187" s="3"/>
      <c r="C187" s="696"/>
      <c r="D187" s="3"/>
      <c r="E187" s="3"/>
      <c r="F187" s="3"/>
      <c r="G187" s="3"/>
      <c r="H187" s="3"/>
      <c r="I187" s="3"/>
      <c r="J187" s="3"/>
      <c r="M187" s="3"/>
      <c r="N187" s="3"/>
      <c r="O187" s="3"/>
      <c r="P187" s="3"/>
      <c r="Q187" s="3"/>
      <c r="R187" s="3"/>
      <c r="S187" s="649"/>
      <c r="T187" s="649"/>
      <c r="U187" s="649"/>
      <c r="V187" s="649"/>
      <c r="W187" s="649"/>
      <c r="X187" s="649"/>
      <c r="Y187" s="649"/>
      <c r="Z187" s="649"/>
      <c r="AA187" s="649"/>
      <c r="AB187" s="649"/>
      <c r="AC187" s="649"/>
      <c r="AD187" s="649"/>
      <c r="AE187" s="649"/>
      <c r="AF187" s="649"/>
      <c r="AG187" s="649"/>
      <c r="AH187" s="649"/>
      <c r="AI187" s="649"/>
      <c r="AJ187" s="649"/>
      <c r="AK187" s="649"/>
      <c r="AL187" s="649"/>
      <c r="AM187" s="649"/>
      <c r="AN187" s="649"/>
    </row>
    <row r="188" spans="1:40" s="421" customFormat="1" x14ac:dyDescent="0.25">
      <c r="A188" s="71"/>
      <c r="B188" s="3"/>
      <c r="C188" s="696"/>
      <c r="D188" s="3"/>
      <c r="E188" s="3"/>
      <c r="F188" s="3"/>
      <c r="G188" s="3"/>
      <c r="H188" s="3"/>
      <c r="I188" s="3"/>
      <c r="J188" s="3"/>
      <c r="M188" s="3"/>
      <c r="N188" s="3"/>
      <c r="O188" s="3"/>
      <c r="P188" s="3"/>
      <c r="Q188" s="3"/>
      <c r="R188" s="3"/>
      <c r="S188" s="649"/>
      <c r="T188" s="649"/>
      <c r="U188" s="649"/>
      <c r="V188" s="649"/>
      <c r="W188" s="649"/>
      <c r="X188" s="649"/>
      <c r="Y188" s="649"/>
      <c r="Z188" s="649"/>
      <c r="AA188" s="649"/>
      <c r="AB188" s="649"/>
      <c r="AC188" s="649"/>
      <c r="AD188" s="649"/>
      <c r="AE188" s="649"/>
      <c r="AF188" s="649"/>
      <c r="AG188" s="649"/>
      <c r="AH188" s="649"/>
      <c r="AI188" s="649"/>
      <c r="AJ188" s="649"/>
      <c r="AK188" s="649"/>
      <c r="AL188" s="649"/>
      <c r="AM188" s="649"/>
      <c r="AN188" s="649"/>
    </row>
    <row r="189" spans="1:40" s="421" customFormat="1" x14ac:dyDescent="0.25">
      <c r="A189" s="71"/>
      <c r="B189" s="3"/>
      <c r="C189" s="696"/>
      <c r="D189" s="3"/>
      <c r="E189" s="3"/>
      <c r="F189" s="3"/>
      <c r="G189" s="3"/>
      <c r="H189" s="3"/>
      <c r="I189" s="3"/>
      <c r="J189" s="3"/>
      <c r="M189" s="3"/>
      <c r="N189" s="3"/>
      <c r="O189" s="3"/>
      <c r="P189" s="3"/>
      <c r="Q189" s="3"/>
      <c r="R189" s="3"/>
      <c r="S189" s="649"/>
      <c r="T189" s="649"/>
      <c r="U189" s="649"/>
      <c r="V189" s="649"/>
      <c r="W189" s="649"/>
      <c r="X189" s="649"/>
      <c r="Y189" s="649"/>
      <c r="Z189" s="649"/>
      <c r="AA189" s="649"/>
      <c r="AB189" s="649"/>
      <c r="AC189" s="649"/>
      <c r="AD189" s="649"/>
      <c r="AE189" s="649"/>
      <c r="AF189" s="649"/>
      <c r="AG189" s="649"/>
      <c r="AH189" s="649"/>
      <c r="AI189" s="649"/>
      <c r="AJ189" s="649"/>
      <c r="AK189" s="649"/>
      <c r="AL189" s="649"/>
      <c r="AM189" s="649"/>
      <c r="AN189" s="649"/>
    </row>
    <row r="190" spans="1:40" s="421" customFormat="1" x14ac:dyDescent="0.25">
      <c r="A190" s="71"/>
      <c r="B190" s="3"/>
      <c r="C190" s="696"/>
      <c r="D190" s="3"/>
      <c r="E190" s="3"/>
      <c r="F190" s="3"/>
      <c r="G190" s="3"/>
      <c r="H190" s="3"/>
      <c r="I190" s="3"/>
      <c r="J190" s="3"/>
      <c r="M190" s="3"/>
      <c r="N190" s="3"/>
      <c r="O190" s="3"/>
      <c r="P190" s="3"/>
      <c r="Q190" s="3"/>
      <c r="R190" s="3"/>
      <c r="S190" s="649"/>
      <c r="T190" s="649"/>
      <c r="U190" s="649"/>
      <c r="V190" s="649"/>
      <c r="W190" s="649"/>
      <c r="X190" s="649"/>
      <c r="Y190" s="649"/>
      <c r="Z190" s="649"/>
      <c r="AA190" s="649"/>
      <c r="AB190" s="649"/>
      <c r="AC190" s="649"/>
      <c r="AD190" s="649"/>
      <c r="AE190" s="649"/>
      <c r="AF190" s="649"/>
      <c r="AG190" s="649"/>
      <c r="AH190" s="649"/>
      <c r="AI190" s="649"/>
      <c r="AJ190" s="649"/>
      <c r="AK190" s="649"/>
      <c r="AL190" s="649"/>
      <c r="AM190" s="649"/>
      <c r="AN190" s="649"/>
    </row>
    <row r="191" spans="1:40" s="421" customFormat="1" x14ac:dyDescent="0.25">
      <c r="A191" s="71"/>
      <c r="B191" s="3"/>
      <c r="C191" s="696"/>
      <c r="D191" s="3"/>
      <c r="E191" s="3"/>
      <c r="F191" s="3"/>
      <c r="G191" s="3"/>
      <c r="H191" s="3"/>
      <c r="I191" s="3"/>
      <c r="J191" s="3"/>
      <c r="M191" s="3"/>
      <c r="N191" s="3"/>
      <c r="O191" s="3"/>
      <c r="P191" s="3"/>
      <c r="Q191" s="3"/>
      <c r="R191" s="3"/>
      <c r="S191" s="649"/>
      <c r="T191" s="649"/>
      <c r="U191" s="649"/>
      <c r="V191" s="649"/>
      <c r="W191" s="649"/>
      <c r="X191" s="649"/>
      <c r="Y191" s="649"/>
      <c r="Z191" s="649"/>
      <c r="AA191" s="649"/>
      <c r="AB191" s="649"/>
      <c r="AC191" s="649"/>
      <c r="AD191" s="649"/>
      <c r="AE191" s="649"/>
      <c r="AF191" s="649"/>
      <c r="AG191" s="649"/>
      <c r="AH191" s="649"/>
      <c r="AI191" s="649"/>
      <c r="AJ191" s="649"/>
      <c r="AK191" s="649"/>
      <c r="AL191" s="649"/>
      <c r="AM191" s="649"/>
      <c r="AN191" s="649"/>
    </row>
    <row r="192" spans="1:40" s="421" customFormat="1" x14ac:dyDescent="0.25">
      <c r="A192" s="71"/>
      <c r="B192" s="3"/>
      <c r="C192" s="696"/>
      <c r="D192" s="3"/>
      <c r="E192" s="3"/>
      <c r="F192" s="3"/>
      <c r="G192" s="3"/>
      <c r="H192" s="3"/>
      <c r="I192" s="3"/>
      <c r="J192" s="3"/>
      <c r="M192" s="3"/>
      <c r="N192" s="3"/>
      <c r="O192" s="3"/>
      <c r="P192" s="3"/>
      <c r="Q192" s="3"/>
      <c r="R192" s="3"/>
      <c r="S192" s="649"/>
      <c r="T192" s="649"/>
      <c r="U192" s="649"/>
      <c r="V192" s="649"/>
      <c r="W192" s="649"/>
      <c r="X192" s="649"/>
      <c r="Y192" s="649"/>
      <c r="Z192" s="649"/>
      <c r="AA192" s="649"/>
      <c r="AB192" s="649"/>
      <c r="AC192" s="649"/>
      <c r="AD192" s="649"/>
      <c r="AE192" s="649"/>
      <c r="AF192" s="649"/>
      <c r="AG192" s="649"/>
      <c r="AH192" s="649"/>
      <c r="AI192" s="649"/>
      <c r="AJ192" s="649"/>
      <c r="AK192" s="649"/>
      <c r="AL192" s="649"/>
      <c r="AM192" s="649"/>
      <c r="AN192" s="649"/>
    </row>
    <row r="193" spans="1:40" s="421" customFormat="1" x14ac:dyDescent="0.25">
      <c r="A193" s="71"/>
      <c r="B193" s="3"/>
      <c r="C193" s="696"/>
      <c r="D193" s="3"/>
      <c r="E193" s="3"/>
      <c r="F193" s="3"/>
      <c r="G193" s="3"/>
      <c r="H193" s="3"/>
      <c r="I193" s="3"/>
      <c r="J193" s="3"/>
      <c r="M193" s="3"/>
      <c r="N193" s="3"/>
      <c r="O193" s="3"/>
      <c r="P193" s="3"/>
      <c r="Q193" s="3"/>
      <c r="R193" s="3"/>
      <c r="S193" s="649"/>
      <c r="T193" s="649"/>
      <c r="U193" s="649"/>
      <c r="V193" s="649"/>
      <c r="W193" s="649"/>
      <c r="X193" s="649"/>
      <c r="Y193" s="649"/>
      <c r="Z193" s="649"/>
      <c r="AA193" s="649"/>
      <c r="AB193" s="649"/>
      <c r="AC193" s="649"/>
      <c r="AD193" s="649"/>
      <c r="AE193" s="649"/>
      <c r="AF193" s="649"/>
      <c r="AG193" s="649"/>
      <c r="AH193" s="649"/>
      <c r="AI193" s="649"/>
      <c r="AJ193" s="649"/>
      <c r="AK193" s="649"/>
      <c r="AL193" s="649"/>
      <c r="AM193" s="649"/>
      <c r="AN193" s="649"/>
    </row>
    <row r="194" spans="1:40" s="421" customFormat="1" x14ac:dyDescent="0.25">
      <c r="A194" s="71"/>
      <c r="B194" s="3"/>
      <c r="C194" s="696"/>
      <c r="D194" s="3"/>
      <c r="E194" s="3"/>
      <c r="F194" s="3"/>
      <c r="G194" s="3"/>
      <c r="H194" s="3"/>
      <c r="I194" s="3"/>
      <c r="J194" s="3"/>
      <c r="M194" s="3"/>
      <c r="N194" s="3"/>
      <c r="O194" s="3"/>
      <c r="P194" s="3"/>
      <c r="Q194" s="3"/>
      <c r="R194" s="3"/>
      <c r="S194" s="649"/>
      <c r="T194" s="649"/>
      <c r="U194" s="649"/>
      <c r="V194" s="649"/>
      <c r="W194" s="649"/>
      <c r="X194" s="649"/>
      <c r="Y194" s="649"/>
      <c r="Z194" s="649"/>
      <c r="AA194" s="649"/>
      <c r="AB194" s="649"/>
      <c r="AC194" s="649"/>
      <c r="AD194" s="649"/>
      <c r="AE194" s="649"/>
      <c r="AF194" s="649"/>
      <c r="AG194" s="649"/>
      <c r="AH194" s="649"/>
      <c r="AI194" s="649"/>
      <c r="AJ194" s="649"/>
      <c r="AK194" s="649"/>
      <c r="AL194" s="649"/>
      <c r="AM194" s="649"/>
      <c r="AN194" s="649"/>
    </row>
    <row r="195" spans="1:40" s="421" customFormat="1" x14ac:dyDescent="0.25">
      <c r="A195" s="71"/>
      <c r="B195" s="3"/>
      <c r="C195" s="696"/>
      <c r="D195" s="3"/>
      <c r="E195" s="3"/>
      <c r="F195" s="3"/>
      <c r="G195" s="3"/>
      <c r="H195" s="3"/>
      <c r="I195" s="3"/>
      <c r="J195" s="3"/>
      <c r="M195" s="3"/>
      <c r="N195" s="3"/>
      <c r="O195" s="3"/>
      <c r="P195" s="3"/>
      <c r="Q195" s="3"/>
      <c r="R195" s="3"/>
      <c r="S195" s="649"/>
      <c r="T195" s="649"/>
      <c r="U195" s="649"/>
      <c r="V195" s="649"/>
      <c r="W195" s="649"/>
      <c r="X195" s="649"/>
      <c r="Y195" s="649"/>
      <c r="Z195" s="649"/>
      <c r="AA195" s="649"/>
      <c r="AB195" s="649"/>
      <c r="AC195" s="649"/>
      <c r="AD195" s="649"/>
      <c r="AE195" s="649"/>
      <c r="AF195" s="649"/>
      <c r="AG195" s="649"/>
      <c r="AH195" s="649"/>
      <c r="AI195" s="649"/>
      <c r="AJ195" s="649"/>
      <c r="AK195" s="649"/>
      <c r="AL195" s="649"/>
      <c r="AM195" s="649"/>
      <c r="AN195" s="649"/>
    </row>
    <row r="196" spans="1:40" s="421" customFormat="1" x14ac:dyDescent="0.25">
      <c r="A196" s="71"/>
      <c r="B196" s="3"/>
      <c r="C196" s="696"/>
      <c r="D196" s="3"/>
      <c r="E196" s="3"/>
      <c r="F196" s="3"/>
      <c r="G196" s="3"/>
      <c r="H196" s="3"/>
      <c r="I196" s="3"/>
      <c r="J196" s="3"/>
      <c r="M196" s="3"/>
      <c r="N196" s="3"/>
      <c r="O196" s="3"/>
      <c r="P196" s="3"/>
      <c r="Q196" s="3"/>
      <c r="R196" s="3"/>
      <c r="S196" s="649"/>
      <c r="T196" s="649"/>
      <c r="U196" s="649"/>
      <c r="V196" s="649"/>
      <c r="W196" s="649"/>
      <c r="X196" s="649"/>
      <c r="Y196" s="649"/>
      <c r="Z196" s="649"/>
      <c r="AA196" s="649"/>
      <c r="AB196" s="649"/>
      <c r="AC196" s="649"/>
      <c r="AD196" s="649"/>
      <c r="AE196" s="649"/>
      <c r="AF196" s="649"/>
      <c r="AG196" s="649"/>
      <c r="AH196" s="649"/>
      <c r="AI196" s="649"/>
      <c r="AJ196" s="649"/>
      <c r="AK196" s="649"/>
      <c r="AL196" s="649"/>
      <c r="AM196" s="649"/>
      <c r="AN196" s="649"/>
    </row>
    <row r="197" spans="1:40" s="421" customFormat="1" x14ac:dyDescent="0.25">
      <c r="A197" s="71"/>
      <c r="B197" s="3"/>
      <c r="C197" s="696"/>
      <c r="D197" s="3"/>
      <c r="E197" s="3"/>
      <c r="F197" s="3"/>
      <c r="G197" s="3"/>
      <c r="H197" s="3"/>
      <c r="I197" s="3"/>
      <c r="J197" s="3"/>
      <c r="M197" s="3"/>
      <c r="N197" s="3"/>
      <c r="O197" s="3"/>
      <c r="P197" s="3"/>
      <c r="Q197" s="3"/>
      <c r="R197" s="3"/>
      <c r="S197" s="649"/>
      <c r="T197" s="649"/>
      <c r="U197" s="649"/>
      <c r="V197" s="649"/>
      <c r="W197" s="649"/>
      <c r="X197" s="649"/>
      <c r="Y197" s="649"/>
      <c r="Z197" s="649"/>
      <c r="AA197" s="649"/>
      <c r="AB197" s="649"/>
      <c r="AC197" s="649"/>
      <c r="AD197" s="649"/>
      <c r="AE197" s="649"/>
      <c r="AF197" s="649"/>
      <c r="AG197" s="649"/>
      <c r="AH197" s="649"/>
      <c r="AI197" s="649"/>
      <c r="AJ197" s="649"/>
      <c r="AK197" s="649"/>
      <c r="AL197" s="649"/>
      <c r="AM197" s="649"/>
      <c r="AN197" s="649"/>
    </row>
    <row r="198" spans="1:40" s="421" customFormat="1" x14ac:dyDescent="0.25">
      <c r="A198" s="71"/>
      <c r="B198" s="3"/>
      <c r="C198" s="696"/>
      <c r="D198" s="3"/>
      <c r="E198" s="3"/>
      <c r="F198" s="3"/>
      <c r="G198" s="3"/>
      <c r="H198" s="3"/>
      <c r="I198" s="3"/>
      <c r="J198" s="3"/>
      <c r="M198" s="3"/>
      <c r="N198" s="3"/>
      <c r="O198" s="3"/>
      <c r="P198" s="3"/>
      <c r="Q198" s="3"/>
      <c r="R198" s="3"/>
      <c r="S198" s="649"/>
      <c r="T198" s="649"/>
      <c r="U198" s="649"/>
      <c r="V198" s="649"/>
      <c r="W198" s="649"/>
      <c r="X198" s="649"/>
      <c r="Y198" s="649"/>
      <c r="Z198" s="649"/>
      <c r="AA198" s="649"/>
      <c r="AB198" s="649"/>
      <c r="AC198" s="649"/>
      <c r="AD198" s="649"/>
      <c r="AE198" s="649"/>
      <c r="AF198" s="649"/>
      <c r="AG198" s="649"/>
      <c r="AH198" s="649"/>
      <c r="AI198" s="649"/>
      <c r="AJ198" s="649"/>
      <c r="AK198" s="649"/>
      <c r="AL198" s="649"/>
      <c r="AM198" s="649"/>
      <c r="AN198" s="649"/>
    </row>
    <row r="199" spans="1:40" s="421" customFormat="1" x14ac:dyDescent="0.25">
      <c r="A199" s="71"/>
      <c r="B199" s="3"/>
      <c r="C199" s="696"/>
      <c r="D199" s="3"/>
      <c r="E199" s="3"/>
      <c r="F199" s="3"/>
      <c r="G199" s="3"/>
      <c r="H199" s="3"/>
      <c r="I199" s="3"/>
      <c r="J199" s="3"/>
      <c r="M199" s="3"/>
      <c r="N199" s="3"/>
      <c r="O199" s="3"/>
      <c r="P199" s="3"/>
      <c r="Q199" s="3"/>
      <c r="R199" s="3"/>
      <c r="S199" s="649"/>
      <c r="T199" s="649"/>
      <c r="U199" s="649"/>
      <c r="V199" s="649"/>
      <c r="W199" s="649"/>
      <c r="X199" s="649"/>
      <c r="Y199" s="649"/>
      <c r="Z199" s="649"/>
      <c r="AA199" s="649"/>
      <c r="AB199" s="649"/>
      <c r="AC199" s="649"/>
      <c r="AD199" s="649"/>
      <c r="AE199" s="649"/>
      <c r="AF199" s="649"/>
      <c r="AG199" s="649"/>
      <c r="AH199" s="649"/>
      <c r="AI199" s="649"/>
      <c r="AJ199" s="649"/>
      <c r="AK199" s="649"/>
      <c r="AL199" s="649"/>
      <c r="AM199" s="649"/>
      <c r="AN199" s="649"/>
    </row>
    <row r="200" spans="1:40" s="421" customFormat="1" x14ac:dyDescent="0.25">
      <c r="A200" s="71"/>
      <c r="B200" s="3"/>
      <c r="C200" s="696"/>
      <c r="D200" s="3"/>
      <c r="E200" s="3"/>
      <c r="F200" s="3"/>
      <c r="G200" s="3"/>
      <c r="H200" s="3"/>
      <c r="I200" s="3"/>
      <c r="J200" s="3"/>
      <c r="M200" s="3"/>
      <c r="N200" s="3"/>
      <c r="O200" s="3"/>
      <c r="P200" s="3"/>
      <c r="Q200" s="3"/>
      <c r="R200" s="3"/>
      <c r="S200" s="649"/>
      <c r="T200" s="649"/>
      <c r="U200" s="649"/>
      <c r="V200" s="649"/>
      <c r="W200" s="649"/>
      <c r="X200" s="649"/>
      <c r="Y200" s="649"/>
      <c r="Z200" s="649"/>
      <c r="AA200" s="649"/>
      <c r="AB200" s="649"/>
      <c r="AC200" s="649"/>
      <c r="AD200" s="649"/>
      <c r="AE200" s="649"/>
      <c r="AF200" s="649"/>
      <c r="AG200" s="649"/>
      <c r="AH200" s="649"/>
      <c r="AI200" s="649"/>
      <c r="AJ200" s="649"/>
      <c r="AK200" s="649"/>
      <c r="AL200" s="649"/>
      <c r="AM200" s="649"/>
      <c r="AN200" s="649"/>
    </row>
    <row r="201" spans="1:40" s="421" customFormat="1" x14ac:dyDescent="0.25">
      <c r="A201" s="71"/>
      <c r="B201" s="3"/>
      <c r="C201" s="696"/>
      <c r="D201" s="3"/>
      <c r="E201" s="3"/>
      <c r="F201" s="3"/>
      <c r="G201" s="3"/>
      <c r="H201" s="3"/>
      <c r="I201" s="3"/>
      <c r="J201" s="3"/>
      <c r="M201" s="3"/>
      <c r="N201" s="3"/>
      <c r="O201" s="3"/>
      <c r="P201" s="3"/>
      <c r="Q201" s="3"/>
      <c r="R201" s="3"/>
      <c r="S201" s="649"/>
      <c r="T201" s="649"/>
      <c r="U201" s="649"/>
      <c r="V201" s="649"/>
      <c r="W201" s="649"/>
      <c r="X201" s="649"/>
      <c r="Y201" s="649"/>
      <c r="Z201" s="649"/>
      <c r="AA201" s="649"/>
      <c r="AB201" s="649"/>
      <c r="AC201" s="649"/>
      <c r="AD201" s="649"/>
      <c r="AE201" s="649"/>
      <c r="AF201" s="649"/>
      <c r="AG201" s="649"/>
      <c r="AH201" s="649"/>
      <c r="AI201" s="649"/>
      <c r="AJ201" s="649"/>
      <c r="AK201" s="649"/>
      <c r="AL201" s="649"/>
      <c r="AM201" s="649"/>
      <c r="AN201" s="649"/>
    </row>
    <row r="202" spans="1:40" s="421" customFormat="1" x14ac:dyDescent="0.25">
      <c r="A202" s="71"/>
      <c r="B202" s="3"/>
      <c r="C202" s="696"/>
      <c r="D202" s="3"/>
      <c r="E202" s="3"/>
      <c r="F202" s="3"/>
      <c r="G202" s="3"/>
      <c r="H202" s="3"/>
      <c r="I202" s="3"/>
      <c r="J202" s="3"/>
      <c r="M202" s="3"/>
      <c r="N202" s="3"/>
      <c r="O202" s="3"/>
      <c r="P202" s="3"/>
      <c r="Q202" s="3"/>
      <c r="R202" s="3"/>
      <c r="S202" s="649"/>
      <c r="T202" s="649"/>
      <c r="U202" s="649"/>
      <c r="V202" s="649"/>
      <c r="W202" s="649"/>
      <c r="X202" s="649"/>
      <c r="Y202" s="649"/>
      <c r="Z202" s="649"/>
      <c r="AA202" s="649"/>
      <c r="AB202" s="649"/>
      <c r="AC202" s="649"/>
      <c r="AD202" s="649"/>
      <c r="AE202" s="649"/>
      <c r="AF202" s="649"/>
      <c r="AG202" s="649"/>
      <c r="AH202" s="649"/>
      <c r="AI202" s="649"/>
      <c r="AJ202" s="649"/>
      <c r="AK202" s="649"/>
      <c r="AL202" s="649"/>
      <c r="AM202" s="649"/>
      <c r="AN202" s="649"/>
    </row>
    <row r="203" spans="1:40" s="421" customFormat="1" x14ac:dyDescent="0.25">
      <c r="A203" s="71"/>
      <c r="B203" s="3"/>
      <c r="C203" s="696"/>
      <c r="D203" s="3"/>
      <c r="E203" s="3"/>
      <c r="F203" s="3"/>
      <c r="G203" s="3"/>
      <c r="H203" s="3"/>
      <c r="I203" s="3"/>
      <c r="J203" s="3"/>
      <c r="M203" s="3"/>
      <c r="N203" s="3"/>
      <c r="O203" s="3"/>
      <c r="P203" s="3"/>
      <c r="Q203" s="3"/>
      <c r="R203" s="3"/>
      <c r="S203" s="649"/>
      <c r="T203" s="649"/>
      <c r="U203" s="649"/>
      <c r="V203" s="649"/>
      <c r="W203" s="649"/>
      <c r="X203" s="649"/>
      <c r="Y203" s="649"/>
      <c r="Z203" s="649"/>
      <c r="AA203" s="649"/>
      <c r="AB203" s="649"/>
      <c r="AC203" s="649"/>
      <c r="AD203" s="649"/>
      <c r="AE203" s="649"/>
      <c r="AF203" s="649"/>
      <c r="AG203" s="649"/>
      <c r="AH203" s="649"/>
      <c r="AI203" s="649"/>
      <c r="AJ203" s="649"/>
      <c r="AK203" s="649"/>
      <c r="AL203" s="649"/>
      <c r="AM203" s="649"/>
      <c r="AN203" s="649"/>
    </row>
    <row r="204" spans="1:40" s="421" customFormat="1" x14ac:dyDescent="0.25">
      <c r="A204" s="71"/>
      <c r="B204" s="3"/>
      <c r="C204" s="696"/>
      <c r="D204" s="3"/>
      <c r="E204" s="3"/>
      <c r="F204" s="3"/>
      <c r="G204" s="3"/>
      <c r="H204" s="3"/>
      <c r="I204" s="3"/>
      <c r="J204" s="3"/>
      <c r="M204" s="3"/>
      <c r="N204" s="3"/>
      <c r="O204" s="3"/>
      <c r="P204" s="3"/>
      <c r="Q204" s="3"/>
      <c r="R204" s="3"/>
      <c r="S204" s="649"/>
      <c r="T204" s="649"/>
      <c r="U204" s="649"/>
      <c r="V204" s="649"/>
      <c r="W204" s="649"/>
      <c r="X204" s="649"/>
      <c r="Y204" s="649"/>
      <c r="Z204" s="649"/>
      <c r="AA204" s="649"/>
      <c r="AB204" s="649"/>
      <c r="AC204" s="649"/>
      <c r="AD204" s="649"/>
      <c r="AE204" s="649"/>
      <c r="AF204" s="649"/>
      <c r="AG204" s="649"/>
      <c r="AH204" s="649"/>
      <c r="AI204" s="649"/>
      <c r="AJ204" s="649"/>
      <c r="AK204" s="649"/>
      <c r="AL204" s="649"/>
      <c r="AM204" s="649"/>
      <c r="AN204" s="649"/>
    </row>
    <row r="205" spans="1:40" s="421" customFormat="1" x14ac:dyDescent="0.25">
      <c r="A205" s="71"/>
      <c r="B205" s="3"/>
      <c r="C205" s="696"/>
      <c r="D205" s="3"/>
      <c r="E205" s="3"/>
      <c r="F205" s="3"/>
      <c r="G205" s="3"/>
      <c r="H205" s="3"/>
      <c r="I205" s="3"/>
      <c r="J205" s="3"/>
      <c r="M205" s="3"/>
      <c r="N205" s="3"/>
      <c r="O205" s="3"/>
      <c r="P205" s="3"/>
      <c r="Q205" s="3"/>
      <c r="R205" s="3"/>
      <c r="S205" s="649"/>
      <c r="T205" s="649"/>
      <c r="U205" s="649"/>
      <c r="V205" s="649"/>
      <c r="W205" s="649"/>
      <c r="X205" s="649"/>
      <c r="Y205" s="649"/>
      <c r="Z205" s="649"/>
      <c r="AA205" s="649"/>
      <c r="AB205" s="649"/>
      <c r="AC205" s="649"/>
      <c r="AD205" s="649"/>
      <c r="AE205" s="649"/>
      <c r="AF205" s="649"/>
      <c r="AG205" s="649"/>
      <c r="AH205" s="649"/>
      <c r="AI205" s="649"/>
      <c r="AJ205" s="649"/>
      <c r="AK205" s="649"/>
      <c r="AL205" s="649"/>
      <c r="AM205" s="649"/>
      <c r="AN205" s="649"/>
    </row>
    <row r="206" spans="1:40" s="421" customFormat="1" x14ac:dyDescent="0.25">
      <c r="A206" s="71"/>
      <c r="B206" s="3"/>
      <c r="C206" s="696"/>
      <c r="D206" s="3"/>
      <c r="E206" s="3"/>
      <c r="F206" s="3"/>
      <c r="G206" s="3"/>
      <c r="H206" s="3"/>
      <c r="I206" s="3"/>
      <c r="J206" s="3"/>
      <c r="M206" s="3"/>
      <c r="N206" s="3"/>
      <c r="O206" s="3"/>
      <c r="P206" s="3"/>
      <c r="Q206" s="3"/>
      <c r="R206" s="3"/>
      <c r="S206" s="649"/>
      <c r="T206" s="649"/>
      <c r="U206" s="649"/>
      <c r="V206" s="649"/>
      <c r="W206" s="649"/>
      <c r="X206" s="649"/>
      <c r="Y206" s="649"/>
      <c r="Z206" s="649"/>
      <c r="AA206" s="649"/>
      <c r="AB206" s="649"/>
      <c r="AC206" s="649"/>
      <c r="AD206" s="649"/>
      <c r="AE206" s="649"/>
      <c r="AF206" s="649"/>
      <c r="AG206" s="649"/>
      <c r="AH206" s="649"/>
      <c r="AI206" s="649"/>
      <c r="AJ206" s="649"/>
      <c r="AK206" s="649"/>
      <c r="AL206" s="649"/>
      <c r="AM206" s="649"/>
      <c r="AN206" s="649"/>
    </row>
    <row r="207" spans="1:40" s="421" customFormat="1" x14ac:dyDescent="0.25">
      <c r="A207" s="71"/>
      <c r="B207" s="3"/>
      <c r="C207" s="696"/>
      <c r="D207" s="3"/>
      <c r="E207" s="3"/>
      <c r="F207" s="3"/>
      <c r="G207" s="3"/>
      <c r="H207" s="3"/>
      <c r="I207" s="3"/>
      <c r="J207" s="3"/>
      <c r="M207" s="3"/>
      <c r="N207" s="3"/>
      <c r="O207" s="3"/>
      <c r="P207" s="3"/>
      <c r="Q207" s="3"/>
      <c r="R207" s="3"/>
      <c r="S207" s="649"/>
      <c r="T207" s="649"/>
      <c r="U207" s="649"/>
      <c r="V207" s="649"/>
      <c r="W207" s="649"/>
      <c r="X207" s="649"/>
      <c r="Y207" s="649"/>
      <c r="Z207" s="649"/>
      <c r="AA207" s="649"/>
      <c r="AB207" s="649"/>
      <c r="AC207" s="649"/>
      <c r="AD207" s="649"/>
      <c r="AE207" s="649"/>
      <c r="AF207" s="649"/>
      <c r="AG207" s="649"/>
      <c r="AH207" s="649"/>
      <c r="AI207" s="649"/>
      <c r="AJ207" s="649"/>
      <c r="AK207" s="649"/>
      <c r="AL207" s="649"/>
      <c r="AM207" s="649"/>
      <c r="AN207" s="649"/>
    </row>
    <row r="208" spans="1:40" s="421" customFormat="1" x14ac:dyDescent="0.25">
      <c r="A208" s="71"/>
      <c r="B208" s="3"/>
      <c r="C208" s="696"/>
      <c r="D208" s="3"/>
      <c r="E208" s="3"/>
      <c r="F208" s="3"/>
      <c r="G208" s="3"/>
      <c r="H208" s="3"/>
      <c r="I208" s="3"/>
      <c r="J208" s="3"/>
      <c r="M208" s="3"/>
      <c r="N208" s="3"/>
      <c r="O208" s="3"/>
      <c r="P208" s="3"/>
      <c r="Q208" s="3"/>
      <c r="R208" s="3"/>
      <c r="S208" s="649"/>
      <c r="T208" s="649"/>
      <c r="U208" s="649"/>
      <c r="V208" s="649"/>
      <c r="W208" s="649"/>
      <c r="X208" s="649"/>
      <c r="Y208" s="649"/>
      <c r="Z208" s="649"/>
      <c r="AA208" s="649"/>
      <c r="AB208" s="649"/>
      <c r="AC208" s="649"/>
      <c r="AD208" s="649"/>
      <c r="AE208" s="649"/>
      <c r="AF208" s="649"/>
      <c r="AG208" s="649"/>
      <c r="AH208" s="649"/>
      <c r="AI208" s="649"/>
      <c r="AJ208" s="649"/>
      <c r="AK208" s="649"/>
      <c r="AL208" s="649"/>
      <c r="AM208" s="649"/>
      <c r="AN208" s="649"/>
    </row>
    <row r="209" spans="1:40" s="421" customFormat="1" x14ac:dyDescent="0.25">
      <c r="A209" s="71"/>
      <c r="B209" s="3"/>
      <c r="C209" s="696"/>
      <c r="D209" s="3"/>
      <c r="E209" s="3"/>
      <c r="F209" s="3"/>
      <c r="G209" s="3"/>
      <c r="H209" s="3"/>
      <c r="I209" s="3"/>
      <c r="J209" s="3"/>
      <c r="M209" s="3"/>
      <c r="N209" s="3"/>
      <c r="O209" s="3"/>
      <c r="P209" s="3"/>
      <c r="Q209" s="3"/>
      <c r="R209" s="3"/>
      <c r="S209" s="649"/>
      <c r="T209" s="649"/>
      <c r="U209" s="649"/>
      <c r="V209" s="649"/>
      <c r="W209" s="649"/>
      <c r="X209" s="649"/>
      <c r="Y209" s="649"/>
      <c r="Z209" s="649"/>
      <c r="AA209" s="649"/>
      <c r="AB209" s="649"/>
      <c r="AC209" s="649"/>
      <c r="AD209" s="649"/>
      <c r="AE209" s="649"/>
      <c r="AF209" s="649"/>
      <c r="AG209" s="649"/>
      <c r="AH209" s="649"/>
      <c r="AI209" s="649"/>
      <c r="AJ209" s="649"/>
      <c r="AK209" s="649"/>
      <c r="AL209" s="649"/>
      <c r="AM209" s="649"/>
      <c r="AN209" s="649"/>
    </row>
    <row r="210" spans="1:40" s="421" customFormat="1" x14ac:dyDescent="0.25">
      <c r="A210" s="71"/>
      <c r="B210" s="3"/>
      <c r="C210" s="696"/>
      <c r="D210" s="3"/>
      <c r="E210" s="3"/>
      <c r="F210" s="3"/>
      <c r="G210" s="3"/>
      <c r="H210" s="3"/>
      <c r="I210" s="3"/>
      <c r="J210" s="3"/>
      <c r="M210" s="3"/>
      <c r="N210" s="3"/>
      <c r="O210" s="3"/>
      <c r="P210" s="3"/>
      <c r="Q210" s="3"/>
      <c r="R210" s="3"/>
      <c r="S210" s="649"/>
      <c r="T210" s="649"/>
      <c r="U210" s="649"/>
      <c r="V210" s="649"/>
      <c r="W210" s="649"/>
      <c r="X210" s="649"/>
      <c r="Y210" s="649"/>
      <c r="Z210" s="649"/>
      <c r="AA210" s="649"/>
      <c r="AB210" s="649"/>
      <c r="AC210" s="649"/>
      <c r="AD210" s="649"/>
      <c r="AE210" s="649"/>
      <c r="AF210" s="649"/>
      <c r="AG210" s="649"/>
      <c r="AH210" s="649"/>
      <c r="AI210" s="649"/>
      <c r="AJ210" s="649"/>
      <c r="AK210" s="649"/>
      <c r="AL210" s="649"/>
      <c r="AM210" s="649"/>
      <c r="AN210" s="649"/>
    </row>
    <row r="211" spans="1:40" s="421" customFormat="1" x14ac:dyDescent="0.25">
      <c r="A211" s="71"/>
      <c r="B211" s="3"/>
      <c r="C211" s="696"/>
      <c r="D211" s="3"/>
      <c r="E211" s="3"/>
      <c r="F211" s="3"/>
      <c r="G211" s="3"/>
      <c r="H211" s="3"/>
      <c r="I211" s="3"/>
      <c r="J211" s="3"/>
      <c r="M211" s="3"/>
      <c r="N211" s="3"/>
      <c r="O211" s="3"/>
      <c r="P211" s="3"/>
      <c r="Q211" s="3"/>
      <c r="R211" s="3"/>
      <c r="S211" s="649"/>
      <c r="T211" s="649"/>
      <c r="U211" s="649"/>
      <c r="V211" s="649"/>
      <c r="W211" s="649"/>
      <c r="X211" s="649"/>
      <c r="Y211" s="649"/>
      <c r="Z211" s="649"/>
      <c r="AA211" s="649"/>
      <c r="AB211" s="649"/>
      <c r="AC211" s="649"/>
      <c r="AD211" s="649"/>
      <c r="AE211" s="649"/>
      <c r="AF211" s="649"/>
      <c r="AG211" s="649"/>
      <c r="AH211" s="649"/>
      <c r="AI211" s="649"/>
      <c r="AJ211" s="649"/>
      <c r="AK211" s="649"/>
      <c r="AL211" s="649"/>
      <c r="AM211" s="649"/>
      <c r="AN211" s="649"/>
    </row>
    <row r="212" spans="1:40" s="421" customFormat="1" x14ac:dyDescent="0.25">
      <c r="A212" s="71"/>
      <c r="B212" s="3"/>
      <c r="C212" s="696"/>
      <c r="D212" s="3"/>
      <c r="E212" s="3"/>
      <c r="F212" s="3"/>
      <c r="G212" s="3"/>
      <c r="H212" s="3"/>
      <c r="I212" s="3"/>
      <c r="J212" s="3"/>
      <c r="M212" s="3"/>
      <c r="N212" s="3"/>
      <c r="O212" s="3"/>
      <c r="P212" s="3"/>
      <c r="Q212" s="3"/>
      <c r="R212" s="3"/>
      <c r="S212" s="649"/>
      <c r="T212" s="649"/>
      <c r="U212" s="649"/>
      <c r="V212" s="649"/>
      <c r="W212" s="649"/>
      <c r="X212" s="649"/>
      <c r="Y212" s="649"/>
      <c r="Z212" s="649"/>
      <c r="AA212" s="649"/>
      <c r="AB212" s="649"/>
      <c r="AC212" s="649"/>
      <c r="AD212" s="649"/>
      <c r="AE212" s="649"/>
      <c r="AF212" s="649"/>
      <c r="AG212" s="649"/>
      <c r="AH212" s="649"/>
      <c r="AI212" s="649"/>
      <c r="AJ212" s="649"/>
      <c r="AK212" s="649"/>
      <c r="AL212" s="649"/>
      <c r="AM212" s="649"/>
      <c r="AN212" s="649"/>
    </row>
    <row r="213" spans="1:40" s="421" customFormat="1" x14ac:dyDescent="0.25">
      <c r="A213" s="71"/>
      <c r="B213" s="3"/>
      <c r="C213" s="696"/>
      <c r="D213" s="3"/>
      <c r="E213" s="3"/>
      <c r="F213" s="3"/>
      <c r="G213" s="3"/>
      <c r="H213" s="3"/>
      <c r="I213" s="3"/>
      <c r="J213" s="3"/>
      <c r="M213" s="3"/>
      <c r="N213" s="3"/>
      <c r="O213" s="3"/>
      <c r="P213" s="3"/>
      <c r="Q213" s="3"/>
      <c r="R213" s="3"/>
      <c r="S213" s="649"/>
      <c r="T213" s="649"/>
      <c r="U213" s="649"/>
      <c r="V213" s="649"/>
      <c r="W213" s="649"/>
      <c r="X213" s="649"/>
      <c r="Y213" s="649"/>
      <c r="Z213" s="649"/>
      <c r="AA213" s="649"/>
      <c r="AB213" s="649"/>
      <c r="AC213" s="649"/>
      <c r="AD213" s="649"/>
      <c r="AE213" s="649"/>
      <c r="AF213" s="649"/>
      <c r="AG213" s="649"/>
      <c r="AH213" s="649"/>
      <c r="AI213" s="649"/>
      <c r="AJ213" s="649"/>
      <c r="AK213" s="649"/>
      <c r="AL213" s="649"/>
      <c r="AM213" s="649"/>
      <c r="AN213" s="649"/>
    </row>
    <row r="214" spans="1:40" s="421" customFormat="1" x14ac:dyDescent="0.25">
      <c r="A214" s="71"/>
      <c r="B214" s="3"/>
      <c r="C214" s="696"/>
      <c r="D214" s="3"/>
      <c r="E214" s="3"/>
      <c r="F214" s="3"/>
      <c r="G214" s="3"/>
      <c r="H214" s="3"/>
      <c r="I214" s="3"/>
      <c r="J214" s="3"/>
      <c r="M214" s="3"/>
      <c r="N214" s="3"/>
      <c r="O214" s="3"/>
      <c r="P214" s="3"/>
      <c r="Q214" s="3"/>
      <c r="R214" s="3"/>
      <c r="S214" s="649"/>
      <c r="T214" s="649"/>
      <c r="U214" s="649"/>
      <c r="V214" s="649"/>
      <c r="W214" s="649"/>
      <c r="X214" s="649"/>
      <c r="Y214" s="649"/>
      <c r="Z214" s="649"/>
      <c r="AA214" s="649"/>
      <c r="AB214" s="649"/>
      <c r="AC214" s="649"/>
      <c r="AD214" s="649"/>
      <c r="AE214" s="649"/>
      <c r="AF214" s="649"/>
      <c r="AG214" s="649"/>
      <c r="AH214" s="649"/>
      <c r="AI214" s="649"/>
      <c r="AJ214" s="649"/>
      <c r="AK214" s="649"/>
      <c r="AL214" s="649"/>
      <c r="AM214" s="649"/>
      <c r="AN214" s="649"/>
    </row>
    <row r="215" spans="1:40" s="421" customFormat="1" x14ac:dyDescent="0.25">
      <c r="A215" s="71"/>
      <c r="B215" s="3"/>
      <c r="C215" s="696"/>
      <c r="D215" s="3"/>
      <c r="E215" s="3"/>
      <c r="F215" s="3"/>
      <c r="G215" s="3"/>
      <c r="H215" s="3"/>
      <c r="I215" s="3"/>
      <c r="J215" s="3"/>
      <c r="M215" s="3"/>
      <c r="N215" s="3"/>
      <c r="O215" s="3"/>
      <c r="P215" s="3"/>
      <c r="Q215" s="3"/>
      <c r="R215" s="3"/>
      <c r="S215" s="649"/>
      <c r="T215" s="649"/>
      <c r="U215" s="649"/>
      <c r="V215" s="649"/>
      <c r="W215" s="649"/>
      <c r="X215" s="649"/>
      <c r="Y215" s="649"/>
      <c r="Z215" s="649"/>
      <c r="AA215" s="649"/>
      <c r="AB215" s="649"/>
      <c r="AC215" s="649"/>
      <c r="AD215" s="649"/>
      <c r="AE215" s="649"/>
      <c r="AF215" s="649"/>
      <c r="AG215" s="649"/>
      <c r="AH215" s="649"/>
      <c r="AI215" s="649"/>
      <c r="AJ215" s="649"/>
      <c r="AK215" s="649"/>
      <c r="AL215" s="649"/>
      <c r="AM215" s="649"/>
      <c r="AN215" s="649"/>
    </row>
    <row r="216" spans="1:40" s="421" customFormat="1" x14ac:dyDescent="0.25">
      <c r="A216" s="71"/>
      <c r="B216" s="3"/>
      <c r="C216" s="696"/>
      <c r="D216" s="3"/>
      <c r="E216" s="3"/>
      <c r="F216" s="3"/>
      <c r="G216" s="3"/>
      <c r="H216" s="3"/>
      <c r="I216" s="3"/>
      <c r="J216" s="3"/>
      <c r="M216" s="3"/>
      <c r="N216" s="3"/>
      <c r="O216" s="3"/>
      <c r="P216" s="3"/>
      <c r="Q216" s="3"/>
      <c r="R216" s="3"/>
      <c r="S216" s="649"/>
      <c r="T216" s="649"/>
      <c r="U216" s="649"/>
      <c r="V216" s="649"/>
      <c r="W216" s="649"/>
      <c r="X216" s="649"/>
      <c r="Y216" s="649"/>
      <c r="Z216" s="649"/>
      <c r="AA216" s="649"/>
      <c r="AB216" s="649"/>
      <c r="AC216" s="649"/>
      <c r="AD216" s="649"/>
      <c r="AE216" s="649"/>
      <c r="AF216" s="649"/>
      <c r="AG216" s="649"/>
      <c r="AH216" s="649"/>
      <c r="AI216" s="649"/>
      <c r="AJ216" s="649"/>
      <c r="AK216" s="649"/>
      <c r="AL216" s="649"/>
      <c r="AM216" s="649"/>
      <c r="AN216" s="649"/>
    </row>
    <row r="217" spans="1:40" s="421" customFormat="1" x14ac:dyDescent="0.25">
      <c r="A217" s="71"/>
      <c r="B217" s="3"/>
      <c r="C217" s="696"/>
      <c r="D217" s="3"/>
      <c r="E217" s="3"/>
      <c r="F217" s="3"/>
      <c r="G217" s="3"/>
      <c r="H217" s="3"/>
      <c r="I217" s="3"/>
      <c r="J217" s="3"/>
      <c r="M217" s="3"/>
      <c r="N217" s="3"/>
      <c r="O217" s="3"/>
      <c r="P217" s="3"/>
      <c r="Q217" s="3"/>
      <c r="R217" s="3"/>
      <c r="S217" s="649"/>
      <c r="T217" s="649"/>
      <c r="U217" s="649"/>
      <c r="V217" s="649"/>
      <c r="W217" s="649"/>
      <c r="X217" s="649"/>
      <c r="Y217" s="649"/>
      <c r="Z217" s="649"/>
      <c r="AA217" s="649"/>
      <c r="AB217" s="649"/>
      <c r="AC217" s="649"/>
      <c r="AD217" s="649"/>
      <c r="AE217" s="649"/>
      <c r="AF217" s="649"/>
      <c r="AG217" s="649"/>
      <c r="AH217" s="649"/>
      <c r="AI217" s="649"/>
      <c r="AJ217" s="649"/>
      <c r="AK217" s="649"/>
      <c r="AL217" s="649"/>
      <c r="AM217" s="649"/>
      <c r="AN217" s="649"/>
    </row>
    <row r="218" spans="1:40" s="421" customFormat="1" x14ac:dyDescent="0.25">
      <c r="A218" s="71"/>
      <c r="B218" s="3"/>
      <c r="C218" s="696"/>
      <c r="D218" s="3"/>
      <c r="E218" s="3"/>
      <c r="F218" s="3"/>
      <c r="G218" s="3"/>
      <c r="H218" s="3"/>
      <c r="I218" s="3"/>
      <c r="J218" s="3"/>
      <c r="M218" s="3"/>
      <c r="N218" s="3"/>
      <c r="O218" s="3"/>
      <c r="P218" s="3"/>
      <c r="Q218" s="3"/>
      <c r="R218" s="3"/>
      <c r="S218" s="649"/>
      <c r="T218" s="649"/>
      <c r="U218" s="649"/>
      <c r="V218" s="649"/>
      <c r="W218" s="649"/>
      <c r="X218" s="649"/>
      <c r="Y218" s="649"/>
      <c r="Z218" s="649"/>
      <c r="AA218" s="649"/>
      <c r="AB218" s="649"/>
      <c r="AC218" s="649"/>
      <c r="AD218" s="649"/>
      <c r="AE218" s="649"/>
      <c r="AF218" s="649"/>
      <c r="AG218" s="649"/>
      <c r="AH218" s="649"/>
      <c r="AI218" s="649"/>
      <c r="AJ218" s="649"/>
      <c r="AK218" s="649"/>
      <c r="AL218" s="649"/>
      <c r="AM218" s="649"/>
      <c r="AN218" s="649"/>
    </row>
    <row r="219" spans="1:40" s="421" customFormat="1" x14ac:dyDescent="0.25">
      <c r="A219" s="71"/>
      <c r="B219" s="3"/>
      <c r="C219" s="696"/>
      <c r="D219" s="3"/>
      <c r="E219" s="3"/>
      <c r="F219" s="3"/>
      <c r="G219" s="3"/>
      <c r="H219" s="3"/>
      <c r="I219" s="3"/>
      <c r="J219" s="3"/>
      <c r="M219" s="3"/>
      <c r="N219" s="3"/>
      <c r="O219" s="3"/>
      <c r="P219" s="3"/>
      <c r="Q219" s="3"/>
      <c r="R219" s="3"/>
      <c r="S219" s="649"/>
      <c r="T219" s="649"/>
      <c r="U219" s="649"/>
      <c r="V219" s="649"/>
      <c r="W219" s="649"/>
      <c r="X219" s="649"/>
      <c r="Y219" s="649"/>
      <c r="Z219" s="649"/>
      <c r="AA219" s="649"/>
      <c r="AB219" s="649"/>
      <c r="AC219" s="649"/>
      <c r="AD219" s="649"/>
      <c r="AE219" s="649"/>
      <c r="AF219" s="649"/>
      <c r="AG219" s="649"/>
      <c r="AH219" s="649"/>
      <c r="AI219" s="649"/>
      <c r="AJ219" s="649"/>
      <c r="AK219" s="649"/>
      <c r="AL219" s="649"/>
      <c r="AM219" s="649"/>
      <c r="AN219" s="649"/>
    </row>
    <row r="220" spans="1:40" s="421" customFormat="1" x14ac:dyDescent="0.25">
      <c r="A220" s="71"/>
      <c r="B220" s="3"/>
      <c r="C220" s="696"/>
      <c r="D220" s="3"/>
      <c r="E220" s="3"/>
      <c r="F220" s="3"/>
      <c r="G220" s="3"/>
      <c r="H220" s="3"/>
      <c r="I220" s="3"/>
      <c r="J220" s="3"/>
      <c r="M220" s="3"/>
      <c r="N220" s="3"/>
      <c r="O220" s="3"/>
      <c r="P220" s="3"/>
      <c r="Q220" s="3"/>
      <c r="R220" s="3"/>
      <c r="S220" s="649"/>
      <c r="T220" s="649"/>
      <c r="U220" s="649"/>
      <c r="V220" s="649"/>
      <c r="W220" s="649"/>
      <c r="X220" s="649"/>
      <c r="Y220" s="649"/>
      <c r="Z220" s="649"/>
      <c r="AA220" s="649"/>
      <c r="AB220" s="649"/>
      <c r="AC220" s="649"/>
      <c r="AD220" s="649"/>
      <c r="AE220" s="649"/>
      <c r="AF220" s="649"/>
      <c r="AG220" s="649"/>
      <c r="AH220" s="649"/>
      <c r="AI220" s="649"/>
      <c r="AJ220" s="649"/>
      <c r="AK220" s="649"/>
      <c r="AL220" s="649"/>
      <c r="AM220" s="649"/>
      <c r="AN220" s="649"/>
    </row>
    <row r="221" spans="1:40" s="421" customFormat="1" x14ac:dyDescent="0.25">
      <c r="A221" s="71"/>
      <c r="B221" s="3"/>
      <c r="C221" s="696"/>
      <c r="D221" s="3"/>
      <c r="E221" s="3"/>
      <c r="F221" s="3"/>
      <c r="G221" s="3"/>
      <c r="H221" s="3"/>
      <c r="I221" s="3"/>
      <c r="J221" s="3"/>
      <c r="M221" s="3"/>
      <c r="N221" s="3"/>
      <c r="O221" s="3"/>
      <c r="P221" s="3"/>
      <c r="Q221" s="3"/>
      <c r="R221" s="3"/>
      <c r="S221" s="649"/>
      <c r="T221" s="649"/>
      <c r="U221" s="649"/>
      <c r="V221" s="649"/>
      <c r="W221" s="649"/>
      <c r="X221" s="649"/>
      <c r="Y221" s="649"/>
      <c r="Z221" s="649"/>
      <c r="AA221" s="649"/>
      <c r="AB221" s="649"/>
      <c r="AC221" s="649"/>
      <c r="AD221" s="649"/>
      <c r="AE221" s="649"/>
      <c r="AF221" s="649"/>
      <c r="AG221" s="649"/>
      <c r="AH221" s="649"/>
      <c r="AI221" s="649"/>
      <c r="AJ221" s="649"/>
      <c r="AK221" s="649"/>
      <c r="AL221" s="649"/>
      <c r="AM221" s="649"/>
      <c r="AN221" s="649"/>
    </row>
    <row r="222" spans="1:40" s="421" customFormat="1" x14ac:dyDescent="0.25">
      <c r="A222" s="71"/>
      <c r="B222" s="3"/>
      <c r="C222" s="696"/>
      <c r="D222" s="3"/>
      <c r="E222" s="3"/>
      <c r="F222" s="3"/>
      <c r="G222" s="3"/>
      <c r="H222" s="3"/>
      <c r="I222" s="3"/>
      <c r="J222" s="3"/>
      <c r="M222" s="3"/>
      <c r="N222" s="3"/>
      <c r="O222" s="3"/>
      <c r="P222" s="3"/>
      <c r="Q222" s="3"/>
      <c r="R222" s="3"/>
      <c r="S222" s="649"/>
      <c r="T222" s="649"/>
      <c r="U222" s="649"/>
      <c r="V222" s="649"/>
      <c r="W222" s="649"/>
      <c r="X222" s="649"/>
      <c r="Y222" s="649"/>
      <c r="Z222" s="649"/>
      <c r="AA222" s="649"/>
      <c r="AB222" s="649"/>
      <c r="AC222" s="649"/>
      <c r="AD222" s="649"/>
      <c r="AE222" s="649"/>
      <c r="AF222" s="649"/>
      <c r="AG222" s="649"/>
      <c r="AH222" s="649"/>
      <c r="AI222" s="649"/>
      <c r="AJ222" s="649"/>
      <c r="AK222" s="649"/>
      <c r="AL222" s="649"/>
      <c r="AM222" s="649"/>
      <c r="AN222" s="649"/>
    </row>
    <row r="223" spans="1:40" s="421" customFormat="1" x14ac:dyDescent="0.25">
      <c r="A223" s="71"/>
      <c r="B223" s="3"/>
      <c r="C223" s="696"/>
      <c r="D223" s="3"/>
      <c r="E223" s="3"/>
      <c r="F223" s="3"/>
      <c r="G223" s="3"/>
      <c r="H223" s="3"/>
      <c r="I223" s="3"/>
      <c r="J223" s="3"/>
      <c r="M223" s="3"/>
      <c r="N223" s="3"/>
      <c r="O223" s="3"/>
      <c r="P223" s="3"/>
      <c r="Q223" s="3"/>
      <c r="R223" s="3"/>
      <c r="S223" s="649"/>
      <c r="T223" s="649"/>
      <c r="U223" s="649"/>
      <c r="V223" s="649"/>
      <c r="W223" s="649"/>
      <c r="X223" s="649"/>
      <c r="Y223" s="649"/>
      <c r="Z223" s="649"/>
      <c r="AA223" s="649"/>
      <c r="AB223" s="649"/>
      <c r="AC223" s="649"/>
      <c r="AD223" s="649"/>
      <c r="AE223" s="649"/>
      <c r="AF223" s="649"/>
      <c r="AG223" s="649"/>
      <c r="AH223" s="649"/>
      <c r="AI223" s="649"/>
      <c r="AJ223" s="649"/>
      <c r="AK223" s="649"/>
      <c r="AL223" s="649"/>
      <c r="AM223" s="649"/>
      <c r="AN223" s="649"/>
    </row>
    <row r="224" spans="1:40" s="421" customFormat="1" x14ac:dyDescent="0.25">
      <c r="A224" s="71"/>
      <c r="B224" s="3"/>
      <c r="C224" s="696"/>
      <c r="D224" s="3"/>
      <c r="E224" s="3"/>
      <c r="F224" s="3"/>
      <c r="G224" s="3"/>
      <c r="H224" s="3"/>
      <c r="I224" s="3"/>
      <c r="J224" s="3"/>
      <c r="M224" s="3"/>
      <c r="N224" s="3"/>
      <c r="O224" s="3"/>
      <c r="P224" s="3"/>
      <c r="Q224" s="3"/>
      <c r="R224" s="3"/>
      <c r="S224" s="649"/>
      <c r="T224" s="649"/>
      <c r="U224" s="649"/>
      <c r="V224" s="649"/>
      <c r="W224" s="649"/>
      <c r="X224" s="649"/>
      <c r="Y224" s="649"/>
      <c r="Z224" s="649"/>
      <c r="AA224" s="649"/>
      <c r="AB224" s="649"/>
      <c r="AC224" s="649"/>
      <c r="AD224" s="649"/>
      <c r="AE224" s="649"/>
      <c r="AF224" s="649"/>
      <c r="AG224" s="649"/>
      <c r="AH224" s="649"/>
      <c r="AI224" s="649"/>
      <c r="AJ224" s="649"/>
      <c r="AK224" s="649"/>
      <c r="AL224" s="649"/>
      <c r="AM224" s="649"/>
      <c r="AN224" s="649"/>
    </row>
    <row r="225" spans="1:40" s="421" customFormat="1" x14ac:dyDescent="0.25">
      <c r="A225" s="71"/>
      <c r="B225" s="3"/>
      <c r="C225" s="696"/>
      <c r="D225" s="3"/>
      <c r="E225" s="3"/>
      <c r="F225" s="3"/>
      <c r="G225" s="3"/>
      <c r="H225" s="3"/>
      <c r="I225" s="3"/>
      <c r="J225" s="3"/>
      <c r="M225" s="3"/>
      <c r="N225" s="3"/>
      <c r="O225" s="3"/>
      <c r="P225" s="3"/>
      <c r="Q225" s="3"/>
      <c r="R225" s="3"/>
      <c r="S225" s="649"/>
      <c r="T225" s="649"/>
      <c r="U225" s="649"/>
      <c r="V225" s="649"/>
      <c r="W225" s="649"/>
      <c r="X225" s="649"/>
      <c r="Y225" s="649"/>
      <c r="Z225" s="649"/>
      <c r="AA225" s="649"/>
      <c r="AB225" s="649"/>
      <c r="AC225" s="649"/>
      <c r="AD225" s="649"/>
      <c r="AE225" s="649"/>
      <c r="AF225" s="649"/>
      <c r="AG225" s="649"/>
      <c r="AH225" s="649"/>
      <c r="AI225" s="649"/>
      <c r="AJ225" s="649"/>
      <c r="AK225" s="649"/>
      <c r="AL225" s="649"/>
      <c r="AM225" s="649"/>
      <c r="AN225" s="649"/>
    </row>
    <row r="226" spans="1:40" s="421" customFormat="1" x14ac:dyDescent="0.25">
      <c r="A226" s="71"/>
      <c r="B226" s="3"/>
      <c r="C226" s="696"/>
      <c r="D226" s="3"/>
      <c r="E226" s="3"/>
      <c r="F226" s="3"/>
      <c r="G226" s="3"/>
      <c r="H226" s="3"/>
      <c r="I226" s="3"/>
      <c r="J226" s="3"/>
      <c r="M226" s="3"/>
      <c r="N226" s="3"/>
      <c r="O226" s="3"/>
      <c r="P226" s="3"/>
      <c r="Q226" s="3"/>
      <c r="R226" s="3"/>
      <c r="S226" s="649"/>
      <c r="T226" s="649"/>
      <c r="U226" s="649"/>
      <c r="V226" s="649"/>
      <c r="W226" s="649"/>
      <c r="X226" s="649"/>
      <c r="Y226" s="649"/>
      <c r="Z226" s="649"/>
      <c r="AA226" s="649"/>
      <c r="AB226" s="649"/>
      <c r="AC226" s="649"/>
      <c r="AD226" s="649"/>
      <c r="AE226" s="649"/>
      <c r="AF226" s="649"/>
      <c r="AG226" s="649"/>
      <c r="AH226" s="649"/>
      <c r="AI226" s="649"/>
      <c r="AJ226" s="649"/>
      <c r="AK226" s="649"/>
      <c r="AL226" s="649"/>
      <c r="AM226" s="649"/>
      <c r="AN226" s="649"/>
    </row>
    <row r="227" spans="1:40" s="421" customFormat="1" x14ac:dyDescent="0.25">
      <c r="A227" s="71"/>
      <c r="B227" s="3"/>
      <c r="C227" s="696"/>
      <c r="D227" s="3"/>
      <c r="E227" s="3"/>
      <c r="F227" s="3"/>
      <c r="G227" s="3"/>
      <c r="H227" s="3"/>
      <c r="I227" s="3"/>
      <c r="J227" s="3"/>
      <c r="M227" s="3"/>
      <c r="N227" s="3"/>
      <c r="O227" s="3"/>
      <c r="P227" s="3"/>
      <c r="Q227" s="3"/>
      <c r="R227" s="3"/>
      <c r="S227" s="649"/>
      <c r="T227" s="649"/>
      <c r="U227" s="649"/>
      <c r="V227" s="649"/>
      <c r="W227" s="649"/>
      <c r="X227" s="649"/>
      <c r="Y227" s="649"/>
      <c r="Z227" s="649"/>
      <c r="AA227" s="649"/>
      <c r="AB227" s="649"/>
      <c r="AC227" s="649"/>
      <c r="AD227" s="649"/>
      <c r="AE227" s="649"/>
      <c r="AF227" s="649"/>
      <c r="AG227" s="649"/>
      <c r="AH227" s="649"/>
      <c r="AI227" s="649"/>
      <c r="AJ227" s="649"/>
      <c r="AK227" s="649"/>
      <c r="AL227" s="649"/>
      <c r="AM227" s="649"/>
      <c r="AN227" s="649"/>
    </row>
    <row r="228" spans="1:40" s="421" customFormat="1" x14ac:dyDescent="0.25">
      <c r="A228" s="71"/>
      <c r="B228" s="3"/>
      <c r="C228" s="696"/>
      <c r="D228" s="3"/>
      <c r="E228" s="3"/>
      <c r="F228" s="3"/>
      <c r="G228" s="3"/>
      <c r="H228" s="3"/>
      <c r="I228" s="3"/>
      <c r="J228" s="3"/>
      <c r="M228" s="3"/>
      <c r="N228" s="3"/>
      <c r="O228" s="3"/>
      <c r="P228" s="3"/>
      <c r="Q228" s="3"/>
      <c r="R228" s="3"/>
      <c r="S228" s="649"/>
      <c r="T228" s="649"/>
      <c r="U228" s="649"/>
      <c r="V228" s="649"/>
      <c r="W228" s="649"/>
      <c r="X228" s="649"/>
      <c r="Y228" s="649"/>
      <c r="Z228" s="649"/>
      <c r="AA228" s="649"/>
      <c r="AB228" s="649"/>
      <c r="AC228" s="649"/>
      <c r="AD228" s="649"/>
      <c r="AE228" s="649"/>
      <c r="AF228" s="649"/>
      <c r="AG228" s="649"/>
      <c r="AH228" s="649"/>
      <c r="AI228" s="649"/>
      <c r="AJ228" s="649"/>
      <c r="AK228" s="649"/>
      <c r="AL228" s="649"/>
      <c r="AM228" s="649"/>
      <c r="AN228" s="649"/>
    </row>
    <row r="229" spans="1:40" s="421" customFormat="1" x14ac:dyDescent="0.25">
      <c r="A229" s="71"/>
      <c r="B229" s="3"/>
      <c r="C229" s="696"/>
      <c r="D229" s="3"/>
      <c r="E229" s="3"/>
      <c r="F229" s="3"/>
      <c r="G229" s="3"/>
      <c r="H229" s="3"/>
      <c r="I229" s="3"/>
      <c r="J229" s="3"/>
      <c r="M229" s="3"/>
      <c r="N229" s="3"/>
      <c r="O229" s="3"/>
      <c r="P229" s="3"/>
      <c r="Q229" s="3"/>
      <c r="R229" s="3"/>
      <c r="S229" s="649"/>
      <c r="T229" s="649"/>
      <c r="U229" s="649"/>
      <c r="V229" s="649"/>
      <c r="W229" s="649"/>
      <c r="X229" s="649"/>
      <c r="Y229" s="649"/>
      <c r="Z229" s="649"/>
      <c r="AA229" s="649"/>
      <c r="AB229" s="649"/>
      <c r="AC229" s="649"/>
      <c r="AD229" s="649"/>
      <c r="AE229" s="649"/>
      <c r="AF229" s="649"/>
      <c r="AG229" s="649"/>
      <c r="AH229" s="649"/>
      <c r="AI229" s="649"/>
      <c r="AJ229" s="649"/>
      <c r="AK229" s="649"/>
      <c r="AL229" s="649"/>
      <c r="AM229" s="649"/>
      <c r="AN229" s="649"/>
    </row>
    <row r="230" spans="1:40" s="421" customFormat="1" x14ac:dyDescent="0.25">
      <c r="A230" s="71"/>
      <c r="B230" s="3"/>
      <c r="C230" s="696"/>
      <c r="D230" s="3"/>
      <c r="E230" s="3"/>
      <c r="F230" s="3"/>
      <c r="G230" s="3"/>
      <c r="H230" s="3"/>
      <c r="I230" s="3"/>
      <c r="J230" s="3"/>
      <c r="M230" s="3"/>
      <c r="N230" s="3"/>
      <c r="O230" s="3"/>
      <c r="P230" s="3"/>
      <c r="Q230" s="3"/>
      <c r="R230" s="3"/>
      <c r="S230" s="649"/>
      <c r="T230" s="649"/>
      <c r="U230" s="649"/>
      <c r="V230" s="649"/>
      <c r="W230" s="649"/>
      <c r="X230" s="649"/>
      <c r="Y230" s="649"/>
      <c r="Z230" s="649"/>
      <c r="AA230" s="649"/>
      <c r="AB230" s="649"/>
      <c r="AC230" s="649"/>
      <c r="AD230" s="649"/>
      <c r="AE230" s="649"/>
      <c r="AF230" s="649"/>
      <c r="AG230" s="649"/>
      <c r="AH230" s="649"/>
      <c r="AI230" s="649"/>
      <c r="AJ230" s="649"/>
      <c r="AK230" s="649"/>
      <c r="AL230" s="649"/>
      <c r="AM230" s="649"/>
      <c r="AN230" s="649"/>
    </row>
    <row r="231" spans="1:40" s="421" customFormat="1" x14ac:dyDescent="0.25">
      <c r="A231" s="71"/>
      <c r="B231" s="3"/>
      <c r="C231" s="696"/>
      <c r="D231" s="3"/>
      <c r="E231" s="3"/>
      <c r="F231" s="3"/>
      <c r="G231" s="3"/>
      <c r="H231" s="3"/>
      <c r="I231" s="3"/>
      <c r="J231" s="3"/>
      <c r="M231" s="3"/>
      <c r="N231" s="3"/>
      <c r="O231" s="3"/>
      <c r="P231" s="3"/>
      <c r="Q231" s="3"/>
      <c r="R231" s="3"/>
      <c r="S231" s="649"/>
      <c r="T231" s="649"/>
      <c r="U231" s="649"/>
      <c r="V231" s="649"/>
      <c r="W231" s="649"/>
      <c r="X231" s="649"/>
      <c r="Y231" s="649"/>
      <c r="Z231" s="649"/>
      <c r="AA231" s="649"/>
      <c r="AB231" s="649"/>
      <c r="AC231" s="649"/>
      <c r="AD231" s="649"/>
      <c r="AE231" s="649"/>
      <c r="AF231" s="649"/>
      <c r="AG231" s="649"/>
      <c r="AH231" s="649"/>
      <c r="AI231" s="649"/>
      <c r="AJ231" s="649"/>
      <c r="AK231" s="649"/>
      <c r="AL231" s="649"/>
      <c r="AM231" s="649"/>
      <c r="AN231" s="649"/>
    </row>
    <row r="232" spans="1:40" s="421" customFormat="1" x14ac:dyDescent="0.25">
      <c r="A232" s="71"/>
      <c r="B232" s="3"/>
      <c r="C232" s="696"/>
      <c r="D232" s="3"/>
      <c r="E232" s="3"/>
      <c r="F232" s="3"/>
      <c r="G232" s="3"/>
      <c r="H232" s="3"/>
      <c r="I232" s="3"/>
      <c r="J232" s="3"/>
      <c r="M232" s="3"/>
      <c r="N232" s="3"/>
      <c r="O232" s="3"/>
      <c r="P232" s="3"/>
      <c r="Q232" s="3"/>
      <c r="R232" s="3"/>
      <c r="S232" s="649"/>
      <c r="T232" s="649"/>
      <c r="U232" s="649"/>
      <c r="V232" s="649"/>
      <c r="W232" s="649"/>
      <c r="X232" s="649"/>
      <c r="Y232" s="649"/>
      <c r="Z232" s="649"/>
      <c r="AA232" s="649"/>
      <c r="AB232" s="649"/>
      <c r="AC232" s="649"/>
      <c r="AD232" s="649"/>
      <c r="AE232" s="649"/>
      <c r="AF232" s="649"/>
      <c r="AG232" s="649"/>
      <c r="AH232" s="649"/>
      <c r="AI232" s="649"/>
      <c r="AJ232" s="649"/>
      <c r="AK232" s="649"/>
      <c r="AL232" s="649"/>
      <c r="AM232" s="649"/>
      <c r="AN232" s="649"/>
    </row>
    <row r="233" spans="1:40" s="421" customFormat="1" x14ac:dyDescent="0.25">
      <c r="A233" s="71"/>
      <c r="B233" s="3"/>
      <c r="C233" s="696"/>
      <c r="D233" s="3"/>
      <c r="E233" s="3"/>
      <c r="F233" s="3"/>
      <c r="G233" s="3"/>
      <c r="H233" s="3"/>
      <c r="I233" s="3"/>
      <c r="J233" s="3"/>
      <c r="M233" s="3"/>
      <c r="N233" s="3"/>
      <c r="O233" s="3"/>
      <c r="P233" s="3"/>
      <c r="Q233" s="3"/>
      <c r="R233" s="3"/>
      <c r="S233" s="649"/>
      <c r="T233" s="649"/>
      <c r="U233" s="649"/>
      <c r="V233" s="649"/>
      <c r="W233" s="649"/>
      <c r="X233" s="649"/>
      <c r="Y233" s="649"/>
      <c r="Z233" s="649"/>
      <c r="AA233" s="649"/>
      <c r="AB233" s="649"/>
      <c r="AC233" s="649"/>
      <c r="AD233" s="649"/>
      <c r="AE233" s="649"/>
      <c r="AF233" s="649"/>
      <c r="AG233" s="649"/>
      <c r="AH233" s="649"/>
      <c r="AI233" s="649"/>
      <c r="AJ233" s="649"/>
      <c r="AK233" s="649"/>
      <c r="AL233" s="649"/>
      <c r="AM233" s="649"/>
      <c r="AN233" s="649"/>
    </row>
    <row r="234" spans="1:40" s="421" customFormat="1" x14ac:dyDescent="0.25">
      <c r="A234" s="71"/>
      <c r="B234" s="3"/>
      <c r="C234" s="696"/>
      <c r="D234" s="3"/>
      <c r="E234" s="3"/>
      <c r="F234" s="3"/>
      <c r="G234" s="3"/>
      <c r="H234" s="3"/>
      <c r="I234" s="3"/>
      <c r="J234" s="3"/>
      <c r="M234" s="3"/>
      <c r="N234" s="3"/>
      <c r="O234" s="3"/>
      <c r="P234" s="3"/>
      <c r="Q234" s="3"/>
      <c r="R234" s="3"/>
      <c r="S234" s="649"/>
      <c r="T234" s="649"/>
      <c r="U234" s="649"/>
      <c r="V234" s="649"/>
      <c r="W234" s="649"/>
      <c r="X234" s="649"/>
      <c r="Y234" s="649"/>
      <c r="Z234" s="649"/>
      <c r="AA234" s="649"/>
      <c r="AB234" s="649"/>
      <c r="AC234" s="649"/>
      <c r="AD234" s="649"/>
      <c r="AE234" s="649"/>
      <c r="AF234" s="649"/>
      <c r="AG234" s="649"/>
      <c r="AH234" s="649"/>
      <c r="AI234" s="649"/>
      <c r="AJ234" s="649"/>
      <c r="AK234" s="649"/>
      <c r="AL234" s="649"/>
      <c r="AM234" s="649"/>
      <c r="AN234" s="649"/>
    </row>
    <row r="235" spans="1:40" s="421" customFormat="1" x14ac:dyDescent="0.25">
      <c r="A235" s="71"/>
      <c r="B235" s="3"/>
      <c r="C235" s="696"/>
      <c r="D235" s="3"/>
      <c r="E235" s="3"/>
      <c r="F235" s="3"/>
      <c r="G235" s="3"/>
      <c r="H235" s="3"/>
      <c r="I235" s="3"/>
      <c r="J235" s="3"/>
      <c r="M235" s="3"/>
      <c r="N235" s="3"/>
      <c r="O235" s="3"/>
      <c r="P235" s="3"/>
      <c r="Q235" s="3"/>
      <c r="R235" s="3"/>
      <c r="S235" s="649"/>
      <c r="T235" s="649"/>
      <c r="U235" s="649"/>
      <c r="V235" s="649"/>
      <c r="W235" s="649"/>
      <c r="X235" s="649"/>
      <c r="Y235" s="649"/>
      <c r="Z235" s="649"/>
      <c r="AA235" s="649"/>
      <c r="AB235" s="649"/>
      <c r="AC235" s="649"/>
      <c r="AD235" s="649"/>
      <c r="AE235" s="649"/>
      <c r="AF235" s="649"/>
      <c r="AG235" s="649"/>
      <c r="AH235" s="649"/>
      <c r="AI235" s="649"/>
      <c r="AJ235" s="649"/>
      <c r="AK235" s="649"/>
      <c r="AL235" s="649"/>
      <c r="AM235" s="649"/>
      <c r="AN235" s="649"/>
    </row>
    <row r="236" spans="1:40" s="421" customFormat="1" x14ac:dyDescent="0.25">
      <c r="A236" s="71"/>
      <c r="B236" s="3"/>
      <c r="C236" s="696"/>
      <c r="D236" s="3"/>
      <c r="E236" s="3"/>
      <c r="F236" s="3"/>
      <c r="G236" s="3"/>
      <c r="H236" s="3"/>
      <c r="I236" s="3"/>
      <c r="J236" s="3"/>
      <c r="M236" s="3"/>
      <c r="N236" s="3"/>
      <c r="O236" s="3"/>
      <c r="P236" s="3"/>
      <c r="Q236" s="3"/>
      <c r="R236" s="3"/>
      <c r="S236" s="649"/>
      <c r="T236" s="649"/>
      <c r="U236" s="649"/>
      <c r="V236" s="649"/>
      <c r="W236" s="649"/>
      <c r="X236" s="649"/>
      <c r="Y236" s="649"/>
      <c r="Z236" s="649"/>
      <c r="AA236" s="649"/>
      <c r="AB236" s="649"/>
      <c r="AC236" s="649"/>
      <c r="AD236" s="649"/>
      <c r="AE236" s="649"/>
      <c r="AF236" s="649"/>
      <c r="AG236" s="649"/>
      <c r="AH236" s="649"/>
      <c r="AI236" s="649"/>
      <c r="AJ236" s="649"/>
      <c r="AK236" s="649"/>
      <c r="AL236" s="649"/>
      <c r="AM236" s="649"/>
      <c r="AN236" s="649"/>
    </row>
    <row r="237" spans="1:40" s="421" customFormat="1" x14ac:dyDescent="0.25">
      <c r="A237" s="71"/>
      <c r="B237" s="3"/>
      <c r="C237" s="696"/>
      <c r="D237" s="3"/>
      <c r="E237" s="3"/>
      <c r="F237" s="3"/>
      <c r="G237" s="3"/>
      <c r="H237" s="3"/>
      <c r="I237" s="3"/>
      <c r="J237" s="3"/>
      <c r="M237" s="3"/>
      <c r="N237" s="3"/>
      <c r="O237" s="3"/>
      <c r="P237" s="3"/>
      <c r="Q237" s="3"/>
      <c r="R237" s="3"/>
      <c r="S237" s="649"/>
      <c r="T237" s="649"/>
      <c r="U237" s="649"/>
      <c r="V237" s="649"/>
      <c r="W237" s="649"/>
      <c r="X237" s="649"/>
      <c r="Y237" s="649"/>
      <c r="Z237" s="649"/>
      <c r="AA237" s="649"/>
      <c r="AB237" s="649"/>
      <c r="AC237" s="649"/>
      <c r="AD237" s="649"/>
      <c r="AE237" s="649"/>
      <c r="AF237" s="649"/>
      <c r="AG237" s="649"/>
      <c r="AH237" s="649"/>
      <c r="AI237" s="649"/>
      <c r="AJ237" s="649"/>
      <c r="AK237" s="649"/>
      <c r="AL237" s="649"/>
      <c r="AM237" s="649"/>
      <c r="AN237" s="649"/>
    </row>
    <row r="238" spans="1:40" s="421" customFormat="1" x14ac:dyDescent="0.25">
      <c r="A238" s="71"/>
      <c r="B238" s="3"/>
      <c r="C238" s="696"/>
      <c r="D238" s="3"/>
      <c r="E238" s="3"/>
      <c r="F238" s="3"/>
      <c r="G238" s="3"/>
      <c r="H238" s="3"/>
      <c r="I238" s="3"/>
      <c r="J238" s="3"/>
      <c r="M238" s="3"/>
      <c r="N238" s="3"/>
      <c r="O238" s="3"/>
      <c r="P238" s="3"/>
      <c r="Q238" s="3"/>
      <c r="R238" s="3"/>
      <c r="S238" s="649"/>
      <c r="T238" s="649"/>
      <c r="U238" s="649"/>
      <c r="V238" s="649"/>
      <c r="W238" s="649"/>
      <c r="X238" s="649"/>
      <c r="Y238" s="649"/>
      <c r="Z238" s="649"/>
      <c r="AA238" s="649"/>
      <c r="AB238" s="649"/>
      <c r="AC238" s="649"/>
      <c r="AD238" s="649"/>
      <c r="AE238" s="649"/>
      <c r="AF238" s="649"/>
      <c r="AG238" s="649"/>
      <c r="AH238" s="649"/>
      <c r="AI238" s="649"/>
      <c r="AJ238" s="649"/>
      <c r="AK238" s="649"/>
      <c r="AL238" s="649"/>
      <c r="AM238" s="649"/>
      <c r="AN238" s="649"/>
    </row>
    <row r="239" spans="1:40" s="421" customFormat="1" x14ac:dyDescent="0.25">
      <c r="A239" s="71"/>
      <c r="B239" s="3"/>
      <c r="C239" s="696"/>
      <c r="D239" s="3"/>
      <c r="E239" s="3"/>
      <c r="F239" s="3"/>
      <c r="G239" s="3"/>
      <c r="H239" s="3"/>
      <c r="I239" s="3"/>
      <c r="J239" s="3"/>
      <c r="M239" s="3"/>
      <c r="N239" s="3"/>
      <c r="O239" s="3"/>
      <c r="P239" s="3"/>
      <c r="Q239" s="3"/>
      <c r="R239" s="3"/>
      <c r="S239" s="649"/>
      <c r="T239" s="649"/>
      <c r="U239" s="649"/>
      <c r="V239" s="649"/>
      <c r="W239" s="649"/>
      <c r="X239" s="649"/>
      <c r="Y239" s="649"/>
      <c r="Z239" s="649"/>
      <c r="AA239" s="649"/>
      <c r="AB239" s="649"/>
      <c r="AC239" s="649"/>
      <c r="AD239" s="649"/>
      <c r="AE239" s="649"/>
      <c r="AF239" s="649"/>
      <c r="AG239" s="649"/>
      <c r="AH239" s="649"/>
      <c r="AI239" s="649"/>
      <c r="AJ239" s="649"/>
      <c r="AK239" s="649"/>
      <c r="AL239" s="649"/>
      <c r="AM239" s="649"/>
      <c r="AN239" s="649"/>
    </row>
    <row r="240" spans="1:40" s="421" customFormat="1" x14ac:dyDescent="0.25">
      <c r="A240" s="71"/>
      <c r="B240" s="3"/>
      <c r="C240" s="696"/>
      <c r="D240" s="3"/>
      <c r="E240" s="3"/>
      <c r="F240" s="3"/>
      <c r="G240" s="3"/>
      <c r="H240" s="3"/>
      <c r="I240" s="3"/>
      <c r="J240" s="3"/>
      <c r="M240" s="3"/>
      <c r="N240" s="3"/>
      <c r="O240" s="3"/>
      <c r="P240" s="3"/>
      <c r="Q240" s="3"/>
      <c r="R240" s="3"/>
      <c r="S240" s="649"/>
      <c r="T240" s="649"/>
      <c r="U240" s="649"/>
      <c r="V240" s="649"/>
      <c r="W240" s="649"/>
      <c r="X240" s="649"/>
      <c r="Y240" s="649"/>
      <c r="Z240" s="649"/>
      <c r="AA240" s="649"/>
      <c r="AB240" s="649"/>
      <c r="AC240" s="649"/>
      <c r="AD240" s="649"/>
      <c r="AE240" s="649"/>
      <c r="AF240" s="649"/>
      <c r="AG240" s="649"/>
      <c r="AH240" s="649"/>
      <c r="AI240" s="649"/>
      <c r="AJ240" s="649"/>
      <c r="AK240" s="649"/>
      <c r="AL240" s="649"/>
      <c r="AM240" s="649"/>
      <c r="AN240" s="649"/>
    </row>
    <row r="241" spans="1:40" s="421" customFormat="1" x14ac:dyDescent="0.25">
      <c r="A241" s="71"/>
      <c r="B241" s="3"/>
      <c r="C241" s="696"/>
      <c r="D241" s="3"/>
      <c r="E241" s="3"/>
      <c r="F241" s="3"/>
      <c r="G241" s="3"/>
      <c r="H241" s="3"/>
      <c r="I241" s="3"/>
      <c r="J241" s="3"/>
      <c r="M241" s="3"/>
      <c r="N241" s="3"/>
      <c r="O241" s="3"/>
      <c r="P241" s="3"/>
      <c r="Q241" s="3"/>
      <c r="R241" s="3"/>
      <c r="S241" s="649"/>
      <c r="T241" s="649"/>
      <c r="U241" s="649"/>
      <c r="V241" s="649"/>
      <c r="W241" s="649"/>
      <c r="X241" s="649"/>
      <c r="Y241" s="649"/>
      <c r="Z241" s="649"/>
      <c r="AA241" s="649"/>
      <c r="AB241" s="649"/>
      <c r="AC241" s="649"/>
      <c r="AD241" s="649"/>
      <c r="AE241" s="649"/>
      <c r="AF241" s="649"/>
      <c r="AG241" s="649"/>
      <c r="AH241" s="649"/>
      <c r="AI241" s="649"/>
      <c r="AJ241" s="649"/>
      <c r="AK241" s="649"/>
      <c r="AL241" s="649"/>
      <c r="AM241" s="649"/>
      <c r="AN241" s="649"/>
    </row>
    <row r="242" spans="1:40" s="421" customFormat="1" x14ac:dyDescent="0.25">
      <c r="A242" s="71"/>
      <c r="B242" s="3"/>
      <c r="C242" s="696"/>
      <c r="D242" s="3"/>
      <c r="E242" s="3"/>
      <c r="F242" s="3"/>
      <c r="G242" s="3"/>
      <c r="H242" s="3"/>
      <c r="I242" s="3"/>
      <c r="J242" s="3"/>
      <c r="M242" s="3"/>
      <c r="N242" s="3"/>
      <c r="O242" s="3"/>
      <c r="P242" s="3"/>
      <c r="Q242" s="3"/>
      <c r="R242" s="3"/>
      <c r="S242" s="649"/>
      <c r="T242" s="649"/>
      <c r="U242" s="649"/>
      <c r="V242" s="649"/>
      <c r="W242" s="649"/>
      <c r="X242" s="649"/>
      <c r="Y242" s="649"/>
      <c r="Z242" s="649"/>
      <c r="AA242" s="649"/>
      <c r="AB242" s="649"/>
      <c r="AC242" s="649"/>
      <c r="AD242" s="649"/>
      <c r="AE242" s="649"/>
      <c r="AF242" s="649"/>
      <c r="AG242" s="649"/>
      <c r="AH242" s="649"/>
      <c r="AI242" s="649"/>
      <c r="AJ242" s="649"/>
      <c r="AK242" s="649"/>
      <c r="AL242" s="649"/>
      <c r="AM242" s="649"/>
      <c r="AN242" s="649"/>
    </row>
    <row r="243" spans="1:40" s="421" customFormat="1" x14ac:dyDescent="0.25">
      <c r="A243" s="71"/>
      <c r="B243" s="3"/>
      <c r="C243" s="696"/>
      <c r="D243" s="3"/>
      <c r="E243" s="3"/>
      <c r="F243" s="3"/>
      <c r="G243" s="3"/>
      <c r="H243" s="3"/>
      <c r="I243" s="3"/>
      <c r="J243" s="3"/>
      <c r="M243" s="3"/>
      <c r="N243" s="3"/>
      <c r="O243" s="3"/>
      <c r="P243" s="3"/>
      <c r="Q243" s="3"/>
      <c r="R243" s="3"/>
      <c r="S243" s="649"/>
      <c r="T243" s="649"/>
      <c r="U243" s="649"/>
      <c r="V243" s="649"/>
      <c r="W243" s="649"/>
      <c r="X243" s="649"/>
      <c r="Y243" s="649"/>
      <c r="Z243" s="649"/>
      <c r="AA243" s="649"/>
      <c r="AB243" s="649"/>
      <c r="AC243" s="649"/>
      <c r="AD243" s="649"/>
      <c r="AE243" s="649"/>
      <c r="AF243" s="649"/>
      <c r="AG243" s="649"/>
      <c r="AH243" s="649"/>
      <c r="AI243" s="649"/>
      <c r="AJ243" s="649"/>
      <c r="AK243" s="649"/>
      <c r="AL243" s="649"/>
      <c r="AM243" s="649"/>
      <c r="AN243" s="649"/>
    </row>
    <row r="244" spans="1:40" s="421" customFormat="1" x14ac:dyDescent="0.25">
      <c r="A244" s="71"/>
      <c r="B244" s="3"/>
      <c r="C244" s="696"/>
      <c r="D244" s="3"/>
      <c r="E244" s="3"/>
      <c r="F244" s="3"/>
      <c r="G244" s="3"/>
      <c r="H244" s="3"/>
      <c r="I244" s="3"/>
      <c r="J244" s="3"/>
      <c r="M244" s="3"/>
      <c r="N244" s="3"/>
      <c r="O244" s="3"/>
      <c r="P244" s="3"/>
      <c r="Q244" s="3"/>
      <c r="R244" s="3"/>
      <c r="S244" s="649"/>
      <c r="T244" s="649"/>
      <c r="U244" s="649"/>
      <c r="V244" s="649"/>
      <c r="W244" s="649"/>
      <c r="X244" s="649"/>
      <c r="Y244" s="649"/>
      <c r="Z244" s="649"/>
      <c r="AA244" s="649"/>
      <c r="AB244" s="649"/>
      <c r="AC244" s="649"/>
      <c r="AD244" s="649"/>
      <c r="AE244" s="649"/>
      <c r="AF244" s="649"/>
      <c r="AG244" s="649"/>
      <c r="AH244" s="649"/>
      <c r="AI244" s="649"/>
      <c r="AJ244" s="649"/>
      <c r="AK244" s="649"/>
      <c r="AL244" s="649"/>
      <c r="AM244" s="649"/>
      <c r="AN244" s="649"/>
    </row>
    <row r="245" spans="1:40" s="421" customFormat="1" x14ac:dyDescent="0.25">
      <c r="A245" s="71"/>
      <c r="B245" s="3"/>
      <c r="C245" s="696"/>
      <c r="D245" s="3"/>
      <c r="E245" s="3"/>
      <c r="F245" s="3"/>
      <c r="G245" s="3"/>
      <c r="H245" s="3"/>
      <c r="I245" s="3"/>
      <c r="J245" s="3"/>
      <c r="M245" s="3"/>
      <c r="N245" s="3"/>
      <c r="O245" s="3"/>
      <c r="P245" s="3"/>
      <c r="Q245" s="3"/>
      <c r="R245" s="3"/>
      <c r="S245" s="649"/>
      <c r="T245" s="649"/>
      <c r="U245" s="649"/>
      <c r="V245" s="649"/>
      <c r="W245" s="649"/>
      <c r="X245" s="649"/>
      <c r="Y245" s="649"/>
      <c r="Z245" s="649"/>
      <c r="AA245" s="649"/>
      <c r="AB245" s="649"/>
      <c r="AC245" s="649"/>
      <c r="AD245" s="649"/>
      <c r="AE245" s="649"/>
      <c r="AF245" s="649"/>
      <c r="AG245" s="649"/>
      <c r="AH245" s="649"/>
      <c r="AI245" s="649"/>
      <c r="AJ245" s="649"/>
      <c r="AK245" s="649"/>
      <c r="AL245" s="649"/>
      <c r="AM245" s="649"/>
      <c r="AN245" s="649"/>
    </row>
    <row r="246" spans="1:40" s="421" customFormat="1" x14ac:dyDescent="0.25">
      <c r="A246" s="71"/>
      <c r="B246" s="3"/>
      <c r="C246" s="696"/>
      <c r="D246" s="3"/>
      <c r="E246" s="3"/>
      <c r="F246" s="3"/>
      <c r="G246" s="3"/>
      <c r="H246" s="3"/>
      <c r="I246" s="3"/>
      <c r="J246" s="3"/>
      <c r="M246" s="3"/>
      <c r="N246" s="3"/>
      <c r="O246" s="3"/>
      <c r="P246" s="3"/>
      <c r="Q246" s="3"/>
      <c r="R246" s="3"/>
      <c r="S246" s="649"/>
      <c r="T246" s="649"/>
      <c r="U246" s="649"/>
      <c r="V246" s="649"/>
      <c r="W246" s="649"/>
      <c r="X246" s="649"/>
      <c r="Y246" s="649"/>
      <c r="Z246" s="649"/>
      <c r="AA246" s="649"/>
      <c r="AB246" s="649"/>
      <c r="AC246" s="649"/>
      <c r="AD246" s="649"/>
      <c r="AE246" s="649"/>
      <c r="AF246" s="649"/>
      <c r="AG246" s="649"/>
      <c r="AH246" s="649"/>
      <c r="AI246" s="649"/>
      <c r="AJ246" s="649"/>
      <c r="AK246" s="649"/>
      <c r="AL246" s="649"/>
      <c r="AM246" s="649"/>
      <c r="AN246" s="649"/>
    </row>
    <row r="247" spans="1:40" s="421" customFormat="1" x14ac:dyDescent="0.25">
      <c r="A247" s="71"/>
      <c r="B247" s="3"/>
      <c r="C247" s="696"/>
      <c r="D247" s="3"/>
      <c r="E247" s="3"/>
      <c r="F247" s="3"/>
      <c r="G247" s="3"/>
      <c r="H247" s="3"/>
      <c r="I247" s="3"/>
      <c r="J247" s="3"/>
      <c r="M247" s="3"/>
      <c r="N247" s="3"/>
      <c r="O247" s="3"/>
      <c r="P247" s="3"/>
      <c r="Q247" s="3"/>
      <c r="R247" s="3"/>
      <c r="S247" s="649"/>
      <c r="T247" s="649"/>
      <c r="U247" s="649"/>
      <c r="V247" s="649"/>
      <c r="W247" s="649"/>
      <c r="X247" s="649"/>
      <c r="Y247" s="649"/>
      <c r="Z247" s="649"/>
      <c r="AA247" s="649"/>
      <c r="AB247" s="649"/>
      <c r="AC247" s="649"/>
      <c r="AD247" s="649"/>
      <c r="AE247" s="649"/>
      <c r="AF247" s="649"/>
      <c r="AG247" s="649"/>
      <c r="AH247" s="649"/>
      <c r="AI247" s="649"/>
      <c r="AJ247" s="649"/>
      <c r="AK247" s="649"/>
      <c r="AL247" s="649"/>
      <c r="AM247" s="649"/>
      <c r="AN247" s="649"/>
    </row>
    <row r="248" spans="1:40" s="421" customFormat="1" x14ac:dyDescent="0.25">
      <c r="A248" s="71"/>
      <c r="B248" s="3"/>
      <c r="C248" s="696"/>
      <c r="D248" s="3"/>
      <c r="E248" s="3"/>
      <c r="F248" s="3"/>
      <c r="G248" s="3"/>
      <c r="H248" s="3"/>
      <c r="I248" s="3"/>
      <c r="J248" s="3"/>
      <c r="M248" s="3"/>
      <c r="N248" s="3"/>
      <c r="O248" s="3"/>
      <c r="P248" s="3"/>
      <c r="Q248" s="3"/>
      <c r="R248" s="3"/>
      <c r="S248" s="649"/>
      <c r="T248" s="649"/>
      <c r="U248" s="649"/>
      <c r="V248" s="649"/>
      <c r="W248" s="649"/>
      <c r="X248" s="649"/>
      <c r="Y248" s="649"/>
      <c r="Z248" s="649"/>
      <c r="AA248" s="649"/>
      <c r="AB248" s="649"/>
      <c r="AC248" s="649"/>
      <c r="AD248" s="649"/>
      <c r="AE248" s="649"/>
      <c r="AF248" s="649"/>
      <c r="AG248" s="649"/>
      <c r="AH248" s="649"/>
      <c r="AI248" s="649"/>
      <c r="AJ248" s="649"/>
      <c r="AK248" s="649"/>
      <c r="AL248" s="649"/>
      <c r="AM248" s="649"/>
      <c r="AN248" s="649"/>
    </row>
    <row r="249" spans="1:40" s="421" customFormat="1" x14ac:dyDescent="0.25">
      <c r="A249" s="71"/>
      <c r="B249" s="3"/>
      <c r="C249" s="696"/>
      <c r="D249" s="3"/>
      <c r="E249" s="3"/>
      <c r="F249" s="3"/>
      <c r="G249" s="3"/>
      <c r="H249" s="3"/>
      <c r="I249" s="3"/>
      <c r="J249" s="3"/>
      <c r="M249" s="3"/>
      <c r="N249" s="3"/>
      <c r="O249" s="3"/>
      <c r="P249" s="3"/>
      <c r="Q249" s="3"/>
      <c r="R249" s="3"/>
      <c r="S249" s="649"/>
      <c r="T249" s="649"/>
      <c r="U249" s="649"/>
      <c r="V249" s="649"/>
      <c r="W249" s="649"/>
      <c r="X249" s="649"/>
      <c r="Y249" s="649"/>
      <c r="Z249" s="649"/>
      <c r="AA249" s="649"/>
      <c r="AB249" s="649"/>
      <c r="AC249" s="649"/>
      <c r="AD249" s="649"/>
      <c r="AE249" s="649"/>
      <c r="AF249" s="649"/>
      <c r="AG249" s="649"/>
      <c r="AH249" s="649"/>
      <c r="AI249" s="649"/>
      <c r="AJ249" s="649"/>
      <c r="AK249" s="649"/>
      <c r="AL249" s="649"/>
      <c r="AM249" s="649"/>
      <c r="AN249" s="649"/>
    </row>
    <row r="250" spans="1:40" s="421" customFormat="1" x14ac:dyDescent="0.25">
      <c r="A250" s="71"/>
      <c r="B250" s="3"/>
      <c r="C250" s="696"/>
      <c r="D250" s="3"/>
      <c r="E250" s="3"/>
      <c r="F250" s="3"/>
      <c r="G250" s="3"/>
      <c r="H250" s="3"/>
      <c r="I250" s="3"/>
      <c r="J250" s="3"/>
      <c r="M250" s="3"/>
      <c r="N250" s="3"/>
      <c r="O250" s="3"/>
      <c r="P250" s="3"/>
      <c r="Q250" s="3"/>
      <c r="R250" s="3"/>
      <c r="S250" s="649"/>
      <c r="T250" s="649"/>
      <c r="U250" s="649"/>
      <c r="V250" s="649"/>
      <c r="W250" s="649"/>
      <c r="X250" s="649"/>
      <c r="Y250" s="649"/>
      <c r="Z250" s="649"/>
      <c r="AA250" s="649"/>
      <c r="AB250" s="649"/>
      <c r="AC250" s="649"/>
      <c r="AD250" s="649"/>
      <c r="AE250" s="649"/>
      <c r="AF250" s="649"/>
      <c r="AG250" s="649"/>
      <c r="AH250" s="649"/>
      <c r="AI250" s="649"/>
      <c r="AJ250" s="649"/>
      <c r="AK250" s="649"/>
      <c r="AL250" s="649"/>
      <c r="AM250" s="649"/>
      <c r="AN250" s="649"/>
    </row>
    <row r="251" spans="1:40" s="421" customFormat="1" x14ac:dyDescent="0.25">
      <c r="A251" s="71"/>
      <c r="B251" s="3"/>
      <c r="C251" s="696"/>
      <c r="D251" s="3"/>
      <c r="E251" s="3"/>
      <c r="F251" s="3"/>
      <c r="G251" s="3"/>
      <c r="H251" s="3"/>
      <c r="I251" s="3"/>
      <c r="J251" s="3"/>
      <c r="M251" s="3"/>
      <c r="N251" s="3"/>
      <c r="O251" s="3"/>
      <c r="P251" s="3"/>
      <c r="Q251" s="3"/>
      <c r="R251" s="3"/>
      <c r="S251" s="649"/>
      <c r="T251" s="649"/>
      <c r="U251" s="649"/>
      <c r="V251" s="649"/>
      <c r="W251" s="649"/>
      <c r="X251" s="649"/>
      <c r="Y251" s="649"/>
      <c r="Z251" s="649"/>
      <c r="AA251" s="649"/>
      <c r="AB251" s="649"/>
      <c r="AC251" s="649"/>
      <c r="AD251" s="649"/>
      <c r="AE251" s="649"/>
      <c r="AF251" s="649"/>
      <c r="AG251" s="649"/>
      <c r="AH251" s="649"/>
      <c r="AI251" s="649"/>
      <c r="AJ251" s="649"/>
      <c r="AK251" s="649"/>
      <c r="AL251" s="649"/>
      <c r="AM251" s="649"/>
      <c r="AN251" s="649"/>
    </row>
    <row r="252" spans="1:40" s="421" customFormat="1" x14ac:dyDescent="0.25">
      <c r="A252" s="71"/>
      <c r="B252" s="3"/>
      <c r="C252" s="696"/>
      <c r="D252" s="3"/>
      <c r="E252" s="3"/>
      <c r="F252" s="3"/>
      <c r="G252" s="3"/>
      <c r="H252" s="3"/>
      <c r="I252" s="3"/>
      <c r="J252" s="3"/>
      <c r="M252" s="3"/>
      <c r="N252" s="3"/>
      <c r="O252" s="3"/>
      <c r="P252" s="3"/>
      <c r="Q252" s="3"/>
      <c r="R252" s="3"/>
      <c r="S252" s="649"/>
      <c r="T252" s="649"/>
      <c r="U252" s="649"/>
      <c r="V252" s="649"/>
      <c r="W252" s="649"/>
      <c r="X252" s="649"/>
      <c r="Y252" s="649"/>
      <c r="Z252" s="649"/>
      <c r="AA252" s="649"/>
      <c r="AB252" s="649"/>
      <c r="AC252" s="649"/>
      <c r="AD252" s="649"/>
      <c r="AE252" s="649"/>
      <c r="AF252" s="649"/>
      <c r="AG252" s="649"/>
      <c r="AH252" s="649"/>
      <c r="AI252" s="649"/>
      <c r="AJ252" s="649"/>
      <c r="AK252" s="649"/>
      <c r="AL252" s="649"/>
      <c r="AM252" s="649"/>
      <c r="AN252" s="649"/>
    </row>
    <row r="253" spans="1:40" s="421" customFormat="1" x14ac:dyDescent="0.25">
      <c r="A253" s="71"/>
      <c r="B253" s="3"/>
      <c r="C253" s="696"/>
      <c r="D253" s="3"/>
      <c r="E253" s="3"/>
      <c r="F253" s="3"/>
      <c r="G253" s="3"/>
      <c r="H253" s="3"/>
      <c r="I253" s="3"/>
      <c r="J253" s="3"/>
      <c r="M253" s="3"/>
      <c r="N253" s="3"/>
      <c r="O253" s="3"/>
      <c r="P253" s="3"/>
      <c r="Q253" s="3"/>
      <c r="R253" s="3"/>
      <c r="S253" s="649"/>
      <c r="T253" s="649"/>
      <c r="U253" s="649"/>
      <c r="V253" s="649"/>
      <c r="W253" s="649"/>
      <c r="X253" s="649"/>
      <c r="Y253" s="649"/>
      <c r="Z253" s="649"/>
      <c r="AA253" s="649"/>
      <c r="AB253" s="649"/>
      <c r="AC253" s="649"/>
      <c r="AD253" s="649"/>
      <c r="AE253" s="649"/>
      <c r="AF253" s="649"/>
      <c r="AG253" s="649"/>
      <c r="AH253" s="649"/>
      <c r="AI253" s="649"/>
      <c r="AJ253" s="649"/>
      <c r="AK253" s="649"/>
      <c r="AL253" s="649"/>
      <c r="AM253" s="649"/>
      <c r="AN253" s="649"/>
    </row>
    <row r="254" spans="1:40" s="421" customFormat="1" x14ac:dyDescent="0.25">
      <c r="A254" s="71"/>
      <c r="B254" s="3"/>
      <c r="C254" s="696"/>
      <c r="D254" s="3"/>
      <c r="E254" s="3"/>
      <c r="F254" s="3"/>
      <c r="G254" s="3"/>
      <c r="H254" s="3"/>
      <c r="I254" s="3"/>
      <c r="J254" s="3"/>
      <c r="M254" s="3"/>
      <c r="N254" s="3"/>
      <c r="O254" s="3"/>
      <c r="P254" s="3"/>
      <c r="Q254" s="3"/>
      <c r="R254" s="3"/>
      <c r="S254" s="649"/>
      <c r="T254" s="649"/>
      <c r="U254" s="649"/>
      <c r="V254" s="649"/>
      <c r="W254" s="649"/>
      <c r="X254" s="649"/>
      <c r="Y254" s="649"/>
      <c r="Z254" s="649"/>
      <c r="AA254" s="649"/>
      <c r="AB254" s="649"/>
      <c r="AC254" s="649"/>
      <c r="AD254" s="649"/>
      <c r="AE254" s="649"/>
      <c r="AF254" s="649"/>
      <c r="AG254" s="649"/>
      <c r="AH254" s="649"/>
      <c r="AI254" s="649"/>
      <c r="AJ254" s="649"/>
      <c r="AK254" s="649"/>
      <c r="AL254" s="649"/>
      <c r="AM254" s="649"/>
      <c r="AN254" s="649"/>
    </row>
    <row r="255" spans="1:40" s="421" customFormat="1" x14ac:dyDescent="0.25">
      <c r="A255" s="71"/>
      <c r="B255" s="3"/>
      <c r="C255" s="696"/>
      <c r="D255" s="3"/>
      <c r="E255" s="3"/>
      <c r="F255" s="3"/>
      <c r="G255" s="3"/>
      <c r="H255" s="3"/>
      <c r="I255" s="3"/>
      <c r="J255" s="3"/>
      <c r="M255" s="3"/>
      <c r="N255" s="3"/>
      <c r="O255" s="3"/>
      <c r="P255" s="3"/>
      <c r="Q255" s="3"/>
      <c r="R255" s="3"/>
      <c r="S255" s="649"/>
      <c r="T255" s="649"/>
      <c r="U255" s="649"/>
      <c r="V255" s="649"/>
      <c r="W255" s="649"/>
      <c r="X255" s="649"/>
      <c r="Y255" s="649"/>
      <c r="Z255" s="649"/>
      <c r="AA255" s="649"/>
      <c r="AB255" s="649"/>
      <c r="AC255" s="649"/>
      <c r="AD255" s="649"/>
      <c r="AE255" s="649"/>
      <c r="AF255" s="649"/>
      <c r="AG255" s="649"/>
      <c r="AH255" s="649"/>
      <c r="AI255" s="649"/>
      <c r="AJ255" s="649"/>
      <c r="AK255" s="649"/>
      <c r="AL255" s="649"/>
      <c r="AM255" s="649"/>
      <c r="AN255" s="649"/>
    </row>
    <row r="256" spans="1:40" s="421" customFormat="1" x14ac:dyDescent="0.25">
      <c r="A256" s="71"/>
      <c r="B256" s="3"/>
      <c r="C256" s="696"/>
      <c r="D256" s="3"/>
      <c r="E256" s="3"/>
      <c r="F256" s="3"/>
      <c r="G256" s="3"/>
      <c r="H256" s="3"/>
      <c r="I256" s="3"/>
      <c r="J256" s="3"/>
      <c r="M256" s="3"/>
      <c r="N256" s="3"/>
      <c r="O256" s="3"/>
      <c r="P256" s="3"/>
      <c r="Q256" s="3"/>
      <c r="R256" s="3"/>
      <c r="S256" s="649"/>
      <c r="T256" s="649"/>
      <c r="U256" s="649"/>
      <c r="V256" s="649"/>
      <c r="W256" s="649"/>
      <c r="X256" s="649"/>
      <c r="Y256" s="649"/>
      <c r="Z256" s="649"/>
      <c r="AA256" s="649"/>
      <c r="AB256" s="649"/>
      <c r="AC256" s="649"/>
      <c r="AD256" s="649"/>
      <c r="AE256" s="649"/>
      <c r="AF256" s="649"/>
      <c r="AG256" s="649"/>
      <c r="AH256" s="649"/>
      <c r="AI256" s="649"/>
      <c r="AJ256" s="649"/>
      <c r="AK256" s="649"/>
      <c r="AL256" s="649"/>
      <c r="AM256" s="649"/>
      <c r="AN256" s="649"/>
    </row>
    <row r="257" spans="1:40" s="421" customFormat="1" x14ac:dyDescent="0.25">
      <c r="A257" s="71"/>
      <c r="B257" s="3"/>
      <c r="C257" s="696"/>
      <c r="D257" s="3"/>
      <c r="E257" s="3"/>
      <c r="F257" s="3"/>
      <c r="G257" s="3"/>
      <c r="H257" s="3"/>
      <c r="I257" s="3"/>
      <c r="J257" s="3"/>
      <c r="M257" s="3"/>
      <c r="N257" s="3"/>
      <c r="O257" s="3"/>
      <c r="P257" s="3"/>
      <c r="Q257" s="3"/>
      <c r="R257" s="3"/>
      <c r="S257" s="649"/>
      <c r="T257" s="649"/>
      <c r="U257" s="649"/>
      <c r="V257" s="649"/>
      <c r="W257" s="649"/>
      <c r="X257" s="649"/>
      <c r="Y257" s="649"/>
      <c r="Z257" s="649"/>
      <c r="AA257" s="649"/>
      <c r="AB257" s="649"/>
      <c r="AC257" s="649"/>
      <c r="AD257" s="649"/>
      <c r="AE257" s="649"/>
      <c r="AF257" s="649"/>
      <c r="AG257" s="649"/>
      <c r="AH257" s="649"/>
      <c r="AI257" s="649"/>
      <c r="AJ257" s="649"/>
      <c r="AK257" s="649"/>
      <c r="AL257" s="649"/>
      <c r="AM257" s="649"/>
      <c r="AN257" s="649"/>
    </row>
    <row r="258" spans="1:40" s="421" customFormat="1" x14ac:dyDescent="0.25">
      <c r="A258" s="71"/>
      <c r="B258" s="3"/>
      <c r="C258" s="696"/>
      <c r="D258" s="3"/>
      <c r="E258" s="3"/>
      <c r="F258" s="3"/>
      <c r="G258" s="3"/>
      <c r="H258" s="3"/>
      <c r="I258" s="3"/>
      <c r="J258" s="3"/>
      <c r="M258" s="3"/>
      <c r="N258" s="3"/>
      <c r="O258" s="3"/>
      <c r="P258" s="3"/>
      <c r="Q258" s="3"/>
      <c r="R258" s="3"/>
      <c r="S258" s="649"/>
      <c r="T258" s="649"/>
      <c r="U258" s="649"/>
      <c r="V258" s="649"/>
      <c r="W258" s="649"/>
      <c r="X258" s="649"/>
      <c r="Y258" s="649"/>
      <c r="Z258" s="649"/>
      <c r="AA258" s="649"/>
      <c r="AB258" s="649"/>
      <c r="AC258" s="649"/>
      <c r="AD258" s="649"/>
      <c r="AE258" s="649"/>
      <c r="AF258" s="649"/>
      <c r="AG258" s="649"/>
      <c r="AH258" s="649"/>
      <c r="AI258" s="649"/>
      <c r="AJ258" s="649"/>
      <c r="AK258" s="649"/>
      <c r="AL258" s="649"/>
      <c r="AM258" s="649"/>
      <c r="AN258" s="649"/>
    </row>
    <row r="259" spans="1:40" s="421" customFormat="1" x14ac:dyDescent="0.25">
      <c r="A259" s="71"/>
      <c r="B259" s="3"/>
      <c r="C259" s="696"/>
      <c r="D259" s="3"/>
      <c r="E259" s="3"/>
      <c r="F259" s="3"/>
      <c r="G259" s="3"/>
      <c r="H259" s="3"/>
      <c r="I259" s="3"/>
      <c r="J259" s="3"/>
      <c r="M259" s="3"/>
      <c r="N259" s="3"/>
      <c r="O259" s="3"/>
      <c r="P259" s="3"/>
      <c r="Q259" s="3"/>
      <c r="R259" s="3"/>
      <c r="S259" s="649"/>
      <c r="T259" s="649"/>
      <c r="U259" s="649"/>
      <c r="V259" s="649"/>
      <c r="W259" s="649"/>
      <c r="X259" s="649"/>
      <c r="Y259" s="649"/>
      <c r="Z259" s="649"/>
      <c r="AA259" s="649"/>
      <c r="AB259" s="649"/>
      <c r="AC259" s="649"/>
      <c r="AD259" s="649"/>
      <c r="AE259" s="649"/>
      <c r="AF259" s="649"/>
      <c r="AG259" s="649"/>
      <c r="AH259" s="649"/>
      <c r="AI259" s="649"/>
      <c r="AJ259" s="649"/>
      <c r="AK259" s="649"/>
      <c r="AL259" s="649"/>
      <c r="AM259" s="649"/>
      <c r="AN259" s="649"/>
    </row>
    <row r="260" spans="1:40" s="421" customFormat="1" x14ac:dyDescent="0.25">
      <c r="A260" s="71"/>
      <c r="B260" s="3"/>
      <c r="C260" s="696"/>
      <c r="D260" s="3"/>
      <c r="E260" s="3"/>
      <c r="F260" s="3"/>
      <c r="G260" s="3"/>
      <c r="H260" s="3"/>
      <c r="I260" s="3"/>
      <c r="J260" s="3"/>
      <c r="M260" s="3"/>
      <c r="N260" s="3"/>
      <c r="O260" s="3"/>
      <c r="P260" s="3"/>
      <c r="Q260" s="3"/>
      <c r="R260" s="3"/>
      <c r="S260" s="649"/>
      <c r="T260" s="649"/>
      <c r="U260" s="649"/>
      <c r="V260" s="649"/>
      <c r="W260" s="649"/>
      <c r="X260" s="649"/>
      <c r="Y260" s="649"/>
      <c r="Z260" s="649"/>
      <c r="AA260" s="649"/>
      <c r="AB260" s="649"/>
      <c r="AC260" s="649"/>
      <c r="AD260" s="649"/>
      <c r="AE260" s="649"/>
      <c r="AF260" s="649"/>
      <c r="AG260" s="649"/>
      <c r="AH260" s="649"/>
      <c r="AI260" s="649"/>
      <c r="AJ260" s="649"/>
      <c r="AK260" s="649"/>
      <c r="AL260" s="649"/>
      <c r="AM260" s="649"/>
      <c r="AN260" s="649"/>
    </row>
    <row r="261" spans="1:40" s="421" customFormat="1" x14ac:dyDescent="0.25">
      <c r="A261" s="71"/>
      <c r="B261" s="3"/>
      <c r="C261" s="696"/>
      <c r="D261" s="3"/>
      <c r="E261" s="3"/>
      <c r="F261" s="3"/>
      <c r="G261" s="3"/>
      <c r="H261" s="3"/>
      <c r="I261" s="3"/>
      <c r="J261" s="3"/>
      <c r="M261" s="3"/>
      <c r="N261" s="3"/>
      <c r="O261" s="3"/>
      <c r="P261" s="3"/>
      <c r="Q261" s="3"/>
      <c r="R261" s="3"/>
      <c r="S261" s="649"/>
      <c r="T261" s="649"/>
      <c r="U261" s="649"/>
      <c r="V261" s="649"/>
      <c r="W261" s="649"/>
      <c r="X261" s="649"/>
      <c r="Y261" s="649"/>
      <c r="Z261" s="649"/>
      <c r="AA261" s="649"/>
      <c r="AB261" s="649"/>
      <c r="AC261" s="649"/>
      <c r="AD261" s="649"/>
      <c r="AE261" s="649"/>
      <c r="AF261" s="649"/>
      <c r="AG261" s="649"/>
      <c r="AH261" s="649"/>
      <c r="AI261" s="649"/>
      <c r="AJ261" s="649"/>
      <c r="AK261" s="649"/>
      <c r="AL261" s="649"/>
      <c r="AM261" s="649"/>
      <c r="AN261" s="649"/>
    </row>
    <row r="262" spans="1:40" s="421" customFormat="1" x14ac:dyDescent="0.25">
      <c r="A262" s="71"/>
      <c r="B262" s="3"/>
      <c r="C262" s="696"/>
      <c r="D262" s="3"/>
      <c r="E262" s="3"/>
      <c r="F262" s="3"/>
      <c r="G262" s="3"/>
      <c r="H262" s="3"/>
      <c r="I262" s="3"/>
      <c r="J262" s="3"/>
      <c r="M262" s="3"/>
      <c r="N262" s="3"/>
      <c r="O262" s="3"/>
      <c r="P262" s="3"/>
      <c r="Q262" s="3"/>
      <c r="R262" s="3"/>
      <c r="S262" s="649"/>
      <c r="T262" s="649"/>
      <c r="U262" s="649"/>
      <c r="V262" s="649"/>
      <c r="W262" s="649"/>
      <c r="X262" s="649"/>
      <c r="Y262" s="649"/>
      <c r="Z262" s="649"/>
      <c r="AA262" s="649"/>
      <c r="AB262" s="649"/>
      <c r="AC262" s="649"/>
      <c r="AD262" s="649"/>
      <c r="AE262" s="649"/>
      <c r="AF262" s="649"/>
      <c r="AG262" s="649"/>
      <c r="AH262" s="649"/>
      <c r="AI262" s="649"/>
      <c r="AJ262" s="649"/>
      <c r="AK262" s="649"/>
      <c r="AL262" s="649"/>
      <c r="AM262" s="649"/>
      <c r="AN262" s="649"/>
    </row>
    <row r="263" spans="1:40" s="421" customFormat="1" x14ac:dyDescent="0.25">
      <c r="A263" s="71"/>
      <c r="B263" s="3"/>
      <c r="C263" s="696"/>
      <c r="D263" s="3"/>
      <c r="E263" s="3"/>
      <c r="F263" s="3"/>
      <c r="G263" s="3"/>
      <c r="H263" s="3"/>
      <c r="I263" s="3"/>
      <c r="J263" s="3"/>
      <c r="M263" s="3"/>
      <c r="N263" s="3"/>
      <c r="O263" s="3"/>
      <c r="P263" s="3"/>
      <c r="Q263" s="3"/>
      <c r="R263" s="3"/>
      <c r="S263" s="649"/>
      <c r="T263" s="649"/>
      <c r="U263" s="649"/>
      <c r="V263" s="649"/>
      <c r="W263" s="649"/>
      <c r="X263" s="649"/>
      <c r="Y263" s="649"/>
      <c r="Z263" s="649"/>
      <c r="AA263" s="649"/>
      <c r="AB263" s="649"/>
      <c r="AC263" s="649"/>
      <c r="AD263" s="649"/>
      <c r="AE263" s="649"/>
      <c r="AF263" s="649"/>
      <c r="AG263" s="649"/>
      <c r="AH263" s="649"/>
      <c r="AI263" s="649"/>
      <c r="AJ263" s="649"/>
      <c r="AK263" s="649"/>
      <c r="AL263" s="649"/>
      <c r="AM263" s="649"/>
      <c r="AN263" s="649"/>
    </row>
    <row r="264" spans="1:40" s="421" customFormat="1" x14ac:dyDescent="0.25">
      <c r="A264" s="71"/>
      <c r="B264" s="3"/>
      <c r="C264" s="696"/>
      <c r="D264" s="3"/>
      <c r="E264" s="3"/>
      <c r="F264" s="3"/>
      <c r="G264" s="3"/>
      <c r="H264" s="3"/>
      <c r="I264" s="3"/>
      <c r="J264" s="3"/>
      <c r="M264" s="3"/>
      <c r="N264" s="3"/>
      <c r="O264" s="3"/>
      <c r="P264" s="3"/>
      <c r="Q264" s="3"/>
      <c r="R264" s="3"/>
      <c r="S264" s="649"/>
      <c r="T264" s="649"/>
      <c r="U264" s="649"/>
      <c r="V264" s="649"/>
      <c r="W264" s="649"/>
      <c r="X264" s="649"/>
      <c r="Y264" s="649"/>
      <c r="Z264" s="649"/>
      <c r="AA264" s="649"/>
      <c r="AB264" s="649"/>
      <c r="AC264" s="649"/>
      <c r="AD264" s="649"/>
      <c r="AE264" s="649"/>
      <c r="AF264" s="649"/>
      <c r="AG264" s="649"/>
      <c r="AH264" s="649"/>
      <c r="AI264" s="649"/>
      <c r="AJ264" s="649"/>
      <c r="AK264" s="649"/>
      <c r="AL264" s="649"/>
      <c r="AM264" s="649"/>
      <c r="AN264" s="649"/>
    </row>
    <row r="265" spans="1:40" s="421" customFormat="1" x14ac:dyDescent="0.25">
      <c r="A265" s="71"/>
      <c r="B265" s="3"/>
      <c r="C265" s="696"/>
      <c r="D265" s="3"/>
      <c r="E265" s="3"/>
      <c r="F265" s="3"/>
      <c r="G265" s="3"/>
      <c r="H265" s="3"/>
      <c r="I265" s="3"/>
      <c r="J265" s="3"/>
      <c r="M265" s="3"/>
      <c r="N265" s="3"/>
      <c r="O265" s="3"/>
      <c r="P265" s="3"/>
      <c r="Q265" s="3"/>
      <c r="R265" s="3"/>
      <c r="S265" s="649"/>
      <c r="T265" s="649"/>
      <c r="U265" s="649"/>
      <c r="V265" s="649"/>
      <c r="W265" s="649"/>
      <c r="X265" s="649"/>
      <c r="Y265" s="649"/>
      <c r="Z265" s="649"/>
      <c r="AA265" s="649"/>
      <c r="AB265" s="649"/>
      <c r="AC265" s="649"/>
      <c r="AD265" s="649"/>
      <c r="AE265" s="649"/>
      <c r="AF265" s="649"/>
      <c r="AG265" s="649"/>
      <c r="AH265" s="649"/>
      <c r="AI265" s="649"/>
      <c r="AJ265" s="649"/>
      <c r="AK265" s="649"/>
      <c r="AL265" s="649"/>
      <c r="AM265" s="649"/>
      <c r="AN265" s="649"/>
    </row>
    <row r="266" spans="1:40" s="421" customFormat="1" x14ac:dyDescent="0.25">
      <c r="A266" s="71"/>
      <c r="B266" s="3"/>
      <c r="C266" s="696"/>
      <c r="D266" s="3"/>
      <c r="E266" s="3"/>
      <c r="F266" s="3"/>
      <c r="G266" s="3"/>
      <c r="H266" s="3"/>
      <c r="I266" s="3"/>
      <c r="J266" s="3"/>
      <c r="M266" s="3"/>
      <c r="N266" s="3"/>
      <c r="O266" s="3"/>
      <c r="P266" s="3"/>
      <c r="Q266" s="3"/>
      <c r="R266" s="3"/>
      <c r="S266" s="649"/>
      <c r="T266" s="649"/>
      <c r="U266" s="649"/>
      <c r="V266" s="649"/>
      <c r="W266" s="649"/>
      <c r="X266" s="649"/>
      <c r="Y266" s="649"/>
      <c r="Z266" s="649"/>
      <c r="AA266" s="649"/>
      <c r="AB266" s="649"/>
      <c r="AC266" s="649"/>
      <c r="AD266" s="649"/>
      <c r="AE266" s="649"/>
      <c r="AF266" s="649"/>
      <c r="AG266" s="649"/>
      <c r="AH266" s="649"/>
      <c r="AI266" s="649"/>
      <c r="AJ266" s="649"/>
      <c r="AK266" s="649"/>
      <c r="AL266" s="649"/>
      <c r="AM266" s="649"/>
      <c r="AN266" s="649"/>
    </row>
    <row r="267" spans="1:40" s="421" customFormat="1" x14ac:dyDescent="0.25">
      <c r="A267" s="71"/>
      <c r="B267" s="3"/>
      <c r="C267" s="696"/>
      <c r="D267" s="3"/>
      <c r="E267" s="3"/>
      <c r="F267" s="3"/>
      <c r="G267" s="3"/>
      <c r="H267" s="3"/>
      <c r="I267" s="3"/>
      <c r="J267" s="3"/>
      <c r="M267" s="3"/>
      <c r="N267" s="3"/>
      <c r="O267" s="3"/>
      <c r="P267" s="3"/>
      <c r="Q267" s="3"/>
      <c r="R267" s="3"/>
      <c r="S267" s="649"/>
      <c r="T267" s="649"/>
      <c r="U267" s="649"/>
      <c r="V267" s="649"/>
      <c r="W267" s="649"/>
      <c r="X267" s="649"/>
      <c r="Y267" s="649"/>
      <c r="Z267" s="649"/>
      <c r="AA267" s="649"/>
      <c r="AB267" s="649"/>
      <c r="AC267" s="649"/>
      <c r="AD267" s="649"/>
      <c r="AE267" s="649"/>
      <c r="AF267" s="649"/>
      <c r="AG267" s="649"/>
      <c r="AH267" s="649"/>
      <c r="AI267" s="649"/>
      <c r="AJ267" s="649"/>
      <c r="AK267" s="649"/>
      <c r="AL267" s="649"/>
      <c r="AM267" s="649"/>
      <c r="AN267" s="649"/>
    </row>
    <row r="268" spans="1:40" s="421" customFormat="1" x14ac:dyDescent="0.25">
      <c r="A268" s="71"/>
      <c r="B268" s="3"/>
      <c r="C268" s="696"/>
      <c r="D268" s="3"/>
      <c r="E268" s="3"/>
      <c r="F268" s="3"/>
      <c r="G268" s="3"/>
      <c r="H268" s="3"/>
      <c r="I268" s="3"/>
      <c r="J268" s="3"/>
      <c r="M268" s="3"/>
      <c r="N268" s="3"/>
      <c r="O268" s="3"/>
      <c r="P268" s="3"/>
      <c r="Q268" s="3"/>
      <c r="R268" s="3"/>
      <c r="S268" s="649"/>
      <c r="T268" s="649"/>
      <c r="U268" s="649"/>
      <c r="V268" s="649"/>
      <c r="W268" s="649"/>
      <c r="X268" s="649"/>
      <c r="Y268" s="649"/>
      <c r="Z268" s="649"/>
      <c r="AA268" s="649"/>
      <c r="AB268" s="649"/>
      <c r="AC268" s="649"/>
      <c r="AD268" s="649"/>
      <c r="AE268" s="649"/>
      <c r="AF268" s="649"/>
      <c r="AG268" s="649"/>
      <c r="AH268" s="649"/>
      <c r="AI268" s="649"/>
      <c r="AJ268" s="649"/>
      <c r="AK268" s="649"/>
      <c r="AL268" s="649"/>
      <c r="AM268" s="649"/>
      <c r="AN268" s="649"/>
    </row>
    <row r="269" spans="1:40" s="421" customFormat="1" x14ac:dyDescent="0.25">
      <c r="A269" s="71"/>
      <c r="B269" s="3"/>
      <c r="C269" s="696"/>
      <c r="D269" s="3"/>
      <c r="E269" s="3"/>
      <c r="F269" s="3"/>
      <c r="G269" s="3"/>
      <c r="H269" s="3"/>
      <c r="I269" s="3"/>
      <c r="J269" s="3"/>
      <c r="M269" s="3"/>
      <c r="N269" s="3"/>
      <c r="O269" s="3"/>
      <c r="P269" s="3"/>
      <c r="Q269" s="3"/>
      <c r="R269" s="3"/>
      <c r="S269" s="649"/>
      <c r="T269" s="649"/>
      <c r="U269" s="649"/>
      <c r="V269" s="649"/>
      <c r="W269" s="649"/>
      <c r="X269" s="649"/>
      <c r="Y269" s="649"/>
      <c r="Z269" s="649"/>
      <c r="AA269" s="649"/>
      <c r="AB269" s="649"/>
      <c r="AC269" s="649"/>
      <c r="AD269" s="649"/>
      <c r="AE269" s="649"/>
      <c r="AF269" s="649"/>
      <c r="AG269" s="649"/>
      <c r="AH269" s="649"/>
      <c r="AI269" s="649"/>
      <c r="AJ269" s="649"/>
      <c r="AK269" s="649"/>
      <c r="AL269" s="649"/>
      <c r="AM269" s="649"/>
      <c r="AN269" s="649"/>
    </row>
    <row r="270" spans="1:40" s="421" customFormat="1" x14ac:dyDescent="0.25">
      <c r="A270" s="71"/>
      <c r="B270" s="3"/>
      <c r="C270" s="696"/>
      <c r="D270" s="3"/>
      <c r="E270" s="3"/>
      <c r="F270" s="3"/>
      <c r="G270" s="3"/>
      <c r="H270" s="3"/>
      <c r="I270" s="3"/>
      <c r="J270" s="3"/>
      <c r="M270" s="3"/>
      <c r="N270" s="3"/>
      <c r="O270" s="3"/>
      <c r="P270" s="3"/>
      <c r="Q270" s="3"/>
      <c r="R270" s="3"/>
      <c r="S270" s="649"/>
      <c r="T270" s="649"/>
      <c r="U270" s="649"/>
      <c r="V270" s="649"/>
      <c r="W270" s="649"/>
      <c r="X270" s="649"/>
      <c r="Y270" s="649"/>
      <c r="Z270" s="649"/>
      <c r="AA270" s="649"/>
      <c r="AB270" s="649"/>
      <c r="AC270" s="649"/>
      <c r="AD270" s="649"/>
      <c r="AE270" s="649"/>
      <c r="AF270" s="649"/>
      <c r="AG270" s="649"/>
      <c r="AH270" s="649"/>
      <c r="AI270" s="649"/>
      <c r="AJ270" s="649"/>
      <c r="AK270" s="649"/>
      <c r="AL270" s="649"/>
      <c r="AM270" s="649"/>
      <c r="AN270" s="649"/>
    </row>
    <row r="271" spans="1:40" s="421" customFormat="1" x14ac:dyDescent="0.25">
      <c r="A271" s="71"/>
      <c r="B271" s="3"/>
      <c r="C271" s="696"/>
      <c r="D271" s="3"/>
      <c r="E271" s="3"/>
      <c r="F271" s="3"/>
      <c r="G271" s="3"/>
      <c r="H271" s="3"/>
      <c r="I271" s="3"/>
      <c r="J271" s="3"/>
      <c r="M271" s="3"/>
      <c r="N271" s="3"/>
      <c r="O271" s="3"/>
      <c r="P271" s="3"/>
      <c r="Q271" s="3"/>
      <c r="R271" s="3"/>
      <c r="S271" s="649"/>
      <c r="T271" s="649"/>
      <c r="U271" s="649"/>
      <c r="V271" s="649"/>
      <c r="W271" s="649"/>
      <c r="X271" s="649"/>
      <c r="Y271" s="649"/>
      <c r="Z271" s="649"/>
      <c r="AA271" s="649"/>
      <c r="AB271" s="649"/>
      <c r="AC271" s="649"/>
      <c r="AD271" s="649"/>
      <c r="AE271" s="649"/>
      <c r="AF271" s="649"/>
      <c r="AG271" s="649"/>
      <c r="AH271" s="649"/>
      <c r="AI271" s="649"/>
      <c r="AJ271" s="649"/>
      <c r="AK271" s="649"/>
      <c r="AL271" s="649"/>
      <c r="AM271" s="649"/>
      <c r="AN271" s="649"/>
    </row>
    <row r="272" spans="1:40" s="421" customFormat="1" x14ac:dyDescent="0.25">
      <c r="A272" s="71"/>
      <c r="B272" s="3"/>
      <c r="C272" s="696"/>
      <c r="D272" s="3"/>
      <c r="E272" s="3"/>
      <c r="F272" s="3"/>
      <c r="G272" s="3"/>
      <c r="H272" s="3"/>
      <c r="I272" s="3"/>
      <c r="J272" s="3"/>
      <c r="M272" s="3"/>
      <c r="N272" s="3"/>
      <c r="O272" s="3"/>
      <c r="P272" s="3"/>
      <c r="Q272" s="3"/>
      <c r="R272" s="3"/>
      <c r="S272" s="649"/>
      <c r="T272" s="649"/>
      <c r="U272" s="649"/>
      <c r="V272" s="649"/>
      <c r="W272" s="649"/>
      <c r="X272" s="649"/>
      <c r="Y272" s="649"/>
      <c r="Z272" s="649"/>
      <c r="AA272" s="649"/>
      <c r="AB272" s="649"/>
      <c r="AC272" s="649"/>
      <c r="AD272" s="649"/>
      <c r="AE272" s="649"/>
      <c r="AF272" s="649"/>
      <c r="AG272" s="649"/>
      <c r="AH272" s="649"/>
      <c r="AI272" s="649"/>
      <c r="AJ272" s="649"/>
      <c r="AK272" s="649"/>
      <c r="AL272" s="649"/>
      <c r="AM272" s="649"/>
      <c r="AN272" s="649"/>
    </row>
    <row r="273" spans="1:40" s="421" customFormat="1" x14ac:dyDescent="0.25">
      <c r="A273" s="71"/>
      <c r="B273" s="3"/>
      <c r="C273" s="696"/>
      <c r="D273" s="3"/>
      <c r="E273" s="3"/>
      <c r="F273" s="3"/>
      <c r="G273" s="3"/>
      <c r="H273" s="3"/>
      <c r="I273" s="3"/>
      <c r="J273" s="3"/>
      <c r="M273" s="3"/>
      <c r="N273" s="3"/>
      <c r="O273" s="3"/>
      <c r="P273" s="3"/>
      <c r="Q273" s="3"/>
      <c r="R273" s="3"/>
      <c r="S273" s="649"/>
      <c r="T273" s="649"/>
      <c r="U273" s="649"/>
      <c r="V273" s="649"/>
      <c r="W273" s="649"/>
      <c r="X273" s="649"/>
      <c r="Y273" s="649"/>
      <c r="Z273" s="649"/>
      <c r="AA273" s="649"/>
      <c r="AB273" s="649"/>
      <c r="AC273" s="649"/>
      <c r="AD273" s="649"/>
      <c r="AE273" s="649"/>
      <c r="AF273" s="649"/>
      <c r="AG273" s="649"/>
      <c r="AH273" s="649"/>
      <c r="AI273" s="649"/>
      <c r="AJ273" s="649"/>
      <c r="AK273" s="649"/>
      <c r="AL273" s="649"/>
      <c r="AM273" s="649"/>
      <c r="AN273" s="649"/>
    </row>
    <row r="274" spans="1:40" s="421" customFormat="1" x14ac:dyDescent="0.25">
      <c r="A274" s="71"/>
      <c r="B274" s="3"/>
      <c r="C274" s="696"/>
      <c r="D274" s="3"/>
      <c r="E274" s="3"/>
      <c r="F274" s="3"/>
      <c r="G274" s="3"/>
      <c r="H274" s="3"/>
      <c r="I274" s="3"/>
      <c r="J274" s="3"/>
      <c r="M274" s="3"/>
      <c r="N274" s="3"/>
      <c r="O274" s="3"/>
      <c r="P274" s="3"/>
      <c r="Q274" s="3"/>
      <c r="R274" s="3"/>
      <c r="S274" s="649"/>
      <c r="T274" s="649"/>
      <c r="U274" s="649"/>
      <c r="V274" s="649"/>
      <c r="W274" s="649"/>
      <c r="X274" s="649"/>
      <c r="Y274" s="649"/>
      <c r="Z274" s="649"/>
      <c r="AA274" s="649"/>
      <c r="AB274" s="649"/>
      <c r="AC274" s="649"/>
      <c r="AD274" s="649"/>
      <c r="AE274" s="649"/>
      <c r="AF274" s="649"/>
      <c r="AG274" s="649"/>
      <c r="AH274" s="649"/>
      <c r="AI274" s="649"/>
      <c r="AJ274" s="649"/>
      <c r="AK274" s="649"/>
      <c r="AL274" s="649"/>
      <c r="AM274" s="649"/>
      <c r="AN274" s="649"/>
    </row>
    <row r="275" spans="1:40" s="421" customFormat="1" x14ac:dyDescent="0.25">
      <c r="A275" s="71"/>
      <c r="B275" s="3"/>
      <c r="C275" s="696"/>
      <c r="D275" s="3"/>
      <c r="E275" s="3"/>
      <c r="F275" s="3"/>
      <c r="G275" s="3"/>
      <c r="H275" s="3"/>
      <c r="I275" s="3"/>
      <c r="J275" s="3"/>
      <c r="M275" s="3"/>
      <c r="N275" s="3"/>
      <c r="O275" s="3"/>
      <c r="P275" s="3"/>
      <c r="Q275" s="3"/>
      <c r="R275" s="3"/>
      <c r="S275" s="649"/>
      <c r="T275" s="649"/>
      <c r="U275" s="649"/>
      <c r="V275" s="649"/>
      <c r="W275" s="649"/>
      <c r="X275" s="649"/>
      <c r="Y275" s="649"/>
      <c r="Z275" s="649"/>
      <c r="AA275" s="649"/>
      <c r="AB275" s="649"/>
      <c r="AC275" s="649"/>
      <c r="AD275" s="649"/>
      <c r="AE275" s="649"/>
      <c r="AF275" s="649"/>
      <c r="AG275" s="649"/>
      <c r="AH275" s="649"/>
      <c r="AI275" s="649"/>
      <c r="AJ275" s="649"/>
      <c r="AK275" s="649"/>
      <c r="AL275" s="649"/>
      <c r="AM275" s="649"/>
      <c r="AN275" s="649"/>
    </row>
    <row r="276" spans="1:40" s="421" customFormat="1" x14ac:dyDescent="0.25">
      <c r="A276" s="71"/>
      <c r="B276" s="3"/>
      <c r="C276" s="696"/>
      <c r="D276" s="3"/>
      <c r="E276" s="3"/>
      <c r="F276" s="3"/>
      <c r="G276" s="3"/>
      <c r="H276" s="3"/>
      <c r="I276" s="3"/>
      <c r="J276" s="3"/>
      <c r="M276" s="3"/>
      <c r="N276" s="3"/>
      <c r="O276" s="3"/>
      <c r="P276" s="3"/>
      <c r="Q276" s="3"/>
      <c r="R276" s="3"/>
      <c r="S276" s="649"/>
      <c r="T276" s="649"/>
      <c r="U276" s="649"/>
      <c r="V276" s="649"/>
      <c r="W276" s="649"/>
      <c r="X276" s="649"/>
      <c r="Y276" s="649"/>
      <c r="Z276" s="649"/>
      <c r="AA276" s="649"/>
      <c r="AB276" s="649"/>
      <c r="AC276" s="649"/>
      <c r="AD276" s="649"/>
      <c r="AE276" s="649"/>
      <c r="AF276" s="649"/>
      <c r="AG276" s="649"/>
      <c r="AH276" s="649"/>
      <c r="AI276" s="649"/>
      <c r="AJ276" s="649"/>
      <c r="AK276" s="649"/>
      <c r="AL276" s="649"/>
      <c r="AM276" s="649"/>
      <c r="AN276" s="649"/>
    </row>
    <row r="277" spans="1:40" s="421" customFormat="1" x14ac:dyDescent="0.25">
      <c r="A277" s="71"/>
      <c r="B277" s="3"/>
      <c r="C277" s="696"/>
      <c r="D277" s="3"/>
      <c r="E277" s="3"/>
      <c r="F277" s="3"/>
      <c r="G277" s="3"/>
      <c r="H277" s="3"/>
      <c r="I277" s="3"/>
      <c r="J277" s="3"/>
      <c r="M277" s="3"/>
      <c r="N277" s="3"/>
      <c r="O277" s="3"/>
      <c r="P277" s="3"/>
      <c r="Q277" s="3"/>
      <c r="R277" s="3"/>
      <c r="S277" s="649"/>
      <c r="T277" s="649"/>
      <c r="U277" s="649"/>
      <c r="V277" s="649"/>
      <c r="W277" s="649"/>
      <c r="X277" s="649"/>
      <c r="Y277" s="649"/>
      <c r="Z277" s="649"/>
      <c r="AA277" s="649"/>
      <c r="AB277" s="649"/>
      <c r="AC277" s="649"/>
      <c r="AD277" s="649"/>
      <c r="AE277" s="649"/>
      <c r="AF277" s="649"/>
      <c r="AG277" s="649"/>
      <c r="AH277" s="649"/>
      <c r="AI277" s="649"/>
      <c r="AJ277" s="649"/>
      <c r="AK277" s="649"/>
      <c r="AL277" s="649"/>
      <c r="AM277" s="649"/>
      <c r="AN277" s="649"/>
    </row>
    <row r="278" spans="1:40" s="421" customFormat="1" x14ac:dyDescent="0.25">
      <c r="A278" s="71"/>
      <c r="B278" s="3"/>
      <c r="C278" s="696"/>
      <c r="D278" s="3"/>
      <c r="E278" s="3"/>
      <c r="F278" s="3"/>
      <c r="G278" s="3"/>
      <c r="H278" s="3"/>
      <c r="I278" s="3"/>
      <c r="J278" s="3"/>
      <c r="M278" s="3"/>
      <c r="N278" s="3"/>
      <c r="O278" s="3"/>
      <c r="P278" s="3"/>
      <c r="Q278" s="3"/>
      <c r="R278" s="3"/>
      <c r="S278" s="649"/>
      <c r="T278" s="649"/>
      <c r="U278" s="649"/>
      <c r="V278" s="649"/>
      <c r="W278" s="649"/>
      <c r="X278" s="649"/>
      <c r="Y278" s="649"/>
      <c r="Z278" s="649"/>
      <c r="AA278" s="649"/>
      <c r="AB278" s="649"/>
      <c r="AC278" s="649"/>
      <c r="AD278" s="649"/>
      <c r="AE278" s="649"/>
      <c r="AF278" s="649"/>
      <c r="AG278" s="649"/>
      <c r="AH278" s="649"/>
      <c r="AI278" s="649"/>
      <c r="AJ278" s="649"/>
      <c r="AK278" s="649"/>
      <c r="AL278" s="649"/>
      <c r="AM278" s="649"/>
      <c r="AN278" s="649"/>
    </row>
    <row r="279" spans="1:40" s="421" customFormat="1" x14ac:dyDescent="0.25">
      <c r="A279" s="71"/>
      <c r="B279" s="3"/>
      <c r="C279" s="696"/>
      <c r="D279" s="3"/>
      <c r="E279" s="3"/>
      <c r="F279" s="3"/>
      <c r="G279" s="3"/>
      <c r="H279" s="3"/>
      <c r="I279" s="3"/>
      <c r="J279" s="3"/>
      <c r="M279" s="3"/>
      <c r="N279" s="3"/>
      <c r="O279" s="3"/>
      <c r="P279" s="3"/>
      <c r="Q279" s="3"/>
      <c r="R279" s="3"/>
      <c r="S279" s="649"/>
      <c r="T279" s="649"/>
      <c r="U279" s="649"/>
      <c r="V279" s="649"/>
      <c r="W279" s="649"/>
      <c r="X279" s="649"/>
      <c r="Y279" s="649"/>
      <c r="Z279" s="649"/>
      <c r="AA279" s="649"/>
      <c r="AB279" s="649"/>
      <c r="AC279" s="649"/>
      <c r="AD279" s="649"/>
      <c r="AE279" s="649"/>
      <c r="AF279" s="649"/>
      <c r="AG279" s="649"/>
      <c r="AH279" s="649"/>
      <c r="AI279" s="649"/>
      <c r="AJ279" s="649"/>
      <c r="AK279" s="649"/>
      <c r="AL279" s="649"/>
      <c r="AM279" s="649"/>
      <c r="AN279" s="649"/>
    </row>
    <row r="280" spans="1:40" s="421" customFormat="1" x14ac:dyDescent="0.25">
      <c r="A280" s="71"/>
      <c r="B280" s="3"/>
      <c r="C280" s="696"/>
      <c r="D280" s="3"/>
      <c r="E280" s="3"/>
      <c r="F280" s="3"/>
      <c r="G280" s="3"/>
      <c r="H280" s="3"/>
      <c r="I280" s="3"/>
      <c r="J280" s="3"/>
      <c r="M280" s="3"/>
      <c r="N280" s="3"/>
      <c r="O280" s="3"/>
      <c r="P280" s="3"/>
      <c r="Q280" s="3"/>
      <c r="R280" s="3"/>
      <c r="S280" s="649"/>
      <c r="T280" s="649"/>
      <c r="U280" s="649"/>
      <c r="V280" s="649"/>
      <c r="W280" s="649"/>
      <c r="X280" s="649"/>
      <c r="Y280" s="649"/>
      <c r="Z280" s="649"/>
      <c r="AA280" s="649"/>
      <c r="AB280" s="649"/>
      <c r="AC280" s="649"/>
      <c r="AD280" s="649"/>
      <c r="AE280" s="649"/>
      <c r="AF280" s="649"/>
      <c r="AG280" s="649"/>
      <c r="AH280" s="649"/>
      <c r="AI280" s="649"/>
      <c r="AJ280" s="649"/>
      <c r="AK280" s="649"/>
      <c r="AL280" s="649"/>
      <c r="AM280" s="649"/>
      <c r="AN280" s="649"/>
    </row>
    <row r="281" spans="1:40" s="421" customFormat="1" x14ac:dyDescent="0.25">
      <c r="A281" s="71"/>
      <c r="B281" s="3"/>
      <c r="C281" s="696"/>
      <c r="D281" s="3"/>
      <c r="E281" s="3"/>
      <c r="F281" s="3"/>
      <c r="G281" s="3"/>
      <c r="H281" s="3"/>
      <c r="I281" s="3"/>
      <c r="J281" s="3"/>
      <c r="M281" s="3"/>
      <c r="N281" s="3"/>
      <c r="O281" s="3"/>
      <c r="P281" s="3"/>
      <c r="Q281" s="3"/>
      <c r="R281" s="3"/>
      <c r="S281" s="649"/>
      <c r="T281" s="649"/>
      <c r="U281" s="649"/>
      <c r="V281" s="649"/>
      <c r="W281" s="649"/>
      <c r="X281" s="649"/>
      <c r="Y281" s="649"/>
      <c r="Z281" s="649"/>
      <c r="AA281" s="649"/>
      <c r="AB281" s="649"/>
      <c r="AC281" s="649"/>
      <c r="AD281" s="649"/>
      <c r="AE281" s="649"/>
      <c r="AF281" s="649"/>
      <c r="AG281" s="649"/>
      <c r="AH281" s="649"/>
      <c r="AI281" s="649"/>
      <c r="AJ281" s="649"/>
      <c r="AK281" s="649"/>
      <c r="AL281" s="649"/>
      <c r="AM281" s="649"/>
      <c r="AN281" s="649"/>
    </row>
    <row r="282" spans="1:40" s="421" customFormat="1" x14ac:dyDescent="0.25">
      <c r="A282" s="71"/>
      <c r="B282" s="3"/>
      <c r="C282" s="696"/>
      <c r="D282" s="3"/>
      <c r="E282" s="3"/>
      <c r="F282" s="3"/>
      <c r="G282" s="3"/>
      <c r="H282" s="3"/>
      <c r="I282" s="3"/>
      <c r="J282" s="3"/>
      <c r="M282" s="3"/>
      <c r="N282" s="3"/>
      <c r="O282" s="3"/>
      <c r="P282" s="3"/>
      <c r="Q282" s="3"/>
      <c r="R282" s="3"/>
      <c r="S282" s="649"/>
      <c r="T282" s="649"/>
      <c r="U282" s="649"/>
      <c r="V282" s="649"/>
      <c r="W282" s="649"/>
      <c r="X282" s="649"/>
      <c r="Y282" s="649"/>
      <c r="Z282" s="649"/>
      <c r="AA282" s="649"/>
      <c r="AB282" s="649"/>
      <c r="AC282" s="649"/>
      <c r="AD282" s="649"/>
      <c r="AE282" s="649"/>
      <c r="AF282" s="649"/>
      <c r="AG282" s="649"/>
      <c r="AH282" s="649"/>
      <c r="AI282" s="649"/>
      <c r="AJ282" s="649"/>
      <c r="AK282" s="649"/>
      <c r="AL282" s="649"/>
      <c r="AM282" s="649"/>
      <c r="AN282" s="649"/>
    </row>
    <row r="283" spans="1:40" s="421" customFormat="1" x14ac:dyDescent="0.25">
      <c r="A283" s="71"/>
      <c r="B283" s="3"/>
      <c r="C283" s="696"/>
      <c r="D283" s="3"/>
      <c r="E283" s="3"/>
      <c r="F283" s="3"/>
      <c r="G283" s="3"/>
      <c r="H283" s="3"/>
      <c r="I283" s="3"/>
      <c r="J283" s="3"/>
      <c r="M283" s="3"/>
      <c r="N283" s="3"/>
      <c r="O283" s="3"/>
      <c r="P283" s="3"/>
      <c r="Q283" s="3"/>
      <c r="R283" s="3"/>
      <c r="S283" s="649"/>
      <c r="T283" s="649"/>
      <c r="U283" s="649"/>
      <c r="V283" s="649"/>
      <c r="W283" s="649"/>
      <c r="X283" s="649"/>
      <c r="Y283" s="649"/>
      <c r="Z283" s="649"/>
      <c r="AA283" s="649"/>
      <c r="AB283" s="649"/>
      <c r="AC283" s="649"/>
      <c r="AD283" s="649"/>
      <c r="AE283" s="649"/>
      <c r="AF283" s="649"/>
      <c r="AG283" s="649"/>
      <c r="AH283" s="649"/>
      <c r="AI283" s="649"/>
      <c r="AJ283" s="649"/>
      <c r="AK283" s="649"/>
      <c r="AL283" s="649"/>
      <c r="AM283" s="649"/>
      <c r="AN283" s="649"/>
    </row>
    <row r="284" spans="1:40" s="421" customFormat="1" x14ac:dyDescent="0.25">
      <c r="A284" s="71"/>
      <c r="B284" s="3"/>
      <c r="C284" s="696"/>
      <c r="D284" s="3"/>
      <c r="E284" s="3"/>
      <c r="F284" s="3"/>
      <c r="G284" s="3"/>
      <c r="H284" s="3"/>
      <c r="I284" s="3"/>
      <c r="J284" s="3"/>
      <c r="M284" s="3"/>
      <c r="N284" s="3"/>
      <c r="O284" s="3"/>
      <c r="P284" s="3"/>
      <c r="Q284" s="3"/>
      <c r="R284" s="3"/>
      <c r="S284" s="649"/>
      <c r="T284" s="649"/>
      <c r="U284" s="649"/>
      <c r="V284" s="649"/>
      <c r="W284" s="649"/>
      <c r="X284" s="649"/>
      <c r="Y284" s="649"/>
      <c r="Z284" s="649"/>
      <c r="AA284" s="649"/>
      <c r="AB284" s="649"/>
      <c r="AC284" s="649"/>
      <c r="AD284" s="649"/>
      <c r="AE284" s="649"/>
      <c r="AF284" s="649"/>
      <c r="AG284" s="649"/>
      <c r="AH284" s="649"/>
      <c r="AI284" s="649"/>
      <c r="AJ284" s="649"/>
      <c r="AK284" s="649"/>
      <c r="AL284" s="649"/>
      <c r="AM284" s="649"/>
      <c r="AN284" s="649"/>
    </row>
    <row r="285" spans="1:40" s="421" customFormat="1" x14ac:dyDescent="0.25">
      <c r="A285" s="71"/>
      <c r="B285" s="3"/>
      <c r="C285" s="696"/>
      <c r="D285" s="3"/>
      <c r="E285" s="3"/>
      <c r="F285" s="3"/>
      <c r="G285" s="3"/>
      <c r="H285" s="3"/>
      <c r="I285" s="3"/>
      <c r="J285" s="3"/>
      <c r="M285" s="3"/>
      <c r="N285" s="3"/>
      <c r="O285" s="3"/>
      <c r="P285" s="3"/>
      <c r="Q285" s="3"/>
      <c r="R285" s="3"/>
      <c r="S285" s="649"/>
      <c r="T285" s="649"/>
      <c r="U285" s="649"/>
      <c r="V285" s="649"/>
      <c r="W285" s="649"/>
      <c r="X285" s="649"/>
      <c r="Y285" s="649"/>
      <c r="Z285" s="649"/>
      <c r="AA285" s="649"/>
      <c r="AB285" s="649"/>
      <c r="AC285" s="649"/>
      <c r="AD285" s="649"/>
      <c r="AE285" s="649"/>
      <c r="AF285" s="649"/>
      <c r="AG285" s="649"/>
      <c r="AH285" s="649"/>
      <c r="AI285" s="649"/>
      <c r="AJ285" s="649"/>
      <c r="AK285" s="649"/>
      <c r="AL285" s="649"/>
      <c r="AM285" s="649"/>
      <c r="AN285" s="649"/>
    </row>
    <row r="286" spans="1:40" s="421" customFormat="1" x14ac:dyDescent="0.25">
      <c r="A286" s="71"/>
      <c r="B286" s="3"/>
      <c r="C286" s="696"/>
      <c r="D286" s="3"/>
      <c r="E286" s="3"/>
      <c r="F286" s="3"/>
      <c r="G286" s="3"/>
      <c r="H286" s="3"/>
      <c r="I286" s="3"/>
      <c r="J286" s="3"/>
      <c r="M286" s="3"/>
      <c r="N286" s="3"/>
      <c r="O286" s="3"/>
      <c r="P286" s="3"/>
      <c r="Q286" s="3"/>
      <c r="R286" s="3"/>
      <c r="S286" s="649"/>
      <c r="T286" s="649"/>
      <c r="U286" s="649"/>
      <c r="V286" s="649"/>
      <c r="W286" s="649"/>
      <c r="X286" s="649"/>
      <c r="Y286" s="649"/>
      <c r="Z286" s="649"/>
      <c r="AA286" s="649"/>
      <c r="AB286" s="649"/>
      <c r="AC286" s="649"/>
      <c r="AD286" s="649"/>
      <c r="AE286" s="649"/>
      <c r="AF286" s="649"/>
      <c r="AG286" s="649"/>
      <c r="AH286" s="649"/>
      <c r="AI286" s="649"/>
      <c r="AJ286" s="649"/>
      <c r="AK286" s="649"/>
      <c r="AL286" s="649"/>
      <c r="AM286" s="649"/>
      <c r="AN286" s="649"/>
    </row>
    <row r="287" spans="1:40" s="421" customFormat="1" x14ac:dyDescent="0.25">
      <c r="A287" s="71"/>
      <c r="B287" s="3"/>
      <c r="C287" s="696"/>
      <c r="D287" s="3"/>
      <c r="E287" s="3"/>
      <c r="F287" s="3"/>
      <c r="G287" s="3"/>
      <c r="H287" s="3"/>
      <c r="I287" s="3"/>
      <c r="J287" s="3"/>
      <c r="M287" s="3"/>
      <c r="N287" s="3"/>
      <c r="O287" s="3"/>
      <c r="P287" s="3"/>
      <c r="Q287" s="3"/>
      <c r="R287" s="3"/>
      <c r="S287" s="649"/>
      <c r="T287" s="649"/>
      <c r="U287" s="649"/>
      <c r="V287" s="649"/>
      <c r="W287" s="649"/>
      <c r="X287" s="649"/>
      <c r="Y287" s="649"/>
      <c r="Z287" s="649"/>
      <c r="AA287" s="649"/>
      <c r="AB287" s="649"/>
      <c r="AC287" s="649"/>
      <c r="AD287" s="649"/>
      <c r="AE287" s="649"/>
      <c r="AF287" s="649"/>
      <c r="AG287" s="649"/>
      <c r="AH287" s="649"/>
      <c r="AI287" s="649"/>
      <c r="AJ287" s="649"/>
      <c r="AK287" s="649"/>
      <c r="AL287" s="649"/>
      <c r="AM287" s="649"/>
      <c r="AN287" s="649"/>
    </row>
    <row r="288" spans="1:40" s="421" customFormat="1" x14ac:dyDescent="0.25">
      <c r="A288" s="71"/>
      <c r="B288" s="3"/>
      <c r="C288" s="696"/>
      <c r="D288" s="3"/>
      <c r="E288" s="3"/>
      <c r="F288" s="3"/>
      <c r="G288" s="3"/>
      <c r="H288" s="3"/>
      <c r="I288" s="3"/>
      <c r="J288" s="3"/>
      <c r="M288" s="3"/>
      <c r="N288" s="3"/>
      <c r="O288" s="3"/>
      <c r="P288" s="3"/>
      <c r="Q288" s="3"/>
      <c r="R288" s="3"/>
      <c r="S288" s="649"/>
      <c r="T288" s="649"/>
      <c r="U288" s="649"/>
      <c r="V288" s="649"/>
      <c r="W288" s="649"/>
      <c r="X288" s="649"/>
      <c r="Y288" s="649"/>
      <c r="Z288" s="649"/>
      <c r="AA288" s="649"/>
      <c r="AB288" s="649"/>
      <c r="AC288" s="649"/>
      <c r="AD288" s="649"/>
      <c r="AE288" s="649"/>
      <c r="AF288" s="649"/>
      <c r="AG288" s="649"/>
      <c r="AH288" s="649"/>
      <c r="AI288" s="649"/>
      <c r="AJ288" s="649"/>
      <c r="AK288" s="649"/>
      <c r="AL288" s="649"/>
      <c r="AM288" s="649"/>
      <c r="AN288" s="649"/>
    </row>
    <row r="289" spans="1:40" s="421" customFormat="1" x14ac:dyDescent="0.25">
      <c r="A289" s="71"/>
      <c r="B289" s="3"/>
      <c r="C289" s="696"/>
      <c r="D289" s="3"/>
      <c r="E289" s="3"/>
      <c r="F289" s="3"/>
      <c r="G289" s="3"/>
      <c r="H289" s="3"/>
      <c r="I289" s="3"/>
      <c r="J289" s="3"/>
      <c r="M289" s="3"/>
      <c r="N289" s="3"/>
      <c r="O289" s="3"/>
      <c r="P289" s="3"/>
      <c r="Q289" s="3"/>
      <c r="R289" s="3"/>
      <c r="S289" s="649"/>
      <c r="T289" s="649"/>
      <c r="U289" s="649"/>
      <c r="V289" s="649"/>
      <c r="W289" s="649"/>
      <c r="X289" s="649"/>
      <c r="Y289" s="649"/>
      <c r="Z289" s="649"/>
      <c r="AA289" s="649"/>
      <c r="AB289" s="649"/>
      <c r="AC289" s="649"/>
      <c r="AD289" s="649"/>
      <c r="AE289" s="649"/>
      <c r="AF289" s="649"/>
      <c r="AG289" s="649"/>
      <c r="AH289" s="649"/>
      <c r="AI289" s="649"/>
      <c r="AJ289" s="649"/>
      <c r="AK289" s="649"/>
      <c r="AL289" s="649"/>
      <c r="AM289" s="649"/>
      <c r="AN289" s="649"/>
    </row>
    <row r="290" spans="1:40" s="421" customFormat="1" x14ac:dyDescent="0.25">
      <c r="A290" s="71"/>
      <c r="B290" s="3"/>
      <c r="C290" s="696"/>
      <c r="D290" s="3"/>
      <c r="E290" s="3"/>
      <c r="F290" s="3"/>
      <c r="G290" s="3"/>
      <c r="H290" s="3"/>
      <c r="I290" s="3"/>
      <c r="J290" s="3"/>
      <c r="M290" s="3"/>
      <c r="N290" s="3"/>
      <c r="O290" s="3"/>
      <c r="P290" s="3"/>
      <c r="Q290" s="3"/>
      <c r="R290" s="3"/>
      <c r="S290" s="649"/>
      <c r="T290" s="649"/>
      <c r="U290" s="649"/>
      <c r="V290" s="649"/>
      <c r="W290" s="649"/>
      <c r="X290" s="649"/>
      <c r="Y290" s="649"/>
      <c r="Z290" s="649"/>
      <c r="AA290" s="649"/>
      <c r="AB290" s="649"/>
      <c r="AC290" s="649"/>
      <c r="AD290" s="649"/>
      <c r="AE290" s="649"/>
      <c r="AF290" s="649"/>
      <c r="AG290" s="649"/>
      <c r="AH290" s="649"/>
      <c r="AI290" s="649"/>
      <c r="AJ290" s="649"/>
      <c r="AK290" s="649"/>
      <c r="AL290" s="649"/>
      <c r="AM290" s="649"/>
      <c r="AN290" s="649"/>
    </row>
    <row r="291" spans="1:40" s="421" customFormat="1" x14ac:dyDescent="0.25">
      <c r="A291" s="71"/>
      <c r="B291" s="3"/>
      <c r="C291" s="696"/>
      <c r="D291" s="3"/>
      <c r="E291" s="3"/>
      <c r="F291" s="3"/>
      <c r="G291" s="3"/>
      <c r="H291" s="3"/>
      <c r="I291" s="3"/>
      <c r="J291" s="3"/>
      <c r="M291" s="3"/>
      <c r="N291" s="3"/>
      <c r="O291" s="3"/>
      <c r="P291" s="3"/>
      <c r="Q291" s="3"/>
      <c r="R291" s="3"/>
      <c r="S291" s="649"/>
      <c r="T291" s="649"/>
      <c r="U291" s="649"/>
      <c r="V291" s="649"/>
      <c r="W291" s="649"/>
      <c r="X291" s="649"/>
      <c r="Y291" s="649"/>
      <c r="Z291" s="649"/>
      <c r="AA291" s="649"/>
      <c r="AB291" s="649"/>
      <c r="AC291" s="649"/>
      <c r="AD291" s="649"/>
      <c r="AE291" s="649"/>
      <c r="AF291" s="649"/>
      <c r="AG291" s="649"/>
      <c r="AH291" s="649"/>
      <c r="AI291" s="649"/>
      <c r="AJ291" s="649"/>
      <c r="AK291" s="649"/>
      <c r="AL291" s="649"/>
      <c r="AM291" s="649"/>
      <c r="AN291" s="649"/>
    </row>
    <row r="292" spans="1:40" s="421" customFormat="1" x14ac:dyDescent="0.25">
      <c r="A292" s="71"/>
      <c r="B292" s="3"/>
      <c r="C292" s="696"/>
      <c r="D292" s="3"/>
      <c r="E292" s="3"/>
      <c r="F292" s="3"/>
      <c r="G292" s="3"/>
      <c r="H292" s="3"/>
      <c r="I292" s="3"/>
      <c r="J292" s="3"/>
      <c r="M292" s="3"/>
      <c r="N292" s="3"/>
      <c r="O292" s="3"/>
      <c r="P292" s="3"/>
      <c r="Q292" s="3"/>
      <c r="R292" s="3"/>
      <c r="S292" s="649"/>
      <c r="T292" s="649"/>
      <c r="U292" s="649"/>
      <c r="V292" s="649"/>
      <c r="W292" s="649"/>
      <c r="X292" s="649"/>
      <c r="Y292" s="649"/>
      <c r="Z292" s="649"/>
      <c r="AA292" s="649"/>
      <c r="AB292" s="649"/>
      <c r="AC292" s="649"/>
      <c r="AD292" s="649"/>
      <c r="AE292" s="649"/>
      <c r="AF292" s="649"/>
      <c r="AG292" s="649"/>
      <c r="AH292" s="649"/>
      <c r="AI292" s="649"/>
      <c r="AJ292" s="649"/>
      <c r="AK292" s="649"/>
      <c r="AL292" s="649"/>
      <c r="AM292" s="649"/>
      <c r="AN292" s="649"/>
    </row>
    <row r="293" spans="1:40" s="421" customFormat="1" x14ac:dyDescent="0.25">
      <c r="A293" s="71"/>
      <c r="B293" s="3"/>
      <c r="C293" s="696"/>
      <c r="D293" s="3"/>
      <c r="E293" s="3"/>
      <c r="F293" s="3"/>
      <c r="G293" s="3"/>
      <c r="H293" s="3"/>
      <c r="I293" s="3"/>
      <c r="J293" s="3"/>
      <c r="M293" s="3"/>
      <c r="N293" s="3"/>
      <c r="O293" s="3"/>
      <c r="P293" s="3"/>
      <c r="Q293" s="3"/>
      <c r="R293" s="3"/>
      <c r="S293" s="649"/>
      <c r="T293" s="649"/>
      <c r="U293" s="649"/>
      <c r="V293" s="649"/>
      <c r="W293" s="649"/>
      <c r="X293" s="649"/>
      <c r="Y293" s="649"/>
      <c r="Z293" s="649"/>
      <c r="AA293" s="649"/>
      <c r="AB293" s="649"/>
      <c r="AC293" s="649"/>
      <c r="AD293" s="649"/>
      <c r="AE293" s="649"/>
      <c r="AF293" s="649"/>
      <c r="AG293" s="649"/>
      <c r="AH293" s="649"/>
      <c r="AI293" s="649"/>
      <c r="AJ293" s="649"/>
      <c r="AK293" s="649"/>
      <c r="AL293" s="649"/>
      <c r="AM293" s="649"/>
      <c r="AN293" s="649"/>
    </row>
    <row r="294" spans="1:40" s="421" customFormat="1" x14ac:dyDescent="0.25">
      <c r="A294" s="71"/>
      <c r="B294" s="3"/>
      <c r="C294" s="696"/>
      <c r="D294" s="3"/>
      <c r="E294" s="3"/>
      <c r="F294" s="3"/>
      <c r="G294" s="3"/>
      <c r="H294" s="3"/>
      <c r="I294" s="3"/>
      <c r="J294" s="3"/>
      <c r="M294" s="3"/>
      <c r="N294" s="3"/>
      <c r="O294" s="3"/>
      <c r="P294" s="3"/>
      <c r="Q294" s="3"/>
      <c r="R294" s="3"/>
      <c r="S294" s="649"/>
      <c r="T294" s="649"/>
      <c r="U294" s="649"/>
      <c r="V294" s="649"/>
      <c r="W294" s="649"/>
      <c r="X294" s="649"/>
      <c r="Y294" s="649"/>
      <c r="Z294" s="649"/>
      <c r="AA294" s="649"/>
      <c r="AB294" s="649"/>
      <c r="AC294" s="649"/>
      <c r="AD294" s="649"/>
      <c r="AE294" s="649"/>
      <c r="AF294" s="649"/>
      <c r="AG294" s="649"/>
      <c r="AH294" s="649"/>
      <c r="AI294" s="649"/>
      <c r="AJ294" s="649"/>
      <c r="AK294" s="649"/>
      <c r="AL294" s="649"/>
      <c r="AM294" s="649"/>
      <c r="AN294" s="649"/>
    </row>
    <row r="295" spans="1:40" s="421" customFormat="1" x14ac:dyDescent="0.25">
      <c r="A295" s="71"/>
      <c r="B295" s="3"/>
      <c r="C295" s="696"/>
      <c r="D295" s="3"/>
      <c r="E295" s="3"/>
      <c r="F295" s="3"/>
      <c r="G295" s="3"/>
      <c r="H295" s="3"/>
      <c r="I295" s="3"/>
      <c r="J295" s="3"/>
      <c r="M295" s="3"/>
      <c r="N295" s="3"/>
      <c r="O295" s="3"/>
      <c r="P295" s="3"/>
      <c r="Q295" s="3"/>
      <c r="R295" s="3"/>
      <c r="S295" s="649"/>
      <c r="T295" s="649"/>
      <c r="U295" s="649"/>
      <c r="V295" s="649"/>
      <c r="W295" s="649"/>
      <c r="X295" s="649"/>
      <c r="Y295" s="649"/>
      <c r="Z295" s="649"/>
      <c r="AA295" s="649"/>
      <c r="AB295" s="649"/>
      <c r="AC295" s="649"/>
      <c r="AD295" s="649"/>
      <c r="AE295" s="649"/>
      <c r="AF295" s="649"/>
      <c r="AG295" s="649"/>
      <c r="AH295" s="649"/>
      <c r="AI295" s="649"/>
      <c r="AJ295" s="649"/>
      <c r="AK295" s="649"/>
      <c r="AL295" s="649"/>
      <c r="AM295" s="649"/>
      <c r="AN295" s="649"/>
    </row>
    <row r="296" spans="1:40" s="421" customFormat="1" x14ac:dyDescent="0.25">
      <c r="A296" s="71"/>
      <c r="B296" s="3"/>
      <c r="C296" s="696"/>
      <c r="D296" s="3"/>
      <c r="E296" s="3"/>
      <c r="F296" s="3"/>
      <c r="G296" s="3"/>
      <c r="H296" s="3"/>
      <c r="I296" s="3"/>
      <c r="J296" s="3"/>
      <c r="M296" s="3"/>
      <c r="N296" s="3"/>
      <c r="O296" s="3"/>
      <c r="P296" s="3"/>
      <c r="Q296" s="3"/>
      <c r="R296" s="3"/>
      <c r="S296" s="649"/>
      <c r="T296" s="649"/>
      <c r="U296" s="649"/>
      <c r="V296" s="649"/>
      <c r="W296" s="649"/>
      <c r="X296" s="649"/>
      <c r="Y296" s="649"/>
      <c r="Z296" s="649"/>
      <c r="AA296" s="649"/>
      <c r="AB296" s="649"/>
      <c r="AC296" s="649"/>
      <c r="AD296" s="649"/>
      <c r="AE296" s="649"/>
      <c r="AF296" s="649"/>
      <c r="AG296" s="649"/>
      <c r="AH296" s="649"/>
      <c r="AI296" s="649"/>
      <c r="AJ296" s="649"/>
      <c r="AK296" s="649"/>
      <c r="AL296" s="649"/>
      <c r="AM296" s="649"/>
      <c r="AN296" s="649"/>
    </row>
    <row r="297" spans="1:40" s="421" customFormat="1" x14ac:dyDescent="0.25">
      <c r="A297" s="71"/>
      <c r="B297" s="3"/>
      <c r="C297" s="696"/>
      <c r="D297" s="3"/>
      <c r="E297" s="3"/>
      <c r="F297" s="3"/>
      <c r="G297" s="3"/>
      <c r="H297" s="3"/>
      <c r="I297" s="3"/>
      <c r="J297" s="3"/>
      <c r="M297" s="3"/>
      <c r="N297" s="3"/>
      <c r="O297" s="3"/>
      <c r="P297" s="3"/>
      <c r="Q297" s="3"/>
      <c r="R297" s="3"/>
      <c r="S297" s="649"/>
      <c r="T297" s="649"/>
      <c r="U297" s="649"/>
      <c r="V297" s="649"/>
      <c r="W297" s="649"/>
      <c r="X297" s="649"/>
      <c r="Y297" s="649"/>
      <c r="Z297" s="649"/>
      <c r="AA297" s="649"/>
      <c r="AB297" s="649"/>
      <c r="AC297" s="649"/>
      <c r="AD297" s="649"/>
      <c r="AE297" s="649"/>
      <c r="AF297" s="649"/>
      <c r="AG297" s="649"/>
      <c r="AH297" s="649"/>
      <c r="AI297" s="649"/>
      <c r="AJ297" s="649"/>
      <c r="AK297" s="649"/>
      <c r="AL297" s="649"/>
      <c r="AM297" s="649"/>
      <c r="AN297" s="649"/>
    </row>
    <row r="298" spans="1:40" s="421" customFormat="1" x14ac:dyDescent="0.25">
      <c r="A298" s="71"/>
      <c r="B298" s="3"/>
      <c r="C298" s="696"/>
      <c r="D298" s="3"/>
      <c r="E298" s="3"/>
      <c r="F298" s="3"/>
      <c r="G298" s="3"/>
      <c r="H298" s="3"/>
      <c r="I298" s="3"/>
      <c r="J298" s="3"/>
      <c r="M298" s="3"/>
      <c r="N298" s="3"/>
      <c r="O298" s="3"/>
      <c r="P298" s="3"/>
      <c r="Q298" s="3"/>
      <c r="R298" s="3"/>
      <c r="S298" s="649"/>
      <c r="T298" s="649"/>
      <c r="U298" s="649"/>
      <c r="V298" s="649"/>
      <c r="W298" s="649"/>
      <c r="X298" s="649"/>
      <c r="Y298" s="649"/>
      <c r="Z298" s="649"/>
      <c r="AA298" s="649"/>
      <c r="AB298" s="649"/>
      <c r="AC298" s="649"/>
      <c r="AD298" s="649"/>
      <c r="AE298" s="649"/>
      <c r="AF298" s="649"/>
      <c r="AG298" s="649"/>
      <c r="AH298" s="649"/>
      <c r="AI298" s="649"/>
      <c r="AJ298" s="649"/>
      <c r="AK298" s="649"/>
      <c r="AL298" s="649"/>
      <c r="AM298" s="649"/>
      <c r="AN298" s="649"/>
    </row>
    <row r="299" spans="1:40" s="421" customFormat="1" x14ac:dyDescent="0.25">
      <c r="A299" s="71"/>
      <c r="B299" s="3"/>
      <c r="C299" s="696"/>
      <c r="D299" s="3"/>
      <c r="E299" s="3"/>
      <c r="F299" s="3"/>
      <c r="G299" s="3"/>
      <c r="H299" s="3"/>
      <c r="I299" s="3"/>
      <c r="J299" s="3"/>
      <c r="M299" s="3"/>
      <c r="N299" s="3"/>
      <c r="O299" s="3"/>
      <c r="P299" s="3"/>
      <c r="Q299" s="3"/>
      <c r="R299" s="3"/>
      <c r="S299" s="649"/>
      <c r="T299" s="649"/>
      <c r="U299" s="649"/>
      <c r="V299" s="649"/>
      <c r="W299" s="649"/>
      <c r="X299" s="649"/>
      <c r="Y299" s="649"/>
      <c r="Z299" s="649"/>
      <c r="AA299" s="649"/>
      <c r="AB299" s="649"/>
      <c r="AC299" s="649"/>
      <c r="AD299" s="649"/>
      <c r="AE299" s="649"/>
      <c r="AF299" s="649"/>
      <c r="AG299" s="649"/>
      <c r="AH299" s="649"/>
      <c r="AI299" s="649"/>
      <c r="AJ299" s="649"/>
      <c r="AK299" s="649"/>
      <c r="AL299" s="649"/>
      <c r="AM299" s="649"/>
      <c r="AN299" s="649"/>
    </row>
    <row r="300" spans="1:40" s="421" customFormat="1" x14ac:dyDescent="0.25">
      <c r="A300" s="71"/>
      <c r="B300" s="3"/>
      <c r="C300" s="696"/>
      <c r="D300" s="3"/>
      <c r="E300" s="3"/>
      <c r="F300" s="3"/>
      <c r="G300" s="3"/>
      <c r="H300" s="3"/>
      <c r="I300" s="3"/>
      <c r="J300" s="3"/>
      <c r="M300" s="3"/>
      <c r="N300" s="3"/>
      <c r="O300" s="3"/>
      <c r="P300" s="3"/>
      <c r="Q300" s="3"/>
      <c r="R300" s="3"/>
      <c r="S300" s="649"/>
      <c r="T300" s="649"/>
      <c r="U300" s="649"/>
      <c r="V300" s="649"/>
      <c r="W300" s="649"/>
      <c r="X300" s="649"/>
      <c r="Y300" s="649"/>
      <c r="Z300" s="649"/>
      <c r="AA300" s="649"/>
      <c r="AB300" s="649"/>
      <c r="AC300" s="649"/>
      <c r="AD300" s="649"/>
      <c r="AE300" s="649"/>
      <c r="AF300" s="649"/>
      <c r="AG300" s="649"/>
      <c r="AH300" s="649"/>
      <c r="AI300" s="649"/>
      <c r="AJ300" s="649"/>
      <c r="AK300" s="649"/>
      <c r="AL300" s="649"/>
      <c r="AM300" s="649"/>
      <c r="AN300" s="649"/>
    </row>
    <row r="301" spans="1:40" s="421" customFormat="1" x14ac:dyDescent="0.25">
      <c r="A301" s="71"/>
      <c r="B301" s="3"/>
      <c r="C301" s="696"/>
      <c r="D301" s="3"/>
      <c r="E301" s="3"/>
      <c r="F301" s="3"/>
      <c r="G301" s="3"/>
      <c r="H301" s="3"/>
      <c r="I301" s="3"/>
      <c r="J301" s="3"/>
      <c r="M301" s="3"/>
      <c r="N301" s="3"/>
      <c r="O301" s="3"/>
      <c r="P301" s="3"/>
      <c r="Q301" s="3"/>
      <c r="R301" s="3"/>
      <c r="S301" s="649"/>
      <c r="T301" s="649"/>
      <c r="U301" s="649"/>
      <c r="V301" s="649"/>
      <c r="W301" s="649"/>
      <c r="X301" s="649"/>
      <c r="Y301" s="649"/>
      <c r="Z301" s="649"/>
      <c r="AA301" s="649"/>
      <c r="AB301" s="649"/>
      <c r="AC301" s="649"/>
      <c r="AD301" s="649"/>
      <c r="AE301" s="649"/>
      <c r="AF301" s="649"/>
      <c r="AG301" s="649"/>
      <c r="AH301" s="649"/>
      <c r="AI301" s="649"/>
      <c r="AJ301" s="649"/>
      <c r="AK301" s="649"/>
      <c r="AL301" s="649"/>
      <c r="AM301" s="649"/>
      <c r="AN301" s="649"/>
    </row>
    <row r="302" spans="1:40" s="421" customFormat="1" x14ac:dyDescent="0.25">
      <c r="A302" s="71"/>
      <c r="B302" s="3"/>
      <c r="C302" s="696"/>
      <c r="D302" s="3"/>
      <c r="E302" s="3"/>
      <c r="F302" s="3"/>
      <c r="G302" s="3"/>
      <c r="H302" s="3"/>
      <c r="I302" s="3"/>
      <c r="J302" s="3"/>
      <c r="M302" s="3"/>
      <c r="N302" s="3"/>
      <c r="O302" s="3"/>
      <c r="P302" s="3"/>
      <c r="Q302" s="3"/>
      <c r="R302" s="3"/>
      <c r="S302" s="649"/>
      <c r="T302" s="649"/>
      <c r="U302" s="649"/>
      <c r="V302" s="649"/>
      <c r="W302" s="649"/>
      <c r="X302" s="649"/>
      <c r="Y302" s="649"/>
      <c r="Z302" s="649"/>
      <c r="AA302" s="649"/>
      <c r="AB302" s="649"/>
      <c r="AC302" s="649"/>
      <c r="AD302" s="649"/>
      <c r="AE302" s="649"/>
      <c r="AF302" s="649"/>
      <c r="AG302" s="649"/>
      <c r="AH302" s="649"/>
      <c r="AI302" s="649"/>
      <c r="AJ302" s="649"/>
      <c r="AK302" s="649"/>
      <c r="AL302" s="649"/>
      <c r="AM302" s="649"/>
      <c r="AN302" s="649"/>
    </row>
    <row r="303" spans="1:40" s="421" customFormat="1" x14ac:dyDescent="0.25">
      <c r="A303" s="71"/>
      <c r="B303" s="3"/>
      <c r="C303" s="696"/>
      <c r="D303" s="3"/>
      <c r="E303" s="3"/>
      <c r="F303" s="3"/>
      <c r="G303" s="3"/>
      <c r="H303" s="3"/>
      <c r="I303" s="3"/>
      <c r="J303" s="3"/>
      <c r="M303" s="3"/>
      <c r="N303" s="3"/>
      <c r="O303" s="3"/>
      <c r="P303" s="3"/>
      <c r="Q303" s="3"/>
      <c r="R303" s="3"/>
      <c r="S303" s="649"/>
      <c r="T303" s="649"/>
      <c r="U303" s="649"/>
      <c r="V303" s="649"/>
      <c r="W303" s="649"/>
      <c r="X303" s="649"/>
      <c r="Y303" s="649"/>
      <c r="Z303" s="649"/>
      <c r="AA303" s="649"/>
      <c r="AB303" s="649"/>
      <c r="AC303" s="649"/>
      <c r="AD303" s="649"/>
      <c r="AE303" s="649"/>
      <c r="AF303" s="649"/>
      <c r="AG303" s="649"/>
      <c r="AH303" s="649"/>
      <c r="AI303" s="649"/>
      <c r="AJ303" s="649"/>
      <c r="AK303" s="649"/>
      <c r="AL303" s="649"/>
      <c r="AM303" s="649"/>
      <c r="AN303" s="649"/>
    </row>
    <row r="304" spans="1:40" s="421" customFormat="1" x14ac:dyDescent="0.25">
      <c r="A304" s="71"/>
      <c r="B304" s="3"/>
      <c r="C304" s="696"/>
      <c r="D304" s="3"/>
      <c r="E304" s="3"/>
      <c r="F304" s="3"/>
      <c r="G304" s="3"/>
      <c r="H304" s="3"/>
      <c r="I304" s="3"/>
      <c r="J304" s="3"/>
      <c r="M304" s="3"/>
      <c r="N304" s="3"/>
      <c r="O304" s="3"/>
      <c r="P304" s="3"/>
      <c r="Q304" s="3"/>
      <c r="R304" s="3"/>
      <c r="S304" s="649"/>
      <c r="T304" s="649"/>
      <c r="U304" s="649"/>
      <c r="V304" s="649"/>
      <c r="W304" s="649"/>
      <c r="X304" s="649"/>
      <c r="Y304" s="649"/>
      <c r="Z304" s="649"/>
      <c r="AA304" s="649"/>
      <c r="AB304" s="649"/>
      <c r="AC304" s="649"/>
      <c r="AD304" s="649"/>
      <c r="AE304" s="649"/>
      <c r="AF304" s="649"/>
      <c r="AG304" s="649"/>
      <c r="AH304" s="649"/>
      <c r="AI304" s="649"/>
      <c r="AJ304" s="649"/>
      <c r="AK304" s="649"/>
      <c r="AL304" s="649"/>
      <c r="AM304" s="649"/>
      <c r="AN304" s="649"/>
    </row>
    <row r="305" spans="1:40" s="421" customFormat="1" x14ac:dyDescent="0.25">
      <c r="A305" s="71"/>
      <c r="B305" s="3"/>
      <c r="C305" s="696"/>
      <c r="D305" s="3"/>
      <c r="E305" s="3"/>
      <c r="F305" s="3"/>
      <c r="G305" s="3"/>
      <c r="H305" s="3"/>
      <c r="I305" s="3"/>
      <c r="J305" s="3"/>
      <c r="M305" s="3"/>
      <c r="N305" s="3"/>
      <c r="O305" s="3"/>
      <c r="P305" s="3"/>
      <c r="Q305" s="3"/>
      <c r="R305" s="3"/>
      <c r="S305" s="649"/>
      <c r="T305" s="649"/>
      <c r="U305" s="649"/>
      <c r="V305" s="649"/>
      <c r="W305" s="649"/>
      <c r="X305" s="649"/>
      <c r="Y305" s="649"/>
      <c r="Z305" s="649"/>
      <c r="AA305" s="649"/>
      <c r="AB305" s="649"/>
      <c r="AC305" s="649"/>
      <c r="AD305" s="649"/>
      <c r="AE305" s="649"/>
      <c r="AF305" s="649"/>
      <c r="AG305" s="649"/>
      <c r="AH305" s="649"/>
      <c r="AI305" s="649"/>
      <c r="AJ305" s="649"/>
      <c r="AK305" s="649"/>
      <c r="AL305" s="649"/>
      <c r="AM305" s="649"/>
      <c r="AN305" s="649"/>
    </row>
    <row r="306" spans="1:40" s="421" customFormat="1" x14ac:dyDescent="0.25">
      <c r="A306" s="71"/>
      <c r="B306" s="3"/>
      <c r="C306" s="696"/>
      <c r="D306" s="3"/>
      <c r="E306" s="3"/>
      <c r="F306" s="3"/>
      <c r="G306" s="3"/>
      <c r="H306" s="3"/>
      <c r="I306" s="3"/>
      <c r="J306" s="3"/>
      <c r="M306" s="3"/>
      <c r="N306" s="3"/>
      <c r="O306" s="3"/>
      <c r="P306" s="3"/>
      <c r="Q306" s="3"/>
      <c r="R306" s="3"/>
      <c r="S306" s="649"/>
      <c r="T306" s="649"/>
      <c r="U306" s="649"/>
      <c r="V306" s="649"/>
      <c r="W306" s="649"/>
      <c r="X306" s="649"/>
      <c r="Y306" s="649"/>
      <c r="Z306" s="649"/>
      <c r="AA306" s="649"/>
      <c r="AB306" s="649"/>
      <c r="AC306" s="649"/>
      <c r="AD306" s="649"/>
      <c r="AE306" s="649"/>
      <c r="AF306" s="649"/>
      <c r="AG306" s="649"/>
      <c r="AH306" s="649"/>
      <c r="AI306" s="649"/>
      <c r="AJ306" s="649"/>
      <c r="AK306" s="649"/>
      <c r="AL306" s="649"/>
      <c r="AM306" s="649"/>
      <c r="AN306" s="649"/>
    </row>
    <row r="307" spans="1:40" s="421" customFormat="1" x14ac:dyDescent="0.25">
      <c r="A307" s="71"/>
      <c r="B307" s="3"/>
      <c r="C307" s="696"/>
      <c r="D307" s="3"/>
      <c r="E307" s="3"/>
      <c r="F307" s="3"/>
      <c r="G307" s="3"/>
      <c r="H307" s="3"/>
      <c r="I307" s="3"/>
      <c r="J307" s="3"/>
      <c r="M307" s="3"/>
      <c r="N307" s="3"/>
      <c r="O307" s="3"/>
      <c r="P307" s="3"/>
      <c r="Q307" s="3"/>
      <c r="R307" s="3"/>
      <c r="S307" s="649"/>
      <c r="T307" s="649"/>
      <c r="U307" s="649"/>
      <c r="V307" s="649"/>
      <c r="W307" s="649"/>
      <c r="X307" s="649"/>
      <c r="Y307" s="649"/>
      <c r="Z307" s="649"/>
      <c r="AA307" s="649"/>
      <c r="AB307" s="649"/>
      <c r="AC307" s="649"/>
      <c r="AD307" s="649"/>
      <c r="AE307" s="649"/>
      <c r="AF307" s="649"/>
      <c r="AG307" s="649"/>
      <c r="AH307" s="649"/>
      <c r="AI307" s="649"/>
      <c r="AJ307" s="649"/>
      <c r="AK307" s="649"/>
      <c r="AL307" s="649"/>
      <c r="AM307" s="649"/>
      <c r="AN307" s="649"/>
    </row>
    <row r="308" spans="1:40" s="421" customFormat="1" x14ac:dyDescent="0.25">
      <c r="A308" s="71"/>
      <c r="B308" s="3"/>
      <c r="C308" s="696"/>
      <c r="D308" s="3"/>
      <c r="E308" s="3"/>
      <c r="F308" s="3"/>
      <c r="G308" s="3"/>
      <c r="H308" s="3"/>
      <c r="I308" s="3"/>
      <c r="J308" s="3"/>
      <c r="M308" s="3"/>
      <c r="N308" s="3"/>
      <c r="O308" s="3"/>
      <c r="P308" s="3"/>
      <c r="Q308" s="3"/>
      <c r="R308" s="3"/>
      <c r="S308" s="649"/>
      <c r="T308" s="649"/>
      <c r="U308" s="649"/>
      <c r="V308" s="649"/>
      <c r="W308" s="649"/>
      <c r="X308" s="649"/>
      <c r="Y308" s="649"/>
      <c r="Z308" s="649"/>
      <c r="AA308" s="649"/>
      <c r="AB308" s="649"/>
      <c r="AC308" s="649"/>
      <c r="AD308" s="649"/>
      <c r="AE308" s="649"/>
      <c r="AF308" s="649"/>
      <c r="AG308" s="649"/>
      <c r="AH308" s="649"/>
      <c r="AI308" s="649"/>
      <c r="AJ308" s="649"/>
      <c r="AK308" s="649"/>
      <c r="AL308" s="649"/>
      <c r="AM308" s="649"/>
      <c r="AN308" s="649"/>
    </row>
    <row r="309" spans="1:40" s="421" customFormat="1" x14ac:dyDescent="0.25">
      <c r="A309" s="71"/>
      <c r="B309" s="3"/>
      <c r="C309" s="696"/>
      <c r="D309" s="3"/>
      <c r="E309" s="3"/>
      <c r="F309" s="3"/>
      <c r="G309" s="3"/>
      <c r="H309" s="3"/>
      <c r="I309" s="3"/>
      <c r="J309" s="3"/>
      <c r="M309" s="3"/>
      <c r="N309" s="3"/>
      <c r="O309" s="3"/>
      <c r="P309" s="3"/>
      <c r="Q309" s="3"/>
      <c r="R309" s="3"/>
      <c r="S309" s="649"/>
      <c r="T309" s="649"/>
      <c r="U309" s="649"/>
      <c r="V309" s="649"/>
      <c r="W309" s="649"/>
      <c r="X309" s="649"/>
      <c r="Y309" s="649"/>
      <c r="Z309" s="649"/>
      <c r="AA309" s="649"/>
      <c r="AB309" s="649"/>
      <c r="AC309" s="649"/>
      <c r="AD309" s="649"/>
      <c r="AE309" s="649"/>
      <c r="AF309" s="649"/>
      <c r="AG309" s="649"/>
      <c r="AH309" s="649"/>
      <c r="AI309" s="649"/>
      <c r="AJ309" s="649"/>
      <c r="AK309" s="649"/>
      <c r="AL309" s="649"/>
      <c r="AM309" s="649"/>
      <c r="AN309" s="649"/>
    </row>
    <row r="310" spans="1:40" s="421" customFormat="1" x14ac:dyDescent="0.25">
      <c r="A310" s="71"/>
      <c r="B310" s="3"/>
      <c r="C310" s="696"/>
      <c r="D310" s="3"/>
      <c r="E310" s="3"/>
      <c r="F310" s="3"/>
      <c r="G310" s="3"/>
      <c r="H310" s="3"/>
      <c r="I310" s="3"/>
      <c r="J310" s="3"/>
      <c r="M310" s="3"/>
      <c r="N310" s="3"/>
      <c r="O310" s="3"/>
      <c r="P310" s="3"/>
      <c r="Q310" s="3"/>
      <c r="R310" s="3"/>
      <c r="S310" s="649"/>
      <c r="T310" s="649"/>
      <c r="U310" s="649"/>
      <c r="V310" s="649"/>
      <c r="W310" s="649"/>
      <c r="X310" s="649"/>
      <c r="Y310" s="649"/>
      <c r="Z310" s="649"/>
      <c r="AA310" s="649"/>
      <c r="AB310" s="649"/>
      <c r="AC310" s="649"/>
      <c r="AD310" s="649"/>
      <c r="AE310" s="649"/>
      <c r="AF310" s="649"/>
      <c r="AG310" s="649"/>
      <c r="AH310" s="649"/>
      <c r="AI310" s="649"/>
      <c r="AJ310" s="649"/>
      <c r="AK310" s="649"/>
      <c r="AL310" s="649"/>
      <c r="AM310" s="649"/>
      <c r="AN310" s="649"/>
    </row>
    <row r="311" spans="1:40" s="421" customFormat="1" x14ac:dyDescent="0.25">
      <c r="A311" s="71"/>
      <c r="B311" s="3"/>
      <c r="C311" s="696"/>
      <c r="D311" s="3"/>
      <c r="E311" s="3"/>
      <c r="F311" s="3"/>
      <c r="G311" s="3"/>
      <c r="H311" s="3"/>
      <c r="I311" s="3"/>
      <c r="J311" s="3"/>
      <c r="M311" s="3"/>
      <c r="N311" s="3"/>
      <c r="O311" s="3"/>
      <c r="P311" s="3"/>
      <c r="Q311" s="3"/>
      <c r="R311" s="3"/>
      <c r="S311" s="649"/>
      <c r="T311" s="649"/>
      <c r="U311" s="649"/>
      <c r="V311" s="649"/>
      <c r="W311" s="649"/>
      <c r="X311" s="649"/>
      <c r="Y311" s="649"/>
      <c r="Z311" s="649"/>
      <c r="AA311" s="649"/>
      <c r="AB311" s="649"/>
      <c r="AC311" s="649"/>
      <c r="AD311" s="649"/>
      <c r="AE311" s="649"/>
      <c r="AF311" s="649"/>
      <c r="AG311" s="649"/>
      <c r="AH311" s="649"/>
      <c r="AI311" s="649"/>
      <c r="AJ311" s="649"/>
      <c r="AK311" s="649"/>
      <c r="AL311" s="649"/>
      <c r="AM311" s="649"/>
      <c r="AN311" s="649"/>
    </row>
    <row r="312" spans="1:40" s="421" customFormat="1" x14ac:dyDescent="0.25">
      <c r="A312" s="71"/>
      <c r="B312" s="3"/>
      <c r="C312" s="696"/>
      <c r="D312" s="3"/>
      <c r="E312" s="3"/>
      <c r="F312" s="3"/>
      <c r="G312" s="3"/>
      <c r="H312" s="3"/>
      <c r="I312" s="3"/>
      <c r="J312" s="3"/>
      <c r="M312" s="3"/>
      <c r="N312" s="3"/>
      <c r="O312" s="3"/>
      <c r="P312" s="3"/>
      <c r="Q312" s="3"/>
      <c r="R312" s="3"/>
      <c r="S312" s="649"/>
      <c r="T312" s="649"/>
      <c r="U312" s="649"/>
      <c r="V312" s="649"/>
      <c r="W312" s="649"/>
      <c r="X312" s="649"/>
      <c r="Y312" s="649"/>
      <c r="Z312" s="649"/>
      <c r="AA312" s="649"/>
      <c r="AB312" s="649"/>
      <c r="AC312" s="649"/>
      <c r="AD312" s="649"/>
      <c r="AE312" s="649"/>
      <c r="AF312" s="649"/>
      <c r="AG312" s="649"/>
      <c r="AH312" s="649"/>
      <c r="AI312" s="649"/>
      <c r="AJ312" s="649"/>
      <c r="AK312" s="649"/>
      <c r="AL312" s="649"/>
      <c r="AM312" s="649"/>
      <c r="AN312" s="649"/>
    </row>
    <row r="313" spans="1:40" s="421" customFormat="1" x14ac:dyDescent="0.25">
      <c r="A313" s="71"/>
      <c r="B313" s="3"/>
      <c r="C313" s="696"/>
      <c r="D313" s="3"/>
      <c r="E313" s="3"/>
      <c r="F313" s="3"/>
      <c r="G313" s="3"/>
      <c r="H313" s="3"/>
      <c r="I313" s="3"/>
      <c r="J313" s="3"/>
      <c r="M313" s="3"/>
      <c r="N313" s="3"/>
      <c r="O313" s="3"/>
      <c r="P313" s="3"/>
      <c r="Q313" s="3"/>
      <c r="R313" s="3"/>
      <c r="S313" s="649"/>
      <c r="T313" s="649"/>
      <c r="U313" s="649"/>
      <c r="V313" s="649"/>
      <c r="W313" s="649"/>
      <c r="X313" s="649"/>
      <c r="Y313" s="649"/>
      <c r="Z313" s="649"/>
      <c r="AA313" s="649"/>
      <c r="AB313" s="649"/>
      <c r="AC313" s="649"/>
      <c r="AD313" s="649"/>
      <c r="AE313" s="649"/>
      <c r="AF313" s="649"/>
      <c r="AG313" s="649"/>
      <c r="AH313" s="649"/>
      <c r="AI313" s="649"/>
      <c r="AJ313" s="649"/>
      <c r="AK313" s="649"/>
      <c r="AL313" s="649"/>
      <c r="AM313" s="649"/>
      <c r="AN313" s="649"/>
    </row>
    <row r="314" spans="1:40" s="421" customFormat="1" x14ac:dyDescent="0.25">
      <c r="A314" s="71"/>
      <c r="B314" s="3"/>
      <c r="C314" s="696"/>
      <c r="D314" s="3"/>
      <c r="E314" s="3"/>
      <c r="F314" s="3"/>
      <c r="G314" s="3"/>
      <c r="H314" s="3"/>
      <c r="I314" s="3"/>
      <c r="J314" s="3"/>
      <c r="M314" s="3"/>
      <c r="N314" s="3"/>
      <c r="O314" s="3"/>
      <c r="P314" s="3"/>
      <c r="Q314" s="3"/>
      <c r="R314" s="3"/>
      <c r="S314" s="649"/>
      <c r="T314" s="649"/>
      <c r="U314" s="649"/>
      <c r="V314" s="649"/>
      <c r="W314" s="649"/>
      <c r="X314" s="649"/>
      <c r="Y314" s="649"/>
      <c r="Z314" s="649"/>
      <c r="AA314" s="649"/>
      <c r="AB314" s="649"/>
      <c r="AC314" s="649"/>
      <c r="AD314" s="649"/>
      <c r="AE314" s="649"/>
      <c r="AF314" s="649"/>
      <c r="AG314" s="649"/>
      <c r="AH314" s="649"/>
      <c r="AI314" s="649"/>
      <c r="AJ314" s="649"/>
      <c r="AK314" s="649"/>
      <c r="AL314" s="649"/>
      <c r="AM314" s="649"/>
      <c r="AN314" s="649"/>
    </row>
    <row r="315" spans="1:40" s="421" customFormat="1" x14ac:dyDescent="0.25">
      <c r="A315" s="71"/>
      <c r="B315" s="3"/>
      <c r="C315" s="696"/>
      <c r="D315" s="3"/>
      <c r="E315" s="3"/>
      <c r="F315" s="3"/>
      <c r="G315" s="3"/>
      <c r="H315" s="3"/>
      <c r="I315" s="3"/>
      <c r="J315" s="3"/>
      <c r="M315" s="3"/>
      <c r="N315" s="3"/>
      <c r="O315" s="3"/>
      <c r="P315" s="3"/>
      <c r="Q315" s="3"/>
      <c r="R315" s="3"/>
      <c r="S315" s="649"/>
      <c r="T315" s="649"/>
      <c r="U315" s="649"/>
      <c r="V315" s="649"/>
      <c r="W315" s="649"/>
      <c r="X315" s="649"/>
      <c r="Y315" s="649"/>
      <c r="Z315" s="649"/>
      <c r="AA315" s="649"/>
      <c r="AB315" s="649"/>
      <c r="AC315" s="649"/>
      <c r="AD315" s="649"/>
      <c r="AE315" s="649"/>
      <c r="AF315" s="649"/>
      <c r="AG315" s="649"/>
      <c r="AH315" s="649"/>
      <c r="AI315" s="649"/>
      <c r="AJ315" s="649"/>
      <c r="AK315" s="649"/>
      <c r="AL315" s="649"/>
      <c r="AM315" s="649"/>
      <c r="AN315" s="649"/>
    </row>
    <row r="316" spans="1:40" s="421" customFormat="1" x14ac:dyDescent="0.25">
      <c r="A316" s="71"/>
      <c r="B316" s="3"/>
      <c r="C316" s="696"/>
      <c r="D316" s="3"/>
      <c r="E316" s="3"/>
      <c r="F316" s="3"/>
      <c r="G316" s="3"/>
      <c r="H316" s="3"/>
      <c r="I316" s="3"/>
      <c r="J316" s="3"/>
      <c r="M316" s="3"/>
      <c r="N316" s="3"/>
      <c r="O316" s="3"/>
      <c r="P316" s="3"/>
      <c r="Q316" s="3"/>
      <c r="R316" s="3"/>
      <c r="S316" s="649"/>
      <c r="T316" s="649"/>
      <c r="U316" s="649"/>
      <c r="V316" s="649"/>
      <c r="W316" s="649"/>
      <c r="X316" s="649"/>
      <c r="Y316" s="649"/>
      <c r="Z316" s="649"/>
      <c r="AA316" s="649"/>
      <c r="AB316" s="649"/>
      <c r="AC316" s="649"/>
      <c r="AD316" s="649"/>
      <c r="AE316" s="649"/>
      <c r="AF316" s="649"/>
      <c r="AG316" s="649"/>
      <c r="AH316" s="649"/>
      <c r="AI316" s="649"/>
      <c r="AJ316" s="649"/>
      <c r="AK316" s="649"/>
      <c r="AL316" s="649"/>
      <c r="AM316" s="649"/>
      <c r="AN316" s="649"/>
    </row>
    <row r="317" spans="1:40" s="421" customFormat="1" x14ac:dyDescent="0.25">
      <c r="A317" s="71"/>
      <c r="B317" s="3"/>
      <c r="C317" s="696"/>
      <c r="D317" s="3"/>
      <c r="E317" s="3"/>
      <c r="F317" s="3"/>
      <c r="G317" s="3"/>
      <c r="H317" s="3"/>
      <c r="I317" s="3"/>
      <c r="J317" s="3"/>
      <c r="M317" s="3"/>
      <c r="N317" s="3"/>
      <c r="O317" s="3"/>
      <c r="P317" s="3"/>
      <c r="Q317" s="3"/>
      <c r="R317" s="3"/>
      <c r="S317" s="649"/>
      <c r="T317" s="649"/>
      <c r="U317" s="649"/>
      <c r="V317" s="649"/>
      <c r="W317" s="649"/>
      <c r="X317" s="649"/>
      <c r="Y317" s="649"/>
      <c r="Z317" s="649"/>
      <c r="AA317" s="649"/>
      <c r="AB317" s="649"/>
      <c r="AC317" s="649"/>
      <c r="AD317" s="649"/>
      <c r="AE317" s="649"/>
      <c r="AF317" s="649"/>
      <c r="AG317" s="649"/>
      <c r="AH317" s="649"/>
      <c r="AI317" s="649"/>
      <c r="AJ317" s="649"/>
      <c r="AK317" s="649"/>
      <c r="AL317" s="649"/>
      <c r="AM317" s="649"/>
      <c r="AN317" s="649"/>
    </row>
    <row r="318" spans="1:40" s="421" customFormat="1" x14ac:dyDescent="0.25">
      <c r="A318" s="71"/>
      <c r="B318" s="3"/>
      <c r="C318" s="696"/>
      <c r="D318" s="3"/>
      <c r="E318" s="3"/>
      <c r="F318" s="3"/>
      <c r="G318" s="3"/>
      <c r="H318" s="3"/>
      <c r="I318" s="3"/>
      <c r="J318" s="3"/>
      <c r="M318" s="3"/>
      <c r="N318" s="3"/>
      <c r="O318" s="3"/>
      <c r="P318" s="3"/>
      <c r="Q318" s="3"/>
      <c r="R318" s="3"/>
      <c r="S318" s="649"/>
      <c r="T318" s="649"/>
      <c r="U318" s="649"/>
      <c r="V318" s="649"/>
      <c r="W318" s="649"/>
      <c r="X318" s="649"/>
      <c r="Y318" s="649"/>
      <c r="Z318" s="649"/>
      <c r="AA318" s="649"/>
      <c r="AB318" s="649"/>
      <c r="AC318" s="649"/>
      <c r="AD318" s="649"/>
      <c r="AE318" s="649"/>
      <c r="AF318" s="649"/>
      <c r="AG318" s="649"/>
      <c r="AH318" s="649"/>
      <c r="AI318" s="649"/>
      <c r="AJ318" s="649"/>
      <c r="AK318" s="649"/>
      <c r="AL318" s="649"/>
      <c r="AM318" s="649"/>
      <c r="AN318" s="649"/>
    </row>
    <row r="319" spans="1:40" s="421" customFormat="1" x14ac:dyDescent="0.25">
      <c r="A319" s="71"/>
      <c r="B319" s="3"/>
      <c r="C319" s="696"/>
      <c r="D319" s="3"/>
      <c r="E319" s="3"/>
      <c r="F319" s="3"/>
      <c r="G319" s="3"/>
      <c r="H319" s="3"/>
      <c r="I319" s="3"/>
      <c r="J319" s="3"/>
      <c r="M319" s="3"/>
      <c r="N319" s="3"/>
      <c r="O319" s="3"/>
      <c r="P319" s="3"/>
      <c r="Q319" s="3"/>
      <c r="R319" s="3"/>
      <c r="S319" s="649"/>
      <c r="T319" s="649"/>
      <c r="U319" s="649"/>
      <c r="V319" s="649"/>
      <c r="W319" s="649"/>
      <c r="X319" s="649"/>
      <c r="Y319" s="649"/>
      <c r="Z319" s="649"/>
      <c r="AA319" s="649"/>
      <c r="AB319" s="649"/>
      <c r="AC319" s="649"/>
      <c r="AD319" s="649"/>
      <c r="AE319" s="649"/>
      <c r="AF319" s="649"/>
      <c r="AG319" s="649"/>
      <c r="AH319" s="649"/>
      <c r="AI319" s="649"/>
      <c r="AJ319" s="649"/>
      <c r="AK319" s="649"/>
      <c r="AL319" s="649"/>
      <c r="AM319" s="649"/>
      <c r="AN319" s="649"/>
    </row>
    <row r="320" spans="1:40" s="421" customFormat="1" x14ac:dyDescent="0.25">
      <c r="A320" s="71"/>
      <c r="B320" s="3"/>
      <c r="C320" s="696"/>
      <c r="D320" s="3"/>
      <c r="E320" s="3"/>
      <c r="F320" s="3"/>
      <c r="G320" s="3"/>
      <c r="H320" s="3"/>
      <c r="I320" s="3"/>
      <c r="J320" s="3"/>
      <c r="M320" s="3"/>
      <c r="N320" s="3"/>
      <c r="O320" s="3"/>
      <c r="P320" s="3"/>
      <c r="Q320" s="3"/>
      <c r="R320" s="3"/>
      <c r="S320" s="649"/>
      <c r="T320" s="649"/>
      <c r="U320" s="649"/>
      <c r="V320" s="649"/>
      <c r="W320" s="649"/>
      <c r="X320" s="649"/>
      <c r="Y320" s="649"/>
      <c r="Z320" s="649"/>
      <c r="AA320" s="649"/>
      <c r="AB320" s="649"/>
      <c r="AC320" s="649"/>
      <c r="AD320" s="649"/>
      <c r="AE320" s="649"/>
      <c r="AF320" s="649"/>
      <c r="AG320" s="649"/>
      <c r="AH320" s="649"/>
      <c r="AI320" s="649"/>
      <c r="AJ320" s="649"/>
      <c r="AK320" s="649"/>
      <c r="AL320" s="649"/>
      <c r="AM320" s="649"/>
      <c r="AN320" s="649"/>
    </row>
    <row r="321" spans="1:40" s="421" customFormat="1" x14ac:dyDescent="0.25">
      <c r="A321" s="71"/>
      <c r="B321" s="3"/>
      <c r="C321" s="696"/>
      <c r="D321" s="3"/>
      <c r="E321" s="3"/>
      <c r="F321" s="3"/>
      <c r="G321" s="3"/>
      <c r="H321" s="3"/>
      <c r="I321" s="3"/>
      <c r="J321" s="3"/>
      <c r="M321" s="3"/>
      <c r="N321" s="3"/>
      <c r="O321" s="3"/>
      <c r="P321" s="3"/>
      <c r="Q321" s="3"/>
      <c r="R321" s="3"/>
      <c r="S321" s="649"/>
      <c r="T321" s="649"/>
      <c r="U321" s="649"/>
      <c r="V321" s="649"/>
      <c r="W321" s="649"/>
      <c r="X321" s="649"/>
      <c r="Y321" s="649"/>
      <c r="Z321" s="649"/>
      <c r="AA321" s="649"/>
      <c r="AB321" s="649"/>
      <c r="AC321" s="649"/>
      <c r="AD321" s="649"/>
      <c r="AE321" s="649"/>
      <c r="AF321" s="649"/>
      <c r="AG321" s="649"/>
      <c r="AH321" s="649"/>
      <c r="AI321" s="649"/>
      <c r="AJ321" s="649"/>
      <c r="AK321" s="649"/>
      <c r="AL321" s="649"/>
      <c r="AM321" s="649"/>
      <c r="AN321" s="649"/>
    </row>
    <row r="322" spans="1:40" s="421" customFormat="1" x14ac:dyDescent="0.25">
      <c r="A322" s="71"/>
      <c r="B322" s="3"/>
      <c r="C322" s="696"/>
      <c r="D322" s="3"/>
      <c r="E322" s="3"/>
      <c r="F322" s="3"/>
      <c r="G322" s="3"/>
      <c r="H322" s="3"/>
      <c r="I322" s="3"/>
      <c r="J322" s="3"/>
      <c r="M322" s="3"/>
      <c r="N322" s="3"/>
      <c r="O322" s="3"/>
      <c r="P322" s="3"/>
      <c r="Q322" s="3"/>
      <c r="R322" s="3"/>
      <c r="S322" s="649"/>
      <c r="T322" s="649"/>
      <c r="U322" s="649"/>
      <c r="V322" s="649"/>
      <c r="W322" s="649"/>
      <c r="X322" s="649"/>
      <c r="Y322" s="649"/>
      <c r="Z322" s="649"/>
      <c r="AA322" s="649"/>
      <c r="AB322" s="649"/>
      <c r="AC322" s="649"/>
      <c r="AD322" s="649"/>
      <c r="AE322" s="649"/>
      <c r="AF322" s="649"/>
      <c r="AG322" s="649"/>
      <c r="AH322" s="649"/>
      <c r="AI322" s="649"/>
      <c r="AJ322" s="649"/>
      <c r="AK322" s="649"/>
      <c r="AL322" s="649"/>
      <c r="AM322" s="649"/>
      <c r="AN322" s="649"/>
    </row>
    <row r="323" spans="1:40" s="421" customFormat="1" x14ac:dyDescent="0.25">
      <c r="A323" s="71"/>
      <c r="B323" s="3"/>
      <c r="C323" s="696"/>
      <c r="D323" s="3"/>
      <c r="E323" s="3"/>
      <c r="F323" s="3"/>
      <c r="G323" s="3"/>
      <c r="H323" s="3"/>
      <c r="I323" s="3"/>
      <c r="J323" s="3"/>
      <c r="M323" s="3"/>
      <c r="N323" s="3"/>
      <c r="O323" s="3"/>
      <c r="P323" s="3"/>
      <c r="Q323" s="3"/>
      <c r="R323" s="3"/>
      <c r="S323" s="649"/>
      <c r="T323" s="649"/>
      <c r="U323" s="649"/>
      <c r="V323" s="649"/>
      <c r="W323" s="649"/>
      <c r="X323" s="649"/>
      <c r="Y323" s="649"/>
      <c r="Z323" s="649"/>
      <c r="AA323" s="649"/>
      <c r="AB323" s="649"/>
      <c r="AC323" s="649"/>
      <c r="AD323" s="649"/>
      <c r="AE323" s="649"/>
      <c r="AF323" s="649"/>
      <c r="AG323" s="649"/>
      <c r="AH323" s="649"/>
      <c r="AI323" s="649"/>
      <c r="AJ323" s="649"/>
      <c r="AK323" s="649"/>
      <c r="AL323" s="649"/>
      <c r="AM323" s="649"/>
      <c r="AN323" s="649"/>
    </row>
    <row r="324" spans="1:40" s="421" customFormat="1" x14ac:dyDescent="0.25">
      <c r="A324" s="71"/>
      <c r="B324" s="3"/>
      <c r="C324" s="696"/>
      <c r="D324" s="3"/>
      <c r="E324" s="3"/>
      <c r="F324" s="3"/>
      <c r="G324" s="3"/>
      <c r="H324" s="3"/>
      <c r="I324" s="3"/>
      <c r="J324" s="3"/>
      <c r="M324" s="3"/>
      <c r="N324" s="3"/>
      <c r="O324" s="3"/>
      <c r="P324" s="3"/>
      <c r="Q324" s="3"/>
      <c r="R324" s="3"/>
      <c r="S324" s="649"/>
      <c r="T324" s="649"/>
      <c r="U324" s="649"/>
      <c r="V324" s="649"/>
      <c r="W324" s="649"/>
      <c r="X324" s="649"/>
      <c r="Y324" s="649"/>
      <c r="Z324" s="649"/>
      <c r="AA324" s="649"/>
      <c r="AB324" s="649"/>
      <c r="AC324" s="649"/>
      <c r="AD324" s="649"/>
      <c r="AE324" s="649"/>
      <c r="AF324" s="649"/>
      <c r="AG324" s="649"/>
      <c r="AH324" s="649"/>
      <c r="AI324" s="649"/>
      <c r="AJ324" s="649"/>
      <c r="AK324" s="649"/>
      <c r="AL324" s="649"/>
      <c r="AM324" s="649"/>
      <c r="AN324" s="649"/>
    </row>
    <row r="325" spans="1:40" s="421" customFormat="1" x14ac:dyDescent="0.25">
      <c r="A325" s="71"/>
      <c r="B325" s="3"/>
      <c r="C325" s="696"/>
      <c r="D325" s="3"/>
      <c r="E325" s="3"/>
      <c r="F325" s="3"/>
      <c r="G325" s="3"/>
      <c r="H325" s="3"/>
      <c r="I325" s="3"/>
      <c r="J325" s="3"/>
      <c r="M325" s="3"/>
      <c r="N325" s="3"/>
      <c r="O325" s="3"/>
      <c r="P325" s="3"/>
      <c r="Q325" s="3"/>
      <c r="R325" s="3"/>
      <c r="S325" s="649"/>
      <c r="T325" s="649"/>
      <c r="U325" s="649"/>
      <c r="V325" s="649"/>
      <c r="W325" s="649"/>
      <c r="X325" s="649"/>
      <c r="Y325" s="649"/>
      <c r="Z325" s="649"/>
      <c r="AA325" s="649"/>
      <c r="AB325" s="649"/>
      <c r="AC325" s="649"/>
      <c r="AD325" s="649"/>
      <c r="AE325" s="649"/>
      <c r="AF325" s="649"/>
      <c r="AG325" s="649"/>
      <c r="AH325" s="649"/>
      <c r="AI325" s="649"/>
      <c r="AJ325" s="649"/>
      <c r="AK325" s="649"/>
      <c r="AL325" s="649"/>
      <c r="AM325" s="649"/>
      <c r="AN325" s="649"/>
    </row>
    <row r="326" spans="1:40" s="421" customFormat="1" x14ac:dyDescent="0.25">
      <c r="A326" s="71"/>
      <c r="B326" s="3"/>
      <c r="C326" s="696"/>
      <c r="D326" s="3"/>
      <c r="E326" s="3"/>
      <c r="F326" s="3"/>
      <c r="G326" s="3"/>
      <c r="H326" s="3"/>
      <c r="I326" s="3"/>
      <c r="J326" s="3"/>
      <c r="M326" s="3"/>
      <c r="N326" s="3"/>
      <c r="O326" s="3"/>
      <c r="P326" s="3"/>
      <c r="Q326" s="3"/>
      <c r="R326" s="3"/>
      <c r="S326" s="649"/>
      <c r="T326" s="649"/>
      <c r="U326" s="649"/>
      <c r="V326" s="649"/>
      <c r="W326" s="649"/>
      <c r="X326" s="649"/>
      <c r="Y326" s="649"/>
      <c r="Z326" s="649"/>
      <c r="AA326" s="649"/>
      <c r="AB326" s="649"/>
      <c r="AC326" s="649"/>
      <c r="AD326" s="649"/>
      <c r="AE326" s="649"/>
      <c r="AF326" s="649"/>
      <c r="AG326" s="649"/>
      <c r="AH326" s="649"/>
      <c r="AI326" s="649"/>
      <c r="AJ326" s="649"/>
      <c r="AK326" s="649"/>
      <c r="AL326" s="649"/>
      <c r="AM326" s="649"/>
      <c r="AN326" s="649"/>
    </row>
    <row r="327" spans="1:40" s="421" customFormat="1" x14ac:dyDescent="0.25">
      <c r="A327" s="71"/>
      <c r="B327" s="3"/>
      <c r="C327" s="696"/>
      <c r="D327" s="3"/>
      <c r="E327" s="3"/>
      <c r="F327" s="3"/>
      <c r="G327" s="3"/>
      <c r="H327" s="3"/>
      <c r="I327" s="3"/>
      <c r="J327" s="3"/>
      <c r="M327" s="3"/>
      <c r="N327" s="3"/>
      <c r="O327" s="3"/>
      <c r="P327" s="3"/>
      <c r="Q327" s="3"/>
      <c r="R327" s="3"/>
      <c r="S327" s="649"/>
      <c r="T327" s="649"/>
      <c r="U327" s="649"/>
      <c r="V327" s="649"/>
      <c r="W327" s="649"/>
      <c r="X327" s="649"/>
      <c r="Y327" s="649"/>
      <c r="Z327" s="649"/>
      <c r="AA327" s="649"/>
      <c r="AB327" s="649"/>
      <c r="AC327" s="649"/>
      <c r="AD327" s="649"/>
      <c r="AE327" s="649"/>
      <c r="AF327" s="649"/>
      <c r="AG327" s="649"/>
      <c r="AH327" s="649"/>
      <c r="AI327" s="649"/>
      <c r="AJ327" s="649"/>
      <c r="AK327" s="649"/>
      <c r="AL327" s="649"/>
      <c r="AM327" s="649"/>
      <c r="AN327" s="649"/>
    </row>
    <row r="328" spans="1:40" s="421" customFormat="1" x14ac:dyDescent="0.25">
      <c r="A328" s="71"/>
      <c r="B328" s="3"/>
      <c r="C328" s="696"/>
      <c r="D328" s="3"/>
      <c r="E328" s="3"/>
      <c r="F328" s="3"/>
      <c r="G328" s="3"/>
      <c r="H328" s="3"/>
      <c r="I328" s="3"/>
      <c r="J328" s="3"/>
      <c r="M328" s="3"/>
      <c r="N328" s="3"/>
      <c r="O328" s="3"/>
      <c r="P328" s="3"/>
      <c r="Q328" s="3"/>
      <c r="R328" s="3"/>
      <c r="S328" s="649"/>
      <c r="T328" s="649"/>
      <c r="U328" s="649"/>
      <c r="V328" s="649"/>
      <c r="W328" s="649"/>
      <c r="X328" s="649"/>
      <c r="Y328" s="649"/>
      <c r="Z328" s="649"/>
      <c r="AA328" s="649"/>
      <c r="AB328" s="649"/>
      <c r="AC328" s="649"/>
      <c r="AD328" s="649"/>
      <c r="AE328" s="649"/>
      <c r="AF328" s="649"/>
      <c r="AG328" s="649"/>
      <c r="AH328" s="649"/>
      <c r="AI328" s="649"/>
      <c r="AJ328" s="649"/>
      <c r="AK328" s="649"/>
      <c r="AL328" s="649"/>
      <c r="AM328" s="649"/>
      <c r="AN328" s="649"/>
    </row>
    <row r="329" spans="1:40" s="421" customFormat="1" x14ac:dyDescent="0.25">
      <c r="A329" s="71"/>
      <c r="B329" s="3"/>
      <c r="C329" s="696"/>
      <c r="D329" s="3"/>
      <c r="E329" s="3"/>
      <c r="F329" s="3"/>
      <c r="G329" s="3"/>
      <c r="H329" s="3"/>
      <c r="I329" s="3"/>
      <c r="J329" s="3"/>
      <c r="M329" s="3"/>
      <c r="N329" s="3"/>
      <c r="O329" s="3"/>
      <c r="P329" s="3"/>
      <c r="Q329" s="3"/>
      <c r="R329" s="3"/>
      <c r="S329" s="649"/>
      <c r="T329" s="649"/>
      <c r="U329" s="649"/>
      <c r="V329" s="649"/>
      <c r="W329" s="649"/>
      <c r="X329" s="649"/>
      <c r="Y329" s="649"/>
      <c r="Z329" s="649"/>
      <c r="AA329" s="649"/>
      <c r="AB329" s="649"/>
      <c r="AC329" s="649"/>
      <c r="AD329" s="649"/>
      <c r="AE329" s="649"/>
      <c r="AF329" s="649"/>
      <c r="AG329" s="649"/>
      <c r="AH329" s="649"/>
      <c r="AI329" s="649"/>
      <c r="AJ329" s="649"/>
      <c r="AK329" s="649"/>
      <c r="AL329" s="649"/>
      <c r="AM329" s="649"/>
      <c r="AN329" s="649"/>
    </row>
    <row r="330" spans="1:40" s="421" customFormat="1" x14ac:dyDescent="0.25">
      <c r="A330" s="71"/>
      <c r="B330" s="3"/>
      <c r="C330" s="696"/>
      <c r="D330" s="3"/>
      <c r="E330" s="3"/>
      <c r="F330" s="3"/>
      <c r="G330" s="3"/>
      <c r="H330" s="3"/>
      <c r="I330" s="3"/>
      <c r="J330" s="3"/>
      <c r="M330" s="3"/>
      <c r="N330" s="3"/>
      <c r="O330" s="3"/>
      <c r="P330" s="3"/>
      <c r="Q330" s="3"/>
      <c r="R330" s="3"/>
      <c r="S330" s="649"/>
      <c r="T330" s="649"/>
      <c r="U330" s="649"/>
      <c r="V330" s="649"/>
      <c r="W330" s="649"/>
      <c r="X330" s="649"/>
      <c r="Y330" s="649"/>
      <c r="Z330" s="649"/>
      <c r="AA330" s="649"/>
      <c r="AB330" s="649"/>
      <c r="AC330" s="649"/>
      <c r="AD330" s="649"/>
      <c r="AE330" s="649"/>
      <c r="AF330" s="649"/>
      <c r="AG330" s="649"/>
      <c r="AH330" s="649"/>
      <c r="AI330" s="649"/>
      <c r="AJ330" s="649"/>
      <c r="AK330" s="649"/>
      <c r="AL330" s="649"/>
      <c r="AM330" s="649"/>
      <c r="AN330" s="649"/>
    </row>
    <row r="331" spans="1:40" s="421" customFormat="1" x14ac:dyDescent="0.25">
      <c r="A331" s="71"/>
      <c r="B331" s="3"/>
      <c r="C331" s="696"/>
      <c r="D331" s="3"/>
      <c r="E331" s="3"/>
      <c r="F331" s="3"/>
      <c r="G331" s="3"/>
      <c r="H331" s="3"/>
      <c r="I331" s="3"/>
      <c r="J331" s="3"/>
      <c r="M331" s="3"/>
      <c r="N331" s="3"/>
      <c r="O331" s="3"/>
      <c r="P331" s="3"/>
      <c r="Q331" s="3"/>
      <c r="R331" s="3"/>
      <c r="S331" s="649"/>
      <c r="T331" s="649"/>
      <c r="U331" s="649"/>
      <c r="V331" s="649"/>
      <c r="W331" s="649"/>
      <c r="X331" s="649"/>
      <c r="Y331" s="649"/>
      <c r="Z331" s="649"/>
      <c r="AA331" s="649"/>
      <c r="AB331" s="649"/>
      <c r="AC331" s="649"/>
      <c r="AD331" s="649"/>
      <c r="AE331" s="649"/>
      <c r="AF331" s="649"/>
      <c r="AG331" s="649"/>
      <c r="AH331" s="649"/>
      <c r="AI331" s="649"/>
      <c r="AJ331" s="649"/>
      <c r="AK331" s="649"/>
      <c r="AL331" s="649"/>
      <c r="AM331" s="649"/>
      <c r="AN331" s="649"/>
    </row>
    <row r="332" spans="1:40" s="421" customFormat="1" x14ac:dyDescent="0.25">
      <c r="A332" s="71"/>
      <c r="B332" s="3"/>
      <c r="C332" s="696"/>
      <c r="D332" s="3"/>
      <c r="E332" s="3"/>
      <c r="F332" s="3"/>
      <c r="G332" s="3"/>
      <c r="H332" s="3"/>
      <c r="I332" s="3"/>
      <c r="J332" s="3"/>
      <c r="M332" s="3"/>
      <c r="N332" s="3"/>
      <c r="O332" s="3"/>
      <c r="P332" s="3"/>
      <c r="Q332" s="3"/>
      <c r="R332" s="3"/>
      <c r="S332" s="649"/>
      <c r="T332" s="649"/>
      <c r="U332" s="649"/>
      <c r="V332" s="649"/>
      <c r="W332" s="649"/>
      <c r="X332" s="649"/>
      <c r="Y332" s="649"/>
      <c r="Z332" s="649"/>
      <c r="AA332" s="649"/>
      <c r="AB332" s="649"/>
      <c r="AC332" s="649"/>
      <c r="AD332" s="649"/>
      <c r="AE332" s="649"/>
      <c r="AF332" s="649"/>
      <c r="AG332" s="649"/>
      <c r="AH332" s="649"/>
      <c r="AI332" s="649"/>
      <c r="AJ332" s="649"/>
      <c r="AK332" s="649"/>
      <c r="AL332" s="649"/>
      <c r="AM332" s="649"/>
      <c r="AN332" s="649"/>
    </row>
    <row r="333" spans="1:40" s="421" customFormat="1" x14ac:dyDescent="0.25">
      <c r="A333" s="71"/>
      <c r="B333" s="3"/>
      <c r="C333" s="696"/>
      <c r="D333" s="3"/>
      <c r="E333" s="3"/>
      <c r="F333" s="3"/>
      <c r="G333" s="3"/>
      <c r="H333" s="3"/>
      <c r="I333" s="3"/>
      <c r="J333" s="3"/>
      <c r="M333" s="3"/>
      <c r="N333" s="3"/>
      <c r="O333" s="3"/>
      <c r="P333" s="3"/>
      <c r="Q333" s="3"/>
      <c r="R333" s="3"/>
      <c r="S333" s="649"/>
      <c r="T333" s="649"/>
      <c r="U333" s="649"/>
      <c r="V333" s="649"/>
      <c r="W333" s="649"/>
      <c r="X333" s="649"/>
      <c r="Y333" s="649"/>
      <c r="Z333" s="649"/>
      <c r="AA333" s="649"/>
      <c r="AB333" s="649"/>
      <c r="AC333" s="649"/>
      <c r="AD333" s="649"/>
      <c r="AE333" s="649"/>
      <c r="AF333" s="649"/>
      <c r="AG333" s="649"/>
      <c r="AH333" s="649"/>
      <c r="AI333" s="649"/>
      <c r="AJ333" s="649"/>
      <c r="AK333" s="649"/>
      <c r="AL333" s="649"/>
      <c r="AM333" s="649"/>
      <c r="AN333" s="649"/>
    </row>
    <row r="334" spans="1:40" s="421" customFormat="1" x14ac:dyDescent="0.25">
      <c r="A334" s="71"/>
      <c r="B334" s="3"/>
      <c r="C334" s="696"/>
      <c r="D334" s="3"/>
      <c r="E334" s="3"/>
      <c r="F334" s="3"/>
      <c r="G334" s="3"/>
      <c r="H334" s="3"/>
      <c r="I334" s="3"/>
      <c r="J334" s="3"/>
      <c r="M334" s="3"/>
      <c r="N334" s="3"/>
      <c r="O334" s="3"/>
      <c r="P334" s="3"/>
      <c r="Q334" s="3"/>
      <c r="R334" s="3"/>
      <c r="S334" s="649"/>
      <c r="T334" s="649"/>
      <c r="U334" s="649"/>
      <c r="V334" s="649"/>
      <c r="W334" s="649"/>
      <c r="X334" s="649"/>
      <c r="Y334" s="649"/>
      <c r="Z334" s="649"/>
      <c r="AA334" s="649"/>
      <c r="AB334" s="649"/>
      <c r="AC334" s="649"/>
      <c r="AD334" s="649"/>
      <c r="AE334" s="649"/>
      <c r="AF334" s="649"/>
      <c r="AG334" s="649"/>
      <c r="AH334" s="649"/>
      <c r="AI334" s="649"/>
      <c r="AJ334" s="649"/>
      <c r="AK334" s="649"/>
      <c r="AL334" s="649"/>
      <c r="AM334" s="649"/>
      <c r="AN334" s="649"/>
    </row>
    <row r="335" spans="1:40" s="421" customFormat="1" x14ac:dyDescent="0.25">
      <c r="A335" s="71"/>
      <c r="B335" s="3"/>
      <c r="C335" s="696"/>
      <c r="D335" s="3"/>
      <c r="E335" s="3"/>
      <c r="F335" s="3"/>
      <c r="G335" s="3"/>
      <c r="H335" s="3"/>
      <c r="I335" s="3"/>
      <c r="J335" s="3"/>
      <c r="M335" s="3"/>
      <c r="N335" s="3"/>
      <c r="O335" s="3"/>
      <c r="P335" s="3"/>
      <c r="Q335" s="3"/>
      <c r="R335" s="3"/>
      <c r="S335" s="649"/>
      <c r="T335" s="649"/>
      <c r="U335" s="649"/>
      <c r="V335" s="649"/>
      <c r="W335" s="649"/>
      <c r="X335" s="649"/>
      <c r="Y335" s="649"/>
      <c r="Z335" s="649"/>
      <c r="AA335" s="649"/>
      <c r="AB335" s="649"/>
      <c r="AC335" s="649"/>
      <c r="AD335" s="649"/>
      <c r="AE335" s="649"/>
      <c r="AF335" s="649"/>
      <c r="AG335" s="649"/>
      <c r="AH335" s="649"/>
      <c r="AI335" s="649"/>
      <c r="AJ335" s="649"/>
      <c r="AK335" s="649"/>
      <c r="AL335" s="649"/>
      <c r="AM335" s="649"/>
      <c r="AN335" s="649"/>
    </row>
    <row r="336" spans="1:40" s="421" customFormat="1" x14ac:dyDescent="0.25">
      <c r="A336" s="71"/>
      <c r="B336" s="3"/>
      <c r="C336" s="696"/>
      <c r="D336" s="3"/>
      <c r="E336" s="3"/>
      <c r="F336" s="3"/>
      <c r="G336" s="3"/>
      <c r="H336" s="3"/>
      <c r="I336" s="3"/>
      <c r="J336" s="3"/>
      <c r="M336" s="3"/>
      <c r="N336" s="3"/>
      <c r="O336" s="3"/>
      <c r="P336" s="3"/>
      <c r="Q336" s="3"/>
      <c r="R336" s="3"/>
      <c r="S336" s="649"/>
      <c r="T336" s="649"/>
      <c r="U336" s="649"/>
      <c r="V336" s="649"/>
      <c r="W336" s="649"/>
      <c r="X336" s="649"/>
      <c r="Y336" s="649"/>
      <c r="Z336" s="649"/>
      <c r="AA336" s="649"/>
      <c r="AB336" s="649"/>
      <c r="AC336" s="649"/>
      <c r="AD336" s="649"/>
      <c r="AE336" s="649"/>
      <c r="AF336" s="649"/>
      <c r="AG336" s="649"/>
      <c r="AH336" s="649"/>
      <c r="AI336" s="649"/>
      <c r="AJ336" s="649"/>
      <c r="AK336" s="649"/>
      <c r="AL336" s="649"/>
      <c r="AM336" s="649"/>
      <c r="AN336" s="649"/>
    </row>
    <row r="337" spans="1:40" s="421" customFormat="1" x14ac:dyDescent="0.25">
      <c r="A337" s="71"/>
      <c r="B337" s="3"/>
      <c r="C337" s="696"/>
      <c r="D337" s="3"/>
      <c r="E337" s="3"/>
      <c r="F337" s="3"/>
      <c r="G337" s="3"/>
      <c r="H337" s="3"/>
      <c r="I337" s="3"/>
      <c r="J337" s="3"/>
      <c r="M337" s="3"/>
      <c r="N337" s="3"/>
      <c r="O337" s="3"/>
      <c r="P337" s="3"/>
      <c r="Q337" s="3"/>
      <c r="R337" s="3"/>
      <c r="S337" s="649"/>
      <c r="T337" s="649"/>
      <c r="U337" s="649"/>
      <c r="V337" s="649"/>
      <c r="W337" s="649"/>
      <c r="X337" s="649"/>
      <c r="Y337" s="649"/>
      <c r="Z337" s="649"/>
      <c r="AA337" s="649"/>
      <c r="AB337" s="649"/>
      <c r="AC337" s="649"/>
      <c r="AD337" s="649"/>
      <c r="AE337" s="649"/>
      <c r="AF337" s="649"/>
      <c r="AG337" s="649"/>
      <c r="AH337" s="649"/>
      <c r="AI337" s="649"/>
      <c r="AJ337" s="649"/>
      <c r="AK337" s="649"/>
      <c r="AL337" s="649"/>
      <c r="AM337" s="649"/>
      <c r="AN337" s="649"/>
    </row>
    <row r="338" spans="1:40" s="421" customFormat="1" x14ac:dyDescent="0.25">
      <c r="A338" s="71"/>
      <c r="B338" s="3"/>
      <c r="C338" s="696"/>
      <c r="D338" s="3"/>
      <c r="E338" s="3"/>
      <c r="F338" s="3"/>
      <c r="G338" s="3"/>
      <c r="H338" s="3"/>
      <c r="I338" s="3"/>
      <c r="J338" s="3"/>
      <c r="M338" s="3"/>
      <c r="N338" s="3"/>
      <c r="O338" s="3"/>
      <c r="P338" s="3"/>
      <c r="Q338" s="3"/>
      <c r="R338" s="3"/>
      <c r="S338" s="649"/>
      <c r="T338" s="649"/>
      <c r="U338" s="649"/>
      <c r="V338" s="649"/>
      <c r="W338" s="649"/>
      <c r="X338" s="649"/>
      <c r="Y338" s="649"/>
      <c r="Z338" s="649"/>
      <c r="AA338" s="649"/>
      <c r="AB338" s="649"/>
      <c r="AC338" s="649"/>
      <c r="AD338" s="649"/>
      <c r="AE338" s="649"/>
      <c r="AF338" s="649"/>
      <c r="AG338" s="649"/>
      <c r="AH338" s="649"/>
      <c r="AI338" s="649"/>
      <c r="AJ338" s="649"/>
      <c r="AK338" s="649"/>
      <c r="AL338" s="649"/>
      <c r="AM338" s="649"/>
      <c r="AN338" s="649"/>
    </row>
    <row r="339" spans="1:40" s="421" customFormat="1" x14ac:dyDescent="0.25">
      <c r="A339" s="71"/>
      <c r="B339" s="3"/>
      <c r="C339" s="696"/>
      <c r="D339" s="3"/>
      <c r="E339" s="3"/>
      <c r="F339" s="3"/>
      <c r="G339" s="3"/>
      <c r="H339" s="3"/>
      <c r="I339" s="3"/>
      <c r="J339" s="3"/>
      <c r="M339" s="3"/>
      <c r="N339" s="3"/>
      <c r="O339" s="3"/>
      <c r="P339" s="3"/>
      <c r="Q339" s="3"/>
      <c r="R339" s="3"/>
      <c r="S339" s="649"/>
      <c r="T339" s="649"/>
      <c r="U339" s="649"/>
      <c r="V339" s="649"/>
      <c r="W339" s="649"/>
      <c r="X339" s="649"/>
      <c r="Y339" s="649"/>
      <c r="Z339" s="649"/>
      <c r="AA339" s="649"/>
      <c r="AB339" s="649"/>
      <c r="AC339" s="649"/>
      <c r="AD339" s="649"/>
      <c r="AE339" s="649"/>
      <c r="AF339" s="649"/>
      <c r="AG339" s="649"/>
      <c r="AH339" s="649"/>
      <c r="AI339" s="649"/>
      <c r="AJ339" s="649"/>
      <c r="AK339" s="649"/>
      <c r="AL339" s="649"/>
      <c r="AM339" s="649"/>
      <c r="AN339" s="649"/>
    </row>
    <row r="340" spans="1:40" s="421" customFormat="1" x14ac:dyDescent="0.25">
      <c r="A340" s="71"/>
      <c r="B340" s="3"/>
      <c r="C340" s="696"/>
      <c r="D340" s="3"/>
      <c r="E340" s="3"/>
      <c r="F340" s="3"/>
      <c r="G340" s="3"/>
      <c r="H340" s="3"/>
      <c r="I340" s="3"/>
      <c r="J340" s="3"/>
      <c r="M340" s="3"/>
      <c r="N340" s="3"/>
      <c r="O340" s="3"/>
      <c r="P340" s="3"/>
      <c r="Q340" s="3"/>
      <c r="R340" s="3"/>
      <c r="S340" s="649"/>
      <c r="T340" s="649"/>
      <c r="U340" s="649"/>
      <c r="V340" s="649"/>
      <c r="W340" s="649"/>
      <c r="X340" s="649"/>
      <c r="Y340" s="649"/>
      <c r="Z340" s="649"/>
      <c r="AA340" s="649"/>
      <c r="AB340" s="649"/>
      <c r="AC340" s="649"/>
      <c r="AD340" s="649"/>
      <c r="AE340" s="649"/>
      <c r="AF340" s="649"/>
      <c r="AG340" s="649"/>
      <c r="AH340" s="649"/>
      <c r="AI340" s="649"/>
      <c r="AJ340" s="649"/>
      <c r="AK340" s="649"/>
      <c r="AL340" s="649"/>
      <c r="AM340" s="649"/>
      <c r="AN340" s="649"/>
    </row>
    <row r="341" spans="1:40" s="421" customFormat="1" x14ac:dyDescent="0.25">
      <c r="A341" s="71"/>
      <c r="B341" s="3"/>
      <c r="C341" s="696"/>
      <c r="D341" s="3"/>
      <c r="E341" s="3"/>
      <c r="F341" s="3"/>
      <c r="G341" s="3"/>
      <c r="H341" s="3"/>
      <c r="I341" s="3"/>
      <c r="J341" s="3"/>
      <c r="M341" s="3"/>
      <c r="N341" s="3"/>
      <c r="O341" s="3"/>
      <c r="P341" s="3"/>
      <c r="Q341" s="3"/>
      <c r="R341" s="3"/>
      <c r="S341" s="649"/>
      <c r="T341" s="649"/>
      <c r="U341" s="649"/>
      <c r="V341" s="649"/>
      <c r="W341" s="649"/>
      <c r="X341" s="649"/>
      <c r="Y341" s="649"/>
      <c r="Z341" s="649"/>
      <c r="AA341" s="649"/>
      <c r="AB341" s="649"/>
      <c r="AC341" s="649"/>
      <c r="AD341" s="649"/>
      <c r="AE341" s="649"/>
      <c r="AF341" s="649"/>
      <c r="AG341" s="649"/>
      <c r="AH341" s="649"/>
      <c r="AI341" s="649"/>
      <c r="AJ341" s="649"/>
      <c r="AK341" s="649"/>
      <c r="AL341" s="649"/>
      <c r="AM341" s="649"/>
      <c r="AN341" s="649"/>
    </row>
    <row r="342" spans="1:40" s="421" customFormat="1" x14ac:dyDescent="0.25">
      <c r="A342" s="71"/>
      <c r="B342" s="3"/>
      <c r="C342" s="696"/>
      <c r="D342" s="3"/>
      <c r="E342" s="3"/>
      <c r="F342" s="3"/>
      <c r="G342" s="3"/>
      <c r="H342" s="3"/>
      <c r="I342" s="3"/>
      <c r="J342" s="3"/>
      <c r="M342" s="3"/>
      <c r="N342" s="3"/>
      <c r="O342" s="3"/>
      <c r="P342" s="3"/>
      <c r="Q342" s="3"/>
      <c r="R342" s="3"/>
      <c r="S342" s="649"/>
      <c r="T342" s="649"/>
      <c r="U342" s="649"/>
      <c r="V342" s="649"/>
      <c r="W342" s="649"/>
      <c r="X342" s="649"/>
      <c r="Y342" s="649"/>
      <c r="Z342" s="649"/>
      <c r="AA342" s="649"/>
      <c r="AB342" s="649"/>
      <c r="AC342" s="649"/>
      <c r="AD342" s="649"/>
      <c r="AE342" s="649"/>
      <c r="AF342" s="649"/>
      <c r="AG342" s="649"/>
      <c r="AH342" s="649"/>
      <c r="AI342" s="649"/>
      <c r="AJ342" s="649"/>
      <c r="AK342" s="649"/>
      <c r="AL342" s="649"/>
      <c r="AM342" s="649"/>
      <c r="AN342" s="649"/>
    </row>
    <row r="343" spans="1:40" s="421" customFormat="1" x14ac:dyDescent="0.25">
      <c r="A343" s="71"/>
      <c r="B343" s="3"/>
      <c r="C343" s="696"/>
      <c r="D343" s="3"/>
      <c r="E343" s="3"/>
      <c r="F343" s="3"/>
      <c r="G343" s="3"/>
      <c r="H343" s="3"/>
      <c r="I343" s="3"/>
      <c r="J343" s="3"/>
      <c r="M343" s="3"/>
      <c r="N343" s="3"/>
      <c r="O343" s="3"/>
      <c r="P343" s="3"/>
      <c r="Q343" s="3"/>
      <c r="R343" s="3"/>
      <c r="S343" s="649"/>
      <c r="T343" s="649"/>
      <c r="U343" s="649"/>
      <c r="V343" s="649"/>
      <c r="W343" s="649"/>
      <c r="X343" s="649"/>
      <c r="Y343" s="649"/>
      <c r="Z343" s="649"/>
      <c r="AA343" s="649"/>
      <c r="AB343" s="649"/>
      <c r="AC343" s="649"/>
      <c r="AD343" s="649"/>
      <c r="AE343" s="649"/>
      <c r="AF343" s="649"/>
      <c r="AG343" s="649"/>
      <c r="AH343" s="649"/>
      <c r="AI343" s="649"/>
      <c r="AJ343" s="649"/>
      <c r="AK343" s="649"/>
      <c r="AL343" s="649"/>
      <c r="AM343" s="649"/>
      <c r="AN343" s="649"/>
    </row>
    <row r="344" spans="1:40" s="421" customFormat="1" x14ac:dyDescent="0.25">
      <c r="A344" s="71"/>
      <c r="B344" s="3"/>
      <c r="C344" s="696"/>
      <c r="D344" s="3"/>
      <c r="E344" s="3"/>
      <c r="F344" s="3"/>
      <c r="G344" s="3"/>
      <c r="H344" s="3"/>
      <c r="I344" s="3"/>
      <c r="J344" s="3"/>
      <c r="M344" s="3"/>
      <c r="N344" s="3"/>
      <c r="O344" s="3"/>
      <c r="P344" s="3"/>
      <c r="Q344" s="3"/>
      <c r="R344" s="3"/>
      <c r="S344" s="649"/>
      <c r="T344" s="649"/>
      <c r="U344" s="649"/>
      <c r="V344" s="649"/>
      <c r="W344" s="649"/>
      <c r="X344" s="649"/>
      <c r="Y344" s="649"/>
      <c r="Z344" s="649"/>
      <c r="AA344" s="649"/>
      <c r="AB344" s="649"/>
      <c r="AC344" s="649"/>
      <c r="AD344" s="649"/>
      <c r="AE344" s="649"/>
      <c r="AF344" s="649"/>
      <c r="AG344" s="649"/>
      <c r="AH344" s="649"/>
      <c r="AI344" s="649"/>
      <c r="AJ344" s="649"/>
      <c r="AK344" s="649"/>
      <c r="AL344" s="649"/>
      <c r="AM344" s="649"/>
      <c r="AN344" s="649"/>
    </row>
    <row r="345" spans="1:40" s="421" customFormat="1" x14ac:dyDescent="0.25">
      <c r="A345" s="71"/>
      <c r="B345" s="3"/>
      <c r="C345" s="696"/>
      <c r="D345" s="3"/>
      <c r="E345" s="3"/>
      <c r="F345" s="3"/>
      <c r="G345" s="3"/>
      <c r="H345" s="3"/>
      <c r="I345" s="3"/>
      <c r="J345" s="3"/>
      <c r="M345" s="3"/>
      <c r="N345" s="3"/>
      <c r="O345" s="3"/>
      <c r="P345" s="3"/>
      <c r="Q345" s="3"/>
      <c r="R345" s="3"/>
      <c r="S345" s="649"/>
      <c r="T345" s="649"/>
      <c r="U345" s="649"/>
      <c r="V345" s="649"/>
      <c r="W345" s="649"/>
      <c r="X345" s="649"/>
      <c r="Y345" s="649"/>
      <c r="Z345" s="649"/>
      <c r="AA345" s="649"/>
      <c r="AB345" s="649"/>
      <c r="AC345" s="649"/>
      <c r="AD345" s="649"/>
      <c r="AE345" s="649"/>
      <c r="AF345" s="649"/>
      <c r="AG345" s="649"/>
      <c r="AH345" s="649"/>
      <c r="AI345" s="649"/>
      <c r="AJ345" s="649"/>
      <c r="AK345" s="649"/>
      <c r="AL345" s="649"/>
      <c r="AM345" s="649"/>
      <c r="AN345" s="649"/>
    </row>
    <row r="346" spans="1:40" s="421" customFormat="1" x14ac:dyDescent="0.25">
      <c r="A346" s="71"/>
      <c r="B346" s="3"/>
      <c r="C346" s="696"/>
      <c r="D346" s="3"/>
      <c r="E346" s="3"/>
      <c r="F346" s="3"/>
      <c r="G346" s="3"/>
      <c r="H346" s="3"/>
      <c r="I346" s="3"/>
      <c r="J346" s="3"/>
      <c r="M346" s="3"/>
      <c r="N346" s="3"/>
      <c r="O346" s="3"/>
      <c r="P346" s="3"/>
      <c r="Q346" s="3"/>
      <c r="R346" s="3"/>
      <c r="S346" s="649"/>
      <c r="T346" s="649"/>
      <c r="U346" s="649"/>
      <c r="V346" s="649"/>
      <c r="W346" s="649"/>
      <c r="X346" s="649"/>
      <c r="Y346" s="649"/>
      <c r="Z346" s="649"/>
      <c r="AA346" s="649"/>
      <c r="AB346" s="649"/>
      <c r="AC346" s="649"/>
      <c r="AD346" s="649"/>
      <c r="AE346" s="649"/>
      <c r="AF346" s="649"/>
      <c r="AG346" s="649"/>
      <c r="AH346" s="649"/>
      <c r="AI346" s="649"/>
      <c r="AJ346" s="649"/>
      <c r="AK346" s="649"/>
      <c r="AL346" s="649"/>
      <c r="AM346" s="649"/>
      <c r="AN346" s="649"/>
    </row>
    <row r="347" spans="1:40" s="421" customFormat="1" x14ac:dyDescent="0.25">
      <c r="A347" s="71"/>
      <c r="B347" s="3"/>
      <c r="C347" s="696"/>
      <c r="D347" s="3"/>
      <c r="E347" s="3"/>
      <c r="F347" s="3"/>
      <c r="G347" s="3"/>
      <c r="H347" s="3"/>
      <c r="I347" s="3"/>
      <c r="J347" s="3"/>
      <c r="M347" s="3"/>
      <c r="N347" s="3"/>
      <c r="O347" s="3"/>
      <c r="P347" s="3"/>
      <c r="Q347" s="3"/>
      <c r="R347" s="3"/>
      <c r="S347" s="649"/>
      <c r="T347" s="649"/>
      <c r="U347" s="649"/>
      <c r="V347" s="649"/>
      <c r="W347" s="649"/>
      <c r="X347" s="649"/>
      <c r="Y347" s="649"/>
      <c r="Z347" s="649"/>
      <c r="AA347" s="649"/>
      <c r="AB347" s="649"/>
      <c r="AC347" s="649"/>
      <c r="AD347" s="649"/>
      <c r="AE347" s="649"/>
      <c r="AF347" s="649"/>
      <c r="AG347" s="649"/>
      <c r="AH347" s="649"/>
      <c r="AI347" s="649"/>
      <c r="AJ347" s="649"/>
      <c r="AK347" s="649"/>
      <c r="AL347" s="649"/>
      <c r="AM347" s="649"/>
      <c r="AN347" s="649"/>
    </row>
    <row r="348" spans="1:40" s="421" customFormat="1" x14ac:dyDescent="0.25">
      <c r="A348" s="71"/>
      <c r="B348" s="3"/>
      <c r="C348" s="696"/>
      <c r="D348" s="3"/>
      <c r="E348" s="3"/>
      <c r="F348" s="3"/>
      <c r="G348" s="3"/>
      <c r="H348" s="3"/>
      <c r="I348" s="3"/>
      <c r="J348" s="3"/>
      <c r="M348" s="3"/>
      <c r="N348" s="3"/>
      <c r="O348" s="3"/>
      <c r="P348" s="3"/>
      <c r="Q348" s="3"/>
      <c r="R348" s="3"/>
      <c r="S348" s="649"/>
      <c r="T348" s="649"/>
      <c r="U348" s="649"/>
      <c r="V348" s="649"/>
      <c r="W348" s="649"/>
      <c r="X348" s="649"/>
      <c r="Y348" s="649"/>
      <c r="Z348" s="649"/>
      <c r="AA348" s="649"/>
      <c r="AB348" s="649"/>
      <c r="AC348" s="649"/>
      <c r="AD348" s="649"/>
      <c r="AE348" s="649"/>
      <c r="AF348" s="649"/>
      <c r="AG348" s="649"/>
      <c r="AH348" s="649"/>
      <c r="AI348" s="649"/>
      <c r="AJ348" s="649"/>
      <c r="AK348" s="649"/>
      <c r="AL348" s="649"/>
      <c r="AM348" s="649"/>
      <c r="AN348" s="649"/>
    </row>
    <row r="349" spans="1:40" s="421" customFormat="1" x14ac:dyDescent="0.25">
      <c r="A349" s="71"/>
      <c r="B349" s="3"/>
      <c r="C349" s="696"/>
      <c r="D349" s="3"/>
      <c r="E349" s="3"/>
      <c r="F349" s="3"/>
      <c r="G349" s="3"/>
      <c r="H349" s="3"/>
      <c r="I349" s="3"/>
      <c r="J349" s="3"/>
      <c r="M349" s="3"/>
      <c r="N349" s="3"/>
      <c r="O349" s="3"/>
      <c r="P349" s="3"/>
      <c r="Q349" s="3"/>
      <c r="R349" s="3"/>
      <c r="S349" s="649"/>
      <c r="T349" s="649"/>
      <c r="U349" s="649"/>
      <c r="V349" s="649"/>
      <c r="W349" s="649"/>
      <c r="X349" s="649"/>
      <c r="Y349" s="649"/>
      <c r="Z349" s="649"/>
      <c r="AA349" s="649"/>
      <c r="AB349" s="649"/>
      <c r="AC349" s="649"/>
      <c r="AD349" s="649"/>
      <c r="AE349" s="649"/>
      <c r="AF349" s="649"/>
      <c r="AG349" s="649"/>
      <c r="AH349" s="649"/>
      <c r="AI349" s="649"/>
      <c r="AJ349" s="649"/>
      <c r="AK349" s="649"/>
      <c r="AL349" s="649"/>
      <c r="AM349" s="649"/>
      <c r="AN349" s="649"/>
    </row>
    <row r="350" spans="1:40" s="421" customFormat="1" x14ac:dyDescent="0.25">
      <c r="A350" s="71"/>
      <c r="B350" s="3"/>
      <c r="C350" s="696"/>
      <c r="D350" s="3"/>
      <c r="E350" s="3"/>
      <c r="F350" s="3"/>
      <c r="G350" s="3"/>
      <c r="H350" s="3"/>
      <c r="I350" s="3"/>
      <c r="J350" s="3"/>
      <c r="M350" s="3"/>
      <c r="N350" s="3"/>
      <c r="O350" s="3"/>
      <c r="P350" s="3"/>
      <c r="Q350" s="3"/>
      <c r="R350" s="3"/>
      <c r="S350" s="649"/>
      <c r="T350" s="649"/>
      <c r="U350" s="649"/>
      <c r="V350" s="649"/>
      <c r="W350" s="649"/>
      <c r="X350" s="649"/>
      <c r="Y350" s="649"/>
      <c r="Z350" s="649"/>
      <c r="AA350" s="649"/>
      <c r="AB350" s="649"/>
      <c r="AC350" s="649"/>
      <c r="AD350" s="649"/>
      <c r="AE350" s="649"/>
      <c r="AF350" s="649"/>
      <c r="AG350" s="649"/>
      <c r="AH350" s="649"/>
      <c r="AI350" s="649"/>
      <c r="AJ350" s="649"/>
      <c r="AK350" s="649"/>
      <c r="AL350" s="649"/>
      <c r="AM350" s="649"/>
      <c r="AN350" s="649"/>
    </row>
    <row r="351" spans="1:40" s="421" customFormat="1" x14ac:dyDescent="0.25">
      <c r="A351" s="71"/>
      <c r="B351" s="3"/>
      <c r="C351" s="696"/>
      <c r="D351" s="3"/>
      <c r="E351" s="3"/>
      <c r="F351" s="3"/>
      <c r="G351" s="3"/>
      <c r="H351" s="3"/>
      <c r="I351" s="3"/>
      <c r="J351" s="3"/>
      <c r="M351" s="3"/>
      <c r="N351" s="3"/>
      <c r="O351" s="3"/>
      <c r="P351" s="3"/>
      <c r="Q351" s="3"/>
      <c r="R351" s="3"/>
      <c r="S351" s="649"/>
      <c r="T351" s="649"/>
      <c r="U351" s="649"/>
      <c r="V351" s="649"/>
      <c r="W351" s="649"/>
      <c r="X351" s="649"/>
      <c r="Y351" s="649"/>
      <c r="Z351" s="649"/>
      <c r="AA351" s="649"/>
      <c r="AB351" s="649"/>
      <c r="AC351" s="649"/>
      <c r="AD351" s="649"/>
      <c r="AE351" s="649"/>
      <c r="AF351" s="649"/>
      <c r="AG351" s="649"/>
      <c r="AH351" s="649"/>
      <c r="AI351" s="649"/>
      <c r="AJ351" s="649"/>
      <c r="AK351" s="649"/>
      <c r="AL351" s="649"/>
      <c r="AM351" s="649"/>
      <c r="AN351" s="649"/>
    </row>
    <row r="352" spans="1:40" s="421" customFormat="1" x14ac:dyDescent="0.25">
      <c r="A352" s="71"/>
      <c r="B352" s="3"/>
      <c r="C352" s="696"/>
      <c r="D352" s="3"/>
      <c r="E352" s="3"/>
      <c r="F352" s="3"/>
      <c r="G352" s="3"/>
      <c r="H352" s="3"/>
      <c r="I352" s="3"/>
      <c r="J352" s="3"/>
      <c r="M352" s="3"/>
      <c r="N352" s="3"/>
      <c r="O352" s="3"/>
      <c r="P352" s="3"/>
      <c r="Q352" s="3"/>
      <c r="R352" s="3"/>
      <c r="S352" s="649"/>
      <c r="T352" s="649"/>
      <c r="U352" s="649"/>
      <c r="V352" s="649"/>
      <c r="W352" s="649"/>
      <c r="X352" s="649"/>
      <c r="Y352" s="649"/>
      <c r="Z352" s="649"/>
      <c r="AA352" s="649"/>
      <c r="AB352" s="649"/>
      <c r="AC352" s="649"/>
      <c r="AD352" s="649"/>
      <c r="AE352" s="649"/>
      <c r="AF352" s="649"/>
      <c r="AG352" s="649"/>
      <c r="AH352" s="649"/>
      <c r="AI352" s="649"/>
      <c r="AJ352" s="649"/>
      <c r="AK352" s="649"/>
      <c r="AL352" s="649"/>
      <c r="AM352" s="649"/>
      <c r="AN352" s="649"/>
    </row>
    <row r="353" spans="1:40" s="421" customFormat="1" x14ac:dyDescent="0.25">
      <c r="A353" s="71"/>
      <c r="B353" s="3"/>
      <c r="C353" s="696"/>
      <c r="D353" s="3"/>
      <c r="E353" s="3"/>
      <c r="F353" s="3"/>
      <c r="G353" s="3"/>
      <c r="H353" s="3"/>
      <c r="I353" s="3"/>
      <c r="J353" s="3"/>
      <c r="M353" s="3"/>
      <c r="N353" s="3"/>
      <c r="O353" s="3"/>
      <c r="P353" s="3"/>
      <c r="Q353" s="3"/>
      <c r="R353" s="3"/>
      <c r="S353" s="649"/>
      <c r="T353" s="649"/>
      <c r="U353" s="649"/>
      <c r="V353" s="649"/>
      <c r="W353" s="649"/>
      <c r="X353" s="649"/>
      <c r="Y353" s="649"/>
      <c r="Z353" s="649"/>
      <c r="AA353" s="649"/>
      <c r="AB353" s="649"/>
      <c r="AC353" s="649"/>
      <c r="AD353" s="649"/>
      <c r="AE353" s="649"/>
      <c r="AF353" s="649"/>
      <c r="AG353" s="649"/>
      <c r="AH353" s="649"/>
      <c r="AI353" s="649"/>
      <c r="AJ353" s="649"/>
      <c r="AK353" s="649"/>
      <c r="AL353" s="649"/>
      <c r="AM353" s="649"/>
      <c r="AN353" s="649"/>
    </row>
    <row r="354" spans="1:40" s="421" customFormat="1" x14ac:dyDescent="0.25">
      <c r="A354" s="71"/>
      <c r="B354" s="3"/>
      <c r="C354" s="696"/>
      <c r="D354" s="3"/>
      <c r="E354" s="3"/>
      <c r="F354" s="3"/>
      <c r="G354" s="3"/>
      <c r="H354" s="3"/>
      <c r="I354" s="3"/>
      <c r="J354" s="3"/>
      <c r="M354" s="3"/>
      <c r="N354" s="3"/>
      <c r="O354" s="3"/>
      <c r="P354" s="3"/>
      <c r="Q354" s="3"/>
      <c r="R354" s="3"/>
      <c r="S354" s="649"/>
      <c r="T354" s="649"/>
      <c r="U354" s="649"/>
      <c r="V354" s="649"/>
      <c r="W354" s="649"/>
      <c r="X354" s="649"/>
      <c r="Y354" s="649"/>
      <c r="Z354" s="649"/>
      <c r="AA354" s="649"/>
      <c r="AB354" s="649"/>
      <c r="AC354" s="649"/>
      <c r="AD354" s="649"/>
      <c r="AE354" s="649"/>
      <c r="AF354" s="649"/>
      <c r="AG354" s="649"/>
      <c r="AH354" s="649"/>
      <c r="AI354" s="649"/>
      <c r="AJ354" s="649"/>
      <c r="AK354" s="649"/>
      <c r="AL354" s="649"/>
      <c r="AM354" s="649"/>
      <c r="AN354" s="649"/>
    </row>
    <row r="355" spans="1:40" s="421" customFormat="1" x14ac:dyDescent="0.25">
      <c r="A355" s="71"/>
      <c r="B355" s="3"/>
      <c r="C355" s="696"/>
      <c r="D355" s="3"/>
      <c r="E355" s="3"/>
      <c r="F355" s="3"/>
      <c r="G355" s="3"/>
      <c r="H355" s="3"/>
      <c r="I355" s="3"/>
      <c r="J355" s="3"/>
      <c r="M355" s="3"/>
      <c r="N355" s="3"/>
      <c r="O355" s="3"/>
      <c r="P355" s="3"/>
      <c r="Q355" s="3"/>
      <c r="R355" s="3"/>
      <c r="S355" s="649"/>
      <c r="T355" s="649"/>
      <c r="U355" s="649"/>
      <c r="V355" s="649"/>
      <c r="W355" s="649"/>
      <c r="X355" s="649"/>
      <c r="Y355" s="649"/>
      <c r="Z355" s="649"/>
      <c r="AA355" s="649"/>
      <c r="AB355" s="649"/>
      <c r="AC355" s="649"/>
      <c r="AD355" s="649"/>
      <c r="AE355" s="649"/>
      <c r="AF355" s="649"/>
      <c r="AG355" s="649"/>
      <c r="AH355" s="649"/>
      <c r="AI355" s="649"/>
      <c r="AJ355" s="649"/>
      <c r="AK355" s="649"/>
      <c r="AL355" s="649"/>
      <c r="AM355" s="649"/>
      <c r="AN355" s="649"/>
    </row>
    <row r="356" spans="1:40" s="421" customFormat="1" x14ac:dyDescent="0.25">
      <c r="A356" s="71"/>
      <c r="B356" s="3"/>
      <c r="C356" s="696"/>
      <c r="D356" s="3"/>
      <c r="E356" s="3"/>
      <c r="F356" s="3"/>
      <c r="G356" s="3"/>
      <c r="H356" s="3"/>
      <c r="I356" s="3"/>
      <c r="J356" s="3"/>
      <c r="M356" s="3"/>
      <c r="N356" s="3"/>
      <c r="O356" s="3"/>
      <c r="P356" s="3"/>
      <c r="Q356" s="3"/>
      <c r="R356" s="3"/>
      <c r="S356" s="649"/>
      <c r="T356" s="649"/>
      <c r="U356" s="649"/>
      <c r="V356" s="649"/>
      <c r="W356" s="649"/>
      <c r="X356" s="649"/>
      <c r="Y356" s="649"/>
      <c r="Z356" s="649"/>
      <c r="AA356" s="649"/>
      <c r="AB356" s="649"/>
      <c r="AC356" s="649"/>
      <c r="AD356" s="649"/>
      <c r="AE356" s="649"/>
      <c r="AF356" s="649"/>
      <c r="AG356" s="649"/>
      <c r="AH356" s="649"/>
      <c r="AI356" s="649"/>
      <c r="AJ356" s="649"/>
      <c r="AK356" s="649"/>
      <c r="AL356" s="649"/>
      <c r="AM356" s="649"/>
      <c r="AN356" s="649"/>
    </row>
    <row r="357" spans="1:40" s="421" customFormat="1" x14ac:dyDescent="0.25">
      <c r="A357" s="71"/>
      <c r="B357" s="3"/>
      <c r="C357" s="696"/>
      <c r="D357" s="3"/>
      <c r="E357" s="3"/>
      <c r="F357" s="3"/>
      <c r="G357" s="3"/>
      <c r="H357" s="3"/>
      <c r="I357" s="3"/>
      <c r="J357" s="3"/>
      <c r="M357" s="3"/>
      <c r="N357" s="3"/>
      <c r="O357" s="3"/>
      <c r="P357" s="3"/>
      <c r="Q357" s="3"/>
      <c r="R357" s="3"/>
      <c r="S357" s="649"/>
      <c r="T357" s="649"/>
      <c r="U357" s="649"/>
      <c r="V357" s="649"/>
      <c r="W357" s="649"/>
      <c r="X357" s="649"/>
      <c r="Y357" s="649"/>
      <c r="Z357" s="649"/>
      <c r="AA357" s="649"/>
      <c r="AB357" s="649"/>
      <c r="AC357" s="649"/>
      <c r="AD357" s="649"/>
      <c r="AE357" s="649"/>
      <c r="AF357" s="649"/>
      <c r="AG357" s="649"/>
      <c r="AH357" s="649"/>
      <c r="AI357" s="649"/>
      <c r="AJ357" s="649"/>
      <c r="AK357" s="649"/>
      <c r="AL357" s="649"/>
      <c r="AM357" s="649"/>
      <c r="AN357" s="649"/>
    </row>
    <row r="358" spans="1:40" s="421" customFormat="1" x14ac:dyDescent="0.25">
      <c r="A358" s="71"/>
      <c r="B358" s="3"/>
      <c r="C358" s="696"/>
      <c r="D358" s="3"/>
      <c r="E358" s="3"/>
      <c r="F358" s="3"/>
      <c r="G358" s="3"/>
      <c r="H358" s="3"/>
      <c r="I358" s="3"/>
      <c r="J358" s="3"/>
      <c r="M358" s="3"/>
      <c r="N358" s="3"/>
      <c r="O358" s="3"/>
      <c r="P358" s="3"/>
      <c r="Q358" s="3"/>
      <c r="R358" s="3"/>
      <c r="S358" s="649"/>
      <c r="T358" s="649"/>
      <c r="U358" s="649"/>
      <c r="V358" s="649"/>
      <c r="W358" s="649"/>
      <c r="X358" s="649"/>
      <c r="Y358" s="649"/>
      <c r="Z358" s="649"/>
      <c r="AA358" s="649"/>
      <c r="AB358" s="649"/>
      <c r="AC358" s="649"/>
      <c r="AD358" s="649"/>
      <c r="AE358" s="649"/>
      <c r="AF358" s="649"/>
      <c r="AG358" s="649"/>
      <c r="AH358" s="649"/>
      <c r="AI358" s="649"/>
      <c r="AJ358" s="649"/>
      <c r="AK358" s="649"/>
      <c r="AL358" s="649"/>
      <c r="AM358" s="649"/>
      <c r="AN358" s="649"/>
    </row>
    <row r="359" spans="1:40" s="421" customFormat="1" x14ac:dyDescent="0.25">
      <c r="A359" s="71"/>
      <c r="B359" s="3"/>
      <c r="C359" s="696"/>
      <c r="D359" s="3"/>
      <c r="E359" s="3"/>
      <c r="F359" s="3"/>
      <c r="G359" s="3"/>
      <c r="H359" s="3"/>
      <c r="I359" s="3"/>
      <c r="J359" s="3"/>
      <c r="M359" s="3"/>
      <c r="N359" s="3"/>
      <c r="O359" s="3"/>
      <c r="P359" s="3"/>
      <c r="Q359" s="3"/>
      <c r="R359" s="3"/>
      <c r="S359" s="649"/>
      <c r="T359" s="649"/>
      <c r="U359" s="649"/>
      <c r="V359" s="649"/>
      <c r="W359" s="649"/>
      <c r="X359" s="649"/>
      <c r="Y359" s="649"/>
      <c r="Z359" s="649"/>
      <c r="AA359" s="649"/>
      <c r="AB359" s="649"/>
      <c r="AC359" s="649"/>
      <c r="AD359" s="649"/>
      <c r="AE359" s="649"/>
      <c r="AF359" s="649"/>
      <c r="AG359" s="649"/>
      <c r="AH359" s="649"/>
      <c r="AI359" s="649"/>
      <c r="AJ359" s="649"/>
      <c r="AK359" s="649"/>
      <c r="AL359" s="649"/>
      <c r="AM359" s="649"/>
      <c r="AN359" s="649"/>
    </row>
    <row r="360" spans="1:40" s="421" customFormat="1" x14ac:dyDescent="0.25">
      <c r="A360" s="71"/>
      <c r="B360" s="3"/>
      <c r="C360" s="696"/>
      <c r="D360" s="3"/>
      <c r="E360" s="3"/>
      <c r="F360" s="3"/>
      <c r="G360" s="3"/>
      <c r="H360" s="3"/>
      <c r="I360" s="3"/>
      <c r="J360" s="3"/>
      <c r="M360" s="3"/>
      <c r="N360" s="3"/>
      <c r="O360" s="3"/>
      <c r="P360" s="3"/>
      <c r="Q360" s="3"/>
      <c r="R360" s="3"/>
      <c r="S360" s="649"/>
      <c r="T360" s="649"/>
      <c r="U360" s="649"/>
      <c r="V360" s="649"/>
      <c r="W360" s="649"/>
      <c r="X360" s="649"/>
      <c r="Y360" s="649"/>
      <c r="Z360" s="649"/>
      <c r="AA360" s="649"/>
      <c r="AB360" s="649"/>
      <c r="AC360" s="649"/>
      <c r="AD360" s="649"/>
      <c r="AE360" s="649"/>
      <c r="AF360" s="649"/>
      <c r="AG360" s="649"/>
      <c r="AH360" s="649"/>
      <c r="AI360" s="649"/>
      <c r="AJ360" s="649"/>
      <c r="AK360" s="649"/>
      <c r="AL360" s="649"/>
      <c r="AM360" s="649"/>
      <c r="AN360" s="649"/>
    </row>
    <row r="361" spans="1:40" s="421" customFormat="1" x14ac:dyDescent="0.25">
      <c r="A361" s="71"/>
      <c r="B361" s="3"/>
      <c r="C361" s="696"/>
      <c r="D361" s="3"/>
      <c r="E361" s="3"/>
      <c r="F361" s="3"/>
      <c r="G361" s="3"/>
      <c r="H361" s="3"/>
      <c r="I361" s="3"/>
      <c r="J361" s="3"/>
      <c r="M361" s="3"/>
      <c r="N361" s="3"/>
      <c r="O361" s="3"/>
      <c r="P361" s="3"/>
      <c r="Q361" s="3"/>
      <c r="R361" s="3"/>
      <c r="S361" s="649"/>
      <c r="T361" s="649"/>
      <c r="U361" s="649"/>
      <c r="V361" s="649"/>
      <c r="W361" s="649"/>
      <c r="X361" s="649"/>
      <c r="Y361" s="649"/>
      <c r="Z361" s="649"/>
      <c r="AA361" s="649"/>
      <c r="AB361" s="649"/>
      <c r="AC361" s="649"/>
      <c r="AD361" s="649"/>
      <c r="AE361" s="649"/>
      <c r="AF361" s="649"/>
      <c r="AG361" s="649"/>
      <c r="AH361" s="649"/>
      <c r="AI361" s="649"/>
      <c r="AJ361" s="649"/>
      <c r="AK361" s="649"/>
      <c r="AL361" s="649"/>
      <c r="AM361" s="649"/>
      <c r="AN361" s="649"/>
    </row>
    <row r="362" spans="1:40" s="421" customFormat="1" x14ac:dyDescent="0.25">
      <c r="A362" s="71"/>
      <c r="B362" s="3"/>
      <c r="C362" s="696"/>
      <c r="D362" s="3"/>
      <c r="E362" s="3"/>
      <c r="F362" s="3"/>
      <c r="G362" s="3"/>
      <c r="H362" s="3"/>
      <c r="I362" s="3"/>
      <c r="J362" s="3"/>
      <c r="M362" s="3"/>
      <c r="N362" s="3"/>
      <c r="O362" s="3"/>
      <c r="P362" s="3"/>
      <c r="Q362" s="3"/>
      <c r="R362" s="3"/>
      <c r="S362" s="649"/>
      <c r="T362" s="649"/>
      <c r="U362" s="649"/>
      <c r="V362" s="649"/>
      <c r="W362" s="649"/>
      <c r="X362" s="649"/>
      <c r="Y362" s="649"/>
      <c r="Z362" s="649"/>
      <c r="AA362" s="649"/>
      <c r="AB362" s="649"/>
      <c r="AC362" s="649"/>
      <c r="AD362" s="649"/>
      <c r="AE362" s="649"/>
      <c r="AF362" s="649"/>
      <c r="AG362" s="649"/>
      <c r="AH362" s="649"/>
      <c r="AI362" s="649"/>
      <c r="AJ362" s="649"/>
      <c r="AK362" s="649"/>
      <c r="AL362" s="649"/>
      <c r="AM362" s="649"/>
      <c r="AN362" s="649"/>
    </row>
    <row r="363" spans="1:40" s="421" customFormat="1" x14ac:dyDescent="0.25">
      <c r="A363" s="71"/>
      <c r="B363" s="3"/>
      <c r="C363" s="696"/>
      <c r="D363" s="3"/>
      <c r="E363" s="3"/>
      <c r="F363" s="3"/>
      <c r="G363" s="3"/>
      <c r="H363" s="3"/>
      <c r="I363" s="3"/>
      <c r="J363" s="3"/>
      <c r="M363" s="3"/>
      <c r="N363" s="3"/>
      <c r="O363" s="3"/>
      <c r="P363" s="3"/>
      <c r="Q363" s="3"/>
      <c r="R363" s="3"/>
      <c r="S363" s="649"/>
      <c r="T363" s="649"/>
      <c r="U363" s="649"/>
      <c r="V363" s="649"/>
      <c r="W363" s="649"/>
      <c r="X363" s="649"/>
      <c r="Y363" s="649"/>
      <c r="Z363" s="649"/>
      <c r="AA363" s="649"/>
      <c r="AB363" s="649"/>
      <c r="AC363" s="649"/>
      <c r="AD363" s="649"/>
      <c r="AE363" s="649"/>
      <c r="AF363" s="649"/>
      <c r="AG363" s="649"/>
      <c r="AH363" s="649"/>
      <c r="AI363" s="649"/>
      <c r="AJ363" s="649"/>
      <c r="AK363" s="649"/>
      <c r="AL363" s="649"/>
      <c r="AM363" s="649"/>
      <c r="AN363" s="649"/>
    </row>
    <row r="364" spans="1:40" s="421" customFormat="1" x14ac:dyDescent="0.25">
      <c r="A364" s="71"/>
      <c r="B364" s="3"/>
      <c r="C364" s="696"/>
      <c r="D364" s="3"/>
      <c r="E364" s="3"/>
      <c r="F364" s="3"/>
      <c r="G364" s="3"/>
      <c r="H364" s="3"/>
      <c r="I364" s="3"/>
      <c r="J364" s="3"/>
      <c r="M364" s="3"/>
      <c r="N364" s="3"/>
      <c r="O364" s="3"/>
      <c r="P364" s="3"/>
      <c r="Q364" s="3"/>
      <c r="R364" s="3"/>
      <c r="S364" s="649"/>
      <c r="T364" s="649"/>
      <c r="U364" s="649"/>
      <c r="V364" s="649"/>
      <c r="W364" s="649"/>
      <c r="X364" s="649"/>
      <c r="Y364" s="649"/>
      <c r="Z364" s="649"/>
      <c r="AA364" s="649"/>
      <c r="AB364" s="649"/>
      <c r="AC364" s="649"/>
      <c r="AD364" s="649"/>
      <c r="AE364" s="649"/>
      <c r="AF364" s="649"/>
      <c r="AG364" s="649"/>
      <c r="AH364" s="649"/>
      <c r="AI364" s="649"/>
      <c r="AJ364" s="649"/>
      <c r="AK364" s="649"/>
      <c r="AL364" s="649"/>
      <c r="AM364" s="649"/>
      <c r="AN364" s="649"/>
    </row>
    <row r="365" spans="1:40" s="421" customFormat="1" x14ac:dyDescent="0.25">
      <c r="A365" s="71"/>
      <c r="B365" s="3"/>
      <c r="C365" s="696"/>
      <c r="D365" s="3"/>
      <c r="E365" s="3"/>
      <c r="F365" s="3"/>
      <c r="G365" s="3"/>
      <c r="H365" s="3"/>
      <c r="I365" s="3"/>
      <c r="J365" s="3"/>
      <c r="M365" s="3"/>
      <c r="N365" s="3"/>
      <c r="O365" s="3"/>
      <c r="P365" s="3"/>
      <c r="Q365" s="3"/>
      <c r="R365" s="3"/>
      <c r="S365" s="649"/>
      <c r="T365" s="649"/>
      <c r="U365" s="649"/>
      <c r="V365" s="649"/>
      <c r="W365" s="649"/>
      <c r="X365" s="649"/>
      <c r="Y365" s="649"/>
      <c r="Z365" s="649"/>
      <c r="AA365" s="649"/>
      <c r="AB365" s="649"/>
      <c r="AC365" s="649"/>
      <c r="AD365" s="649"/>
      <c r="AE365" s="649"/>
      <c r="AF365" s="649"/>
      <c r="AG365" s="649"/>
      <c r="AH365" s="649"/>
      <c r="AI365" s="649"/>
      <c r="AJ365" s="649"/>
      <c r="AK365" s="649"/>
      <c r="AL365" s="649"/>
      <c r="AM365" s="649"/>
      <c r="AN365" s="649"/>
    </row>
    <row r="366" spans="1:40" s="421" customFormat="1" x14ac:dyDescent="0.25">
      <c r="A366" s="71"/>
      <c r="B366" s="3"/>
      <c r="C366" s="696"/>
      <c r="D366" s="3"/>
      <c r="E366" s="3"/>
      <c r="F366" s="3"/>
      <c r="G366" s="3"/>
      <c r="H366" s="3"/>
      <c r="I366" s="3"/>
      <c r="J366" s="3"/>
      <c r="M366" s="3"/>
      <c r="N366" s="3"/>
      <c r="O366" s="3"/>
      <c r="P366" s="3"/>
      <c r="Q366" s="3"/>
      <c r="R366" s="3"/>
      <c r="S366" s="649"/>
      <c r="T366" s="649"/>
      <c r="U366" s="649"/>
      <c r="V366" s="649"/>
      <c r="W366" s="649"/>
      <c r="X366" s="649"/>
      <c r="Y366" s="649"/>
      <c r="Z366" s="649"/>
      <c r="AA366" s="649"/>
      <c r="AB366" s="649"/>
      <c r="AC366" s="649"/>
      <c r="AD366" s="649"/>
      <c r="AE366" s="649"/>
      <c r="AF366" s="649"/>
      <c r="AG366" s="649"/>
      <c r="AH366" s="649"/>
      <c r="AI366" s="649"/>
      <c r="AJ366" s="649"/>
      <c r="AK366" s="649"/>
      <c r="AL366" s="649"/>
      <c r="AM366" s="649"/>
      <c r="AN366" s="649"/>
    </row>
    <row r="367" spans="1:40" s="421" customFormat="1" x14ac:dyDescent="0.25">
      <c r="A367" s="71"/>
      <c r="B367" s="3"/>
      <c r="C367" s="696"/>
      <c r="D367" s="3"/>
      <c r="E367" s="3"/>
      <c r="F367" s="3"/>
      <c r="G367" s="3"/>
      <c r="H367" s="3"/>
      <c r="I367" s="3"/>
      <c r="J367" s="3"/>
      <c r="M367" s="3"/>
      <c r="N367" s="3"/>
      <c r="O367" s="3"/>
      <c r="P367" s="3"/>
      <c r="Q367" s="3"/>
      <c r="R367" s="3"/>
      <c r="S367" s="649"/>
      <c r="T367" s="649"/>
      <c r="U367" s="649"/>
      <c r="V367" s="649"/>
      <c r="W367" s="649"/>
      <c r="X367" s="649"/>
      <c r="Y367" s="649"/>
      <c r="Z367" s="649"/>
      <c r="AA367" s="649"/>
      <c r="AB367" s="649"/>
      <c r="AC367" s="649"/>
      <c r="AD367" s="649"/>
      <c r="AE367" s="649"/>
      <c r="AF367" s="649"/>
      <c r="AG367" s="649"/>
      <c r="AH367" s="649"/>
      <c r="AI367" s="649"/>
      <c r="AJ367" s="649"/>
      <c r="AK367" s="649"/>
      <c r="AL367" s="649"/>
      <c r="AM367" s="649"/>
      <c r="AN367" s="649"/>
    </row>
    <row r="368" spans="1:40" s="421" customFormat="1" x14ac:dyDescent="0.25">
      <c r="A368" s="71"/>
      <c r="B368" s="3"/>
      <c r="C368" s="696"/>
      <c r="D368" s="3"/>
      <c r="E368" s="3"/>
      <c r="F368" s="3"/>
      <c r="G368" s="3"/>
      <c r="H368" s="3"/>
      <c r="I368" s="3"/>
      <c r="J368" s="3"/>
      <c r="M368" s="3"/>
      <c r="N368" s="3"/>
      <c r="O368" s="3"/>
      <c r="P368" s="3"/>
      <c r="Q368" s="3"/>
      <c r="R368" s="3"/>
      <c r="S368" s="649"/>
      <c r="T368" s="649"/>
      <c r="U368" s="649"/>
      <c r="V368" s="649"/>
      <c r="W368" s="649"/>
      <c r="X368" s="649"/>
      <c r="Y368" s="649"/>
      <c r="Z368" s="649"/>
      <c r="AA368" s="649"/>
      <c r="AB368" s="649"/>
      <c r="AC368" s="649"/>
      <c r="AD368" s="649"/>
      <c r="AE368" s="649"/>
      <c r="AF368" s="649"/>
      <c r="AG368" s="649"/>
      <c r="AH368" s="649"/>
      <c r="AI368" s="649"/>
      <c r="AJ368" s="649"/>
      <c r="AK368" s="649"/>
      <c r="AL368" s="649"/>
      <c r="AM368" s="649"/>
      <c r="AN368" s="649"/>
    </row>
    <row r="369" spans="1:40" s="421" customFormat="1" x14ac:dyDescent="0.25">
      <c r="A369" s="71"/>
      <c r="B369" s="3"/>
      <c r="C369" s="696"/>
      <c r="D369" s="3"/>
      <c r="E369" s="3"/>
      <c r="F369" s="3"/>
      <c r="G369" s="3"/>
      <c r="H369" s="3"/>
      <c r="I369" s="3"/>
      <c r="J369" s="3"/>
      <c r="M369" s="3"/>
      <c r="N369" s="3"/>
      <c r="O369" s="3"/>
      <c r="P369" s="3"/>
      <c r="Q369" s="3"/>
      <c r="R369" s="3"/>
      <c r="S369" s="649"/>
      <c r="T369" s="649"/>
      <c r="U369" s="649"/>
      <c r="V369" s="649"/>
      <c r="W369" s="649"/>
      <c r="X369" s="649"/>
      <c r="Y369" s="649"/>
      <c r="Z369" s="649"/>
      <c r="AA369" s="649"/>
      <c r="AB369" s="649"/>
      <c r="AC369" s="649"/>
      <c r="AD369" s="649"/>
      <c r="AE369" s="649"/>
      <c r="AF369" s="649"/>
      <c r="AG369" s="649"/>
      <c r="AH369" s="649"/>
      <c r="AI369" s="649"/>
      <c r="AJ369" s="649"/>
      <c r="AK369" s="649"/>
      <c r="AL369" s="649"/>
      <c r="AM369" s="649"/>
      <c r="AN369" s="649"/>
    </row>
    <row r="370" spans="1:40" s="421" customFormat="1" x14ac:dyDescent="0.25">
      <c r="A370" s="71"/>
      <c r="B370" s="3"/>
      <c r="C370" s="696"/>
      <c r="D370" s="3"/>
      <c r="E370" s="3"/>
      <c r="F370" s="3"/>
      <c r="G370" s="3"/>
      <c r="H370" s="3"/>
      <c r="I370" s="3"/>
      <c r="J370" s="3"/>
      <c r="M370" s="3"/>
      <c r="N370" s="3"/>
      <c r="O370" s="3"/>
      <c r="P370" s="3"/>
      <c r="Q370" s="3"/>
      <c r="R370" s="3"/>
      <c r="S370" s="649"/>
      <c r="T370" s="649"/>
      <c r="U370" s="649"/>
      <c r="V370" s="649"/>
      <c r="W370" s="649"/>
      <c r="X370" s="649"/>
      <c r="Y370" s="649"/>
      <c r="Z370" s="649"/>
      <c r="AA370" s="649"/>
      <c r="AB370" s="649"/>
      <c r="AC370" s="649"/>
      <c r="AD370" s="649"/>
      <c r="AE370" s="649"/>
      <c r="AF370" s="649"/>
      <c r="AG370" s="649"/>
      <c r="AH370" s="649"/>
      <c r="AI370" s="649"/>
      <c r="AJ370" s="649"/>
      <c r="AK370" s="649"/>
      <c r="AL370" s="649"/>
      <c r="AM370" s="649"/>
      <c r="AN370" s="649"/>
    </row>
    <row r="371" spans="1:40" s="421" customFormat="1" x14ac:dyDescent="0.25">
      <c r="A371" s="71"/>
      <c r="B371" s="3"/>
      <c r="C371" s="696"/>
      <c r="D371" s="3"/>
      <c r="E371" s="3"/>
      <c r="F371" s="3"/>
      <c r="G371" s="3"/>
      <c r="H371" s="3"/>
      <c r="I371" s="3"/>
      <c r="J371" s="3"/>
      <c r="M371" s="3"/>
      <c r="N371" s="3"/>
      <c r="O371" s="3"/>
      <c r="P371" s="3"/>
      <c r="Q371" s="3"/>
      <c r="R371" s="3"/>
      <c r="S371" s="649"/>
      <c r="T371" s="649"/>
      <c r="U371" s="649"/>
      <c r="V371" s="649"/>
      <c r="W371" s="649"/>
      <c r="X371" s="649"/>
      <c r="Y371" s="649"/>
      <c r="Z371" s="649"/>
      <c r="AA371" s="649"/>
      <c r="AB371" s="649"/>
      <c r="AC371" s="649"/>
      <c r="AD371" s="649"/>
      <c r="AE371" s="649"/>
      <c r="AF371" s="649"/>
      <c r="AG371" s="649"/>
      <c r="AH371" s="649"/>
      <c r="AI371" s="649"/>
      <c r="AJ371" s="649"/>
      <c r="AK371" s="649"/>
      <c r="AL371" s="649"/>
      <c r="AM371" s="649"/>
      <c r="AN371" s="649"/>
    </row>
    <row r="372" spans="1:40" s="421" customFormat="1" x14ac:dyDescent="0.25">
      <c r="A372" s="71"/>
      <c r="B372" s="3"/>
      <c r="C372" s="696"/>
      <c r="D372" s="3"/>
      <c r="E372" s="3"/>
      <c r="F372" s="3"/>
      <c r="G372" s="3"/>
      <c r="H372" s="3"/>
      <c r="I372" s="3"/>
      <c r="J372" s="3"/>
      <c r="M372" s="3"/>
      <c r="N372" s="3"/>
      <c r="O372" s="3"/>
      <c r="P372" s="3"/>
      <c r="Q372" s="3"/>
      <c r="R372" s="3"/>
      <c r="S372" s="649"/>
      <c r="T372" s="649"/>
      <c r="U372" s="649"/>
      <c r="V372" s="649"/>
      <c r="W372" s="649"/>
      <c r="X372" s="649"/>
      <c r="Y372" s="649"/>
      <c r="Z372" s="649"/>
      <c r="AA372" s="649"/>
      <c r="AB372" s="649"/>
      <c r="AC372" s="649"/>
      <c r="AD372" s="649"/>
      <c r="AE372" s="649"/>
      <c r="AF372" s="649"/>
      <c r="AG372" s="649"/>
      <c r="AH372" s="649"/>
      <c r="AI372" s="649"/>
      <c r="AJ372" s="649"/>
      <c r="AK372" s="649"/>
      <c r="AL372" s="649"/>
      <c r="AM372" s="649"/>
      <c r="AN372" s="649"/>
    </row>
    <row r="373" spans="1:40" s="421" customFormat="1" x14ac:dyDescent="0.25">
      <c r="A373" s="71"/>
      <c r="B373" s="3"/>
      <c r="C373" s="696"/>
      <c r="D373" s="3"/>
      <c r="E373" s="3"/>
      <c r="F373" s="3"/>
      <c r="G373" s="3"/>
      <c r="H373" s="3"/>
      <c r="I373" s="3"/>
      <c r="J373" s="3"/>
      <c r="M373" s="3"/>
      <c r="N373" s="3"/>
      <c r="O373" s="3"/>
      <c r="P373" s="3"/>
      <c r="Q373" s="3"/>
      <c r="R373" s="3"/>
      <c r="S373" s="649"/>
      <c r="T373" s="649"/>
      <c r="U373" s="649"/>
      <c r="V373" s="649"/>
      <c r="W373" s="649"/>
      <c r="X373" s="649"/>
      <c r="Y373" s="649"/>
      <c r="Z373" s="649"/>
      <c r="AA373" s="649"/>
      <c r="AB373" s="649"/>
      <c r="AC373" s="649"/>
      <c r="AD373" s="649"/>
      <c r="AE373" s="649"/>
      <c r="AF373" s="649"/>
      <c r="AG373" s="649"/>
      <c r="AH373" s="649"/>
      <c r="AI373" s="649"/>
      <c r="AJ373" s="649"/>
      <c r="AK373" s="649"/>
      <c r="AL373" s="649"/>
      <c r="AM373" s="649"/>
      <c r="AN373" s="649"/>
    </row>
    <row r="374" spans="1:40" s="421" customFormat="1" x14ac:dyDescent="0.25">
      <c r="A374" s="71"/>
      <c r="B374" s="3"/>
      <c r="C374" s="696"/>
      <c r="D374" s="3"/>
      <c r="E374" s="3"/>
      <c r="F374" s="3"/>
      <c r="G374" s="3"/>
      <c r="H374" s="3"/>
      <c r="I374" s="3"/>
      <c r="J374" s="3"/>
      <c r="M374" s="3"/>
      <c r="N374" s="3"/>
      <c r="O374" s="3"/>
      <c r="P374" s="3"/>
      <c r="Q374" s="3"/>
      <c r="R374" s="3"/>
      <c r="S374" s="649"/>
      <c r="T374" s="649"/>
      <c r="U374" s="649"/>
      <c r="V374" s="649"/>
      <c r="W374" s="649"/>
      <c r="X374" s="649"/>
      <c r="Y374" s="649"/>
      <c r="Z374" s="649"/>
      <c r="AA374" s="649"/>
      <c r="AB374" s="649"/>
      <c r="AC374" s="649"/>
      <c r="AD374" s="649"/>
      <c r="AE374" s="649"/>
      <c r="AF374" s="649"/>
      <c r="AG374" s="649"/>
      <c r="AH374" s="649"/>
      <c r="AI374" s="649"/>
      <c r="AJ374" s="649"/>
      <c r="AK374" s="649"/>
      <c r="AL374" s="649"/>
      <c r="AM374" s="649"/>
      <c r="AN374" s="649"/>
    </row>
    <row r="375" spans="1:40" s="421" customFormat="1" x14ac:dyDescent="0.25">
      <c r="A375" s="71"/>
      <c r="B375" s="3"/>
      <c r="C375" s="696"/>
      <c r="D375" s="3"/>
      <c r="E375" s="3"/>
      <c r="F375" s="3"/>
      <c r="G375" s="3"/>
      <c r="H375" s="3"/>
      <c r="I375" s="3"/>
      <c r="J375" s="3"/>
      <c r="M375" s="3"/>
      <c r="N375" s="3"/>
      <c r="O375" s="3"/>
      <c r="P375" s="3"/>
      <c r="Q375" s="3"/>
      <c r="R375" s="3"/>
      <c r="S375" s="649"/>
      <c r="T375" s="649"/>
      <c r="U375" s="649"/>
      <c r="V375" s="649"/>
      <c r="W375" s="649"/>
      <c r="X375" s="649"/>
      <c r="Y375" s="649"/>
      <c r="Z375" s="649"/>
      <c r="AA375" s="649"/>
      <c r="AB375" s="649"/>
      <c r="AC375" s="649"/>
      <c r="AD375" s="649"/>
      <c r="AE375" s="649"/>
      <c r="AF375" s="649"/>
      <c r="AG375" s="649"/>
      <c r="AH375" s="649"/>
      <c r="AI375" s="649"/>
      <c r="AJ375" s="649"/>
      <c r="AK375" s="649"/>
      <c r="AL375" s="649"/>
      <c r="AM375" s="649"/>
      <c r="AN375" s="649"/>
    </row>
    <row r="376" spans="1:40" s="421" customFormat="1" x14ac:dyDescent="0.25">
      <c r="A376" s="71"/>
      <c r="B376" s="3"/>
      <c r="C376" s="696"/>
      <c r="D376" s="3"/>
      <c r="E376" s="3"/>
      <c r="F376" s="3"/>
      <c r="G376" s="3"/>
      <c r="H376" s="3"/>
      <c r="I376" s="3"/>
      <c r="J376" s="3"/>
      <c r="M376" s="3"/>
      <c r="N376" s="3"/>
      <c r="O376" s="3"/>
      <c r="P376" s="3"/>
      <c r="Q376" s="3"/>
      <c r="R376" s="3"/>
      <c r="S376" s="649"/>
      <c r="T376" s="649"/>
      <c r="U376" s="649"/>
      <c r="V376" s="649"/>
      <c r="W376" s="649"/>
      <c r="X376" s="649"/>
      <c r="Y376" s="649"/>
      <c r="Z376" s="649"/>
      <c r="AA376" s="649"/>
      <c r="AB376" s="649"/>
      <c r="AC376" s="649"/>
      <c r="AD376" s="649"/>
      <c r="AE376" s="649"/>
      <c r="AF376" s="649"/>
      <c r="AG376" s="649"/>
      <c r="AH376" s="649"/>
      <c r="AI376" s="649"/>
      <c r="AJ376" s="649"/>
      <c r="AK376" s="649"/>
      <c r="AL376" s="649"/>
      <c r="AM376" s="649"/>
      <c r="AN376" s="649"/>
    </row>
    <row r="377" spans="1:40" s="421" customFormat="1" x14ac:dyDescent="0.25">
      <c r="A377" s="71"/>
      <c r="B377" s="3"/>
      <c r="C377" s="696"/>
      <c r="D377" s="3"/>
      <c r="E377" s="3"/>
      <c r="F377" s="3"/>
      <c r="G377" s="3"/>
      <c r="H377" s="3"/>
      <c r="I377" s="3"/>
      <c r="J377" s="3"/>
      <c r="M377" s="3"/>
      <c r="N377" s="3"/>
      <c r="O377" s="3"/>
      <c r="P377" s="3"/>
      <c r="Q377" s="3"/>
      <c r="R377" s="3"/>
      <c r="S377" s="649"/>
      <c r="T377" s="649"/>
      <c r="U377" s="649"/>
      <c r="V377" s="649"/>
      <c r="W377" s="649"/>
      <c r="X377" s="649"/>
      <c r="Y377" s="649"/>
      <c r="Z377" s="649"/>
      <c r="AA377" s="649"/>
      <c r="AB377" s="649"/>
      <c r="AC377" s="649"/>
      <c r="AD377" s="649"/>
      <c r="AE377" s="649"/>
      <c r="AF377" s="649"/>
      <c r="AG377" s="649"/>
      <c r="AH377" s="649"/>
      <c r="AI377" s="649"/>
      <c r="AJ377" s="649"/>
      <c r="AK377" s="649"/>
      <c r="AL377" s="649"/>
      <c r="AM377" s="649"/>
      <c r="AN377" s="649"/>
    </row>
    <row r="378" spans="1:40" s="421" customFormat="1" x14ac:dyDescent="0.25">
      <c r="A378" s="71"/>
      <c r="B378" s="3"/>
      <c r="C378" s="696"/>
      <c r="D378" s="3"/>
      <c r="E378" s="3"/>
      <c r="F378" s="3"/>
      <c r="G378" s="3"/>
      <c r="H378" s="3"/>
      <c r="I378" s="3"/>
      <c r="J378" s="3"/>
      <c r="M378" s="3"/>
      <c r="N378" s="3"/>
      <c r="O378" s="3"/>
      <c r="P378" s="3"/>
      <c r="Q378" s="3"/>
      <c r="R378" s="3"/>
      <c r="S378" s="649"/>
      <c r="T378" s="649"/>
      <c r="U378" s="649"/>
      <c r="V378" s="649"/>
      <c r="W378" s="649"/>
      <c r="X378" s="649"/>
      <c r="Y378" s="649"/>
      <c r="Z378" s="649"/>
      <c r="AA378" s="649"/>
      <c r="AB378" s="649"/>
      <c r="AC378" s="649"/>
      <c r="AD378" s="649"/>
      <c r="AE378" s="649"/>
      <c r="AF378" s="649"/>
      <c r="AG378" s="649"/>
      <c r="AH378" s="649"/>
      <c r="AI378" s="649"/>
      <c r="AJ378" s="649"/>
      <c r="AK378" s="649"/>
      <c r="AL378" s="649"/>
      <c r="AM378" s="649"/>
      <c r="AN378" s="649"/>
    </row>
    <row r="379" spans="1:40" s="421" customFormat="1" x14ac:dyDescent="0.25">
      <c r="A379" s="71"/>
      <c r="B379" s="3"/>
      <c r="C379" s="696"/>
      <c r="D379" s="3"/>
      <c r="E379" s="3"/>
      <c r="F379" s="3"/>
      <c r="G379" s="3"/>
      <c r="H379" s="3"/>
      <c r="I379" s="3"/>
      <c r="J379" s="3"/>
      <c r="M379" s="3"/>
      <c r="N379" s="3"/>
      <c r="O379" s="3"/>
      <c r="P379" s="3"/>
      <c r="Q379" s="3"/>
      <c r="R379" s="3"/>
      <c r="S379" s="649"/>
      <c r="T379" s="649"/>
      <c r="U379" s="649"/>
      <c r="V379" s="649"/>
      <c r="W379" s="649"/>
      <c r="X379" s="649"/>
      <c r="Y379" s="649"/>
      <c r="Z379" s="649"/>
      <c r="AA379" s="649"/>
      <c r="AB379" s="649"/>
      <c r="AC379" s="649"/>
      <c r="AD379" s="649"/>
      <c r="AE379" s="649"/>
      <c r="AF379" s="649"/>
      <c r="AG379" s="649"/>
      <c r="AH379" s="649"/>
      <c r="AI379" s="649"/>
      <c r="AJ379" s="649"/>
      <c r="AK379" s="649"/>
      <c r="AL379" s="649"/>
      <c r="AM379" s="649"/>
      <c r="AN379" s="649"/>
    </row>
    <row r="380" spans="1:40" s="421" customFormat="1" x14ac:dyDescent="0.25">
      <c r="A380" s="71"/>
      <c r="B380" s="3"/>
      <c r="C380" s="696"/>
      <c r="D380" s="3"/>
      <c r="E380" s="3"/>
      <c r="F380" s="3"/>
      <c r="G380" s="3"/>
      <c r="H380" s="3"/>
      <c r="I380" s="3"/>
      <c r="J380" s="3"/>
      <c r="M380" s="3"/>
      <c r="N380" s="3"/>
      <c r="O380" s="3"/>
      <c r="P380" s="3"/>
      <c r="Q380" s="3"/>
      <c r="R380" s="3"/>
      <c r="S380" s="649"/>
      <c r="T380" s="649"/>
      <c r="U380" s="649"/>
      <c r="V380" s="649"/>
      <c r="W380" s="649"/>
      <c r="X380" s="649"/>
      <c r="Y380" s="649"/>
      <c r="Z380" s="649"/>
      <c r="AA380" s="649"/>
      <c r="AB380" s="649"/>
      <c r="AC380" s="649"/>
      <c r="AD380" s="649"/>
      <c r="AE380" s="649"/>
      <c r="AF380" s="649"/>
      <c r="AG380" s="649"/>
      <c r="AH380" s="649"/>
      <c r="AI380" s="649"/>
      <c r="AJ380" s="649"/>
      <c r="AK380" s="649"/>
      <c r="AL380" s="649"/>
      <c r="AM380" s="649"/>
      <c r="AN380" s="649"/>
    </row>
    <row r="381" spans="1:40" s="421" customFormat="1" x14ac:dyDescent="0.25">
      <c r="A381" s="71"/>
      <c r="B381" s="3"/>
      <c r="C381" s="696"/>
      <c r="D381" s="3"/>
      <c r="E381" s="3"/>
      <c r="F381" s="3"/>
      <c r="G381" s="3"/>
      <c r="H381" s="3"/>
      <c r="I381" s="3"/>
      <c r="J381" s="3"/>
      <c r="M381" s="3"/>
      <c r="N381" s="3"/>
      <c r="O381" s="3"/>
      <c r="P381" s="3"/>
      <c r="Q381" s="3"/>
      <c r="R381" s="3"/>
      <c r="S381" s="649"/>
      <c r="T381" s="649"/>
      <c r="U381" s="649"/>
      <c r="V381" s="649"/>
      <c r="W381" s="649"/>
      <c r="X381" s="649"/>
      <c r="Y381" s="649"/>
      <c r="Z381" s="649"/>
      <c r="AA381" s="649"/>
      <c r="AB381" s="649"/>
      <c r="AC381" s="649"/>
      <c r="AD381" s="649"/>
      <c r="AE381" s="649"/>
      <c r="AF381" s="649"/>
      <c r="AG381" s="649"/>
      <c r="AH381" s="649"/>
      <c r="AI381" s="649"/>
      <c r="AJ381" s="649"/>
      <c r="AK381" s="649"/>
      <c r="AL381" s="649"/>
      <c r="AM381" s="649"/>
      <c r="AN381" s="649"/>
    </row>
    <row r="382" spans="1:40" s="421" customFormat="1" x14ac:dyDescent="0.25">
      <c r="A382" s="71"/>
      <c r="B382" s="3"/>
      <c r="C382" s="696"/>
      <c r="D382" s="3"/>
      <c r="E382" s="3"/>
      <c r="F382" s="3"/>
      <c r="G382" s="3"/>
      <c r="H382" s="3"/>
      <c r="I382" s="3"/>
      <c r="J382" s="3"/>
      <c r="M382" s="3"/>
      <c r="N382" s="3"/>
      <c r="O382" s="3"/>
      <c r="P382" s="3"/>
      <c r="Q382" s="3"/>
      <c r="R382" s="3"/>
      <c r="S382" s="649"/>
      <c r="T382" s="649"/>
      <c r="U382" s="649"/>
      <c r="V382" s="649"/>
      <c r="W382" s="649"/>
      <c r="X382" s="649"/>
      <c r="Y382" s="649"/>
      <c r="Z382" s="649"/>
      <c r="AA382" s="649"/>
      <c r="AB382" s="649"/>
      <c r="AC382" s="649"/>
      <c r="AD382" s="649"/>
      <c r="AE382" s="649"/>
      <c r="AF382" s="649"/>
      <c r="AG382" s="649"/>
      <c r="AH382" s="649"/>
      <c r="AI382" s="649"/>
      <c r="AJ382" s="649"/>
      <c r="AK382" s="649"/>
      <c r="AL382" s="649"/>
      <c r="AM382" s="649"/>
      <c r="AN382" s="649"/>
    </row>
    <row r="383" spans="1:40" s="421" customFormat="1" x14ac:dyDescent="0.25">
      <c r="A383" s="71"/>
      <c r="B383" s="3"/>
      <c r="C383" s="696"/>
      <c r="D383" s="3"/>
      <c r="E383" s="3"/>
      <c r="F383" s="3"/>
      <c r="G383" s="3"/>
      <c r="H383" s="3"/>
      <c r="I383" s="3"/>
      <c r="J383" s="3"/>
      <c r="M383" s="3"/>
      <c r="N383" s="3"/>
      <c r="O383" s="3"/>
      <c r="P383" s="3"/>
      <c r="Q383" s="3"/>
      <c r="R383" s="3"/>
      <c r="S383" s="649"/>
      <c r="T383" s="649"/>
      <c r="U383" s="649"/>
      <c r="V383" s="649"/>
      <c r="W383" s="649"/>
      <c r="X383" s="649"/>
      <c r="Y383" s="649"/>
      <c r="Z383" s="649"/>
      <c r="AA383" s="649"/>
      <c r="AB383" s="649"/>
      <c r="AC383" s="649"/>
      <c r="AD383" s="649"/>
      <c r="AE383" s="649"/>
      <c r="AF383" s="649"/>
      <c r="AG383" s="649"/>
      <c r="AH383" s="649"/>
      <c r="AI383" s="649"/>
      <c r="AJ383" s="649"/>
      <c r="AK383" s="649"/>
      <c r="AL383" s="649"/>
      <c r="AM383" s="649"/>
      <c r="AN383" s="649"/>
    </row>
    <row r="384" spans="1:40" s="421" customFormat="1" x14ac:dyDescent="0.25">
      <c r="A384" s="71"/>
      <c r="B384" s="3"/>
      <c r="C384" s="696"/>
      <c r="D384" s="3"/>
      <c r="E384" s="3"/>
      <c r="F384" s="3"/>
      <c r="G384" s="3"/>
      <c r="H384" s="3"/>
      <c r="I384" s="3"/>
      <c r="J384" s="3"/>
      <c r="M384" s="3"/>
      <c r="N384" s="3"/>
      <c r="O384" s="3"/>
      <c r="P384" s="3"/>
      <c r="Q384" s="3"/>
      <c r="R384" s="3"/>
      <c r="S384" s="649"/>
      <c r="T384" s="649"/>
      <c r="U384" s="649"/>
      <c r="V384" s="649"/>
      <c r="W384" s="649"/>
      <c r="X384" s="649"/>
      <c r="Y384" s="649"/>
      <c r="Z384" s="649"/>
      <c r="AA384" s="649"/>
      <c r="AB384" s="649"/>
      <c r="AC384" s="649"/>
      <c r="AD384" s="649"/>
      <c r="AE384" s="649"/>
      <c r="AF384" s="649"/>
      <c r="AG384" s="649"/>
      <c r="AH384" s="649"/>
      <c r="AI384" s="649"/>
      <c r="AJ384" s="649"/>
      <c r="AK384" s="649"/>
      <c r="AL384" s="649"/>
      <c r="AM384" s="649"/>
      <c r="AN384" s="649"/>
    </row>
    <row r="385" spans="1:40" s="421" customFormat="1" x14ac:dyDescent="0.25">
      <c r="A385" s="71"/>
      <c r="B385" s="3"/>
      <c r="C385" s="696"/>
      <c r="D385" s="3"/>
      <c r="E385" s="3"/>
      <c r="F385" s="3"/>
      <c r="G385" s="3"/>
      <c r="H385" s="3"/>
      <c r="I385" s="3"/>
      <c r="J385" s="3"/>
      <c r="M385" s="3"/>
      <c r="N385" s="3"/>
      <c r="O385" s="3"/>
      <c r="P385" s="3"/>
      <c r="Q385" s="3"/>
      <c r="R385" s="3"/>
      <c r="S385" s="649"/>
      <c r="T385" s="649"/>
      <c r="U385" s="649"/>
      <c r="V385" s="649"/>
      <c r="W385" s="649"/>
      <c r="X385" s="649"/>
      <c r="Y385" s="649"/>
      <c r="Z385" s="649"/>
      <c r="AA385" s="649"/>
      <c r="AB385" s="649"/>
      <c r="AC385" s="649"/>
      <c r="AD385" s="649"/>
      <c r="AE385" s="649"/>
      <c r="AF385" s="649"/>
      <c r="AG385" s="649"/>
      <c r="AH385" s="649"/>
      <c r="AI385" s="649"/>
      <c r="AJ385" s="649"/>
      <c r="AK385" s="649"/>
      <c r="AL385" s="649"/>
      <c r="AM385" s="649"/>
      <c r="AN385" s="649"/>
    </row>
    <row r="386" spans="1:40" s="421" customFormat="1" x14ac:dyDescent="0.25">
      <c r="A386" s="71"/>
      <c r="B386" s="3"/>
      <c r="C386" s="696"/>
      <c r="D386" s="3"/>
      <c r="E386" s="3"/>
      <c r="F386" s="3"/>
      <c r="G386" s="3"/>
      <c r="H386" s="3"/>
      <c r="I386" s="3"/>
      <c r="J386" s="3"/>
      <c r="M386" s="3"/>
      <c r="N386" s="3"/>
      <c r="O386" s="3"/>
      <c r="P386" s="3"/>
      <c r="Q386" s="3"/>
      <c r="R386" s="3"/>
      <c r="S386" s="649"/>
      <c r="T386" s="649"/>
      <c r="U386" s="649"/>
      <c r="V386" s="649"/>
      <c r="W386" s="649"/>
      <c r="X386" s="649"/>
      <c r="Y386" s="649"/>
      <c r="Z386" s="649"/>
      <c r="AA386" s="649"/>
      <c r="AB386" s="649"/>
      <c r="AC386" s="649"/>
      <c r="AD386" s="649"/>
      <c r="AE386" s="649"/>
      <c r="AF386" s="649"/>
      <c r="AG386" s="649"/>
      <c r="AH386" s="649"/>
      <c r="AI386" s="649"/>
      <c r="AJ386" s="649"/>
      <c r="AK386" s="649"/>
      <c r="AL386" s="649"/>
      <c r="AM386" s="649"/>
      <c r="AN386" s="649"/>
    </row>
    <row r="387" spans="1:40" s="421" customFormat="1" x14ac:dyDescent="0.25">
      <c r="A387" s="71"/>
      <c r="B387" s="3"/>
      <c r="C387" s="696"/>
      <c r="D387" s="3"/>
      <c r="E387" s="3"/>
      <c r="F387" s="3"/>
      <c r="G387" s="3"/>
      <c r="H387" s="3"/>
      <c r="I387" s="3"/>
      <c r="J387" s="3"/>
      <c r="M387" s="3"/>
      <c r="N387" s="3"/>
      <c r="O387" s="3"/>
      <c r="P387" s="3"/>
      <c r="Q387" s="3"/>
      <c r="R387" s="3"/>
      <c r="S387" s="649"/>
      <c r="T387" s="649"/>
      <c r="U387" s="649"/>
      <c r="V387" s="649"/>
      <c r="W387" s="649"/>
      <c r="X387" s="649"/>
      <c r="Y387" s="649"/>
      <c r="Z387" s="649"/>
      <c r="AA387" s="649"/>
      <c r="AB387" s="649"/>
      <c r="AC387" s="649"/>
      <c r="AD387" s="649"/>
      <c r="AE387" s="649"/>
      <c r="AF387" s="649"/>
      <c r="AG387" s="649"/>
      <c r="AH387" s="649"/>
      <c r="AI387" s="649"/>
      <c r="AJ387" s="649"/>
      <c r="AK387" s="649"/>
      <c r="AL387" s="649"/>
      <c r="AM387" s="649"/>
      <c r="AN387" s="649"/>
    </row>
    <row r="388" spans="1:40" s="421" customFormat="1" x14ac:dyDescent="0.25">
      <c r="A388" s="71"/>
      <c r="B388" s="3"/>
      <c r="C388" s="696"/>
      <c r="D388" s="3"/>
      <c r="E388" s="3"/>
      <c r="F388" s="3"/>
      <c r="G388" s="3"/>
      <c r="H388" s="3"/>
      <c r="I388" s="3"/>
      <c r="J388" s="3"/>
      <c r="M388" s="3"/>
      <c r="N388" s="3"/>
      <c r="O388" s="3"/>
      <c r="P388" s="3"/>
      <c r="Q388" s="3"/>
      <c r="R388" s="3"/>
      <c r="S388" s="649"/>
      <c r="T388" s="649"/>
      <c r="U388" s="649"/>
      <c r="V388" s="649"/>
      <c r="W388" s="649"/>
      <c r="X388" s="649"/>
      <c r="Y388" s="649"/>
      <c r="Z388" s="649"/>
      <c r="AA388" s="649"/>
      <c r="AB388" s="649"/>
      <c r="AC388" s="649"/>
      <c r="AD388" s="649"/>
      <c r="AE388" s="649"/>
      <c r="AF388" s="649"/>
      <c r="AG388" s="649"/>
      <c r="AH388" s="649"/>
      <c r="AI388" s="649"/>
      <c r="AJ388" s="649"/>
      <c r="AK388" s="649"/>
      <c r="AL388" s="649"/>
      <c r="AM388" s="649"/>
      <c r="AN388" s="649"/>
    </row>
    <row r="389" spans="1:40" s="421" customFormat="1" x14ac:dyDescent="0.25">
      <c r="A389" s="71"/>
      <c r="B389" s="3"/>
      <c r="C389" s="696"/>
      <c r="D389" s="3"/>
      <c r="E389" s="3"/>
      <c r="F389" s="3"/>
      <c r="G389" s="3"/>
      <c r="H389" s="3"/>
      <c r="I389" s="3"/>
      <c r="J389" s="3"/>
      <c r="M389" s="3"/>
      <c r="N389" s="3"/>
      <c r="O389" s="3"/>
      <c r="P389" s="3"/>
      <c r="Q389" s="3"/>
      <c r="R389" s="3"/>
      <c r="S389" s="649"/>
      <c r="T389" s="649"/>
      <c r="U389" s="649"/>
      <c r="V389" s="649"/>
      <c r="W389" s="649"/>
      <c r="X389" s="649"/>
      <c r="Y389" s="649"/>
      <c r="Z389" s="649"/>
      <c r="AA389" s="649"/>
      <c r="AB389" s="649"/>
      <c r="AC389" s="649"/>
      <c r="AD389" s="649"/>
      <c r="AE389" s="649"/>
      <c r="AF389" s="649"/>
      <c r="AG389" s="649"/>
      <c r="AH389" s="649"/>
      <c r="AI389" s="649"/>
      <c r="AJ389" s="649"/>
      <c r="AK389" s="649"/>
      <c r="AL389" s="649"/>
      <c r="AM389" s="649"/>
      <c r="AN389" s="649"/>
    </row>
    <row r="390" spans="1:40" s="421" customFormat="1" x14ac:dyDescent="0.25">
      <c r="A390" s="71"/>
      <c r="B390" s="3"/>
      <c r="C390" s="696"/>
      <c r="D390" s="3"/>
      <c r="E390" s="3"/>
      <c r="F390" s="3"/>
      <c r="G390" s="3"/>
      <c r="H390" s="3"/>
      <c r="I390" s="3"/>
      <c r="J390" s="3"/>
      <c r="M390" s="3"/>
      <c r="N390" s="3"/>
      <c r="O390" s="3"/>
      <c r="P390" s="3"/>
      <c r="Q390" s="3"/>
      <c r="R390" s="3"/>
      <c r="S390" s="649"/>
      <c r="T390" s="649"/>
      <c r="U390" s="649"/>
      <c r="V390" s="649"/>
      <c r="W390" s="649"/>
      <c r="X390" s="649"/>
      <c r="Y390" s="649"/>
      <c r="Z390" s="649"/>
      <c r="AA390" s="649"/>
      <c r="AB390" s="649"/>
      <c r="AC390" s="649"/>
      <c r="AD390" s="649"/>
      <c r="AE390" s="649"/>
      <c r="AF390" s="649"/>
      <c r="AG390" s="649"/>
      <c r="AH390" s="649"/>
      <c r="AI390" s="649"/>
      <c r="AJ390" s="649"/>
      <c r="AK390" s="649"/>
      <c r="AL390" s="649"/>
      <c r="AM390" s="649"/>
      <c r="AN390" s="649"/>
    </row>
    <row r="391" spans="1:40" s="421" customFormat="1" x14ac:dyDescent="0.25">
      <c r="A391" s="71"/>
      <c r="B391" s="3"/>
      <c r="C391" s="696"/>
      <c r="D391" s="3"/>
      <c r="E391" s="3"/>
      <c r="F391" s="3"/>
      <c r="G391" s="3"/>
      <c r="H391" s="3"/>
      <c r="I391" s="3"/>
      <c r="J391" s="3"/>
      <c r="M391" s="3"/>
      <c r="N391" s="3"/>
      <c r="O391" s="3"/>
      <c r="P391" s="3"/>
      <c r="Q391" s="3"/>
      <c r="R391" s="3"/>
      <c r="S391" s="649"/>
      <c r="T391" s="649"/>
      <c r="U391" s="649"/>
      <c r="V391" s="649"/>
      <c r="W391" s="649"/>
      <c r="X391" s="649"/>
      <c r="Y391" s="649"/>
      <c r="Z391" s="649"/>
      <c r="AA391" s="649"/>
      <c r="AB391" s="649"/>
      <c r="AC391" s="649"/>
      <c r="AD391" s="649"/>
      <c r="AE391" s="649"/>
      <c r="AF391" s="649"/>
      <c r="AG391" s="649"/>
      <c r="AH391" s="649"/>
      <c r="AI391" s="649"/>
      <c r="AJ391" s="649"/>
      <c r="AK391" s="649"/>
      <c r="AL391" s="649"/>
      <c r="AM391" s="649"/>
      <c r="AN391" s="649"/>
    </row>
    <row r="392" spans="1:40" s="421" customFormat="1" x14ac:dyDescent="0.25">
      <c r="A392" s="71"/>
      <c r="B392" s="3"/>
      <c r="C392" s="696"/>
      <c r="D392" s="3"/>
      <c r="E392" s="3"/>
      <c r="F392" s="3"/>
      <c r="G392" s="3"/>
      <c r="H392" s="3"/>
      <c r="I392" s="3"/>
      <c r="J392" s="3"/>
      <c r="M392" s="3"/>
      <c r="N392" s="3"/>
      <c r="O392" s="3"/>
      <c r="P392" s="3"/>
      <c r="Q392" s="3"/>
      <c r="R392" s="3"/>
      <c r="S392" s="649"/>
      <c r="T392" s="649"/>
      <c r="U392" s="649"/>
      <c r="V392" s="649"/>
      <c r="W392" s="649"/>
      <c r="X392" s="649"/>
      <c r="Y392" s="649"/>
      <c r="Z392" s="649"/>
      <c r="AA392" s="649"/>
      <c r="AB392" s="649"/>
      <c r="AC392" s="649"/>
      <c r="AD392" s="649"/>
      <c r="AE392" s="649"/>
      <c r="AF392" s="649"/>
      <c r="AG392" s="649"/>
      <c r="AH392" s="649"/>
      <c r="AI392" s="649"/>
      <c r="AJ392" s="649"/>
      <c r="AK392" s="649"/>
      <c r="AL392" s="649"/>
      <c r="AM392" s="649"/>
      <c r="AN392" s="649"/>
    </row>
    <row r="393" spans="1:40" s="421" customFormat="1" x14ac:dyDescent="0.25">
      <c r="A393" s="71"/>
      <c r="B393" s="3"/>
      <c r="C393" s="696"/>
      <c r="D393" s="3"/>
      <c r="E393" s="3"/>
      <c r="F393" s="3"/>
      <c r="G393" s="3"/>
      <c r="H393" s="3"/>
      <c r="I393" s="3"/>
      <c r="J393" s="3"/>
      <c r="M393" s="3"/>
      <c r="N393" s="3"/>
      <c r="O393" s="3"/>
      <c r="P393" s="3"/>
      <c r="Q393" s="3"/>
      <c r="R393" s="3"/>
      <c r="S393" s="649"/>
      <c r="T393" s="649"/>
      <c r="U393" s="649"/>
      <c r="V393" s="649"/>
      <c r="W393" s="649"/>
      <c r="X393" s="649"/>
      <c r="Y393" s="649"/>
      <c r="Z393" s="649"/>
      <c r="AA393" s="649"/>
      <c r="AB393" s="649"/>
      <c r="AC393" s="649"/>
      <c r="AD393" s="649"/>
      <c r="AE393" s="649"/>
      <c r="AF393" s="649"/>
      <c r="AG393" s="649"/>
      <c r="AH393" s="649"/>
      <c r="AI393" s="649"/>
      <c r="AJ393" s="649"/>
      <c r="AK393" s="649"/>
      <c r="AL393" s="649"/>
      <c r="AM393" s="649"/>
      <c r="AN393" s="649"/>
    </row>
    <row r="394" spans="1:40" s="421" customFormat="1" x14ac:dyDescent="0.25">
      <c r="A394" s="71"/>
      <c r="B394" s="3"/>
      <c r="C394" s="696"/>
      <c r="D394" s="3"/>
      <c r="E394" s="3"/>
      <c r="F394" s="3"/>
      <c r="G394" s="3"/>
      <c r="H394" s="3"/>
      <c r="I394" s="3"/>
      <c r="J394" s="3"/>
      <c r="M394" s="3"/>
      <c r="N394" s="3"/>
      <c r="O394" s="3"/>
      <c r="P394" s="3"/>
      <c r="Q394" s="3"/>
      <c r="R394" s="3"/>
      <c r="S394" s="649"/>
      <c r="T394" s="649"/>
      <c r="U394" s="649"/>
      <c r="V394" s="649"/>
      <c r="W394" s="649"/>
      <c r="X394" s="649"/>
      <c r="Y394" s="649"/>
      <c r="Z394" s="649"/>
      <c r="AA394" s="649"/>
      <c r="AB394" s="649"/>
      <c r="AC394" s="649"/>
      <c r="AD394" s="649"/>
      <c r="AE394" s="649"/>
      <c r="AF394" s="649"/>
      <c r="AG394" s="649"/>
      <c r="AH394" s="649"/>
      <c r="AI394" s="649"/>
      <c r="AJ394" s="649"/>
      <c r="AK394" s="649"/>
      <c r="AL394" s="649"/>
      <c r="AM394" s="649"/>
      <c r="AN394" s="649"/>
    </row>
    <row r="395" spans="1:40" s="421" customFormat="1" x14ac:dyDescent="0.25">
      <c r="A395" s="71"/>
      <c r="B395" s="3"/>
      <c r="C395" s="696"/>
      <c r="D395" s="3"/>
      <c r="E395" s="3"/>
      <c r="F395" s="3"/>
      <c r="G395" s="3"/>
      <c r="H395" s="3"/>
      <c r="I395" s="3"/>
      <c r="J395" s="3"/>
      <c r="M395" s="3"/>
      <c r="N395" s="3"/>
      <c r="O395" s="3"/>
      <c r="P395" s="3"/>
      <c r="Q395" s="3"/>
      <c r="R395" s="3"/>
      <c r="S395" s="649"/>
      <c r="T395" s="649"/>
      <c r="U395" s="649"/>
      <c r="V395" s="649"/>
      <c r="W395" s="649"/>
      <c r="X395" s="649"/>
      <c r="Y395" s="649"/>
      <c r="Z395" s="649"/>
      <c r="AA395" s="649"/>
      <c r="AB395" s="649"/>
      <c r="AC395" s="649"/>
      <c r="AD395" s="649"/>
      <c r="AE395" s="649"/>
      <c r="AF395" s="649"/>
      <c r="AG395" s="649"/>
      <c r="AH395" s="649"/>
      <c r="AI395" s="649"/>
      <c r="AJ395" s="649"/>
      <c r="AK395" s="649"/>
      <c r="AL395" s="649"/>
      <c r="AM395" s="649"/>
      <c r="AN395" s="649"/>
    </row>
    <row r="396" spans="1:40" s="421" customFormat="1" x14ac:dyDescent="0.25">
      <c r="A396" s="71"/>
      <c r="B396" s="3"/>
      <c r="C396" s="696"/>
      <c r="D396" s="3"/>
      <c r="E396" s="3"/>
      <c r="F396" s="3"/>
      <c r="G396" s="3"/>
      <c r="H396" s="3"/>
      <c r="I396" s="3"/>
      <c r="J396" s="3"/>
      <c r="M396" s="3"/>
      <c r="N396" s="3"/>
      <c r="O396" s="3"/>
      <c r="P396" s="3"/>
      <c r="Q396" s="3"/>
      <c r="R396" s="3"/>
      <c r="S396" s="649"/>
      <c r="T396" s="649"/>
      <c r="U396" s="649"/>
      <c r="V396" s="649"/>
      <c r="W396" s="649"/>
      <c r="X396" s="649"/>
      <c r="Y396" s="649"/>
      <c r="Z396" s="649"/>
      <c r="AA396" s="649"/>
      <c r="AB396" s="649"/>
      <c r="AC396" s="649"/>
      <c r="AD396" s="649"/>
      <c r="AE396" s="649"/>
      <c r="AF396" s="649"/>
      <c r="AG396" s="649"/>
      <c r="AH396" s="649"/>
      <c r="AI396" s="649"/>
      <c r="AJ396" s="649"/>
      <c r="AK396" s="649"/>
      <c r="AL396" s="649"/>
      <c r="AM396" s="649"/>
      <c r="AN396" s="649"/>
    </row>
    <row r="397" spans="1:40" s="421" customFormat="1" x14ac:dyDescent="0.25">
      <c r="A397" s="71"/>
      <c r="B397" s="3"/>
      <c r="C397" s="696"/>
      <c r="D397" s="3"/>
      <c r="E397" s="3"/>
      <c r="F397" s="3"/>
      <c r="G397" s="3"/>
      <c r="H397" s="3"/>
      <c r="I397" s="3"/>
      <c r="J397" s="3"/>
      <c r="M397" s="3"/>
      <c r="N397" s="3"/>
      <c r="O397" s="3"/>
      <c r="P397" s="3"/>
      <c r="Q397" s="3"/>
      <c r="R397" s="3"/>
      <c r="S397" s="649"/>
      <c r="T397" s="649"/>
      <c r="U397" s="649"/>
      <c r="V397" s="649"/>
      <c r="W397" s="649"/>
      <c r="X397" s="649"/>
      <c r="Y397" s="649"/>
      <c r="Z397" s="649"/>
      <c r="AA397" s="649"/>
      <c r="AB397" s="649"/>
      <c r="AC397" s="649"/>
      <c r="AD397" s="649"/>
      <c r="AE397" s="649"/>
      <c r="AF397" s="649"/>
      <c r="AG397" s="649"/>
      <c r="AH397" s="649"/>
      <c r="AI397" s="649"/>
      <c r="AJ397" s="649"/>
      <c r="AK397" s="649"/>
      <c r="AL397" s="649"/>
      <c r="AM397" s="649"/>
      <c r="AN397" s="649"/>
    </row>
    <row r="398" spans="1:40" s="421" customFormat="1" x14ac:dyDescent="0.25">
      <c r="A398" s="71"/>
      <c r="B398" s="3"/>
      <c r="C398" s="696"/>
      <c r="D398" s="3"/>
      <c r="E398" s="3"/>
      <c r="F398" s="3"/>
      <c r="G398" s="3"/>
      <c r="H398" s="3"/>
      <c r="I398" s="3"/>
      <c r="J398" s="3"/>
      <c r="M398" s="3"/>
      <c r="N398" s="3"/>
      <c r="O398" s="3"/>
      <c r="P398" s="3"/>
      <c r="Q398" s="3"/>
      <c r="R398" s="3"/>
      <c r="S398" s="649"/>
      <c r="T398" s="649"/>
      <c r="U398" s="649"/>
      <c r="V398" s="649"/>
      <c r="W398" s="649"/>
      <c r="X398" s="649"/>
      <c r="Y398" s="649"/>
      <c r="Z398" s="649"/>
      <c r="AA398" s="649"/>
      <c r="AB398" s="649"/>
      <c r="AC398" s="649"/>
      <c r="AD398" s="649"/>
      <c r="AE398" s="649"/>
      <c r="AF398" s="649"/>
      <c r="AG398" s="649"/>
      <c r="AH398" s="649"/>
      <c r="AI398" s="649"/>
      <c r="AJ398" s="649"/>
      <c r="AK398" s="649"/>
      <c r="AL398" s="649"/>
      <c r="AM398" s="649"/>
      <c r="AN398" s="649"/>
    </row>
    <row r="399" spans="1:40" s="421" customFormat="1" x14ac:dyDescent="0.25">
      <c r="A399" s="71"/>
      <c r="B399" s="3"/>
      <c r="C399" s="696"/>
      <c r="D399" s="3"/>
      <c r="E399" s="3"/>
      <c r="F399" s="3"/>
      <c r="G399" s="3"/>
      <c r="H399" s="3"/>
      <c r="I399" s="3"/>
      <c r="J399" s="3"/>
      <c r="M399" s="3"/>
      <c r="N399" s="3"/>
      <c r="O399" s="3"/>
      <c r="P399" s="3"/>
      <c r="Q399" s="3"/>
      <c r="R399" s="3"/>
      <c r="S399" s="649"/>
      <c r="T399" s="649"/>
      <c r="U399" s="649"/>
      <c r="V399" s="649"/>
      <c r="W399" s="649"/>
      <c r="X399" s="649"/>
      <c r="Y399" s="649"/>
      <c r="Z399" s="649"/>
      <c r="AA399" s="649"/>
      <c r="AB399" s="649"/>
      <c r="AC399" s="649"/>
      <c r="AD399" s="649"/>
      <c r="AE399" s="649"/>
      <c r="AF399" s="649"/>
      <c r="AG399" s="649"/>
      <c r="AH399" s="649"/>
      <c r="AI399" s="649"/>
      <c r="AJ399" s="649"/>
      <c r="AK399" s="649"/>
      <c r="AL399" s="649"/>
      <c r="AM399" s="649"/>
      <c r="AN399" s="649"/>
    </row>
    <row r="400" spans="1:40" s="421" customFormat="1" x14ac:dyDescent="0.25">
      <c r="A400" s="71"/>
      <c r="B400" s="3"/>
      <c r="C400" s="696"/>
      <c r="D400" s="3"/>
      <c r="E400" s="3"/>
      <c r="F400" s="3"/>
      <c r="G400" s="3"/>
      <c r="H400" s="3"/>
      <c r="I400" s="3"/>
      <c r="J400" s="3"/>
      <c r="M400" s="3"/>
      <c r="N400" s="3"/>
      <c r="O400" s="3"/>
      <c r="P400" s="3"/>
      <c r="Q400" s="3"/>
      <c r="R400" s="3"/>
      <c r="S400" s="649"/>
      <c r="T400" s="649"/>
      <c r="U400" s="649"/>
      <c r="V400" s="649"/>
      <c r="W400" s="649"/>
      <c r="X400" s="649"/>
      <c r="Y400" s="649"/>
      <c r="Z400" s="649"/>
      <c r="AA400" s="649"/>
      <c r="AB400" s="649"/>
      <c r="AC400" s="649"/>
      <c r="AD400" s="649"/>
      <c r="AE400" s="649"/>
      <c r="AF400" s="649"/>
      <c r="AG400" s="649"/>
      <c r="AH400" s="649"/>
      <c r="AI400" s="649"/>
      <c r="AJ400" s="649"/>
      <c r="AK400" s="649"/>
      <c r="AL400" s="649"/>
      <c r="AM400" s="649"/>
      <c r="AN400" s="649"/>
    </row>
    <row r="401" spans="1:40" s="421" customFormat="1" x14ac:dyDescent="0.25">
      <c r="A401" s="71"/>
      <c r="B401" s="3"/>
      <c r="C401" s="696"/>
      <c r="D401" s="3"/>
      <c r="E401" s="3"/>
      <c r="F401" s="3"/>
      <c r="G401" s="3"/>
      <c r="H401" s="3"/>
      <c r="I401" s="3"/>
      <c r="J401" s="3"/>
      <c r="M401" s="3"/>
      <c r="N401" s="3"/>
      <c r="O401" s="3"/>
      <c r="P401" s="3"/>
      <c r="Q401" s="3"/>
      <c r="R401" s="3"/>
      <c r="S401" s="649"/>
      <c r="T401" s="649"/>
      <c r="U401" s="649"/>
      <c r="V401" s="649"/>
      <c r="W401" s="649"/>
      <c r="X401" s="649"/>
      <c r="Y401" s="649"/>
      <c r="Z401" s="649"/>
      <c r="AA401" s="649"/>
      <c r="AB401" s="649"/>
      <c r="AC401" s="649"/>
      <c r="AD401" s="649"/>
      <c r="AE401" s="649"/>
      <c r="AF401" s="649"/>
      <c r="AG401" s="649"/>
      <c r="AH401" s="649"/>
      <c r="AI401" s="649"/>
      <c r="AJ401" s="649"/>
      <c r="AK401" s="649"/>
      <c r="AL401" s="649"/>
      <c r="AM401" s="649"/>
      <c r="AN401" s="649"/>
    </row>
    <row r="402" spans="1:40" s="421" customFormat="1" x14ac:dyDescent="0.25">
      <c r="A402" s="71"/>
      <c r="B402" s="3"/>
      <c r="C402" s="696"/>
      <c r="D402" s="3"/>
      <c r="E402" s="3"/>
      <c r="F402" s="3"/>
      <c r="G402" s="3"/>
      <c r="H402" s="3"/>
      <c r="I402" s="3"/>
      <c r="J402" s="3"/>
      <c r="M402" s="3"/>
      <c r="N402" s="3"/>
      <c r="O402" s="3"/>
      <c r="P402" s="3"/>
      <c r="Q402" s="3"/>
      <c r="R402" s="3"/>
      <c r="S402" s="649"/>
      <c r="T402" s="649"/>
      <c r="U402" s="649"/>
      <c r="V402" s="649"/>
      <c r="W402" s="649"/>
      <c r="X402" s="649"/>
      <c r="Y402" s="649"/>
      <c r="Z402" s="649"/>
      <c r="AA402" s="649"/>
      <c r="AB402" s="649"/>
      <c r="AC402" s="649"/>
      <c r="AD402" s="649"/>
      <c r="AE402" s="649"/>
      <c r="AF402" s="649"/>
      <c r="AG402" s="649"/>
      <c r="AH402" s="649"/>
      <c r="AI402" s="649"/>
      <c r="AJ402" s="649"/>
      <c r="AK402" s="649"/>
      <c r="AL402" s="649"/>
      <c r="AM402" s="649"/>
      <c r="AN402" s="649"/>
    </row>
    <row r="403" spans="1:40" s="421" customFormat="1" x14ac:dyDescent="0.25">
      <c r="A403" s="71"/>
      <c r="B403" s="3"/>
      <c r="C403" s="696"/>
      <c r="D403" s="3"/>
      <c r="E403" s="3"/>
      <c r="F403" s="3"/>
      <c r="G403" s="3"/>
      <c r="H403" s="3"/>
      <c r="I403" s="3"/>
      <c r="J403" s="3"/>
      <c r="M403" s="3"/>
      <c r="N403" s="3"/>
      <c r="O403" s="3"/>
      <c r="P403" s="3"/>
      <c r="Q403" s="3"/>
      <c r="R403" s="3"/>
      <c r="S403" s="649"/>
      <c r="T403" s="649"/>
      <c r="U403" s="649"/>
      <c r="V403" s="649"/>
      <c r="W403" s="649"/>
      <c r="X403" s="649"/>
      <c r="Y403" s="649"/>
      <c r="Z403" s="649"/>
      <c r="AA403" s="649"/>
      <c r="AB403" s="649"/>
      <c r="AC403" s="649"/>
      <c r="AD403" s="649"/>
      <c r="AE403" s="649"/>
      <c r="AF403" s="649"/>
      <c r="AG403" s="649"/>
      <c r="AH403" s="649"/>
      <c r="AI403" s="649"/>
      <c r="AJ403" s="649"/>
      <c r="AK403" s="649"/>
      <c r="AL403" s="649"/>
      <c r="AM403" s="649"/>
      <c r="AN403" s="649"/>
    </row>
    <row r="404" spans="1:40" s="421" customFormat="1" x14ac:dyDescent="0.25">
      <c r="A404" s="71"/>
      <c r="B404" s="3"/>
      <c r="C404" s="696"/>
      <c r="D404" s="3"/>
      <c r="E404" s="3"/>
      <c r="F404" s="3"/>
      <c r="G404" s="3"/>
      <c r="H404" s="3"/>
      <c r="I404" s="3"/>
      <c r="J404" s="3"/>
      <c r="M404" s="3"/>
      <c r="N404" s="3"/>
      <c r="O404" s="3"/>
      <c r="P404" s="3"/>
      <c r="Q404" s="3"/>
      <c r="R404" s="3"/>
      <c r="S404" s="649"/>
      <c r="T404" s="649"/>
      <c r="U404" s="649"/>
      <c r="V404" s="649"/>
      <c r="W404" s="649"/>
      <c r="X404" s="649"/>
      <c r="Y404" s="649"/>
      <c r="Z404" s="649"/>
      <c r="AA404" s="649"/>
      <c r="AB404" s="649"/>
      <c r="AC404" s="649"/>
      <c r="AD404" s="649"/>
      <c r="AE404" s="649"/>
      <c r="AF404" s="649"/>
      <c r="AG404" s="649"/>
      <c r="AH404" s="649"/>
      <c r="AI404" s="649"/>
      <c r="AJ404" s="649"/>
      <c r="AK404" s="649"/>
      <c r="AL404" s="649"/>
      <c r="AM404" s="649"/>
      <c r="AN404" s="649"/>
    </row>
    <row r="405" spans="1:40" s="421" customFormat="1" x14ac:dyDescent="0.25">
      <c r="A405" s="71"/>
      <c r="B405" s="3"/>
      <c r="C405" s="696"/>
      <c r="D405" s="3"/>
      <c r="E405" s="3"/>
      <c r="F405" s="3"/>
      <c r="G405" s="3"/>
      <c r="H405" s="3"/>
      <c r="I405" s="3"/>
      <c r="J405" s="3"/>
      <c r="M405" s="3"/>
      <c r="N405" s="3"/>
      <c r="O405" s="3"/>
      <c r="P405" s="3"/>
      <c r="Q405" s="3"/>
      <c r="R405" s="3"/>
      <c r="S405" s="649"/>
      <c r="T405" s="649"/>
      <c r="U405" s="649"/>
      <c r="V405" s="649"/>
      <c r="W405" s="649"/>
      <c r="X405" s="649"/>
      <c r="Y405" s="649"/>
      <c r="Z405" s="649"/>
      <c r="AA405" s="649"/>
      <c r="AB405" s="649"/>
      <c r="AC405" s="649"/>
      <c r="AD405" s="649"/>
      <c r="AE405" s="649"/>
      <c r="AF405" s="649"/>
      <c r="AG405" s="649"/>
      <c r="AH405" s="649"/>
      <c r="AI405" s="649"/>
      <c r="AJ405" s="649"/>
      <c r="AK405" s="649"/>
      <c r="AL405" s="649"/>
      <c r="AM405" s="649"/>
      <c r="AN405" s="649"/>
    </row>
    <row r="406" spans="1:40" s="421" customFormat="1" x14ac:dyDescent="0.25">
      <c r="A406" s="71"/>
      <c r="B406" s="3"/>
      <c r="C406" s="696"/>
      <c r="D406" s="3"/>
      <c r="E406" s="3"/>
      <c r="F406" s="3"/>
      <c r="G406" s="3"/>
      <c r="H406" s="3"/>
      <c r="I406" s="3"/>
      <c r="J406" s="3"/>
      <c r="M406" s="3"/>
      <c r="N406" s="3"/>
      <c r="O406" s="3"/>
      <c r="P406" s="3"/>
      <c r="Q406" s="3"/>
      <c r="R406" s="3"/>
      <c r="S406" s="649"/>
      <c r="T406" s="649"/>
      <c r="U406" s="649"/>
      <c r="V406" s="649"/>
      <c r="W406" s="649"/>
      <c r="X406" s="649"/>
      <c r="Y406" s="649"/>
      <c r="Z406" s="649"/>
      <c r="AA406" s="649"/>
      <c r="AB406" s="649"/>
      <c r="AC406" s="649"/>
      <c r="AD406" s="649"/>
      <c r="AE406" s="649"/>
      <c r="AF406" s="649"/>
      <c r="AG406" s="649"/>
      <c r="AH406" s="649"/>
      <c r="AI406" s="649"/>
      <c r="AJ406" s="649"/>
      <c r="AK406" s="649"/>
      <c r="AL406" s="649"/>
      <c r="AM406" s="649"/>
      <c r="AN406" s="649"/>
    </row>
    <row r="407" spans="1:40" s="421" customFormat="1" x14ac:dyDescent="0.25">
      <c r="A407" s="71"/>
      <c r="B407" s="3"/>
      <c r="C407" s="696"/>
      <c r="D407" s="3"/>
      <c r="E407" s="3"/>
      <c r="F407" s="3"/>
      <c r="G407" s="3"/>
      <c r="H407" s="3"/>
      <c r="I407" s="3"/>
      <c r="J407" s="3"/>
      <c r="M407" s="3"/>
      <c r="N407" s="3"/>
      <c r="O407" s="3"/>
      <c r="P407" s="3"/>
      <c r="Q407" s="3"/>
      <c r="R407" s="3"/>
      <c r="S407" s="649"/>
      <c r="T407" s="649"/>
      <c r="U407" s="649"/>
      <c r="V407" s="649"/>
      <c r="W407" s="649"/>
      <c r="X407" s="649"/>
      <c r="Y407" s="649"/>
      <c r="Z407" s="649"/>
      <c r="AA407" s="649"/>
      <c r="AB407" s="649"/>
      <c r="AC407" s="649"/>
      <c r="AD407" s="649"/>
      <c r="AE407" s="649"/>
      <c r="AF407" s="649"/>
      <c r="AG407" s="649"/>
      <c r="AH407" s="649"/>
      <c r="AI407" s="649"/>
      <c r="AJ407" s="649"/>
      <c r="AK407" s="649"/>
      <c r="AL407" s="649"/>
      <c r="AM407" s="649"/>
      <c r="AN407" s="649"/>
    </row>
    <row r="408" spans="1:40" s="421" customFormat="1" x14ac:dyDescent="0.25">
      <c r="A408" s="71"/>
      <c r="B408" s="3"/>
      <c r="C408" s="696"/>
      <c r="D408" s="3"/>
      <c r="E408" s="3"/>
      <c r="F408" s="3"/>
      <c r="G408" s="3"/>
      <c r="H408" s="3"/>
      <c r="I408" s="3"/>
      <c r="J408" s="3"/>
      <c r="M408" s="3"/>
      <c r="N408" s="3"/>
      <c r="O408" s="3"/>
      <c r="P408" s="3"/>
      <c r="Q408" s="3"/>
      <c r="R408" s="3"/>
      <c r="S408" s="649"/>
      <c r="T408" s="649"/>
      <c r="U408" s="649"/>
      <c r="V408" s="649"/>
      <c r="W408" s="649"/>
      <c r="X408" s="649"/>
      <c r="Y408" s="649"/>
      <c r="Z408" s="649"/>
      <c r="AA408" s="649"/>
      <c r="AB408" s="649"/>
      <c r="AC408" s="649"/>
      <c r="AD408" s="649"/>
      <c r="AE408" s="649"/>
      <c r="AF408" s="649"/>
      <c r="AG408" s="649"/>
      <c r="AH408" s="649"/>
      <c r="AI408" s="649"/>
      <c r="AJ408" s="649"/>
      <c r="AK408" s="649"/>
      <c r="AL408" s="649"/>
      <c r="AM408" s="649"/>
      <c r="AN408" s="649"/>
    </row>
    <row r="409" spans="1:40" s="421" customFormat="1" x14ac:dyDescent="0.25">
      <c r="A409" s="71"/>
      <c r="B409" s="3"/>
      <c r="C409" s="696"/>
      <c r="D409" s="3"/>
      <c r="E409" s="3"/>
      <c r="F409" s="3"/>
      <c r="G409" s="3"/>
      <c r="H409" s="3"/>
      <c r="I409" s="3"/>
      <c r="J409" s="3"/>
      <c r="M409" s="3"/>
      <c r="N409" s="3"/>
      <c r="O409" s="3"/>
      <c r="P409" s="3"/>
      <c r="Q409" s="3"/>
      <c r="R409" s="3"/>
      <c r="S409" s="649"/>
      <c r="T409" s="649"/>
      <c r="U409" s="649"/>
      <c r="V409" s="649"/>
      <c r="W409" s="649"/>
      <c r="X409" s="649"/>
      <c r="Y409" s="649"/>
      <c r="Z409" s="649"/>
      <c r="AA409" s="649"/>
      <c r="AB409" s="649"/>
      <c r="AC409" s="649"/>
      <c r="AD409" s="649"/>
      <c r="AE409" s="649"/>
      <c r="AF409" s="649"/>
      <c r="AG409" s="649"/>
      <c r="AH409" s="649"/>
      <c r="AI409" s="649"/>
      <c r="AJ409" s="649"/>
      <c r="AK409" s="649"/>
      <c r="AL409" s="649"/>
      <c r="AM409" s="649"/>
      <c r="AN409" s="649"/>
    </row>
    <row r="410" spans="1:40" s="421" customFormat="1" x14ac:dyDescent="0.25">
      <c r="A410" s="71"/>
      <c r="B410" s="3"/>
      <c r="C410" s="696"/>
      <c r="D410" s="3"/>
      <c r="E410" s="3"/>
      <c r="F410" s="3"/>
      <c r="G410" s="3"/>
      <c r="H410" s="3"/>
      <c r="I410" s="3"/>
      <c r="J410" s="3"/>
      <c r="M410" s="3"/>
      <c r="N410" s="3"/>
      <c r="O410" s="3"/>
      <c r="P410" s="3"/>
      <c r="Q410" s="3"/>
      <c r="R410" s="3"/>
      <c r="S410" s="649"/>
      <c r="T410" s="649"/>
      <c r="U410" s="649"/>
      <c r="V410" s="649"/>
      <c r="W410" s="649"/>
      <c r="X410" s="649"/>
      <c r="Y410" s="649"/>
      <c r="Z410" s="649"/>
      <c r="AA410" s="649"/>
      <c r="AB410" s="649"/>
      <c r="AC410" s="649"/>
      <c r="AD410" s="649"/>
      <c r="AE410" s="649"/>
      <c r="AF410" s="649"/>
      <c r="AG410" s="649"/>
      <c r="AH410" s="649"/>
      <c r="AI410" s="649"/>
      <c r="AJ410" s="649"/>
      <c r="AK410" s="649"/>
      <c r="AL410" s="649"/>
      <c r="AM410" s="649"/>
      <c r="AN410" s="649"/>
    </row>
    <row r="411" spans="1:40" s="421" customFormat="1" x14ac:dyDescent="0.25">
      <c r="A411" s="71"/>
      <c r="B411" s="3"/>
      <c r="C411" s="696"/>
      <c r="D411" s="3"/>
      <c r="E411" s="3"/>
      <c r="F411" s="3"/>
      <c r="G411" s="3"/>
      <c r="H411" s="3"/>
      <c r="I411" s="3"/>
      <c r="J411" s="3"/>
      <c r="M411" s="3"/>
      <c r="N411" s="3"/>
      <c r="O411" s="3"/>
      <c r="P411" s="3"/>
      <c r="Q411" s="3"/>
      <c r="R411" s="3"/>
      <c r="S411" s="649"/>
      <c r="T411" s="649"/>
      <c r="U411" s="649"/>
      <c r="V411" s="649"/>
      <c r="W411" s="649"/>
      <c r="X411" s="649"/>
      <c r="Y411" s="649"/>
      <c r="Z411" s="649"/>
      <c r="AA411" s="649"/>
      <c r="AB411" s="649"/>
      <c r="AC411" s="649"/>
      <c r="AD411" s="649"/>
      <c r="AE411" s="649"/>
      <c r="AF411" s="649"/>
      <c r="AG411" s="649"/>
      <c r="AH411" s="649"/>
      <c r="AI411" s="649"/>
      <c r="AJ411" s="649"/>
      <c r="AK411" s="649"/>
      <c r="AL411" s="649"/>
      <c r="AM411" s="649"/>
      <c r="AN411" s="649"/>
    </row>
    <row r="412" spans="1:40" s="421" customFormat="1" x14ac:dyDescent="0.25">
      <c r="A412" s="71"/>
      <c r="B412" s="3"/>
      <c r="C412" s="696"/>
      <c r="D412" s="3"/>
      <c r="E412" s="3"/>
      <c r="F412" s="3"/>
      <c r="G412" s="3"/>
      <c r="H412" s="3"/>
      <c r="I412" s="3"/>
      <c r="J412" s="3"/>
      <c r="M412" s="3"/>
      <c r="N412" s="3"/>
      <c r="O412" s="3"/>
      <c r="P412" s="3"/>
      <c r="Q412" s="3"/>
      <c r="R412" s="3"/>
      <c r="S412" s="649"/>
      <c r="T412" s="649"/>
      <c r="U412" s="649"/>
      <c r="V412" s="649"/>
      <c r="W412" s="649"/>
      <c r="X412" s="649"/>
      <c r="Y412" s="649"/>
      <c r="Z412" s="649"/>
      <c r="AA412" s="649"/>
      <c r="AB412" s="649"/>
      <c r="AC412" s="649"/>
      <c r="AD412" s="649"/>
      <c r="AE412" s="649"/>
      <c r="AF412" s="649"/>
      <c r="AG412" s="649"/>
      <c r="AH412" s="649"/>
      <c r="AI412" s="649"/>
      <c r="AJ412" s="649"/>
      <c r="AK412" s="649"/>
      <c r="AL412" s="649"/>
      <c r="AM412" s="649"/>
      <c r="AN412" s="649"/>
    </row>
    <row r="413" spans="1:40" s="421" customFormat="1" x14ac:dyDescent="0.25">
      <c r="A413" s="71"/>
      <c r="B413" s="3"/>
      <c r="C413" s="696"/>
      <c r="D413" s="3"/>
      <c r="E413" s="3"/>
      <c r="F413" s="3"/>
      <c r="G413" s="3"/>
      <c r="H413" s="3"/>
      <c r="I413" s="3"/>
      <c r="J413" s="3"/>
      <c r="M413" s="3"/>
      <c r="N413" s="3"/>
      <c r="O413" s="3"/>
      <c r="P413" s="3"/>
      <c r="Q413" s="3"/>
      <c r="R413" s="3"/>
      <c r="S413" s="649"/>
      <c r="T413" s="649"/>
      <c r="U413" s="649"/>
      <c r="V413" s="649"/>
      <c r="W413" s="649"/>
      <c r="X413" s="649"/>
      <c r="Y413" s="649"/>
      <c r="Z413" s="649"/>
      <c r="AA413" s="649"/>
      <c r="AB413" s="649"/>
      <c r="AC413" s="649"/>
      <c r="AD413" s="649"/>
      <c r="AE413" s="649"/>
      <c r="AF413" s="649"/>
      <c r="AG413" s="649"/>
      <c r="AH413" s="649"/>
      <c r="AI413" s="649"/>
      <c r="AJ413" s="649"/>
      <c r="AK413" s="649"/>
      <c r="AL413" s="649"/>
      <c r="AM413" s="649"/>
      <c r="AN413" s="649"/>
    </row>
    <row r="414" spans="1:40" s="421" customFormat="1" x14ac:dyDescent="0.25">
      <c r="A414" s="71"/>
      <c r="B414" s="3"/>
      <c r="C414" s="696"/>
      <c r="D414" s="3"/>
      <c r="E414" s="3"/>
      <c r="F414" s="3"/>
      <c r="G414" s="3"/>
      <c r="H414" s="3"/>
      <c r="I414" s="3"/>
      <c r="J414" s="3"/>
      <c r="M414" s="3"/>
      <c r="N414" s="3"/>
      <c r="O414" s="3"/>
      <c r="P414" s="3"/>
      <c r="Q414" s="3"/>
      <c r="R414" s="3"/>
      <c r="S414" s="649"/>
      <c r="T414" s="649"/>
      <c r="U414" s="649"/>
      <c r="V414" s="649"/>
      <c r="W414" s="649"/>
      <c r="X414" s="649"/>
      <c r="Y414" s="649"/>
      <c r="Z414" s="649"/>
      <c r="AA414" s="649"/>
      <c r="AB414" s="649"/>
      <c r="AC414" s="649"/>
      <c r="AD414" s="649"/>
      <c r="AE414" s="649"/>
      <c r="AF414" s="649"/>
      <c r="AG414" s="649"/>
      <c r="AH414" s="649"/>
      <c r="AI414" s="649"/>
      <c r="AJ414" s="649"/>
      <c r="AK414" s="649"/>
      <c r="AL414" s="649"/>
      <c r="AM414" s="649"/>
      <c r="AN414" s="649"/>
    </row>
  </sheetData>
  <mergeCells count="62">
    <mergeCell ref="B61:D61"/>
    <mergeCell ref="K50:L50"/>
    <mergeCell ref="K51:L51"/>
    <mergeCell ref="K52:L52"/>
    <mergeCell ref="K53:L53"/>
    <mergeCell ref="K54:L54"/>
    <mergeCell ref="K55:L55"/>
    <mergeCell ref="K56:L56"/>
    <mergeCell ref="K57:L57"/>
    <mergeCell ref="K58:L58"/>
    <mergeCell ref="K59:L59"/>
    <mergeCell ref="K60:L60"/>
    <mergeCell ref="K49:L49"/>
    <mergeCell ref="K38:L38"/>
    <mergeCell ref="K39:L39"/>
    <mergeCell ref="K40:L40"/>
    <mergeCell ref="K41:L41"/>
    <mergeCell ref="K42:L42"/>
    <mergeCell ref="K43:L43"/>
    <mergeCell ref="K44:L44"/>
    <mergeCell ref="K45:L45"/>
    <mergeCell ref="K46:L46"/>
    <mergeCell ref="K47:L47"/>
    <mergeCell ref="K48:L48"/>
    <mergeCell ref="K37:L37"/>
    <mergeCell ref="K23:L23"/>
    <mergeCell ref="K24:L24"/>
    <mergeCell ref="K25:L25"/>
    <mergeCell ref="K26:L26"/>
    <mergeCell ref="B28:Q28"/>
    <mergeCell ref="B29:N29"/>
    <mergeCell ref="B31:C31"/>
    <mergeCell ref="B32:C32"/>
    <mergeCell ref="B34:V34"/>
    <mergeCell ref="K35:L35"/>
    <mergeCell ref="K36:L36"/>
    <mergeCell ref="K22:L22"/>
    <mergeCell ref="K11:L11"/>
    <mergeCell ref="K12:L12"/>
    <mergeCell ref="K13:L13"/>
    <mergeCell ref="K14:L14"/>
    <mergeCell ref="K15:L15"/>
    <mergeCell ref="K16:L16"/>
    <mergeCell ref="K17:L17"/>
    <mergeCell ref="K18:L18"/>
    <mergeCell ref="K19:L19"/>
    <mergeCell ref="K20:L20"/>
    <mergeCell ref="K21:L21"/>
    <mergeCell ref="U6:AC6"/>
    <mergeCell ref="B7:B8"/>
    <mergeCell ref="C7:C8"/>
    <mergeCell ref="E7:I7"/>
    <mergeCell ref="M7:Q7"/>
    <mergeCell ref="K10:L10"/>
    <mergeCell ref="B1:Q1"/>
    <mergeCell ref="B3:L3"/>
    <mergeCell ref="B4:L4"/>
    <mergeCell ref="B5:C5"/>
    <mergeCell ref="E5:I5"/>
    <mergeCell ref="K5:L6"/>
    <mergeCell ref="B6:C6"/>
    <mergeCell ref="E6:I6"/>
  </mergeCells>
  <phoneticPr fontId="100" type="noConversion"/>
  <hyperlinks>
    <hyperlink ref="B5" r:id="rId1" xr:uid="{660DD8A7-E444-45FB-B752-50E74469B0EE}"/>
    <hyperlink ref="T16" r:id="rId2" xr:uid="{20EF85CC-23BF-4E3C-911E-6979544099AE}"/>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3"/>
  <rowBreaks count="1" manualBreakCount="1">
    <brk id="19" min="1" max="18" man="1"/>
  </rowBreaks>
  <colBreaks count="1" manualBreakCount="1">
    <brk id="19" max="1048575" man="1"/>
  </colBreak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0457D-553D-4867-8F48-44D5BCEF200C}">
  <sheetPr>
    <tabColor rgb="FFFFFF00"/>
  </sheetPr>
  <dimension ref="A1:AG1059"/>
  <sheetViews>
    <sheetView topLeftCell="A59" zoomScale="60" zoomScaleNormal="60" workbookViewId="0">
      <selection activeCell="I15" sqref="I15"/>
    </sheetView>
  </sheetViews>
  <sheetFormatPr baseColWidth="10" defaultRowHeight="22.5" x14ac:dyDescent="0.25"/>
  <cols>
    <col min="1" max="1" width="6.7109375" style="585" customWidth="1"/>
    <col min="2" max="2" width="62.28515625" style="586" customWidth="1"/>
    <col min="3" max="3" width="14.85546875" style="586" customWidth="1"/>
    <col min="4" max="4" width="16.42578125" style="587" customWidth="1"/>
    <col min="5" max="5" width="18.42578125" style="587" customWidth="1"/>
    <col min="6" max="6" width="23" style="588" customWidth="1"/>
    <col min="7" max="7" width="19.140625" style="588" customWidth="1"/>
    <col min="8" max="8" width="20" style="588" customWidth="1"/>
    <col min="9" max="9" width="22.5703125" style="588" customWidth="1"/>
    <col min="10" max="10" width="12.28515625" style="588" customWidth="1"/>
    <col min="11" max="11" width="12.5703125" style="587" customWidth="1"/>
    <col min="12" max="12" width="17.42578125" style="587" customWidth="1"/>
    <col min="13" max="13" width="23" style="588" customWidth="1"/>
    <col min="14" max="15" width="19.28515625" style="588" customWidth="1"/>
    <col min="16" max="16" width="29.5703125" style="588" customWidth="1"/>
    <col min="17" max="17" width="5" style="588" customWidth="1"/>
    <col min="18" max="18" width="12.5703125" style="587" customWidth="1"/>
    <col min="19" max="19" width="17.42578125" style="587" customWidth="1"/>
    <col min="20" max="20" width="19.140625" style="588" customWidth="1"/>
    <col min="21" max="22" width="19.28515625" style="588" customWidth="1"/>
    <col min="23" max="23" width="22.140625" style="588" customWidth="1"/>
    <col min="24" max="24" width="4" style="588" customWidth="1"/>
    <col min="25" max="25" width="24" style="588" customWidth="1"/>
    <col min="26" max="26" width="4" style="588" customWidth="1"/>
    <col min="27" max="27" width="18.7109375" style="588" customWidth="1"/>
    <col min="28" max="30" width="4" style="588" customWidth="1"/>
    <col min="31" max="31" width="11.42578125" style="585"/>
    <col min="32" max="32" width="15" style="585" customWidth="1"/>
    <col min="33" max="33" width="14" style="585" bestFit="1" customWidth="1"/>
    <col min="34" max="16384" width="11.42578125" style="585"/>
  </cols>
  <sheetData>
    <row r="1" spans="1:31" ht="67.5" customHeight="1" thickBot="1" x14ac:dyDescent="0.3">
      <c r="A1" s="1023" t="s">
        <v>539</v>
      </c>
      <c r="B1" s="1024"/>
      <c r="C1" s="1024"/>
      <c r="D1" s="1024"/>
      <c r="E1" s="1024"/>
      <c r="F1" s="1024"/>
      <c r="G1" s="1024"/>
      <c r="H1" s="1024"/>
      <c r="I1" s="1024"/>
      <c r="J1" s="1024"/>
      <c r="K1" s="1024"/>
      <c r="L1" s="1024"/>
      <c r="M1" s="1024"/>
      <c r="N1" s="1024"/>
      <c r="O1" s="1024"/>
      <c r="P1" s="1024"/>
      <c r="Q1" s="1024"/>
      <c r="R1" s="1024"/>
      <c r="S1" s="1024"/>
      <c r="T1" s="1024"/>
      <c r="U1" s="1024"/>
      <c r="V1" s="1024"/>
      <c r="W1" s="1024"/>
      <c r="X1" s="1024"/>
      <c r="Y1" s="1024"/>
      <c r="Z1" s="1024"/>
      <c r="AA1" s="1024"/>
      <c r="AB1" s="1024"/>
      <c r="AC1" s="1024"/>
      <c r="AD1" s="1024"/>
    </row>
    <row r="2" spans="1:31" ht="9" customHeight="1" thickBot="1" x14ac:dyDescent="0.3"/>
    <row r="3" spans="1:31" s="591" customFormat="1" ht="89.25" customHeight="1" thickBot="1" x14ac:dyDescent="0.3">
      <c r="A3" s="589"/>
      <c r="B3" s="590"/>
      <c r="C3" s="590"/>
      <c r="D3" s="940" t="s">
        <v>408</v>
      </c>
      <c r="E3" s="940"/>
      <c r="F3" s="940"/>
      <c r="G3" s="940"/>
      <c r="H3" s="940"/>
      <c r="I3" s="940"/>
      <c r="J3" s="940"/>
      <c r="K3" s="940"/>
      <c r="L3" s="940"/>
      <c r="M3" s="940"/>
      <c r="N3" s="940"/>
      <c r="O3" s="940"/>
      <c r="P3" s="940"/>
      <c r="Q3" s="940"/>
      <c r="R3" s="940"/>
      <c r="S3" s="940"/>
      <c r="T3" s="940"/>
      <c r="U3" s="940"/>
      <c r="V3" s="940"/>
      <c r="W3" s="940"/>
      <c r="X3" s="940"/>
      <c r="Y3" s="940"/>
      <c r="Z3" s="940"/>
      <c r="AA3" s="940"/>
      <c r="AB3" s="940"/>
      <c r="AC3" s="940"/>
      <c r="AD3" s="940"/>
    </row>
    <row r="4" spans="1:31" s="591" customFormat="1" ht="89.25" customHeight="1" thickBot="1" x14ac:dyDescent="0.3">
      <c r="A4" s="592"/>
      <c r="B4" s="593"/>
      <c r="C4" s="593"/>
      <c r="D4" s="940"/>
      <c r="E4" s="940"/>
      <c r="F4" s="940"/>
      <c r="G4" s="940"/>
      <c r="H4" s="940"/>
      <c r="I4" s="940"/>
      <c r="J4" s="940"/>
      <c r="K4" s="940"/>
      <c r="L4" s="940"/>
      <c r="M4" s="940"/>
      <c r="N4" s="940"/>
      <c r="O4" s="940"/>
      <c r="P4" s="940"/>
      <c r="Q4" s="940"/>
      <c r="R4" s="940"/>
      <c r="S4" s="940"/>
      <c r="T4" s="940"/>
      <c r="U4" s="940"/>
      <c r="V4" s="940"/>
      <c r="W4" s="940"/>
      <c r="X4" s="940"/>
      <c r="Y4" s="940"/>
      <c r="Z4" s="405"/>
      <c r="AA4" s="405"/>
      <c r="AB4" s="405"/>
      <c r="AC4" s="405"/>
      <c r="AD4" s="405"/>
    </row>
    <row r="5" spans="1:31" s="591" customFormat="1" ht="64.5" customHeight="1" thickBot="1" x14ac:dyDescent="0.3">
      <c r="D5" s="406"/>
      <c r="E5" s="406"/>
      <c r="F5" s="406"/>
      <c r="G5" s="406"/>
      <c r="H5" s="406"/>
      <c r="I5" s="697" t="s">
        <v>519</v>
      </c>
      <c r="J5" s="406"/>
      <c r="K5" s="406"/>
      <c r="L5" s="406"/>
      <c r="M5" s="698" t="s">
        <v>483</v>
      </c>
      <c r="N5" s="699"/>
      <c r="O5" s="700">
        <v>4.3999999999999997E-2</v>
      </c>
      <c r="P5" s="697" t="s">
        <v>384</v>
      </c>
      <c r="Q5" s="406"/>
      <c r="R5" s="406"/>
      <c r="S5" s="986" t="s">
        <v>483</v>
      </c>
      <c r="T5" s="987"/>
      <c r="U5" s="700">
        <v>0.03</v>
      </c>
      <c r="V5" s="1035" t="s">
        <v>201</v>
      </c>
      <c r="W5" s="1036"/>
      <c r="X5" s="406"/>
      <c r="Y5" s="406"/>
      <c r="Z5" s="558"/>
      <c r="AA5" s="558"/>
      <c r="AB5" s="558"/>
      <c r="AC5" s="558"/>
      <c r="AD5" s="558"/>
    </row>
    <row r="6" spans="1:31" s="591" customFormat="1" ht="24" hidden="1" customHeight="1" thickBot="1" x14ac:dyDescent="0.3">
      <c r="D6" s="406"/>
      <c r="E6" s="406"/>
      <c r="F6" s="406"/>
      <c r="G6" s="406"/>
      <c r="H6" s="406"/>
      <c r="I6" s="406"/>
      <c r="J6" s="406"/>
      <c r="K6" s="406"/>
      <c r="L6" s="406"/>
      <c r="M6" s="406"/>
      <c r="N6" s="406"/>
      <c r="O6" s="406"/>
      <c r="P6" s="406"/>
      <c r="Q6" s="406"/>
      <c r="R6" s="406"/>
      <c r="S6" s="406"/>
      <c r="T6" s="406"/>
      <c r="U6" s="406"/>
      <c r="V6" s="406"/>
      <c r="W6" s="406"/>
      <c r="X6" s="406"/>
      <c r="Y6" s="406"/>
      <c r="Z6" s="406"/>
      <c r="AA6" s="406"/>
      <c r="AB6" s="406"/>
      <c r="AC6" s="406"/>
      <c r="AD6" s="406"/>
    </row>
    <row r="7" spans="1:31" ht="20.25" hidden="1" customHeight="1" thickBot="1" x14ac:dyDescent="0.3"/>
    <row r="8" spans="1:31" ht="28.5" customHeight="1" thickBot="1" x14ac:dyDescent="0.3">
      <c r="A8" s="1025"/>
      <c r="B8" s="1026"/>
      <c r="C8" s="594"/>
      <c r="D8" s="1027"/>
      <c r="E8" s="988" t="s">
        <v>421</v>
      </c>
      <c r="F8" s="989"/>
      <c r="G8" s="989"/>
      <c r="H8" s="989"/>
      <c r="I8" s="990"/>
      <c r="K8" s="988" t="s">
        <v>422</v>
      </c>
      <c r="L8" s="989"/>
      <c r="M8" s="989"/>
      <c r="N8" s="989"/>
      <c r="O8" s="989"/>
      <c r="P8" s="990"/>
      <c r="Q8" s="399"/>
      <c r="R8" s="1029" t="s">
        <v>426</v>
      </c>
      <c r="S8" s="1030"/>
      <c r="T8" s="1030"/>
      <c r="U8" s="1030"/>
      <c r="V8" s="1030"/>
      <c r="W8" s="1031"/>
    </row>
    <row r="9" spans="1:31" ht="20.25" customHeight="1" thickBot="1" x14ac:dyDescent="0.3">
      <c r="A9" s="1003"/>
      <c r="B9" s="1004"/>
      <c r="C9" s="591"/>
      <c r="D9" s="1028"/>
      <c r="E9" s="991"/>
      <c r="F9" s="992"/>
      <c r="G9" s="992"/>
      <c r="H9" s="992"/>
      <c r="I9" s="993"/>
      <c r="K9" s="991"/>
      <c r="L9" s="992"/>
      <c r="M9" s="992"/>
      <c r="N9" s="992"/>
      <c r="O9" s="992"/>
      <c r="P9" s="993"/>
      <c r="Q9" s="399"/>
      <c r="R9" s="1032"/>
      <c r="S9" s="1033"/>
      <c r="T9" s="1033"/>
      <c r="U9" s="1033"/>
      <c r="V9" s="1033"/>
      <c r="W9" s="1034"/>
    </row>
    <row r="10" spans="1:31" ht="79.5" customHeight="1" x14ac:dyDescent="0.25">
      <c r="A10" s="1018" t="s">
        <v>30</v>
      </c>
      <c r="B10" s="1018" t="s">
        <v>213</v>
      </c>
      <c r="C10" s="575"/>
      <c r="D10" s="1016" t="s">
        <v>238</v>
      </c>
      <c r="E10" s="1016" t="s">
        <v>530</v>
      </c>
      <c r="F10" s="1001" t="s">
        <v>37</v>
      </c>
      <c r="G10" s="1001" t="s">
        <v>127</v>
      </c>
      <c r="H10" s="1001" t="s">
        <v>129</v>
      </c>
      <c r="I10" s="1001" t="s">
        <v>183</v>
      </c>
      <c r="K10" s="1021" t="s">
        <v>238</v>
      </c>
      <c r="L10" s="1017" t="s">
        <v>423</v>
      </c>
      <c r="M10" s="1001" t="s">
        <v>37</v>
      </c>
      <c r="N10" s="1001" t="s">
        <v>127</v>
      </c>
      <c r="O10" s="1001" t="s">
        <v>129</v>
      </c>
      <c r="P10" s="1001" t="s">
        <v>183</v>
      </c>
      <c r="Q10" s="595"/>
      <c r="R10" s="1016" t="s">
        <v>238</v>
      </c>
      <c r="S10" s="1017" t="s">
        <v>427</v>
      </c>
      <c r="T10" s="1001" t="s">
        <v>37</v>
      </c>
      <c r="U10" s="1001" t="s">
        <v>127</v>
      </c>
      <c r="V10" s="1001" t="s">
        <v>129</v>
      </c>
      <c r="W10" s="1001" t="s">
        <v>183</v>
      </c>
      <c r="Y10" s="1011" t="s">
        <v>428</v>
      </c>
    </row>
    <row r="11" spans="1:31" ht="49.5" customHeight="1" thickBot="1" x14ac:dyDescent="0.3">
      <c r="A11" s="1019"/>
      <c r="B11" s="1019"/>
      <c r="C11" s="575"/>
      <c r="D11" s="1020"/>
      <c r="E11" s="1020"/>
      <c r="F11" s="1002"/>
      <c r="G11" s="1002"/>
      <c r="H11" s="1002"/>
      <c r="I11" s="1002"/>
      <c r="K11" s="1022"/>
      <c r="L11" s="1022"/>
      <c r="M11" s="1002"/>
      <c r="N11" s="1002"/>
      <c r="O11" s="1002"/>
      <c r="P11" s="1002"/>
      <c r="Q11" s="595"/>
      <c r="R11" s="1016"/>
      <c r="S11" s="1017"/>
      <c r="T11" s="1010"/>
      <c r="U11" s="1010"/>
      <c r="V11" s="1010"/>
      <c r="W11" s="1010"/>
      <c r="Y11" s="1011"/>
    </row>
    <row r="12" spans="1:31" ht="27" customHeight="1" x14ac:dyDescent="0.25">
      <c r="A12" s="573"/>
      <c r="B12" s="574"/>
      <c r="C12" s="406"/>
      <c r="D12" s="573"/>
      <c r="E12" s="574"/>
      <c r="F12" s="701"/>
      <c r="G12" s="701"/>
      <c r="H12" s="701"/>
      <c r="I12" s="702"/>
      <c r="K12" s="573"/>
      <c r="L12" s="574"/>
      <c r="M12" s="701"/>
      <c r="N12" s="701"/>
      <c r="O12" s="701"/>
      <c r="P12" s="702"/>
      <c r="Q12" s="595"/>
      <c r="R12" s="573"/>
      <c r="S12" s="574"/>
      <c r="T12" s="701"/>
      <c r="U12" s="701"/>
      <c r="V12" s="701"/>
      <c r="W12" s="702"/>
      <c r="Y12" s="703"/>
    </row>
    <row r="13" spans="1:31" ht="30" customHeight="1" thickBot="1" x14ac:dyDescent="0.3">
      <c r="A13" s="704"/>
      <c r="B13" s="705"/>
      <c r="C13" s="406"/>
      <c r="D13" s="704"/>
      <c r="E13" s="705"/>
      <c r="F13" s="706"/>
      <c r="G13" s="706"/>
      <c r="H13" s="706"/>
      <c r="I13" s="707"/>
      <c r="J13" s="599"/>
      <c r="K13" s="704"/>
      <c r="L13" s="705"/>
      <c r="M13" s="706"/>
      <c r="N13" s="706"/>
      <c r="O13" s="706"/>
      <c r="P13" s="707"/>
      <c r="Q13" s="599"/>
      <c r="R13" s="704"/>
      <c r="S13" s="705"/>
      <c r="T13" s="706"/>
      <c r="U13" s="706"/>
      <c r="V13" s="706"/>
      <c r="W13" s="707"/>
      <c r="X13" s="599"/>
      <c r="Y13" s="599"/>
      <c r="Z13" s="599"/>
      <c r="AA13" s="599"/>
      <c r="AB13" s="599"/>
      <c r="AC13" s="599"/>
      <c r="AD13" s="599"/>
    </row>
    <row r="14" spans="1:31" ht="51.75" customHeight="1" thickBot="1" x14ac:dyDescent="0.3">
      <c r="A14" s="600">
        <v>1</v>
      </c>
      <c r="B14" s="601" t="s">
        <v>391</v>
      </c>
      <c r="C14" s="708" t="s">
        <v>516</v>
      </c>
      <c r="D14" s="532">
        <v>2</v>
      </c>
      <c r="E14" s="583">
        <v>1</v>
      </c>
      <c r="F14" s="550">
        <v>7631.4</v>
      </c>
      <c r="G14" s="551">
        <f>+ROUND(F14*19%,2)</f>
        <v>1449.97</v>
      </c>
      <c r="H14" s="551">
        <f>+ROUND(F14+G14,2)</f>
        <v>9081.3700000000008</v>
      </c>
      <c r="I14" s="551">
        <f>ROUND(H14*E14*D14,2)</f>
        <v>18162.740000000002</v>
      </c>
      <c r="J14" s="584"/>
      <c r="K14" s="532">
        <v>2</v>
      </c>
      <c r="L14" s="533">
        <v>12</v>
      </c>
      <c r="M14" s="552">
        <f>+ROUND(F14+(F14*$O$5),2)</f>
        <v>7967.18</v>
      </c>
      <c r="N14" s="551">
        <f>+ROUND(M14*19%,2)</f>
        <v>1513.76</v>
      </c>
      <c r="O14" s="553">
        <f>+ROUND(M14+N14,2)</f>
        <v>9480.94</v>
      </c>
      <c r="P14" s="553">
        <f>ROUND(O14*L14*K14,2)</f>
        <v>227542.56</v>
      </c>
      <c r="Q14" s="407"/>
      <c r="R14" s="572">
        <v>2</v>
      </c>
      <c r="S14" s="709">
        <v>11</v>
      </c>
      <c r="T14" s="567">
        <f>+ROUND(M14+(M14*$U$5),2)</f>
        <v>8206.2000000000007</v>
      </c>
      <c r="U14" s="569">
        <f>+ROUND(T14*19%,2)</f>
        <v>1559.18</v>
      </c>
      <c r="V14" s="569">
        <f>+ROUND(T14+U14,2)</f>
        <v>9765.3799999999992</v>
      </c>
      <c r="W14" s="569">
        <f>ROUND(V14*S14*R14,2)</f>
        <v>214838.36</v>
      </c>
      <c r="X14" s="599"/>
      <c r="Y14" s="553">
        <f>ROUND(I14+P14+W14,2)</f>
        <v>460543.66</v>
      </c>
      <c r="Z14" s="599"/>
      <c r="AA14" s="407"/>
      <c r="AB14" s="599"/>
      <c r="AC14" s="599"/>
      <c r="AD14" s="599"/>
    </row>
    <row r="15" spans="1:31" ht="53.25" customHeight="1" thickBot="1" x14ac:dyDescent="0.3">
      <c r="A15" s="603">
        <v>2</v>
      </c>
      <c r="B15" s="601" t="s">
        <v>394</v>
      </c>
      <c r="C15" s="708" t="s">
        <v>516</v>
      </c>
      <c r="D15" s="532">
        <v>1</v>
      </c>
      <c r="E15" s="583">
        <v>1</v>
      </c>
      <c r="F15" s="550">
        <v>7631.4</v>
      </c>
      <c r="G15" s="551">
        <f t="shared" ref="G15:G30" si="0">+ROUND(F15*19%,2)</f>
        <v>1449.97</v>
      </c>
      <c r="H15" s="551">
        <f t="shared" ref="H15:H30" si="1">+ROUND(F15+G15,2)</f>
        <v>9081.3700000000008</v>
      </c>
      <c r="I15" s="551">
        <f t="shared" ref="I15:I30" si="2">ROUND(H15*E15*D15,2)</f>
        <v>9081.3700000000008</v>
      </c>
      <c r="J15" s="584"/>
      <c r="K15" s="532">
        <v>1</v>
      </c>
      <c r="L15" s="533">
        <v>12</v>
      </c>
      <c r="M15" s="552">
        <f t="shared" ref="M15:M30" si="3">+ROUND(F15+(F15*$O$5),2)</f>
        <v>7967.18</v>
      </c>
      <c r="N15" s="551">
        <f t="shared" ref="N15:N30" si="4">+ROUND(M15*19%,2)</f>
        <v>1513.76</v>
      </c>
      <c r="O15" s="553">
        <f t="shared" ref="O15:O30" si="5">+ROUND(M15+N15,2)</f>
        <v>9480.94</v>
      </c>
      <c r="P15" s="553">
        <f t="shared" ref="P15:P30" si="6">ROUND(O15*L15*K15,2)</f>
        <v>113771.28</v>
      </c>
      <c r="Q15" s="407"/>
      <c r="R15" s="532">
        <v>1</v>
      </c>
      <c r="S15" s="533">
        <v>11</v>
      </c>
      <c r="T15" s="567">
        <f t="shared" ref="T15:T30" si="7">+ROUND(M15+(M15*$U$5),2)</f>
        <v>8206.2000000000007</v>
      </c>
      <c r="U15" s="569">
        <f t="shared" ref="U15:U30" si="8">+ROUND(T15*19%,2)</f>
        <v>1559.18</v>
      </c>
      <c r="V15" s="569">
        <f t="shared" ref="V15:V30" si="9">+ROUND(T15+U15,2)</f>
        <v>9765.3799999999992</v>
      </c>
      <c r="W15" s="569">
        <f t="shared" ref="W15:W30" si="10">ROUND(V15*S15*R15,2)</f>
        <v>107419.18</v>
      </c>
      <c r="X15" s="599"/>
      <c r="Y15" s="553">
        <f t="shared" ref="Y15:Y31" si="11">ROUND(I15+P15+W15,2)</f>
        <v>230271.83</v>
      </c>
      <c r="Z15" s="599"/>
      <c r="AA15" s="599"/>
      <c r="AB15" s="599"/>
      <c r="AC15" s="599"/>
      <c r="AD15" s="599"/>
    </row>
    <row r="16" spans="1:31" ht="54.75" customHeight="1" thickBot="1" x14ac:dyDescent="0.3">
      <c r="A16" s="603">
        <v>3</v>
      </c>
      <c r="B16" s="601" t="s">
        <v>392</v>
      </c>
      <c r="C16" s="708" t="s">
        <v>516</v>
      </c>
      <c r="D16" s="532">
        <v>1</v>
      </c>
      <c r="E16" s="583">
        <v>1</v>
      </c>
      <c r="F16" s="550">
        <v>7631.4</v>
      </c>
      <c r="G16" s="551">
        <f t="shared" si="0"/>
        <v>1449.97</v>
      </c>
      <c r="H16" s="551">
        <f t="shared" si="1"/>
        <v>9081.3700000000008</v>
      </c>
      <c r="I16" s="551">
        <f t="shared" si="2"/>
        <v>9081.3700000000008</v>
      </c>
      <c r="J16" s="584"/>
      <c r="K16" s="532">
        <v>1</v>
      </c>
      <c r="L16" s="533">
        <v>12</v>
      </c>
      <c r="M16" s="552">
        <f t="shared" si="3"/>
        <v>7967.18</v>
      </c>
      <c r="N16" s="551">
        <f t="shared" si="4"/>
        <v>1513.76</v>
      </c>
      <c r="O16" s="553">
        <f t="shared" si="5"/>
        <v>9480.94</v>
      </c>
      <c r="P16" s="553">
        <f t="shared" si="6"/>
        <v>113771.28</v>
      </c>
      <c r="Q16" s="407"/>
      <c r="R16" s="532">
        <v>1</v>
      </c>
      <c r="S16" s="533">
        <v>11</v>
      </c>
      <c r="T16" s="567">
        <f t="shared" si="7"/>
        <v>8206.2000000000007</v>
      </c>
      <c r="U16" s="569">
        <f t="shared" si="8"/>
        <v>1559.18</v>
      </c>
      <c r="V16" s="569">
        <f t="shared" si="9"/>
        <v>9765.3799999999992</v>
      </c>
      <c r="W16" s="569">
        <f t="shared" si="10"/>
        <v>107419.18</v>
      </c>
      <c r="X16" s="599"/>
      <c r="Y16" s="553">
        <f t="shared" si="11"/>
        <v>230271.83</v>
      </c>
      <c r="Z16" s="599"/>
      <c r="AA16" s="599"/>
      <c r="AB16" s="599"/>
      <c r="AC16" s="599"/>
      <c r="AD16" s="599"/>
      <c r="AE16" s="604"/>
    </row>
    <row r="17" spans="1:33" ht="48.75" customHeight="1" thickBot="1" x14ac:dyDescent="0.3">
      <c r="A17" s="600">
        <v>4</v>
      </c>
      <c r="B17" s="601" t="s">
        <v>393</v>
      </c>
      <c r="C17" s="708" t="s">
        <v>516</v>
      </c>
      <c r="D17" s="532">
        <v>1</v>
      </c>
      <c r="E17" s="583">
        <v>1</v>
      </c>
      <c r="F17" s="550">
        <v>7631.4</v>
      </c>
      <c r="G17" s="551">
        <f t="shared" si="0"/>
        <v>1449.97</v>
      </c>
      <c r="H17" s="551">
        <f t="shared" si="1"/>
        <v>9081.3700000000008</v>
      </c>
      <c r="I17" s="551">
        <f t="shared" si="2"/>
        <v>9081.3700000000008</v>
      </c>
      <c r="J17" s="584"/>
      <c r="K17" s="532">
        <v>1</v>
      </c>
      <c r="L17" s="533">
        <v>12</v>
      </c>
      <c r="M17" s="552">
        <f t="shared" si="3"/>
        <v>7967.18</v>
      </c>
      <c r="N17" s="551">
        <f t="shared" si="4"/>
        <v>1513.76</v>
      </c>
      <c r="O17" s="553">
        <f t="shared" si="5"/>
        <v>9480.94</v>
      </c>
      <c r="P17" s="553">
        <f t="shared" si="6"/>
        <v>113771.28</v>
      </c>
      <c r="Q17" s="407"/>
      <c r="R17" s="532">
        <v>1</v>
      </c>
      <c r="S17" s="533">
        <v>11</v>
      </c>
      <c r="T17" s="567">
        <f t="shared" si="7"/>
        <v>8206.2000000000007</v>
      </c>
      <c r="U17" s="569">
        <f t="shared" si="8"/>
        <v>1559.18</v>
      </c>
      <c r="V17" s="569">
        <f t="shared" si="9"/>
        <v>9765.3799999999992</v>
      </c>
      <c r="W17" s="569">
        <f t="shared" si="10"/>
        <v>107419.18</v>
      </c>
      <c r="X17" s="599"/>
      <c r="Y17" s="553">
        <f t="shared" si="11"/>
        <v>230271.83</v>
      </c>
      <c r="Z17" s="599"/>
      <c r="AA17" s="599"/>
      <c r="AB17" s="599"/>
      <c r="AC17" s="599"/>
      <c r="AD17" s="599"/>
    </row>
    <row r="18" spans="1:33" ht="54" customHeight="1" thickBot="1" x14ac:dyDescent="0.3">
      <c r="A18" s="603">
        <v>5</v>
      </c>
      <c r="B18" s="601" t="s">
        <v>395</v>
      </c>
      <c r="C18" s="708" t="s">
        <v>516</v>
      </c>
      <c r="D18" s="532">
        <v>2</v>
      </c>
      <c r="E18" s="583">
        <v>1</v>
      </c>
      <c r="F18" s="550">
        <v>7631.4</v>
      </c>
      <c r="G18" s="551">
        <f t="shared" si="0"/>
        <v>1449.97</v>
      </c>
      <c r="H18" s="551">
        <f t="shared" si="1"/>
        <v>9081.3700000000008</v>
      </c>
      <c r="I18" s="551">
        <f t="shared" si="2"/>
        <v>18162.740000000002</v>
      </c>
      <c r="J18" s="584"/>
      <c r="K18" s="532">
        <v>2</v>
      </c>
      <c r="L18" s="533">
        <v>12</v>
      </c>
      <c r="M18" s="552">
        <f t="shared" si="3"/>
        <v>7967.18</v>
      </c>
      <c r="N18" s="551">
        <f t="shared" si="4"/>
        <v>1513.76</v>
      </c>
      <c r="O18" s="553">
        <f t="shared" si="5"/>
        <v>9480.94</v>
      </c>
      <c r="P18" s="553">
        <f t="shared" si="6"/>
        <v>227542.56</v>
      </c>
      <c r="Q18" s="407"/>
      <c r="R18" s="532">
        <v>2</v>
      </c>
      <c r="S18" s="533">
        <v>11</v>
      </c>
      <c r="T18" s="567">
        <f t="shared" si="7"/>
        <v>8206.2000000000007</v>
      </c>
      <c r="U18" s="569">
        <f t="shared" si="8"/>
        <v>1559.18</v>
      </c>
      <c r="V18" s="569">
        <f t="shared" si="9"/>
        <v>9765.3799999999992</v>
      </c>
      <c r="W18" s="569">
        <f t="shared" si="10"/>
        <v>214838.36</v>
      </c>
      <c r="X18" s="599"/>
      <c r="Y18" s="553">
        <f t="shared" si="11"/>
        <v>460543.66</v>
      </c>
      <c r="Z18" s="599"/>
      <c r="AA18" s="599"/>
      <c r="AB18" s="599"/>
      <c r="AC18" s="599"/>
      <c r="AD18" s="599"/>
    </row>
    <row r="19" spans="1:33" ht="51.75" customHeight="1" thickBot="1" x14ac:dyDescent="0.3">
      <c r="A19" s="603">
        <v>6</v>
      </c>
      <c r="B19" s="601" t="s">
        <v>396</v>
      </c>
      <c r="C19" s="708" t="s">
        <v>516</v>
      </c>
      <c r="D19" s="532">
        <v>1</v>
      </c>
      <c r="E19" s="583">
        <v>1</v>
      </c>
      <c r="F19" s="550">
        <v>7631.4</v>
      </c>
      <c r="G19" s="551">
        <f t="shared" si="0"/>
        <v>1449.97</v>
      </c>
      <c r="H19" s="551">
        <f t="shared" si="1"/>
        <v>9081.3700000000008</v>
      </c>
      <c r="I19" s="551">
        <f t="shared" si="2"/>
        <v>9081.3700000000008</v>
      </c>
      <c r="J19" s="584"/>
      <c r="K19" s="532">
        <v>1</v>
      </c>
      <c r="L19" s="533">
        <v>12</v>
      </c>
      <c r="M19" s="552">
        <f t="shared" si="3"/>
        <v>7967.18</v>
      </c>
      <c r="N19" s="551">
        <f t="shared" si="4"/>
        <v>1513.76</v>
      </c>
      <c r="O19" s="553">
        <f t="shared" si="5"/>
        <v>9480.94</v>
      </c>
      <c r="P19" s="553">
        <f t="shared" si="6"/>
        <v>113771.28</v>
      </c>
      <c r="Q19" s="407"/>
      <c r="R19" s="532">
        <v>1</v>
      </c>
      <c r="S19" s="533">
        <v>11</v>
      </c>
      <c r="T19" s="567">
        <f t="shared" si="7"/>
        <v>8206.2000000000007</v>
      </c>
      <c r="U19" s="569">
        <f t="shared" si="8"/>
        <v>1559.18</v>
      </c>
      <c r="V19" s="569">
        <f t="shared" si="9"/>
        <v>9765.3799999999992</v>
      </c>
      <c r="W19" s="569">
        <f t="shared" si="10"/>
        <v>107419.18</v>
      </c>
      <c r="X19" s="599"/>
      <c r="Y19" s="553">
        <f t="shared" si="11"/>
        <v>230271.83</v>
      </c>
      <c r="Z19" s="599"/>
      <c r="AA19" s="407"/>
      <c r="AB19" s="599"/>
      <c r="AC19" s="599"/>
      <c r="AD19" s="599"/>
    </row>
    <row r="20" spans="1:33" ht="53.25" customHeight="1" thickBot="1" x14ac:dyDescent="0.3">
      <c r="A20" s="600">
        <v>7</v>
      </c>
      <c r="B20" s="601" t="s">
        <v>397</v>
      </c>
      <c r="C20" s="708" t="s">
        <v>516</v>
      </c>
      <c r="D20" s="532">
        <v>2</v>
      </c>
      <c r="E20" s="583">
        <v>1</v>
      </c>
      <c r="F20" s="550">
        <v>7631.4</v>
      </c>
      <c r="G20" s="551">
        <f t="shared" si="0"/>
        <v>1449.97</v>
      </c>
      <c r="H20" s="551">
        <f t="shared" si="1"/>
        <v>9081.3700000000008</v>
      </c>
      <c r="I20" s="551">
        <f t="shared" si="2"/>
        <v>18162.740000000002</v>
      </c>
      <c r="J20" s="584"/>
      <c r="K20" s="532">
        <v>2</v>
      </c>
      <c r="L20" s="533">
        <v>12</v>
      </c>
      <c r="M20" s="552">
        <f t="shared" si="3"/>
        <v>7967.18</v>
      </c>
      <c r="N20" s="551">
        <f t="shared" si="4"/>
        <v>1513.76</v>
      </c>
      <c r="O20" s="553">
        <f t="shared" si="5"/>
        <v>9480.94</v>
      </c>
      <c r="P20" s="553">
        <f t="shared" si="6"/>
        <v>227542.56</v>
      </c>
      <c r="Q20" s="407"/>
      <c r="R20" s="532">
        <v>2</v>
      </c>
      <c r="S20" s="533">
        <v>11</v>
      </c>
      <c r="T20" s="567">
        <f t="shared" si="7"/>
        <v>8206.2000000000007</v>
      </c>
      <c r="U20" s="569">
        <f t="shared" si="8"/>
        <v>1559.18</v>
      </c>
      <c r="V20" s="569">
        <f t="shared" si="9"/>
        <v>9765.3799999999992</v>
      </c>
      <c r="W20" s="569">
        <f t="shared" si="10"/>
        <v>214838.36</v>
      </c>
      <c r="X20" s="599"/>
      <c r="Y20" s="553">
        <f t="shared" si="11"/>
        <v>460543.66</v>
      </c>
      <c r="Z20" s="599"/>
      <c r="AA20" s="599"/>
      <c r="AB20" s="599"/>
      <c r="AC20" s="599"/>
      <c r="AD20" s="599"/>
    </row>
    <row r="21" spans="1:33" ht="54.75" customHeight="1" thickBot="1" x14ac:dyDescent="0.3">
      <c r="A21" s="603">
        <v>8</v>
      </c>
      <c r="B21" s="601" t="s">
        <v>398</v>
      </c>
      <c r="C21" s="708" t="s">
        <v>516</v>
      </c>
      <c r="D21" s="532">
        <v>3</v>
      </c>
      <c r="E21" s="583">
        <v>1</v>
      </c>
      <c r="F21" s="550">
        <v>7631.4</v>
      </c>
      <c r="G21" s="551">
        <f t="shared" si="0"/>
        <v>1449.97</v>
      </c>
      <c r="H21" s="551">
        <f t="shared" si="1"/>
        <v>9081.3700000000008</v>
      </c>
      <c r="I21" s="551">
        <f t="shared" si="2"/>
        <v>27244.11</v>
      </c>
      <c r="J21" s="584"/>
      <c r="K21" s="532">
        <v>3</v>
      </c>
      <c r="L21" s="533">
        <v>12</v>
      </c>
      <c r="M21" s="552">
        <f t="shared" si="3"/>
        <v>7967.18</v>
      </c>
      <c r="N21" s="551">
        <f t="shared" si="4"/>
        <v>1513.76</v>
      </c>
      <c r="O21" s="553">
        <f t="shared" si="5"/>
        <v>9480.94</v>
      </c>
      <c r="P21" s="553">
        <f t="shared" si="6"/>
        <v>341313.84</v>
      </c>
      <c r="Q21" s="407"/>
      <c r="R21" s="532">
        <v>3</v>
      </c>
      <c r="S21" s="533">
        <v>11</v>
      </c>
      <c r="T21" s="567">
        <f t="shared" si="7"/>
        <v>8206.2000000000007</v>
      </c>
      <c r="U21" s="569">
        <f t="shared" si="8"/>
        <v>1559.18</v>
      </c>
      <c r="V21" s="569">
        <f t="shared" si="9"/>
        <v>9765.3799999999992</v>
      </c>
      <c r="W21" s="569">
        <f t="shared" si="10"/>
        <v>322257.53999999998</v>
      </c>
      <c r="X21" s="599"/>
      <c r="Y21" s="553">
        <f t="shared" si="11"/>
        <v>690815.49</v>
      </c>
      <c r="Z21" s="599"/>
      <c r="AA21" s="599"/>
      <c r="AB21" s="599"/>
      <c r="AC21" s="599"/>
      <c r="AD21" s="599"/>
      <c r="AE21" s="604"/>
    </row>
    <row r="22" spans="1:33" ht="48.75" customHeight="1" thickBot="1" x14ac:dyDescent="0.3">
      <c r="A22" s="603">
        <v>9</v>
      </c>
      <c r="B22" s="601" t="s">
        <v>399</v>
      </c>
      <c r="C22" s="708" t="s">
        <v>516</v>
      </c>
      <c r="D22" s="532">
        <v>1</v>
      </c>
      <c r="E22" s="583">
        <v>1</v>
      </c>
      <c r="F22" s="550">
        <v>7631.4</v>
      </c>
      <c r="G22" s="551">
        <f t="shared" si="0"/>
        <v>1449.97</v>
      </c>
      <c r="H22" s="551">
        <f t="shared" si="1"/>
        <v>9081.3700000000008</v>
      </c>
      <c r="I22" s="551">
        <f t="shared" si="2"/>
        <v>9081.3700000000008</v>
      </c>
      <c r="J22" s="584"/>
      <c r="K22" s="532">
        <v>1</v>
      </c>
      <c r="L22" s="533">
        <v>12</v>
      </c>
      <c r="M22" s="552">
        <f t="shared" si="3"/>
        <v>7967.18</v>
      </c>
      <c r="N22" s="551">
        <f t="shared" si="4"/>
        <v>1513.76</v>
      </c>
      <c r="O22" s="553">
        <f t="shared" si="5"/>
        <v>9480.94</v>
      </c>
      <c r="P22" s="553">
        <f t="shared" si="6"/>
        <v>113771.28</v>
      </c>
      <c r="Q22" s="407"/>
      <c r="R22" s="532">
        <v>1</v>
      </c>
      <c r="S22" s="533">
        <v>11</v>
      </c>
      <c r="T22" s="567">
        <f t="shared" si="7"/>
        <v>8206.2000000000007</v>
      </c>
      <c r="U22" s="569">
        <f t="shared" si="8"/>
        <v>1559.18</v>
      </c>
      <c r="V22" s="569">
        <f t="shared" si="9"/>
        <v>9765.3799999999992</v>
      </c>
      <c r="W22" s="569">
        <f t="shared" si="10"/>
        <v>107419.18</v>
      </c>
      <c r="X22" s="599"/>
      <c r="Y22" s="553">
        <f t="shared" si="11"/>
        <v>230271.83</v>
      </c>
      <c r="Z22" s="599"/>
      <c r="AA22" s="599"/>
      <c r="AB22" s="599"/>
      <c r="AC22" s="599"/>
      <c r="AD22" s="599"/>
    </row>
    <row r="23" spans="1:33" ht="54" customHeight="1" thickBot="1" x14ac:dyDescent="0.3">
      <c r="A23" s="600">
        <v>10</v>
      </c>
      <c r="B23" s="601" t="s">
        <v>400</v>
      </c>
      <c r="C23" s="708" t="s">
        <v>516</v>
      </c>
      <c r="D23" s="532">
        <v>2</v>
      </c>
      <c r="E23" s="583">
        <v>1</v>
      </c>
      <c r="F23" s="550">
        <v>7631.4</v>
      </c>
      <c r="G23" s="551">
        <f t="shared" si="0"/>
        <v>1449.97</v>
      </c>
      <c r="H23" s="551">
        <f t="shared" si="1"/>
        <v>9081.3700000000008</v>
      </c>
      <c r="I23" s="551">
        <f t="shared" si="2"/>
        <v>18162.740000000002</v>
      </c>
      <c r="J23" s="584"/>
      <c r="K23" s="532">
        <v>2</v>
      </c>
      <c r="L23" s="533">
        <v>12</v>
      </c>
      <c r="M23" s="552">
        <f t="shared" si="3"/>
        <v>7967.18</v>
      </c>
      <c r="N23" s="551">
        <f t="shared" si="4"/>
        <v>1513.76</v>
      </c>
      <c r="O23" s="553">
        <f t="shared" si="5"/>
        <v>9480.94</v>
      </c>
      <c r="P23" s="553">
        <f t="shared" si="6"/>
        <v>227542.56</v>
      </c>
      <c r="Q23" s="407"/>
      <c r="R23" s="532">
        <v>2</v>
      </c>
      <c r="S23" s="533">
        <v>11</v>
      </c>
      <c r="T23" s="567">
        <f t="shared" si="7"/>
        <v>8206.2000000000007</v>
      </c>
      <c r="U23" s="569">
        <f t="shared" si="8"/>
        <v>1559.18</v>
      </c>
      <c r="V23" s="569">
        <f t="shared" si="9"/>
        <v>9765.3799999999992</v>
      </c>
      <c r="W23" s="569">
        <f t="shared" si="10"/>
        <v>214838.36</v>
      </c>
      <c r="X23" s="599"/>
      <c r="Y23" s="553">
        <f t="shared" si="11"/>
        <v>460543.66</v>
      </c>
      <c r="Z23" s="599"/>
      <c r="AA23" s="599"/>
      <c r="AB23" s="599"/>
      <c r="AC23" s="599"/>
      <c r="AD23" s="599"/>
    </row>
    <row r="24" spans="1:33" ht="51.75" customHeight="1" thickBot="1" x14ac:dyDescent="0.3">
      <c r="A24" s="603">
        <v>11</v>
      </c>
      <c r="B24" s="601" t="s">
        <v>401</v>
      </c>
      <c r="C24" s="708" t="s">
        <v>516</v>
      </c>
      <c r="D24" s="532">
        <v>2</v>
      </c>
      <c r="E24" s="583">
        <v>1</v>
      </c>
      <c r="F24" s="550">
        <v>7631.4</v>
      </c>
      <c r="G24" s="551">
        <f t="shared" si="0"/>
        <v>1449.97</v>
      </c>
      <c r="H24" s="551">
        <f t="shared" si="1"/>
        <v>9081.3700000000008</v>
      </c>
      <c r="I24" s="551">
        <f t="shared" si="2"/>
        <v>18162.740000000002</v>
      </c>
      <c r="J24" s="584"/>
      <c r="K24" s="532">
        <v>2</v>
      </c>
      <c r="L24" s="533">
        <v>12</v>
      </c>
      <c r="M24" s="552">
        <f t="shared" si="3"/>
        <v>7967.18</v>
      </c>
      <c r="N24" s="551">
        <f t="shared" si="4"/>
        <v>1513.76</v>
      </c>
      <c r="O24" s="553">
        <f t="shared" si="5"/>
        <v>9480.94</v>
      </c>
      <c r="P24" s="553">
        <f t="shared" si="6"/>
        <v>227542.56</v>
      </c>
      <c r="Q24" s="407"/>
      <c r="R24" s="532">
        <v>2</v>
      </c>
      <c r="S24" s="533">
        <v>11</v>
      </c>
      <c r="T24" s="567">
        <f t="shared" si="7"/>
        <v>8206.2000000000007</v>
      </c>
      <c r="U24" s="569">
        <f t="shared" si="8"/>
        <v>1559.18</v>
      </c>
      <c r="V24" s="569">
        <f t="shared" si="9"/>
        <v>9765.3799999999992</v>
      </c>
      <c r="W24" s="569">
        <f t="shared" si="10"/>
        <v>214838.36</v>
      </c>
      <c r="X24" s="599"/>
      <c r="Y24" s="553">
        <f t="shared" si="11"/>
        <v>460543.66</v>
      </c>
      <c r="Z24" s="599"/>
      <c r="AA24" s="407"/>
      <c r="AB24" s="599"/>
      <c r="AC24" s="599"/>
      <c r="AD24" s="599"/>
    </row>
    <row r="25" spans="1:33" ht="53.25" customHeight="1" thickBot="1" x14ac:dyDescent="0.3">
      <c r="A25" s="603">
        <v>12</v>
      </c>
      <c r="B25" s="601" t="s">
        <v>402</v>
      </c>
      <c r="C25" s="708" t="s">
        <v>516</v>
      </c>
      <c r="D25" s="532">
        <v>20</v>
      </c>
      <c r="E25" s="583">
        <v>1</v>
      </c>
      <c r="F25" s="550">
        <v>7631.4</v>
      </c>
      <c r="G25" s="551">
        <f t="shared" si="0"/>
        <v>1449.97</v>
      </c>
      <c r="H25" s="551">
        <f t="shared" si="1"/>
        <v>9081.3700000000008</v>
      </c>
      <c r="I25" s="551">
        <f t="shared" si="2"/>
        <v>181627.4</v>
      </c>
      <c r="J25" s="584"/>
      <c r="K25" s="532">
        <v>20</v>
      </c>
      <c r="L25" s="533">
        <v>12</v>
      </c>
      <c r="M25" s="552">
        <f t="shared" si="3"/>
        <v>7967.18</v>
      </c>
      <c r="N25" s="551">
        <f t="shared" si="4"/>
        <v>1513.76</v>
      </c>
      <c r="O25" s="553">
        <f t="shared" si="5"/>
        <v>9480.94</v>
      </c>
      <c r="P25" s="553">
        <f t="shared" si="6"/>
        <v>2275425.6</v>
      </c>
      <c r="Q25" s="407"/>
      <c r="R25" s="532">
        <v>20</v>
      </c>
      <c r="S25" s="533">
        <v>11</v>
      </c>
      <c r="T25" s="567">
        <f t="shared" si="7"/>
        <v>8206.2000000000007</v>
      </c>
      <c r="U25" s="569">
        <f t="shared" si="8"/>
        <v>1559.18</v>
      </c>
      <c r="V25" s="569">
        <f t="shared" si="9"/>
        <v>9765.3799999999992</v>
      </c>
      <c r="W25" s="569">
        <f t="shared" si="10"/>
        <v>2148383.6</v>
      </c>
      <c r="X25" s="599"/>
      <c r="Y25" s="553">
        <f t="shared" si="11"/>
        <v>4605436.5999999996</v>
      </c>
      <c r="Z25" s="599"/>
      <c r="AA25" s="599"/>
      <c r="AB25" s="599"/>
      <c r="AC25" s="599"/>
      <c r="AD25" s="599"/>
    </row>
    <row r="26" spans="1:33" ht="54.75" customHeight="1" thickBot="1" x14ac:dyDescent="0.3">
      <c r="A26" s="600">
        <v>13</v>
      </c>
      <c r="B26" s="601" t="s">
        <v>403</v>
      </c>
      <c r="C26" s="708" t="s">
        <v>516</v>
      </c>
      <c r="D26" s="532">
        <v>46</v>
      </c>
      <c r="E26" s="583">
        <v>1</v>
      </c>
      <c r="F26" s="550">
        <v>7631.4</v>
      </c>
      <c r="G26" s="551">
        <f t="shared" si="0"/>
        <v>1449.97</v>
      </c>
      <c r="H26" s="551">
        <f t="shared" si="1"/>
        <v>9081.3700000000008</v>
      </c>
      <c r="I26" s="551">
        <f t="shared" si="2"/>
        <v>417743.02</v>
      </c>
      <c r="J26" s="584"/>
      <c r="K26" s="532">
        <v>46</v>
      </c>
      <c r="L26" s="533">
        <v>12</v>
      </c>
      <c r="M26" s="552">
        <f t="shared" si="3"/>
        <v>7967.18</v>
      </c>
      <c r="N26" s="551">
        <f t="shared" si="4"/>
        <v>1513.76</v>
      </c>
      <c r="O26" s="553">
        <f t="shared" si="5"/>
        <v>9480.94</v>
      </c>
      <c r="P26" s="553">
        <f t="shared" si="6"/>
        <v>5233478.88</v>
      </c>
      <c r="Q26" s="407"/>
      <c r="R26" s="532">
        <v>46</v>
      </c>
      <c r="S26" s="533">
        <v>11</v>
      </c>
      <c r="T26" s="567">
        <f t="shared" si="7"/>
        <v>8206.2000000000007</v>
      </c>
      <c r="U26" s="569">
        <f t="shared" si="8"/>
        <v>1559.18</v>
      </c>
      <c r="V26" s="569">
        <f t="shared" si="9"/>
        <v>9765.3799999999992</v>
      </c>
      <c r="W26" s="569">
        <f t="shared" si="10"/>
        <v>4941282.28</v>
      </c>
      <c r="X26" s="599"/>
      <c r="Y26" s="553">
        <f t="shared" si="11"/>
        <v>10592504.18</v>
      </c>
      <c r="Z26" s="599"/>
      <c r="AA26" s="599"/>
      <c r="AB26" s="599"/>
      <c r="AC26" s="599"/>
      <c r="AD26" s="599"/>
      <c r="AE26" s="604"/>
    </row>
    <row r="27" spans="1:33" ht="48.75" customHeight="1" thickBot="1" x14ac:dyDescent="0.3">
      <c r="A27" s="603">
        <v>14</v>
      </c>
      <c r="B27" s="601" t="s">
        <v>404</v>
      </c>
      <c r="C27" s="708" t="s">
        <v>516</v>
      </c>
      <c r="D27" s="532">
        <v>2</v>
      </c>
      <c r="E27" s="583">
        <v>1</v>
      </c>
      <c r="F27" s="550">
        <v>7631.4</v>
      </c>
      <c r="G27" s="551">
        <f t="shared" si="0"/>
        <v>1449.97</v>
      </c>
      <c r="H27" s="551">
        <f t="shared" si="1"/>
        <v>9081.3700000000008</v>
      </c>
      <c r="I27" s="551">
        <f t="shared" si="2"/>
        <v>18162.740000000002</v>
      </c>
      <c r="J27" s="584"/>
      <c r="K27" s="532">
        <v>2</v>
      </c>
      <c r="L27" s="533">
        <v>12</v>
      </c>
      <c r="M27" s="552">
        <f t="shared" si="3"/>
        <v>7967.18</v>
      </c>
      <c r="N27" s="551">
        <f t="shared" si="4"/>
        <v>1513.76</v>
      </c>
      <c r="O27" s="553">
        <f t="shared" si="5"/>
        <v>9480.94</v>
      </c>
      <c r="P27" s="553">
        <f t="shared" si="6"/>
        <v>227542.56</v>
      </c>
      <c r="Q27" s="407"/>
      <c r="R27" s="532">
        <v>2</v>
      </c>
      <c r="S27" s="533">
        <v>11</v>
      </c>
      <c r="T27" s="567">
        <f t="shared" si="7"/>
        <v>8206.2000000000007</v>
      </c>
      <c r="U27" s="569">
        <f t="shared" si="8"/>
        <v>1559.18</v>
      </c>
      <c r="V27" s="569">
        <f t="shared" si="9"/>
        <v>9765.3799999999992</v>
      </c>
      <c r="W27" s="569">
        <f t="shared" si="10"/>
        <v>214838.36</v>
      </c>
      <c r="X27" s="599"/>
      <c r="Y27" s="553">
        <f t="shared" si="11"/>
        <v>460543.66</v>
      </c>
      <c r="Z27" s="599"/>
      <c r="AA27" s="599"/>
      <c r="AB27" s="599"/>
      <c r="AC27" s="599"/>
      <c r="AD27" s="599"/>
    </row>
    <row r="28" spans="1:33" ht="54" customHeight="1" thickBot="1" x14ac:dyDescent="0.3">
      <c r="A28" s="603">
        <v>15</v>
      </c>
      <c r="B28" s="601" t="s">
        <v>405</v>
      </c>
      <c r="C28" s="708" t="s">
        <v>516</v>
      </c>
      <c r="D28" s="532">
        <v>1</v>
      </c>
      <c r="E28" s="583">
        <v>1</v>
      </c>
      <c r="F28" s="550">
        <v>7631.4</v>
      </c>
      <c r="G28" s="551">
        <f t="shared" si="0"/>
        <v>1449.97</v>
      </c>
      <c r="H28" s="551">
        <f t="shared" si="1"/>
        <v>9081.3700000000008</v>
      </c>
      <c r="I28" s="551">
        <f t="shared" si="2"/>
        <v>9081.3700000000008</v>
      </c>
      <c r="J28" s="584"/>
      <c r="K28" s="532">
        <v>1</v>
      </c>
      <c r="L28" s="533">
        <v>12</v>
      </c>
      <c r="M28" s="552">
        <f t="shared" si="3"/>
        <v>7967.18</v>
      </c>
      <c r="N28" s="551">
        <f t="shared" si="4"/>
        <v>1513.76</v>
      </c>
      <c r="O28" s="553">
        <f t="shared" si="5"/>
        <v>9480.94</v>
      </c>
      <c r="P28" s="553">
        <f t="shared" si="6"/>
        <v>113771.28</v>
      </c>
      <c r="Q28" s="407"/>
      <c r="R28" s="532">
        <v>1</v>
      </c>
      <c r="S28" s="533">
        <v>11</v>
      </c>
      <c r="T28" s="567">
        <f t="shared" si="7"/>
        <v>8206.2000000000007</v>
      </c>
      <c r="U28" s="569">
        <f t="shared" si="8"/>
        <v>1559.18</v>
      </c>
      <c r="V28" s="569">
        <f t="shared" si="9"/>
        <v>9765.3799999999992</v>
      </c>
      <c r="W28" s="569">
        <f t="shared" si="10"/>
        <v>107419.18</v>
      </c>
      <c r="X28" s="599"/>
      <c r="Y28" s="553">
        <f t="shared" si="11"/>
        <v>230271.83</v>
      </c>
      <c r="Z28" s="599"/>
      <c r="AA28" s="599"/>
      <c r="AB28" s="599"/>
      <c r="AC28" s="599"/>
      <c r="AD28" s="599"/>
    </row>
    <row r="29" spans="1:33" ht="51.75" customHeight="1" thickBot="1" x14ac:dyDescent="0.3">
      <c r="A29" s="600">
        <v>16</v>
      </c>
      <c r="B29" s="601" t="s">
        <v>406</v>
      </c>
      <c r="C29" s="708" t="s">
        <v>516</v>
      </c>
      <c r="D29" s="532">
        <v>1</v>
      </c>
      <c r="E29" s="583">
        <v>1</v>
      </c>
      <c r="F29" s="550">
        <v>7631.4</v>
      </c>
      <c r="G29" s="551">
        <f t="shared" si="0"/>
        <v>1449.97</v>
      </c>
      <c r="H29" s="551">
        <f t="shared" si="1"/>
        <v>9081.3700000000008</v>
      </c>
      <c r="I29" s="551">
        <f t="shared" si="2"/>
        <v>9081.3700000000008</v>
      </c>
      <c r="J29" s="584"/>
      <c r="K29" s="532">
        <v>1</v>
      </c>
      <c r="L29" s="533">
        <v>12</v>
      </c>
      <c r="M29" s="552">
        <f t="shared" si="3"/>
        <v>7967.18</v>
      </c>
      <c r="N29" s="551">
        <f t="shared" si="4"/>
        <v>1513.76</v>
      </c>
      <c r="O29" s="553">
        <f t="shared" si="5"/>
        <v>9480.94</v>
      </c>
      <c r="P29" s="553">
        <f t="shared" si="6"/>
        <v>113771.28</v>
      </c>
      <c r="Q29" s="407"/>
      <c r="R29" s="532">
        <v>1</v>
      </c>
      <c r="S29" s="533">
        <v>11</v>
      </c>
      <c r="T29" s="567">
        <f t="shared" si="7"/>
        <v>8206.2000000000007</v>
      </c>
      <c r="U29" s="569">
        <f t="shared" si="8"/>
        <v>1559.18</v>
      </c>
      <c r="V29" s="569">
        <f t="shared" si="9"/>
        <v>9765.3799999999992</v>
      </c>
      <c r="W29" s="569">
        <f t="shared" si="10"/>
        <v>107419.18</v>
      </c>
      <c r="X29" s="599"/>
      <c r="Y29" s="553">
        <f t="shared" si="11"/>
        <v>230271.83</v>
      </c>
      <c r="Z29" s="599"/>
      <c r="AA29" s="407"/>
      <c r="AB29" s="599"/>
      <c r="AC29" s="599"/>
      <c r="AD29" s="599"/>
    </row>
    <row r="30" spans="1:33" ht="53.25" customHeight="1" thickBot="1" x14ac:dyDescent="0.3">
      <c r="A30" s="603">
        <v>17</v>
      </c>
      <c r="B30" s="601" t="s">
        <v>407</v>
      </c>
      <c r="C30" s="708" t="s">
        <v>516</v>
      </c>
      <c r="D30" s="532">
        <v>1</v>
      </c>
      <c r="E30" s="583">
        <v>1</v>
      </c>
      <c r="F30" s="550">
        <v>7631.4</v>
      </c>
      <c r="G30" s="551">
        <f t="shared" si="0"/>
        <v>1449.97</v>
      </c>
      <c r="H30" s="551">
        <f t="shared" si="1"/>
        <v>9081.3700000000008</v>
      </c>
      <c r="I30" s="551">
        <f t="shared" si="2"/>
        <v>9081.3700000000008</v>
      </c>
      <c r="J30" s="584"/>
      <c r="K30" s="532">
        <v>1</v>
      </c>
      <c r="L30" s="533">
        <v>12</v>
      </c>
      <c r="M30" s="552">
        <f t="shared" si="3"/>
        <v>7967.18</v>
      </c>
      <c r="N30" s="551">
        <f t="shared" si="4"/>
        <v>1513.76</v>
      </c>
      <c r="O30" s="553">
        <f t="shared" si="5"/>
        <v>9480.94</v>
      </c>
      <c r="P30" s="553">
        <f t="shared" si="6"/>
        <v>113771.28</v>
      </c>
      <c r="Q30" s="407"/>
      <c r="R30" s="532">
        <v>1</v>
      </c>
      <c r="S30" s="533">
        <v>11</v>
      </c>
      <c r="T30" s="567">
        <f t="shared" si="7"/>
        <v>8206.2000000000007</v>
      </c>
      <c r="U30" s="569">
        <f t="shared" si="8"/>
        <v>1559.18</v>
      </c>
      <c r="V30" s="569">
        <f t="shared" si="9"/>
        <v>9765.3799999999992</v>
      </c>
      <c r="W30" s="569">
        <f t="shared" si="10"/>
        <v>107419.18</v>
      </c>
      <c r="X30" s="599"/>
      <c r="Y30" s="553">
        <f t="shared" si="11"/>
        <v>230271.83</v>
      </c>
      <c r="Z30" s="599"/>
      <c r="AA30" s="599"/>
      <c r="AB30" s="599"/>
      <c r="AC30" s="599"/>
      <c r="AD30" s="599"/>
    </row>
    <row r="31" spans="1:33" ht="82.5" customHeight="1" x14ac:dyDescent="0.25">
      <c r="A31" s="1012" t="s">
        <v>371</v>
      </c>
      <c r="B31" s="1013"/>
      <c r="C31" s="605"/>
      <c r="D31" s="606"/>
      <c r="E31" s="588"/>
      <c r="F31" s="1014" t="s">
        <v>424</v>
      </c>
      <c r="G31" s="1014"/>
      <c r="H31" s="1014"/>
      <c r="I31" s="579">
        <f>ROUND(SUM(I14:I30),2)</f>
        <v>808241.93</v>
      </c>
      <c r="J31" s="392"/>
      <c r="K31" s="606"/>
      <c r="L31" s="606"/>
      <c r="M31" s="1015" t="s">
        <v>425</v>
      </c>
      <c r="N31" s="1015"/>
      <c r="O31" s="1015"/>
      <c r="P31" s="579">
        <f>ROUND(SUM(P14:P30),2)</f>
        <v>10125643.92</v>
      </c>
      <c r="Q31" s="393"/>
      <c r="R31" s="606"/>
      <c r="S31" s="606"/>
      <c r="T31" s="1015" t="s">
        <v>520</v>
      </c>
      <c r="U31" s="1015"/>
      <c r="V31" s="1015"/>
      <c r="W31" s="579">
        <f>ROUND(SUM(W14:W30),2)</f>
        <v>9560307.0199999996</v>
      </c>
      <c r="Y31" s="553">
        <f t="shared" si="11"/>
        <v>20494192.870000001</v>
      </c>
      <c r="AA31" s="393"/>
      <c r="AF31" s="604"/>
      <c r="AG31" s="604"/>
    </row>
    <row r="32" spans="1:33" ht="35.1" customHeight="1" thickBot="1" x14ac:dyDescent="0.3">
      <c r="A32" s="607"/>
      <c r="B32" s="607"/>
      <c r="C32" s="607"/>
      <c r="D32" s="607"/>
      <c r="E32" s="608"/>
      <c r="F32" s="608"/>
      <c r="G32" s="608"/>
      <c r="H32" s="608"/>
      <c r="I32" s="608"/>
      <c r="J32" s="608"/>
      <c r="K32" s="607"/>
      <c r="L32" s="607"/>
      <c r="M32" s="608"/>
      <c r="N32" s="608"/>
      <c r="O32" s="608"/>
      <c r="P32" s="608"/>
      <c r="Q32" s="608"/>
      <c r="R32" s="607"/>
      <c r="S32" s="607"/>
      <c r="T32" s="608"/>
      <c r="U32" s="608"/>
      <c r="V32" s="608"/>
      <c r="W32" s="608"/>
      <c r="X32" s="608"/>
      <c r="Y32" s="608"/>
      <c r="Z32" s="608"/>
      <c r="AA32" s="608"/>
      <c r="AB32" s="608"/>
      <c r="AC32" s="608"/>
      <c r="AD32" s="608"/>
    </row>
    <row r="33" spans="1:30" ht="75.75" customHeight="1" thickBot="1" x14ac:dyDescent="0.3">
      <c r="A33" s="607"/>
      <c r="B33" s="998" t="s">
        <v>513</v>
      </c>
      <c r="C33" s="999"/>
      <c r="D33" s="999"/>
      <c r="E33" s="999"/>
      <c r="F33" s="999"/>
      <c r="G33" s="999"/>
      <c r="H33" s="1000"/>
      <c r="I33" s="608"/>
      <c r="J33" s="608"/>
      <c r="K33" s="608"/>
      <c r="L33" s="607"/>
      <c r="M33" s="608"/>
      <c r="N33" s="608"/>
      <c r="O33" s="608"/>
      <c r="P33" s="608"/>
      <c r="Q33" s="608"/>
      <c r="R33" s="608"/>
      <c r="S33" s="607"/>
      <c r="T33" s="608"/>
      <c r="U33" s="608"/>
      <c r="V33" s="608"/>
      <c r="W33" s="608"/>
      <c r="X33" s="608"/>
      <c r="Y33" s="608"/>
      <c r="Z33" s="608"/>
      <c r="AA33" s="608"/>
      <c r="AB33" s="608"/>
      <c r="AC33" s="608"/>
      <c r="AD33" s="608"/>
    </row>
    <row r="34" spans="1:30" ht="35.1" customHeight="1" thickBot="1" x14ac:dyDescent="0.3">
      <c r="A34" s="607"/>
      <c r="B34" s="607"/>
      <c r="C34" s="607"/>
      <c r="D34" s="607"/>
      <c r="E34" s="608"/>
      <c r="F34" s="608"/>
      <c r="G34" s="608"/>
      <c r="H34" s="608"/>
      <c r="I34" s="608"/>
      <c r="J34" s="608"/>
      <c r="K34" s="607"/>
      <c r="L34" s="607"/>
      <c r="M34" s="608"/>
      <c r="N34" s="608"/>
      <c r="O34" s="608"/>
      <c r="P34" s="608"/>
      <c r="Q34" s="608"/>
      <c r="R34" s="607"/>
      <c r="S34" s="607"/>
      <c r="T34" s="608"/>
      <c r="U34" s="608"/>
      <c r="V34" s="608"/>
      <c r="W34" s="608"/>
      <c r="X34" s="608"/>
      <c r="Y34" s="608"/>
      <c r="Z34" s="608"/>
      <c r="AA34" s="608"/>
      <c r="AB34" s="608"/>
      <c r="AC34" s="608"/>
      <c r="AD34" s="608"/>
    </row>
    <row r="35" spans="1:30" ht="72" customHeight="1" thickBot="1" x14ac:dyDescent="0.3">
      <c r="A35" s="406"/>
      <c r="B35" s="474" t="s">
        <v>467</v>
      </c>
      <c r="C35" s="474" t="s">
        <v>512</v>
      </c>
      <c r="D35" s="121"/>
      <c r="E35" s="980" t="s">
        <v>510</v>
      </c>
      <c r="F35" s="981"/>
      <c r="G35" s="981"/>
      <c r="H35" s="982"/>
      <c r="I35" s="621"/>
      <c r="J35" s="608"/>
      <c r="K35" s="121"/>
      <c r="L35" s="607"/>
      <c r="M35" s="983" t="s">
        <v>514</v>
      </c>
      <c r="N35" s="984"/>
      <c r="O35" s="985"/>
      <c r="P35" s="609">
        <v>4.3999999999999997E-2</v>
      </c>
      <c r="Q35" s="608"/>
      <c r="R35" s="121"/>
      <c r="S35" s="607"/>
      <c r="T35" s="977" t="s">
        <v>515</v>
      </c>
      <c r="U35" s="978"/>
      <c r="V35" s="979"/>
      <c r="W35" s="610">
        <v>0.03</v>
      </c>
      <c r="X35" s="608"/>
      <c r="Y35" s="608"/>
      <c r="Z35" s="608"/>
      <c r="AA35" s="608"/>
      <c r="AB35" s="608"/>
      <c r="AC35" s="608"/>
      <c r="AD35" s="608"/>
    </row>
    <row r="36" spans="1:30" ht="35.1" customHeight="1" thickBot="1" x14ac:dyDescent="0.3">
      <c r="A36" s="611">
        <v>1</v>
      </c>
      <c r="B36" s="975" t="s">
        <v>440</v>
      </c>
      <c r="C36" s="976"/>
      <c r="D36" s="529"/>
      <c r="E36" s="570">
        <v>1</v>
      </c>
      <c r="F36" s="571">
        <f>'Anexo 1 HISTORICOS'!V36</f>
        <v>26890.726074682494</v>
      </c>
      <c r="G36" s="568">
        <f>+ROUND(F36*19%,2)</f>
        <v>5109.24</v>
      </c>
      <c r="H36" s="568">
        <f>+ROUND(F36+G36,2)</f>
        <v>31999.97</v>
      </c>
      <c r="I36" s="608"/>
      <c r="J36" s="608"/>
      <c r="K36" s="529"/>
      <c r="L36" s="607"/>
      <c r="M36" s="553">
        <f>ROUND(F36+(F36*$P$35),2)</f>
        <v>28073.919999999998</v>
      </c>
      <c r="N36" s="551">
        <f t="shared" ref="N36" si="12">+ROUND(M36*19%,2)</f>
        <v>5334.04</v>
      </c>
      <c r="O36" s="553">
        <f>+ROUND(M36+N36,2)</f>
        <v>33407.96</v>
      </c>
      <c r="P36" s="608"/>
      <c r="Q36" s="608"/>
      <c r="R36" s="529"/>
      <c r="S36" s="607"/>
      <c r="T36" s="553">
        <f>ROUND(M36+(M36*$W$35),2)</f>
        <v>28916.14</v>
      </c>
      <c r="U36" s="553">
        <f>+ROUND(T36*19%,2)</f>
        <v>5494.07</v>
      </c>
      <c r="V36" s="553">
        <f>+ROUND(T36+U36,2)</f>
        <v>34410.21</v>
      </c>
      <c r="W36" s="608"/>
      <c r="X36" s="608"/>
      <c r="Y36" s="553">
        <f>ROUND(H36+O36+V36,2)</f>
        <v>99818.14</v>
      </c>
      <c r="Z36" s="608"/>
      <c r="AA36" s="608"/>
      <c r="AB36" s="608"/>
      <c r="AC36" s="608"/>
      <c r="AD36" s="608"/>
    </row>
    <row r="37" spans="1:30" ht="35.1" customHeight="1" thickBot="1" x14ac:dyDescent="0.3">
      <c r="A37" s="611">
        <f t="shared" ref="A37:A60" si="13">A36+1</f>
        <v>2</v>
      </c>
      <c r="B37" s="975" t="s">
        <v>441</v>
      </c>
      <c r="C37" s="976"/>
      <c r="D37" s="529"/>
      <c r="E37" s="468">
        <v>1</v>
      </c>
      <c r="F37" s="571">
        <f>'Anexo 1 HISTORICOS'!V37</f>
        <v>4103.5370720596347</v>
      </c>
      <c r="G37" s="551">
        <f t="shared" ref="G37:G60" si="14">+ROUND(F37*19%,2)</f>
        <v>779.67</v>
      </c>
      <c r="H37" s="551">
        <f t="shared" ref="H37:H60" si="15">+ROUND(F37+G37,2)</f>
        <v>4883.21</v>
      </c>
      <c r="I37" s="608"/>
      <c r="J37" s="608"/>
      <c r="K37" s="529"/>
      <c r="L37" s="607"/>
      <c r="M37" s="553">
        <f t="shared" ref="M37:M60" si="16">ROUND(F37+(F37*$P$35),2)</f>
        <v>4284.09</v>
      </c>
      <c r="N37" s="551">
        <f t="shared" ref="N37:N60" si="17">+ROUND(M37*19%,2)</f>
        <v>813.98</v>
      </c>
      <c r="O37" s="553">
        <f t="shared" ref="O37:O60" si="18">+ROUND(M37+N37,2)</f>
        <v>5098.07</v>
      </c>
      <c r="P37" s="608"/>
      <c r="Q37" s="608"/>
      <c r="R37" s="529"/>
      <c r="S37" s="607"/>
      <c r="T37" s="553">
        <f t="shared" ref="T37:T60" si="19">ROUND(M37+(M37*$W$35),2)</f>
        <v>4412.6099999999997</v>
      </c>
      <c r="U37" s="553">
        <f t="shared" ref="U37:U60" si="20">+ROUND(T37*19%,2)</f>
        <v>838.4</v>
      </c>
      <c r="V37" s="553">
        <f t="shared" ref="V37:V60" si="21">+ROUND(T37+U37,2)</f>
        <v>5251.01</v>
      </c>
      <c r="W37" s="608"/>
      <c r="X37" s="608"/>
      <c r="Y37" s="553">
        <f t="shared" ref="Y37:Y60" si="22">ROUND(H37+O37+V37,2)</f>
        <v>15232.29</v>
      </c>
      <c r="Z37" s="608"/>
      <c r="AA37" s="608"/>
      <c r="AB37" s="608"/>
      <c r="AC37" s="608"/>
      <c r="AD37" s="608"/>
    </row>
    <row r="38" spans="1:30" ht="35.1" customHeight="1" thickBot="1" x14ac:dyDescent="0.3">
      <c r="A38" s="611">
        <f t="shared" si="13"/>
        <v>3</v>
      </c>
      <c r="B38" s="975" t="s">
        <v>442</v>
      </c>
      <c r="C38" s="976"/>
      <c r="D38" s="529"/>
      <c r="E38" s="468">
        <v>1</v>
      </c>
      <c r="F38" s="571">
        <f>'Anexo 1 HISTORICOS'!V38</f>
        <v>1375.6379369133074</v>
      </c>
      <c r="G38" s="551">
        <f t="shared" si="14"/>
        <v>261.37</v>
      </c>
      <c r="H38" s="551">
        <f t="shared" si="15"/>
        <v>1637.01</v>
      </c>
      <c r="I38" s="608"/>
      <c r="J38" s="608"/>
      <c r="K38" s="529"/>
      <c r="L38" s="607"/>
      <c r="M38" s="553">
        <f t="shared" si="16"/>
        <v>1436.17</v>
      </c>
      <c r="N38" s="551">
        <f t="shared" si="17"/>
        <v>272.87</v>
      </c>
      <c r="O38" s="553">
        <f t="shared" si="18"/>
        <v>1709.04</v>
      </c>
      <c r="P38" s="608"/>
      <c r="Q38" s="608"/>
      <c r="R38" s="529"/>
      <c r="S38" s="607"/>
      <c r="T38" s="553">
        <f t="shared" si="19"/>
        <v>1479.26</v>
      </c>
      <c r="U38" s="553">
        <f t="shared" si="20"/>
        <v>281.06</v>
      </c>
      <c r="V38" s="553">
        <f t="shared" si="21"/>
        <v>1760.32</v>
      </c>
      <c r="W38" s="608"/>
      <c r="X38" s="608"/>
      <c r="Y38" s="553">
        <f t="shared" si="22"/>
        <v>5106.37</v>
      </c>
      <c r="Z38" s="608"/>
      <c r="AA38" s="608"/>
      <c r="AB38" s="608"/>
      <c r="AC38" s="608"/>
      <c r="AD38" s="608"/>
    </row>
    <row r="39" spans="1:30" ht="35.1" customHeight="1" thickBot="1" x14ac:dyDescent="0.3">
      <c r="A39" s="611">
        <f t="shared" si="13"/>
        <v>4</v>
      </c>
      <c r="B39" s="975" t="s">
        <v>443</v>
      </c>
      <c r="C39" s="976"/>
      <c r="D39" s="529"/>
      <c r="E39" s="468">
        <v>1</v>
      </c>
      <c r="F39" s="571">
        <f>'Anexo 1 HISTORICOS'!V39</f>
        <v>2437.2589950303695</v>
      </c>
      <c r="G39" s="551">
        <f t="shared" si="14"/>
        <v>463.08</v>
      </c>
      <c r="H39" s="551">
        <f t="shared" si="15"/>
        <v>2900.34</v>
      </c>
      <c r="I39" s="608"/>
      <c r="J39" s="608"/>
      <c r="K39" s="529"/>
      <c r="L39" s="607"/>
      <c r="M39" s="553">
        <f t="shared" si="16"/>
        <v>2544.5</v>
      </c>
      <c r="N39" s="551">
        <f t="shared" si="17"/>
        <v>483.46</v>
      </c>
      <c r="O39" s="553">
        <f t="shared" si="18"/>
        <v>3027.96</v>
      </c>
      <c r="P39" s="608"/>
      <c r="Q39" s="608"/>
      <c r="R39" s="529"/>
      <c r="S39" s="607"/>
      <c r="T39" s="553">
        <f t="shared" si="19"/>
        <v>2620.84</v>
      </c>
      <c r="U39" s="553">
        <f t="shared" si="20"/>
        <v>497.96</v>
      </c>
      <c r="V39" s="553">
        <f t="shared" si="21"/>
        <v>3118.8</v>
      </c>
      <c r="W39" s="608"/>
      <c r="X39" s="608"/>
      <c r="Y39" s="553">
        <f t="shared" si="22"/>
        <v>9047.1</v>
      </c>
      <c r="Z39" s="608"/>
      <c r="AA39" s="608"/>
      <c r="AB39" s="608"/>
      <c r="AC39" s="608"/>
      <c r="AD39" s="608"/>
    </row>
    <row r="40" spans="1:30" ht="35.1" customHeight="1" thickBot="1" x14ac:dyDescent="0.3">
      <c r="A40" s="611">
        <f t="shared" si="13"/>
        <v>5</v>
      </c>
      <c r="B40" s="975" t="s">
        <v>444</v>
      </c>
      <c r="C40" s="976"/>
      <c r="D40" s="529"/>
      <c r="E40" s="468">
        <v>1</v>
      </c>
      <c r="F40" s="571">
        <f>'Anexo 1 HISTORICOS'!V40</f>
        <v>29439.385194643841</v>
      </c>
      <c r="G40" s="551">
        <f t="shared" si="14"/>
        <v>5593.48</v>
      </c>
      <c r="H40" s="551">
        <f t="shared" si="15"/>
        <v>35032.870000000003</v>
      </c>
      <c r="I40" s="608"/>
      <c r="J40" s="608"/>
      <c r="K40" s="529"/>
      <c r="L40" s="607"/>
      <c r="M40" s="553">
        <f t="shared" si="16"/>
        <v>30734.720000000001</v>
      </c>
      <c r="N40" s="551">
        <f t="shared" si="17"/>
        <v>5839.6</v>
      </c>
      <c r="O40" s="553">
        <f t="shared" si="18"/>
        <v>36574.32</v>
      </c>
      <c r="P40" s="608"/>
      <c r="Q40" s="608"/>
      <c r="R40" s="529"/>
      <c r="S40" s="607"/>
      <c r="T40" s="553">
        <f t="shared" si="19"/>
        <v>31656.76</v>
      </c>
      <c r="U40" s="553">
        <f t="shared" si="20"/>
        <v>6014.78</v>
      </c>
      <c r="V40" s="553">
        <f t="shared" si="21"/>
        <v>37671.54</v>
      </c>
      <c r="W40" s="608"/>
      <c r="X40" s="608"/>
      <c r="Y40" s="553">
        <f t="shared" si="22"/>
        <v>109278.73</v>
      </c>
      <c r="Z40" s="608"/>
      <c r="AA40" s="608"/>
      <c r="AB40" s="608"/>
      <c r="AC40" s="608"/>
      <c r="AD40" s="608"/>
    </row>
    <row r="41" spans="1:30" ht="35.1" customHeight="1" thickBot="1" x14ac:dyDescent="0.3">
      <c r="A41" s="611">
        <f t="shared" si="13"/>
        <v>6</v>
      </c>
      <c r="B41" s="975" t="s">
        <v>445</v>
      </c>
      <c r="C41" s="976"/>
      <c r="D41" s="529"/>
      <c r="E41" s="468">
        <v>1</v>
      </c>
      <c r="F41" s="571">
        <f>'Anexo 1 HISTORICOS'!V41</f>
        <v>5882.5806605466578</v>
      </c>
      <c r="G41" s="551">
        <f t="shared" si="14"/>
        <v>1117.69</v>
      </c>
      <c r="H41" s="551">
        <f t="shared" si="15"/>
        <v>7000.27</v>
      </c>
      <c r="I41" s="608"/>
      <c r="J41" s="608"/>
      <c r="K41" s="529"/>
      <c r="L41" s="607"/>
      <c r="M41" s="553">
        <f t="shared" si="16"/>
        <v>6141.41</v>
      </c>
      <c r="N41" s="551">
        <f t="shared" si="17"/>
        <v>1166.8699999999999</v>
      </c>
      <c r="O41" s="553">
        <f t="shared" si="18"/>
        <v>7308.28</v>
      </c>
      <c r="P41" s="608"/>
      <c r="Q41" s="608"/>
      <c r="R41" s="529"/>
      <c r="S41" s="607"/>
      <c r="T41" s="553">
        <f t="shared" si="19"/>
        <v>6325.65</v>
      </c>
      <c r="U41" s="553">
        <f t="shared" si="20"/>
        <v>1201.8699999999999</v>
      </c>
      <c r="V41" s="553">
        <f t="shared" si="21"/>
        <v>7527.52</v>
      </c>
      <c r="W41" s="608"/>
      <c r="X41" s="608"/>
      <c r="Y41" s="553">
        <f t="shared" si="22"/>
        <v>21836.07</v>
      </c>
      <c r="Z41" s="608"/>
      <c r="AA41" s="608"/>
      <c r="AB41" s="608"/>
      <c r="AC41" s="608"/>
      <c r="AD41" s="608"/>
    </row>
    <row r="42" spans="1:30" ht="35.1" customHeight="1" thickBot="1" x14ac:dyDescent="0.3">
      <c r="A42" s="611">
        <f t="shared" si="13"/>
        <v>7</v>
      </c>
      <c r="B42" s="975" t="s">
        <v>446</v>
      </c>
      <c r="C42" s="976"/>
      <c r="D42" s="529"/>
      <c r="E42" s="468">
        <v>1</v>
      </c>
      <c r="F42" s="571">
        <f>'Anexo 1 HISTORICOS'!V42</f>
        <v>3193.5509966869131</v>
      </c>
      <c r="G42" s="551">
        <f t="shared" si="14"/>
        <v>606.77</v>
      </c>
      <c r="H42" s="551">
        <f t="shared" si="15"/>
        <v>3800.32</v>
      </c>
      <c r="I42" s="608"/>
      <c r="J42" s="608"/>
      <c r="K42" s="529"/>
      <c r="L42" s="607"/>
      <c r="M42" s="553">
        <f t="shared" si="16"/>
        <v>3334.07</v>
      </c>
      <c r="N42" s="551">
        <f t="shared" si="17"/>
        <v>633.47</v>
      </c>
      <c r="O42" s="553">
        <f t="shared" si="18"/>
        <v>3967.54</v>
      </c>
      <c r="P42" s="608"/>
      <c r="Q42" s="608"/>
      <c r="R42" s="529"/>
      <c r="S42" s="607"/>
      <c r="T42" s="553">
        <f t="shared" si="19"/>
        <v>3434.09</v>
      </c>
      <c r="U42" s="553">
        <f t="shared" si="20"/>
        <v>652.48</v>
      </c>
      <c r="V42" s="553">
        <f t="shared" si="21"/>
        <v>4086.57</v>
      </c>
      <c r="W42" s="608"/>
      <c r="X42" s="608"/>
      <c r="Y42" s="553">
        <f t="shared" si="22"/>
        <v>11854.43</v>
      </c>
      <c r="Z42" s="608"/>
      <c r="AA42" s="608"/>
      <c r="AB42" s="608"/>
      <c r="AC42" s="608"/>
      <c r="AD42" s="608"/>
    </row>
    <row r="43" spans="1:30" ht="35.1" customHeight="1" thickBot="1" x14ac:dyDescent="0.3">
      <c r="A43" s="611">
        <f t="shared" si="13"/>
        <v>8</v>
      </c>
      <c r="B43" s="975" t="s">
        <v>447</v>
      </c>
      <c r="C43" s="976"/>
      <c r="D43" s="529"/>
      <c r="E43" s="468">
        <v>1</v>
      </c>
      <c r="F43" s="571">
        <f>'Anexo 1 HISTORICOS'!V43</f>
        <v>44986.502027194911</v>
      </c>
      <c r="G43" s="551">
        <f t="shared" si="14"/>
        <v>8547.44</v>
      </c>
      <c r="H43" s="551">
        <f t="shared" si="15"/>
        <v>53533.94</v>
      </c>
      <c r="I43" s="608"/>
      <c r="J43" s="608"/>
      <c r="K43" s="529"/>
      <c r="L43" s="607"/>
      <c r="M43" s="553">
        <f t="shared" si="16"/>
        <v>46965.91</v>
      </c>
      <c r="N43" s="551">
        <f t="shared" si="17"/>
        <v>8923.52</v>
      </c>
      <c r="O43" s="553">
        <f t="shared" si="18"/>
        <v>55889.43</v>
      </c>
      <c r="P43" s="608"/>
      <c r="Q43" s="608"/>
      <c r="R43" s="529"/>
      <c r="S43" s="607"/>
      <c r="T43" s="553">
        <f t="shared" si="19"/>
        <v>48374.89</v>
      </c>
      <c r="U43" s="553">
        <f t="shared" si="20"/>
        <v>9191.23</v>
      </c>
      <c r="V43" s="553">
        <f t="shared" si="21"/>
        <v>57566.12</v>
      </c>
      <c r="W43" s="608"/>
      <c r="X43" s="608"/>
      <c r="Y43" s="553">
        <f t="shared" si="22"/>
        <v>166989.49</v>
      </c>
      <c r="Z43" s="608"/>
      <c r="AA43" s="608"/>
      <c r="AB43" s="608"/>
      <c r="AC43" s="608"/>
      <c r="AD43" s="608"/>
    </row>
    <row r="44" spans="1:30" ht="35.1" customHeight="1" thickBot="1" x14ac:dyDescent="0.3">
      <c r="A44" s="611">
        <f t="shared" si="13"/>
        <v>9</v>
      </c>
      <c r="B44" s="975" t="s">
        <v>448</v>
      </c>
      <c r="C44" s="976"/>
      <c r="D44" s="529"/>
      <c r="E44" s="468">
        <v>1</v>
      </c>
      <c r="F44" s="571">
        <f>'Anexo 1 HISTORICOS'!V44</f>
        <v>52128.640747515179</v>
      </c>
      <c r="G44" s="551">
        <f t="shared" si="14"/>
        <v>9904.44</v>
      </c>
      <c r="H44" s="551">
        <f t="shared" si="15"/>
        <v>62033.08</v>
      </c>
      <c r="I44" s="608"/>
      <c r="J44" s="608"/>
      <c r="K44" s="529"/>
      <c r="L44" s="607"/>
      <c r="M44" s="553">
        <f t="shared" si="16"/>
        <v>54422.3</v>
      </c>
      <c r="N44" s="551">
        <f t="shared" si="17"/>
        <v>10340.24</v>
      </c>
      <c r="O44" s="553">
        <f t="shared" si="18"/>
        <v>64762.54</v>
      </c>
      <c r="P44" s="608"/>
      <c r="Q44" s="608"/>
      <c r="R44" s="529"/>
      <c r="S44" s="607"/>
      <c r="T44" s="553">
        <f t="shared" si="19"/>
        <v>56054.97</v>
      </c>
      <c r="U44" s="553">
        <f t="shared" si="20"/>
        <v>10650.44</v>
      </c>
      <c r="V44" s="553">
        <f t="shared" si="21"/>
        <v>66705.41</v>
      </c>
      <c r="W44" s="608"/>
      <c r="X44" s="608"/>
      <c r="Y44" s="553">
        <f t="shared" si="22"/>
        <v>193501.03</v>
      </c>
      <c r="Z44" s="608"/>
      <c r="AA44" s="608"/>
      <c r="AB44" s="608"/>
      <c r="AC44" s="608"/>
      <c r="AD44" s="608"/>
    </row>
    <row r="45" spans="1:30" ht="35.1" customHeight="1" thickBot="1" x14ac:dyDescent="0.3">
      <c r="A45" s="611">
        <f t="shared" si="13"/>
        <v>10</v>
      </c>
      <c r="B45" s="975" t="s">
        <v>449</v>
      </c>
      <c r="C45" s="976"/>
      <c r="D45" s="529"/>
      <c r="E45" s="468">
        <v>1</v>
      </c>
      <c r="F45" s="571">
        <f>'Anexo 1 HISTORICOS'!V45</f>
        <v>977.67180908337912</v>
      </c>
      <c r="G45" s="551">
        <f t="shared" si="14"/>
        <v>185.76</v>
      </c>
      <c r="H45" s="551">
        <f t="shared" si="15"/>
        <v>1163.43</v>
      </c>
      <c r="I45" s="608"/>
      <c r="J45" s="608"/>
      <c r="K45" s="529"/>
      <c r="L45" s="607"/>
      <c r="M45" s="553">
        <f t="shared" si="16"/>
        <v>1020.69</v>
      </c>
      <c r="N45" s="551">
        <f t="shared" si="17"/>
        <v>193.93</v>
      </c>
      <c r="O45" s="553">
        <f t="shared" si="18"/>
        <v>1214.6199999999999</v>
      </c>
      <c r="P45" s="608"/>
      <c r="Q45" s="608"/>
      <c r="R45" s="529"/>
      <c r="S45" s="607"/>
      <c r="T45" s="553">
        <f t="shared" si="19"/>
        <v>1051.31</v>
      </c>
      <c r="U45" s="553">
        <f t="shared" si="20"/>
        <v>199.75</v>
      </c>
      <c r="V45" s="553">
        <f t="shared" si="21"/>
        <v>1251.06</v>
      </c>
      <c r="W45" s="608"/>
      <c r="X45" s="608"/>
      <c r="Y45" s="553">
        <f t="shared" si="22"/>
        <v>3629.11</v>
      </c>
      <c r="Z45" s="608"/>
      <c r="AA45" s="608"/>
      <c r="AB45" s="608"/>
      <c r="AC45" s="608"/>
      <c r="AD45" s="608"/>
    </row>
    <row r="46" spans="1:30" ht="35.1" customHeight="1" thickBot="1" x14ac:dyDescent="0.3">
      <c r="A46" s="611">
        <f t="shared" si="13"/>
        <v>11</v>
      </c>
      <c r="B46" s="975" t="s">
        <v>450</v>
      </c>
      <c r="C46" s="976"/>
      <c r="D46" s="529"/>
      <c r="E46" s="468">
        <v>1</v>
      </c>
      <c r="F46" s="571">
        <f>'Anexo 1 HISTORICOS'!V46</f>
        <v>1652.5911782164546</v>
      </c>
      <c r="G46" s="551">
        <f t="shared" si="14"/>
        <v>313.99</v>
      </c>
      <c r="H46" s="551">
        <f t="shared" si="15"/>
        <v>1966.58</v>
      </c>
      <c r="I46" s="608"/>
      <c r="J46" s="608"/>
      <c r="K46" s="529"/>
      <c r="L46" s="607"/>
      <c r="M46" s="553">
        <f t="shared" si="16"/>
        <v>1725.31</v>
      </c>
      <c r="N46" s="551">
        <f t="shared" si="17"/>
        <v>327.81</v>
      </c>
      <c r="O46" s="553">
        <f t="shared" si="18"/>
        <v>2053.12</v>
      </c>
      <c r="P46" s="608"/>
      <c r="Q46" s="608"/>
      <c r="R46" s="529"/>
      <c r="S46" s="607"/>
      <c r="T46" s="553">
        <f t="shared" si="19"/>
        <v>1777.07</v>
      </c>
      <c r="U46" s="553">
        <f t="shared" si="20"/>
        <v>337.64</v>
      </c>
      <c r="V46" s="553">
        <f t="shared" si="21"/>
        <v>2114.71</v>
      </c>
      <c r="W46" s="608"/>
      <c r="X46" s="608"/>
      <c r="Y46" s="553">
        <f t="shared" si="22"/>
        <v>6134.41</v>
      </c>
      <c r="Z46" s="608"/>
      <c r="AA46" s="608"/>
      <c r="AB46" s="608"/>
      <c r="AC46" s="608"/>
      <c r="AD46" s="608"/>
    </row>
    <row r="47" spans="1:30" ht="35.1" customHeight="1" thickBot="1" x14ac:dyDescent="0.3">
      <c r="A47" s="611">
        <f t="shared" si="13"/>
        <v>12</v>
      </c>
      <c r="B47" s="975" t="s">
        <v>451</v>
      </c>
      <c r="C47" s="976"/>
      <c r="D47" s="529"/>
      <c r="E47" s="468">
        <v>1</v>
      </c>
      <c r="F47" s="571">
        <f>'Anexo 1 HISTORICOS'!V47</f>
        <v>49720.880708172277</v>
      </c>
      <c r="G47" s="551">
        <f t="shared" si="14"/>
        <v>9446.9699999999993</v>
      </c>
      <c r="H47" s="551">
        <f t="shared" si="15"/>
        <v>59167.85</v>
      </c>
      <c r="I47" s="608"/>
      <c r="J47" s="608"/>
      <c r="K47" s="529"/>
      <c r="L47" s="607"/>
      <c r="M47" s="553">
        <f t="shared" si="16"/>
        <v>51908.6</v>
      </c>
      <c r="N47" s="551">
        <f t="shared" si="17"/>
        <v>9862.6299999999992</v>
      </c>
      <c r="O47" s="553">
        <f t="shared" si="18"/>
        <v>61771.23</v>
      </c>
      <c r="P47" s="608"/>
      <c r="Q47" s="608"/>
      <c r="R47" s="529"/>
      <c r="S47" s="607"/>
      <c r="T47" s="553">
        <f t="shared" si="19"/>
        <v>53465.86</v>
      </c>
      <c r="U47" s="553">
        <f t="shared" si="20"/>
        <v>10158.51</v>
      </c>
      <c r="V47" s="553">
        <f t="shared" si="21"/>
        <v>63624.37</v>
      </c>
      <c r="W47" s="608"/>
      <c r="X47" s="608"/>
      <c r="Y47" s="553">
        <f t="shared" si="22"/>
        <v>184563.45</v>
      </c>
      <c r="Z47" s="608"/>
      <c r="AA47" s="608"/>
      <c r="AB47" s="608"/>
      <c r="AC47" s="608"/>
      <c r="AD47" s="608"/>
    </row>
    <row r="48" spans="1:30" ht="35.1" customHeight="1" thickBot="1" x14ac:dyDescent="0.3">
      <c r="A48" s="611">
        <f t="shared" si="13"/>
        <v>13</v>
      </c>
      <c r="B48" s="975" t="s">
        <v>452</v>
      </c>
      <c r="C48" s="976"/>
      <c r="D48" s="529"/>
      <c r="E48" s="468">
        <v>1</v>
      </c>
      <c r="F48" s="571">
        <f>'Anexo 1 HISTORICOS'!V48</f>
        <v>53361.937139011585</v>
      </c>
      <c r="G48" s="551">
        <f t="shared" si="14"/>
        <v>10138.77</v>
      </c>
      <c r="H48" s="551">
        <f t="shared" si="15"/>
        <v>63500.71</v>
      </c>
      <c r="I48" s="608"/>
      <c r="J48" s="608"/>
      <c r="K48" s="529"/>
      <c r="L48" s="607"/>
      <c r="M48" s="553">
        <f t="shared" si="16"/>
        <v>55709.86</v>
      </c>
      <c r="N48" s="551">
        <f t="shared" si="17"/>
        <v>10584.87</v>
      </c>
      <c r="O48" s="553">
        <f t="shared" si="18"/>
        <v>66294.73</v>
      </c>
      <c r="P48" s="608"/>
      <c r="Q48" s="608"/>
      <c r="R48" s="529"/>
      <c r="S48" s="607"/>
      <c r="T48" s="553">
        <f t="shared" si="19"/>
        <v>57381.16</v>
      </c>
      <c r="U48" s="553">
        <f t="shared" si="20"/>
        <v>10902.42</v>
      </c>
      <c r="V48" s="553">
        <f t="shared" si="21"/>
        <v>68283.58</v>
      </c>
      <c r="W48" s="608"/>
      <c r="X48" s="608"/>
      <c r="Y48" s="553">
        <f t="shared" si="22"/>
        <v>198079.02</v>
      </c>
      <c r="Z48" s="608"/>
      <c r="AA48" s="608"/>
      <c r="AB48" s="608"/>
      <c r="AC48" s="608"/>
      <c r="AD48" s="608"/>
    </row>
    <row r="49" spans="1:30" ht="35.1" customHeight="1" thickBot="1" x14ac:dyDescent="0.3">
      <c r="A49" s="611">
        <f t="shared" si="13"/>
        <v>14</v>
      </c>
      <c r="B49" s="975" t="s">
        <v>453</v>
      </c>
      <c r="C49" s="976"/>
      <c r="D49" s="529"/>
      <c r="E49" s="468">
        <v>1</v>
      </c>
      <c r="F49" s="571">
        <f>'Anexo 1 HISTORICOS'!V49</f>
        <v>26751.19238059083</v>
      </c>
      <c r="G49" s="551">
        <f t="shared" si="14"/>
        <v>5082.7299999999996</v>
      </c>
      <c r="H49" s="551">
        <f t="shared" si="15"/>
        <v>31833.919999999998</v>
      </c>
      <c r="I49" s="608"/>
      <c r="J49" s="608"/>
      <c r="K49" s="529"/>
      <c r="L49" s="607"/>
      <c r="M49" s="553">
        <f t="shared" si="16"/>
        <v>27928.240000000002</v>
      </c>
      <c r="N49" s="551">
        <f t="shared" si="17"/>
        <v>5306.37</v>
      </c>
      <c r="O49" s="553">
        <f t="shared" si="18"/>
        <v>33234.61</v>
      </c>
      <c r="P49" s="608"/>
      <c r="Q49" s="608"/>
      <c r="R49" s="529"/>
      <c r="S49" s="607"/>
      <c r="T49" s="553">
        <f t="shared" si="19"/>
        <v>28766.09</v>
      </c>
      <c r="U49" s="553">
        <f t="shared" si="20"/>
        <v>5465.56</v>
      </c>
      <c r="V49" s="553">
        <f t="shared" si="21"/>
        <v>34231.65</v>
      </c>
      <c r="W49" s="608"/>
      <c r="X49" s="608"/>
      <c r="Y49" s="553">
        <f t="shared" si="22"/>
        <v>99300.18</v>
      </c>
      <c r="Z49" s="608"/>
      <c r="AA49" s="608"/>
      <c r="AB49" s="608"/>
      <c r="AC49" s="608"/>
      <c r="AD49" s="608"/>
    </row>
    <row r="50" spans="1:30" ht="35.1" customHeight="1" thickBot="1" x14ac:dyDescent="0.3">
      <c r="A50" s="611">
        <f t="shared" si="13"/>
        <v>15</v>
      </c>
      <c r="B50" s="975" t="s">
        <v>454</v>
      </c>
      <c r="C50" s="976"/>
      <c r="D50" s="529"/>
      <c r="E50" s="468">
        <v>1</v>
      </c>
      <c r="F50" s="571">
        <f>'Anexo 1 HISTORICOS'!V50</f>
        <v>53502.373749999992</v>
      </c>
      <c r="G50" s="551">
        <f t="shared" si="14"/>
        <v>10165.450000000001</v>
      </c>
      <c r="H50" s="551">
        <f t="shared" si="15"/>
        <v>63667.82</v>
      </c>
      <c r="I50" s="608"/>
      <c r="J50" s="608"/>
      <c r="K50" s="529"/>
      <c r="L50" s="607"/>
      <c r="M50" s="553">
        <f t="shared" si="16"/>
        <v>55856.480000000003</v>
      </c>
      <c r="N50" s="551">
        <f t="shared" si="17"/>
        <v>10612.73</v>
      </c>
      <c r="O50" s="553">
        <f t="shared" si="18"/>
        <v>66469.210000000006</v>
      </c>
      <c r="P50" s="608"/>
      <c r="Q50" s="608"/>
      <c r="R50" s="529"/>
      <c r="S50" s="607"/>
      <c r="T50" s="553">
        <f t="shared" si="19"/>
        <v>57532.17</v>
      </c>
      <c r="U50" s="553">
        <f t="shared" si="20"/>
        <v>10931.11</v>
      </c>
      <c r="V50" s="553">
        <f t="shared" si="21"/>
        <v>68463.28</v>
      </c>
      <c r="W50" s="608"/>
      <c r="X50" s="608"/>
      <c r="Y50" s="553">
        <f t="shared" si="22"/>
        <v>198600.31</v>
      </c>
      <c r="Z50" s="608"/>
      <c r="AA50" s="608"/>
      <c r="AB50" s="608"/>
      <c r="AC50" s="608"/>
      <c r="AD50" s="608"/>
    </row>
    <row r="51" spans="1:30" ht="35.1" customHeight="1" thickBot="1" x14ac:dyDescent="0.3">
      <c r="A51" s="611">
        <f t="shared" si="13"/>
        <v>16</v>
      </c>
      <c r="B51" s="975" t="s">
        <v>455</v>
      </c>
      <c r="C51" s="976"/>
      <c r="D51" s="529"/>
      <c r="E51" s="468">
        <v>1</v>
      </c>
      <c r="F51" s="571">
        <f>'Anexo 1 HISTORICOS'!V51</f>
        <v>41401.569589315288</v>
      </c>
      <c r="G51" s="551">
        <f t="shared" si="14"/>
        <v>7866.3</v>
      </c>
      <c r="H51" s="551">
        <f t="shared" si="15"/>
        <v>49267.87</v>
      </c>
      <c r="I51" s="608"/>
      <c r="J51" s="608"/>
      <c r="K51" s="529"/>
      <c r="L51" s="607"/>
      <c r="M51" s="553">
        <f t="shared" si="16"/>
        <v>43223.24</v>
      </c>
      <c r="N51" s="551">
        <f t="shared" si="17"/>
        <v>8212.42</v>
      </c>
      <c r="O51" s="553">
        <f t="shared" si="18"/>
        <v>51435.66</v>
      </c>
      <c r="P51" s="608"/>
      <c r="Q51" s="608"/>
      <c r="R51" s="529"/>
      <c r="S51" s="607"/>
      <c r="T51" s="553">
        <f t="shared" si="19"/>
        <v>44519.94</v>
      </c>
      <c r="U51" s="553">
        <f t="shared" si="20"/>
        <v>8458.7900000000009</v>
      </c>
      <c r="V51" s="553">
        <f t="shared" si="21"/>
        <v>52978.73</v>
      </c>
      <c r="W51" s="608"/>
      <c r="X51" s="608"/>
      <c r="Y51" s="553">
        <f t="shared" si="22"/>
        <v>153682.26</v>
      </c>
      <c r="Z51" s="608"/>
      <c r="AA51" s="608"/>
      <c r="AB51" s="608"/>
      <c r="AC51" s="608"/>
      <c r="AD51" s="608"/>
    </row>
    <row r="52" spans="1:30" ht="35.1" customHeight="1" thickBot="1" x14ac:dyDescent="0.3">
      <c r="A52" s="611">
        <f t="shared" si="13"/>
        <v>17</v>
      </c>
      <c r="B52" s="975" t="s">
        <v>456</v>
      </c>
      <c r="C52" s="976"/>
      <c r="D52" s="529"/>
      <c r="E52" s="468">
        <v>1</v>
      </c>
      <c r="F52" s="571">
        <f>'Anexo 1 HISTORICOS'!V52</f>
        <v>19188.184274572057</v>
      </c>
      <c r="G52" s="551">
        <f t="shared" si="14"/>
        <v>3645.76</v>
      </c>
      <c r="H52" s="551">
        <f t="shared" si="15"/>
        <v>22833.94</v>
      </c>
      <c r="I52" s="608"/>
      <c r="J52" s="608"/>
      <c r="K52" s="529"/>
      <c r="L52" s="607"/>
      <c r="M52" s="553">
        <f t="shared" si="16"/>
        <v>20032.46</v>
      </c>
      <c r="N52" s="551">
        <f t="shared" si="17"/>
        <v>3806.17</v>
      </c>
      <c r="O52" s="553">
        <f>+ROUND(M52+N52,2)</f>
        <v>23838.63</v>
      </c>
      <c r="P52" s="608"/>
      <c r="Q52" s="608"/>
      <c r="R52" s="529"/>
      <c r="S52" s="607"/>
      <c r="T52" s="553">
        <f t="shared" si="19"/>
        <v>20633.43</v>
      </c>
      <c r="U52" s="553">
        <f t="shared" si="20"/>
        <v>3920.35</v>
      </c>
      <c r="V52" s="553">
        <f t="shared" si="21"/>
        <v>24553.78</v>
      </c>
      <c r="W52" s="608"/>
      <c r="X52" s="608"/>
      <c r="Y52" s="553">
        <f t="shared" si="22"/>
        <v>71226.350000000006</v>
      </c>
      <c r="Z52" s="608"/>
      <c r="AA52" s="608"/>
      <c r="AB52" s="608"/>
      <c r="AC52" s="608"/>
      <c r="AD52" s="608"/>
    </row>
    <row r="53" spans="1:30" ht="35.1" customHeight="1" thickBot="1" x14ac:dyDescent="0.3">
      <c r="A53" s="611">
        <f t="shared" si="13"/>
        <v>18</v>
      </c>
      <c r="B53" s="975" t="s">
        <v>457</v>
      </c>
      <c r="C53" s="976"/>
      <c r="D53" s="529"/>
      <c r="E53" s="468">
        <v>1</v>
      </c>
      <c r="F53" s="571">
        <f>'Anexo 1 HISTORICOS'!V53</f>
        <v>9145.2708669243511</v>
      </c>
      <c r="G53" s="551">
        <f t="shared" si="14"/>
        <v>1737.6</v>
      </c>
      <c r="H53" s="551">
        <f t="shared" si="15"/>
        <v>10882.87</v>
      </c>
      <c r="I53" s="608"/>
      <c r="J53" s="608"/>
      <c r="K53" s="529"/>
      <c r="L53" s="607"/>
      <c r="M53" s="553">
        <f t="shared" si="16"/>
        <v>9547.66</v>
      </c>
      <c r="N53" s="551">
        <f t="shared" si="17"/>
        <v>1814.06</v>
      </c>
      <c r="O53" s="553">
        <f t="shared" si="18"/>
        <v>11361.72</v>
      </c>
      <c r="P53" s="608"/>
      <c r="Q53" s="608"/>
      <c r="R53" s="529"/>
      <c r="S53" s="607"/>
      <c r="T53" s="553">
        <f t="shared" si="19"/>
        <v>9834.09</v>
      </c>
      <c r="U53" s="553">
        <f t="shared" si="20"/>
        <v>1868.48</v>
      </c>
      <c r="V53" s="553">
        <f t="shared" si="21"/>
        <v>11702.57</v>
      </c>
      <c r="W53" s="608"/>
      <c r="X53" s="608"/>
      <c r="Y53" s="553">
        <f t="shared" si="22"/>
        <v>33947.160000000003</v>
      </c>
      <c r="Z53" s="608"/>
      <c r="AA53" s="608"/>
      <c r="AB53" s="608"/>
      <c r="AC53" s="608"/>
      <c r="AD53" s="608"/>
    </row>
    <row r="54" spans="1:30" ht="35.1" customHeight="1" thickBot="1" x14ac:dyDescent="0.3">
      <c r="A54" s="611">
        <f t="shared" si="13"/>
        <v>19</v>
      </c>
      <c r="B54" s="975" t="s">
        <v>458</v>
      </c>
      <c r="C54" s="976"/>
      <c r="D54" s="529"/>
      <c r="E54" s="468">
        <v>1</v>
      </c>
      <c r="F54" s="571">
        <f>'Anexo 1 HISTORICOS'!V54</f>
        <v>36720.826374240743</v>
      </c>
      <c r="G54" s="551">
        <f t="shared" si="14"/>
        <v>6976.96</v>
      </c>
      <c r="H54" s="551">
        <f t="shared" si="15"/>
        <v>43697.79</v>
      </c>
      <c r="I54" s="608"/>
      <c r="J54" s="608"/>
      <c r="K54" s="529"/>
      <c r="L54" s="607"/>
      <c r="M54" s="553">
        <f t="shared" si="16"/>
        <v>38336.54</v>
      </c>
      <c r="N54" s="551">
        <f t="shared" si="17"/>
        <v>7283.94</v>
      </c>
      <c r="O54" s="553">
        <f t="shared" si="18"/>
        <v>45620.480000000003</v>
      </c>
      <c r="P54" s="608"/>
      <c r="Q54" s="608"/>
      <c r="R54" s="529"/>
      <c r="S54" s="607"/>
      <c r="T54" s="553">
        <f t="shared" si="19"/>
        <v>39486.639999999999</v>
      </c>
      <c r="U54" s="553">
        <f>+ROUND(T54*19%,2)</f>
        <v>7502.46</v>
      </c>
      <c r="V54" s="553">
        <f>+ROUND(T54+U54,2)</f>
        <v>46989.1</v>
      </c>
      <c r="W54" s="608"/>
      <c r="X54" s="608"/>
      <c r="Y54" s="553">
        <f t="shared" si="22"/>
        <v>136307.37</v>
      </c>
      <c r="Z54" s="608"/>
      <c r="AA54" s="608"/>
      <c r="AB54" s="608"/>
      <c r="AC54" s="608"/>
      <c r="AD54" s="608"/>
    </row>
    <row r="55" spans="1:30" ht="35.1" customHeight="1" thickBot="1" x14ac:dyDescent="0.3">
      <c r="A55" s="611">
        <f t="shared" si="13"/>
        <v>20</v>
      </c>
      <c r="B55" s="975" t="s">
        <v>459</v>
      </c>
      <c r="C55" s="976"/>
      <c r="D55" s="529"/>
      <c r="E55" s="468">
        <v>1</v>
      </c>
      <c r="F55" s="571">
        <f>'Anexo 1 HISTORICOS'!V55</f>
        <v>74535.855893152941</v>
      </c>
      <c r="G55" s="551">
        <f t="shared" si="14"/>
        <v>14161.81</v>
      </c>
      <c r="H55" s="551">
        <f t="shared" si="15"/>
        <v>88697.67</v>
      </c>
      <c r="I55" s="608"/>
      <c r="J55" s="608"/>
      <c r="K55" s="529"/>
      <c r="L55" s="607"/>
      <c r="M55" s="553">
        <f t="shared" si="16"/>
        <v>77815.429999999993</v>
      </c>
      <c r="N55" s="551">
        <f t="shared" si="17"/>
        <v>14784.93</v>
      </c>
      <c r="O55" s="553">
        <f t="shared" si="18"/>
        <v>92600.36</v>
      </c>
      <c r="P55" s="608"/>
      <c r="Q55" s="608"/>
      <c r="R55" s="529"/>
      <c r="S55" s="607"/>
      <c r="T55" s="553">
        <f t="shared" si="19"/>
        <v>80149.89</v>
      </c>
      <c r="U55" s="553">
        <f t="shared" si="20"/>
        <v>15228.48</v>
      </c>
      <c r="V55" s="553">
        <f t="shared" si="21"/>
        <v>95378.37</v>
      </c>
      <c r="W55" s="608"/>
      <c r="X55" s="608"/>
      <c r="Y55" s="553">
        <f t="shared" si="22"/>
        <v>276676.40000000002</v>
      </c>
      <c r="Z55" s="608"/>
      <c r="AA55" s="608"/>
      <c r="AB55" s="608"/>
      <c r="AC55" s="608"/>
      <c r="AD55" s="608"/>
    </row>
    <row r="56" spans="1:30" ht="35.1" customHeight="1" thickBot="1" x14ac:dyDescent="0.3">
      <c r="A56" s="611">
        <f t="shared" si="13"/>
        <v>21</v>
      </c>
      <c r="B56" s="975" t="s">
        <v>460</v>
      </c>
      <c r="C56" s="976"/>
      <c r="D56" s="529"/>
      <c r="E56" s="468">
        <v>1</v>
      </c>
      <c r="F56" s="571">
        <f>'Anexo 1 HISTORICOS'!V56</f>
        <v>442855.08179872989</v>
      </c>
      <c r="G56" s="551">
        <f t="shared" si="14"/>
        <v>84142.47</v>
      </c>
      <c r="H56" s="551">
        <f t="shared" si="15"/>
        <v>526997.55000000005</v>
      </c>
      <c r="I56" s="608"/>
      <c r="J56" s="608"/>
      <c r="K56" s="529"/>
      <c r="L56" s="607"/>
      <c r="M56" s="553">
        <f t="shared" si="16"/>
        <v>462340.71</v>
      </c>
      <c r="N56" s="551">
        <f t="shared" si="17"/>
        <v>87844.73</v>
      </c>
      <c r="O56" s="553">
        <f t="shared" si="18"/>
        <v>550185.43999999994</v>
      </c>
      <c r="P56" s="608"/>
      <c r="Q56" s="608"/>
      <c r="R56" s="529"/>
      <c r="S56" s="607"/>
      <c r="T56" s="553">
        <f t="shared" si="19"/>
        <v>476210.93</v>
      </c>
      <c r="U56" s="553">
        <f t="shared" si="20"/>
        <v>90480.08</v>
      </c>
      <c r="V56" s="553">
        <f t="shared" si="21"/>
        <v>566691.01</v>
      </c>
      <c r="W56" s="608"/>
      <c r="X56" s="608"/>
      <c r="Y56" s="553">
        <f t="shared" si="22"/>
        <v>1643874</v>
      </c>
      <c r="Z56" s="608"/>
      <c r="AA56" s="608"/>
      <c r="AB56" s="608"/>
      <c r="AC56" s="608"/>
      <c r="AD56" s="608"/>
    </row>
    <row r="57" spans="1:30" ht="35.1" customHeight="1" thickBot="1" x14ac:dyDescent="0.3">
      <c r="A57" s="611">
        <f t="shared" si="13"/>
        <v>22</v>
      </c>
      <c r="B57" s="975" t="s">
        <v>461</v>
      </c>
      <c r="C57" s="976"/>
      <c r="D57" s="529"/>
      <c r="E57" s="468">
        <v>1</v>
      </c>
      <c r="F57" s="571">
        <f>'Anexo 1 HISTORICOS'!V57</f>
        <v>34733.715496962999</v>
      </c>
      <c r="G57" s="551">
        <f t="shared" si="14"/>
        <v>6599.41</v>
      </c>
      <c r="H57" s="551">
        <f t="shared" si="15"/>
        <v>41333.129999999997</v>
      </c>
      <c r="I57" s="608"/>
      <c r="J57" s="608"/>
      <c r="K57" s="529"/>
      <c r="L57" s="607"/>
      <c r="M57" s="553">
        <f t="shared" si="16"/>
        <v>36262</v>
      </c>
      <c r="N57" s="551">
        <f t="shared" si="17"/>
        <v>6889.78</v>
      </c>
      <c r="O57" s="553">
        <f t="shared" si="18"/>
        <v>43151.78</v>
      </c>
      <c r="P57" s="608"/>
      <c r="Q57" s="608"/>
      <c r="R57" s="529"/>
      <c r="S57" s="607"/>
      <c r="T57" s="553">
        <f t="shared" si="19"/>
        <v>37349.86</v>
      </c>
      <c r="U57" s="553">
        <f t="shared" si="20"/>
        <v>7096.47</v>
      </c>
      <c r="V57" s="553">
        <f t="shared" si="21"/>
        <v>44446.33</v>
      </c>
      <c r="W57" s="608"/>
      <c r="X57" s="608"/>
      <c r="Y57" s="553">
        <f t="shared" si="22"/>
        <v>128931.24</v>
      </c>
      <c r="Z57" s="608"/>
      <c r="AA57" s="608"/>
      <c r="AB57" s="608"/>
      <c r="AC57" s="608"/>
      <c r="AD57" s="608"/>
    </row>
    <row r="58" spans="1:30" ht="35.1" customHeight="1" thickBot="1" x14ac:dyDescent="0.3">
      <c r="A58" s="611">
        <f t="shared" si="13"/>
        <v>23</v>
      </c>
      <c r="B58" s="975" t="s">
        <v>462</v>
      </c>
      <c r="C58" s="976"/>
      <c r="D58" s="529"/>
      <c r="E58" s="468">
        <v>1</v>
      </c>
      <c r="F58" s="571">
        <f>'Anexo 1 HISTORICOS'!V58</f>
        <v>64846.841864301481</v>
      </c>
      <c r="G58" s="551">
        <f t="shared" si="14"/>
        <v>12320.9</v>
      </c>
      <c r="H58" s="551">
        <f t="shared" si="15"/>
        <v>77167.740000000005</v>
      </c>
      <c r="I58" s="608"/>
      <c r="J58" s="608"/>
      <c r="K58" s="529"/>
      <c r="L58" s="607"/>
      <c r="M58" s="553">
        <f t="shared" si="16"/>
        <v>67700.100000000006</v>
      </c>
      <c r="N58" s="551">
        <f t="shared" si="17"/>
        <v>12863.02</v>
      </c>
      <c r="O58" s="553">
        <f t="shared" si="18"/>
        <v>80563.12</v>
      </c>
      <c r="P58" s="608"/>
      <c r="Q58" s="608"/>
      <c r="R58" s="529"/>
      <c r="S58" s="607"/>
      <c r="T58" s="553">
        <f t="shared" si="19"/>
        <v>69731.100000000006</v>
      </c>
      <c r="U58" s="553">
        <f t="shared" si="20"/>
        <v>13248.91</v>
      </c>
      <c r="V58" s="553">
        <f t="shared" si="21"/>
        <v>82980.009999999995</v>
      </c>
      <c r="W58" s="608"/>
      <c r="X58" s="608"/>
      <c r="Y58" s="553">
        <f t="shared" si="22"/>
        <v>240710.87</v>
      </c>
      <c r="Z58" s="608"/>
      <c r="AA58" s="608"/>
      <c r="AB58" s="608"/>
      <c r="AC58" s="608"/>
      <c r="AD58" s="608"/>
    </row>
    <row r="59" spans="1:30" ht="47.25" customHeight="1" thickBot="1" x14ac:dyDescent="0.3">
      <c r="A59" s="611">
        <f t="shared" si="13"/>
        <v>24</v>
      </c>
      <c r="B59" s="975" t="s">
        <v>463</v>
      </c>
      <c r="C59" s="976"/>
      <c r="D59" s="529"/>
      <c r="E59" s="468">
        <v>1</v>
      </c>
      <c r="F59" s="571">
        <f>'Anexo 1 HISTORICOS'!V59</f>
        <v>220026.7534235229</v>
      </c>
      <c r="G59" s="551">
        <f t="shared" si="14"/>
        <v>41805.08</v>
      </c>
      <c r="H59" s="551">
        <f t="shared" si="15"/>
        <v>261831.83</v>
      </c>
      <c r="I59" s="608"/>
      <c r="J59" s="608"/>
      <c r="K59" s="529"/>
      <c r="L59" s="607"/>
      <c r="M59" s="553">
        <f t="shared" si="16"/>
        <v>229707.93</v>
      </c>
      <c r="N59" s="551">
        <f t="shared" si="17"/>
        <v>43644.51</v>
      </c>
      <c r="O59" s="553">
        <f t="shared" si="18"/>
        <v>273352.44</v>
      </c>
      <c r="P59" s="608"/>
      <c r="Q59" s="608"/>
      <c r="R59" s="529"/>
      <c r="S59" s="607"/>
      <c r="T59" s="553">
        <f t="shared" si="19"/>
        <v>236599.17</v>
      </c>
      <c r="U59" s="553">
        <f t="shared" si="20"/>
        <v>44953.84</v>
      </c>
      <c r="V59" s="553">
        <f t="shared" si="21"/>
        <v>281553.01</v>
      </c>
      <c r="W59" s="608"/>
      <c r="X59" s="608"/>
      <c r="Y59" s="553">
        <f t="shared" si="22"/>
        <v>816737.28000000003</v>
      </c>
      <c r="Z59" s="608"/>
      <c r="AA59" s="608"/>
      <c r="AB59" s="608"/>
      <c r="AC59" s="608"/>
      <c r="AD59" s="608"/>
    </row>
    <row r="60" spans="1:30" ht="35.1" customHeight="1" thickBot="1" x14ac:dyDescent="0.3">
      <c r="A60" s="611">
        <f t="shared" si="13"/>
        <v>25</v>
      </c>
      <c r="B60" s="975" t="s">
        <v>464</v>
      </c>
      <c r="C60" s="976"/>
      <c r="D60" s="529"/>
      <c r="E60" s="468">
        <v>1</v>
      </c>
      <c r="F60" s="571">
        <f>'Anexo 1 HISTORICOS'!V60</f>
        <v>114145.21252070677</v>
      </c>
      <c r="G60" s="551">
        <f t="shared" si="14"/>
        <v>21687.59</v>
      </c>
      <c r="H60" s="554">
        <f t="shared" si="15"/>
        <v>135832.79999999999</v>
      </c>
      <c r="I60" s="608"/>
      <c r="J60" s="608"/>
      <c r="K60" s="529"/>
      <c r="L60" s="607"/>
      <c r="M60" s="553">
        <f t="shared" si="16"/>
        <v>119167.6</v>
      </c>
      <c r="N60" s="551">
        <f t="shared" si="17"/>
        <v>22641.84</v>
      </c>
      <c r="O60" s="553">
        <f t="shared" si="18"/>
        <v>141809.44</v>
      </c>
      <c r="P60" s="608"/>
      <c r="Q60" s="608"/>
      <c r="R60" s="529"/>
      <c r="S60" s="607"/>
      <c r="T60" s="553">
        <f t="shared" si="19"/>
        <v>122742.63</v>
      </c>
      <c r="U60" s="553">
        <f t="shared" si="20"/>
        <v>23321.1</v>
      </c>
      <c r="V60" s="553">
        <f t="shared" si="21"/>
        <v>146063.73000000001</v>
      </c>
      <c r="W60" s="608"/>
      <c r="X60" s="608"/>
      <c r="Y60" s="553">
        <f t="shared" si="22"/>
        <v>423705.97</v>
      </c>
      <c r="Z60" s="608"/>
      <c r="AA60" s="608"/>
      <c r="AB60" s="608"/>
      <c r="AC60" s="608"/>
      <c r="AD60" s="608"/>
    </row>
    <row r="61" spans="1:30" ht="35.1" customHeight="1" thickBot="1" x14ac:dyDescent="0.3">
      <c r="A61" s="607"/>
      <c r="B61" s="607"/>
      <c r="C61" s="607"/>
      <c r="D61" s="607"/>
      <c r="E61" s="608"/>
      <c r="F61" s="571"/>
      <c r="G61" s="608"/>
      <c r="H61" s="612">
        <f>SUM(H36:H60)</f>
        <v>1682664.5100000002</v>
      </c>
      <c r="I61" s="608"/>
      <c r="J61" s="608"/>
      <c r="K61" s="607"/>
      <c r="L61" s="607"/>
      <c r="M61" s="608"/>
      <c r="N61" s="608"/>
      <c r="O61" s="613">
        <f>SUM(O36:O60)</f>
        <v>1756701.7299999995</v>
      </c>
      <c r="P61" s="608"/>
      <c r="Q61" s="608"/>
      <c r="R61" s="607"/>
      <c r="S61" s="607"/>
      <c r="T61" s="614"/>
      <c r="U61" s="614"/>
      <c r="V61" s="612">
        <f>SUM(V36:V60)</f>
        <v>1809402.79</v>
      </c>
      <c r="W61" s="608"/>
      <c r="X61" s="608"/>
      <c r="Y61" s="612">
        <f>SUM(Y36:Y60)</f>
        <v>5248769.03</v>
      </c>
      <c r="Z61" s="608"/>
      <c r="AA61" s="608"/>
      <c r="AB61" s="608"/>
      <c r="AC61" s="608"/>
      <c r="AD61" s="608"/>
    </row>
    <row r="62" spans="1:30" ht="35.1" customHeight="1" thickBot="1" x14ac:dyDescent="0.3">
      <c r="A62" s="607"/>
      <c r="B62" s="607"/>
      <c r="C62" s="607"/>
      <c r="D62" s="607"/>
      <c r="E62" s="608"/>
      <c r="F62" s="608"/>
      <c r="G62" s="608"/>
      <c r="H62" s="608"/>
      <c r="I62" s="608"/>
      <c r="J62" s="608"/>
      <c r="K62" s="607"/>
      <c r="L62" s="607"/>
      <c r="M62" s="608"/>
      <c r="N62" s="608"/>
      <c r="O62" s="608"/>
      <c r="P62" s="608"/>
      <c r="Q62" s="608"/>
      <c r="R62" s="607"/>
      <c r="S62" s="607"/>
      <c r="T62" s="608"/>
      <c r="U62" s="608"/>
      <c r="V62" s="608"/>
      <c r="W62" s="608"/>
      <c r="X62" s="608"/>
      <c r="Y62" s="608"/>
      <c r="Z62" s="608"/>
      <c r="AA62" s="608"/>
      <c r="AB62" s="608"/>
      <c r="AC62" s="608"/>
      <c r="AD62" s="608"/>
    </row>
    <row r="63" spans="1:30" ht="35.1" customHeight="1" thickBot="1" x14ac:dyDescent="0.3">
      <c r="A63" s="607"/>
      <c r="B63" s="615" t="s">
        <v>511</v>
      </c>
      <c r="C63" s="607"/>
      <c r="D63" s="607"/>
      <c r="E63" s="608"/>
      <c r="F63" s="608"/>
      <c r="G63" s="608"/>
      <c r="H63" s="616">
        <f>I31+H61</f>
        <v>2490906.4400000004</v>
      </c>
      <c r="I63" s="608"/>
      <c r="J63" s="608"/>
      <c r="K63" s="607"/>
      <c r="L63" s="607"/>
      <c r="M63" s="608"/>
      <c r="N63" s="608"/>
      <c r="O63" s="616">
        <f>P31+O61</f>
        <v>11882345.649999999</v>
      </c>
      <c r="P63" s="608"/>
      <c r="Q63" s="608"/>
      <c r="R63" s="607"/>
      <c r="S63" s="607"/>
      <c r="T63" s="608"/>
      <c r="U63" s="608"/>
      <c r="V63" s="616">
        <f>W31+V61</f>
        <v>11369709.809999999</v>
      </c>
      <c r="W63" s="608"/>
      <c r="X63" s="608"/>
      <c r="Y63" s="616">
        <f>Y31+Y61</f>
        <v>25742961.900000002</v>
      </c>
      <c r="Z63" s="608"/>
      <c r="AA63" s="608"/>
      <c r="AB63" s="608"/>
      <c r="AC63" s="608"/>
      <c r="AD63" s="608"/>
    </row>
    <row r="64" spans="1:30" s="505" customFormat="1" ht="33" customHeight="1" thickBot="1" x14ac:dyDescent="0.3">
      <c r="A64" s="618"/>
      <c r="B64" s="561"/>
      <c r="C64" s="561"/>
      <c r="D64" s="561"/>
      <c r="E64" s="561"/>
      <c r="F64" s="561"/>
      <c r="G64" s="561"/>
      <c r="H64" s="561"/>
      <c r="I64" s="561"/>
      <c r="J64" s="561"/>
      <c r="K64" s="561"/>
      <c r="L64" s="561"/>
      <c r="M64" s="563"/>
      <c r="N64" s="560"/>
      <c r="O64" s="560"/>
      <c r="P64" s="560"/>
      <c r="Q64" s="564"/>
      <c r="R64" s="565"/>
      <c r="S64" s="560"/>
      <c r="T64" s="560"/>
      <c r="U64" s="560"/>
      <c r="V64" s="564"/>
      <c r="X64" s="566"/>
      <c r="Y64" s="566"/>
      <c r="Z64" s="566"/>
      <c r="AA64" s="564"/>
      <c r="AB64" s="562"/>
      <c r="AC64" s="564"/>
    </row>
    <row r="65" spans="1:31" s="505" customFormat="1" ht="56.25" customHeight="1" thickBot="1" x14ac:dyDescent="0.3">
      <c r="A65" s="618"/>
      <c r="B65" s="994" t="s">
        <v>511</v>
      </c>
      <c r="C65" s="995"/>
      <c r="D65" s="995"/>
      <c r="E65" s="995"/>
      <c r="F65" s="995"/>
      <c r="G65" s="995"/>
      <c r="H65" s="995"/>
      <c r="I65" s="995"/>
      <c r="J65" s="995"/>
      <c r="K65" s="995"/>
      <c r="L65" s="996"/>
      <c r="M65" s="559"/>
      <c r="N65" s="560"/>
      <c r="O65" s="560"/>
      <c r="P65" s="560"/>
      <c r="Q65" s="576"/>
      <c r="R65" s="560"/>
      <c r="S65" s="560"/>
      <c r="T65" s="560"/>
      <c r="U65" s="560"/>
      <c r="V65" s="576"/>
      <c r="W65" s="577"/>
      <c r="X65" s="997"/>
      <c r="Y65" s="997"/>
      <c r="Z65" s="997"/>
      <c r="AA65" s="576"/>
      <c r="AB65" s="577"/>
      <c r="AC65" s="578"/>
      <c r="AD65" s="577"/>
      <c r="AE65" s="577"/>
    </row>
    <row r="66" spans="1:31" ht="24.75" customHeight="1" x14ac:dyDescent="0.25">
      <c r="A66" s="591"/>
      <c r="B66" s="591"/>
      <c r="C66" s="591"/>
      <c r="D66" s="591"/>
      <c r="E66" s="591"/>
      <c r="K66" s="591"/>
      <c r="L66" s="591"/>
      <c r="R66" s="591"/>
      <c r="S66" s="591"/>
    </row>
    <row r="67" spans="1:31" ht="35.1" customHeight="1" x14ac:dyDescent="0.25">
      <c r="A67" s="1005" t="s">
        <v>429</v>
      </c>
      <c r="B67" s="1006"/>
      <c r="C67" s="1006"/>
      <c r="D67" s="1006"/>
      <c r="E67" s="1006"/>
      <c r="F67" s="1006"/>
      <c r="G67" s="1006"/>
      <c r="H67" s="1006"/>
      <c r="I67" s="1006"/>
      <c r="J67" s="1006"/>
      <c r="K67" s="1006"/>
      <c r="L67" s="1006"/>
      <c r="M67" s="1006"/>
      <c r="N67" s="1006"/>
      <c r="O67" s="1006"/>
      <c r="P67" s="1006"/>
      <c r="Q67" s="1006"/>
      <c r="R67" s="1006"/>
      <c r="S67" s="1006"/>
      <c r="T67" s="1006"/>
      <c r="U67" s="1006"/>
      <c r="V67" s="1006"/>
      <c r="W67" s="1006"/>
      <c r="X67" s="1006"/>
      <c r="Y67" s="1006"/>
      <c r="Z67" s="1006"/>
      <c r="AA67" s="1006"/>
      <c r="AB67" s="1006"/>
      <c r="AC67" s="1006"/>
      <c r="AD67" s="1006"/>
    </row>
    <row r="68" spans="1:31" ht="49.5" customHeight="1" x14ac:dyDescent="0.25">
      <c r="A68" s="1007" t="s">
        <v>518</v>
      </c>
      <c r="B68" s="1008"/>
      <c r="C68" s="1008"/>
      <c r="D68" s="1008"/>
      <c r="E68" s="1008"/>
      <c r="F68" s="1008"/>
      <c r="G68" s="1008"/>
      <c r="H68" s="1008"/>
      <c r="I68" s="1008"/>
      <c r="J68" s="1008"/>
      <c r="K68" s="1008"/>
      <c r="L68" s="1008"/>
      <c r="M68" s="1008"/>
      <c r="N68" s="1008"/>
      <c r="O68" s="1008"/>
      <c r="P68" s="1008"/>
      <c r="Q68" s="1008"/>
      <c r="R68" s="1008"/>
      <c r="S68" s="1008"/>
      <c r="T68" s="1008"/>
      <c r="U68" s="1008"/>
      <c r="V68" s="1008"/>
      <c r="W68" s="1008"/>
      <c r="X68" s="1008"/>
      <c r="Y68" s="1008"/>
      <c r="Z68" s="1008"/>
      <c r="AA68" s="1008"/>
      <c r="AB68" s="1008"/>
      <c r="AC68" s="1008"/>
      <c r="AD68" s="1008"/>
    </row>
    <row r="69" spans="1:31" ht="29.25" customHeight="1" x14ac:dyDescent="0.25">
      <c r="A69" s="1007" t="s">
        <v>517</v>
      </c>
      <c r="B69" s="1008"/>
      <c r="C69" s="1008"/>
      <c r="D69" s="1008"/>
      <c r="E69" s="1008"/>
      <c r="F69" s="1008"/>
      <c r="G69" s="1008"/>
      <c r="H69" s="1008"/>
      <c r="I69" s="1008"/>
      <c r="J69" s="1008"/>
      <c r="K69" s="1008"/>
      <c r="L69" s="1008"/>
      <c r="M69" s="1008"/>
      <c r="N69" s="1008"/>
      <c r="O69" s="1008"/>
      <c r="P69" s="1008"/>
      <c r="Q69" s="1008"/>
      <c r="R69" s="1008"/>
      <c r="S69" s="1008"/>
      <c r="T69" s="1008"/>
      <c r="U69" s="1008"/>
      <c r="V69" s="1008"/>
      <c r="W69" s="1008"/>
      <c r="X69" s="1008"/>
      <c r="Y69" s="1008"/>
      <c r="Z69" s="1008"/>
      <c r="AA69" s="1008"/>
      <c r="AB69" s="1008"/>
      <c r="AC69" s="1008"/>
      <c r="AD69" s="1008"/>
    </row>
    <row r="70" spans="1:31" ht="51" customHeight="1" x14ac:dyDescent="0.25">
      <c r="A70" s="1009" t="s">
        <v>365</v>
      </c>
      <c r="B70" s="1009"/>
      <c r="C70" s="1009"/>
      <c r="D70" s="1009"/>
      <c r="E70" s="1009"/>
      <c r="F70" s="1009"/>
      <c r="G70" s="1009"/>
      <c r="H70" s="1009"/>
      <c r="I70" s="1009"/>
      <c r="J70" s="1009"/>
      <c r="K70" s="1009"/>
      <c r="L70" s="1009"/>
      <c r="M70" s="1009"/>
      <c r="N70" s="1009"/>
      <c r="O70" s="1009"/>
      <c r="P70" s="1009"/>
      <c r="Q70" s="1009"/>
      <c r="R70" s="1009"/>
      <c r="S70" s="1009"/>
      <c r="T70" s="1009"/>
      <c r="U70" s="1009"/>
      <c r="V70" s="1009"/>
      <c r="W70" s="1009"/>
      <c r="X70" s="1009"/>
      <c r="Y70" s="1009"/>
      <c r="Z70" s="1009"/>
      <c r="AA70" s="1009"/>
      <c r="AB70" s="1009"/>
      <c r="AC70" s="1009"/>
      <c r="AD70" s="1009"/>
    </row>
    <row r="71" spans="1:31" ht="21.75" customHeight="1" x14ac:dyDescent="0.25">
      <c r="A71" s="591"/>
      <c r="B71" s="591"/>
      <c r="C71" s="591"/>
      <c r="D71" s="591"/>
      <c r="E71" s="591"/>
      <c r="K71" s="591"/>
      <c r="L71" s="591"/>
      <c r="R71" s="591"/>
      <c r="S71" s="591"/>
    </row>
    <row r="72" spans="1:31" ht="35.1" customHeight="1" x14ac:dyDescent="0.25">
      <c r="A72" s="591"/>
      <c r="B72" s="591"/>
      <c r="C72" s="591"/>
      <c r="D72" s="591"/>
      <c r="E72" s="591"/>
      <c r="K72" s="591"/>
      <c r="L72" s="591"/>
      <c r="R72" s="591"/>
      <c r="S72" s="591"/>
    </row>
    <row r="73" spans="1:31" ht="21" customHeight="1" x14ac:dyDescent="0.25">
      <c r="A73" s="591"/>
      <c r="B73" s="558" t="s">
        <v>535</v>
      </c>
      <c r="C73" s="558"/>
      <c r="D73" s="408"/>
      <c r="E73" s="588"/>
      <c r="K73" s="408"/>
      <c r="L73" s="408"/>
      <c r="R73" s="408"/>
      <c r="S73" s="408"/>
    </row>
    <row r="74" spans="1:31" ht="21" customHeight="1" x14ac:dyDescent="0.25">
      <c r="A74" s="591"/>
      <c r="B74" s="558"/>
      <c r="C74" s="558"/>
      <c r="D74" s="408"/>
      <c r="E74" s="588"/>
      <c r="K74" s="408"/>
      <c r="L74" s="408"/>
      <c r="R74" s="408"/>
      <c r="S74" s="408"/>
    </row>
    <row r="75" spans="1:31" ht="24" customHeight="1" x14ac:dyDescent="0.25">
      <c r="A75" s="591"/>
      <c r="B75" s="558" t="s">
        <v>531</v>
      </c>
      <c r="C75" s="558"/>
      <c r="D75" s="591"/>
      <c r="E75" s="591"/>
      <c r="K75" s="591"/>
      <c r="L75" s="591"/>
      <c r="R75" s="591"/>
      <c r="S75" s="591"/>
    </row>
    <row r="76" spans="1:31" ht="35.1" customHeight="1" x14ac:dyDescent="0.25">
      <c r="A76" s="591"/>
      <c r="B76" s="591"/>
      <c r="C76" s="591"/>
      <c r="D76" s="591"/>
      <c r="E76" s="591"/>
      <c r="K76" s="591"/>
      <c r="L76" s="591"/>
      <c r="R76" s="591"/>
      <c r="S76" s="591"/>
    </row>
    <row r="77" spans="1:31" s="620" customFormat="1" ht="162" customHeight="1" x14ac:dyDescent="0.25">
      <c r="B77" s="621"/>
      <c r="C77" s="621"/>
      <c r="D77" s="621"/>
      <c r="E77" s="621"/>
      <c r="F77" s="588"/>
      <c r="G77" s="588"/>
      <c r="H77" s="588"/>
      <c r="I77" s="588"/>
      <c r="J77" s="588"/>
      <c r="K77" s="621"/>
      <c r="L77" s="621"/>
      <c r="M77" s="588"/>
      <c r="N77" s="588"/>
      <c r="O77" s="588"/>
      <c r="P77" s="588"/>
      <c r="Q77" s="588"/>
      <c r="R77" s="621"/>
      <c r="S77" s="621"/>
      <c r="T77" s="588"/>
      <c r="U77" s="588"/>
      <c r="V77" s="588"/>
      <c r="W77" s="588"/>
      <c r="X77" s="588"/>
      <c r="Y77" s="588"/>
      <c r="Z77" s="588"/>
      <c r="AA77" s="588"/>
      <c r="AB77" s="588"/>
      <c r="AC77" s="588"/>
      <c r="AD77" s="588"/>
    </row>
    <row r="78" spans="1:31" s="620" customFormat="1" x14ac:dyDescent="0.25">
      <c r="A78" s="622"/>
      <c r="B78" s="622"/>
      <c r="C78" s="622"/>
      <c r="D78" s="621"/>
      <c r="E78" s="621"/>
      <c r="F78" s="588"/>
      <c r="G78" s="588"/>
      <c r="H78" s="588"/>
      <c r="I78" s="588"/>
      <c r="J78" s="588"/>
      <c r="K78" s="621"/>
      <c r="L78" s="621"/>
      <c r="M78" s="588"/>
      <c r="N78" s="588"/>
      <c r="O78" s="588"/>
      <c r="P78" s="588"/>
      <c r="Q78" s="588"/>
      <c r="R78" s="621"/>
      <c r="S78" s="621"/>
      <c r="T78" s="588"/>
      <c r="U78" s="588"/>
      <c r="V78" s="588"/>
      <c r="W78" s="588"/>
      <c r="X78" s="588"/>
      <c r="Y78" s="588"/>
      <c r="Z78" s="588"/>
      <c r="AA78" s="588"/>
      <c r="AB78" s="588"/>
      <c r="AC78" s="588"/>
      <c r="AD78" s="588"/>
    </row>
    <row r="79" spans="1:31" s="620" customFormat="1" x14ac:dyDescent="0.25">
      <c r="A79" s="622"/>
      <c r="B79" s="622"/>
      <c r="C79" s="622"/>
      <c r="D79" s="621"/>
      <c r="E79" s="621"/>
      <c r="F79" s="588"/>
      <c r="G79" s="588"/>
      <c r="H79" s="588"/>
      <c r="I79" s="588"/>
      <c r="J79" s="588"/>
      <c r="K79" s="621"/>
      <c r="L79" s="621"/>
      <c r="M79" s="588"/>
      <c r="N79" s="588"/>
      <c r="O79" s="588"/>
      <c r="P79" s="588"/>
      <c r="Q79" s="588"/>
      <c r="R79" s="621"/>
      <c r="S79" s="621"/>
      <c r="T79" s="588"/>
      <c r="U79" s="588"/>
      <c r="V79" s="588"/>
      <c r="W79" s="588"/>
      <c r="X79" s="588"/>
      <c r="Y79" s="588"/>
      <c r="Z79" s="588"/>
      <c r="AA79" s="588"/>
      <c r="AB79" s="588"/>
      <c r="AC79" s="588"/>
      <c r="AD79" s="588"/>
    </row>
    <row r="80" spans="1:31" s="620" customFormat="1" ht="15.75" customHeight="1" x14ac:dyDescent="0.25">
      <c r="A80" s="622"/>
      <c r="B80" s="622"/>
      <c r="C80" s="622"/>
      <c r="D80" s="623"/>
      <c r="E80" s="623"/>
      <c r="F80" s="588"/>
      <c r="G80" s="588"/>
      <c r="H80" s="588"/>
      <c r="I80" s="588"/>
      <c r="J80" s="588"/>
      <c r="K80" s="623"/>
      <c r="L80" s="623"/>
      <c r="M80" s="588"/>
      <c r="N80" s="588"/>
      <c r="O80" s="588"/>
      <c r="P80" s="588"/>
      <c r="Q80" s="588"/>
      <c r="R80" s="623"/>
      <c r="S80" s="623"/>
      <c r="T80" s="588"/>
      <c r="U80" s="588"/>
      <c r="V80" s="588"/>
      <c r="W80" s="588"/>
      <c r="X80" s="588"/>
      <c r="Y80" s="588"/>
      <c r="Z80" s="588"/>
      <c r="AA80" s="588"/>
      <c r="AB80" s="588"/>
      <c r="AC80" s="588"/>
      <c r="AD80" s="588"/>
    </row>
    <row r="81" spans="1:30" s="620" customFormat="1" x14ac:dyDescent="0.25">
      <c r="A81" s="622"/>
      <c r="B81" s="624"/>
      <c r="C81" s="624"/>
      <c r="D81" s="623"/>
      <c r="E81" s="623"/>
      <c r="F81" s="588"/>
      <c r="G81" s="588"/>
      <c r="H81" s="588"/>
      <c r="I81" s="588"/>
      <c r="J81" s="588"/>
      <c r="K81" s="623"/>
      <c r="L81" s="623"/>
      <c r="M81" s="588"/>
      <c r="N81" s="588"/>
      <c r="O81" s="588"/>
      <c r="P81" s="588"/>
      <c r="Q81" s="588"/>
      <c r="R81" s="623"/>
      <c r="S81" s="623"/>
      <c r="T81" s="588"/>
      <c r="U81" s="588"/>
      <c r="V81" s="588"/>
      <c r="W81" s="588"/>
      <c r="X81" s="588"/>
      <c r="Y81" s="588"/>
      <c r="Z81" s="588"/>
      <c r="AA81" s="588"/>
      <c r="AB81" s="588"/>
      <c r="AC81" s="588"/>
      <c r="AD81" s="588"/>
    </row>
    <row r="82" spans="1:30" s="620" customFormat="1" x14ac:dyDescent="0.25">
      <c r="A82" s="622"/>
      <c r="B82" s="625"/>
      <c r="C82" s="625"/>
      <c r="D82" s="623"/>
      <c r="E82" s="623"/>
      <c r="F82" s="588"/>
      <c r="G82" s="588"/>
      <c r="H82" s="588"/>
      <c r="I82" s="588"/>
      <c r="J82" s="588"/>
      <c r="K82" s="623"/>
      <c r="L82" s="623"/>
      <c r="M82" s="588"/>
      <c r="N82" s="588"/>
      <c r="O82" s="588"/>
      <c r="P82" s="588"/>
      <c r="Q82" s="588"/>
      <c r="R82" s="623"/>
      <c r="S82" s="623"/>
      <c r="T82" s="588"/>
      <c r="U82" s="588"/>
      <c r="V82" s="588"/>
      <c r="W82" s="588"/>
      <c r="X82" s="588"/>
      <c r="Y82" s="588"/>
      <c r="Z82" s="588"/>
      <c r="AA82" s="588"/>
      <c r="AB82" s="588"/>
      <c r="AC82" s="588"/>
      <c r="AD82" s="588"/>
    </row>
    <row r="83" spans="1:30" s="620" customFormat="1" x14ac:dyDescent="0.25">
      <c r="A83" s="622"/>
      <c r="B83" s="626"/>
      <c r="C83" s="626"/>
      <c r="D83" s="623"/>
      <c r="E83" s="623"/>
      <c r="F83" s="588"/>
      <c r="G83" s="588"/>
      <c r="H83" s="588"/>
      <c r="I83" s="588"/>
      <c r="J83" s="588"/>
      <c r="K83" s="623"/>
      <c r="L83" s="623"/>
      <c r="M83" s="588"/>
      <c r="N83" s="588"/>
      <c r="O83" s="588"/>
      <c r="P83" s="588"/>
      <c r="Q83" s="588"/>
      <c r="R83" s="623"/>
      <c r="S83" s="623"/>
      <c r="T83" s="588"/>
      <c r="U83" s="588"/>
      <c r="V83" s="588"/>
      <c r="W83" s="588"/>
      <c r="X83" s="588"/>
      <c r="Y83" s="588"/>
      <c r="Z83" s="588"/>
      <c r="AA83" s="588"/>
      <c r="AB83" s="588"/>
      <c r="AC83" s="588"/>
      <c r="AD83" s="588"/>
    </row>
    <row r="84" spans="1:30" s="620" customFormat="1" x14ac:dyDescent="0.25">
      <c r="A84" s="622"/>
      <c r="B84" s="626"/>
      <c r="C84" s="626"/>
      <c r="D84" s="623"/>
      <c r="E84" s="623"/>
      <c r="F84" s="588"/>
      <c r="G84" s="588"/>
      <c r="H84" s="588"/>
      <c r="I84" s="588"/>
      <c r="J84" s="588"/>
      <c r="K84" s="623"/>
      <c r="L84" s="623"/>
      <c r="M84" s="588"/>
      <c r="N84" s="588"/>
      <c r="O84" s="588"/>
      <c r="P84" s="588"/>
      <c r="Q84" s="588"/>
      <c r="R84" s="623"/>
      <c r="S84" s="623"/>
      <c r="T84" s="588"/>
      <c r="U84" s="588"/>
      <c r="V84" s="588"/>
      <c r="W84" s="588"/>
      <c r="X84" s="588"/>
      <c r="Y84" s="588"/>
      <c r="Z84" s="588"/>
      <c r="AA84" s="588"/>
      <c r="AB84" s="588"/>
      <c r="AC84" s="588"/>
      <c r="AD84" s="588"/>
    </row>
    <row r="85" spans="1:30" s="620" customFormat="1" x14ac:dyDescent="0.25">
      <c r="A85" s="622"/>
      <c r="B85" s="626"/>
      <c r="C85" s="626"/>
      <c r="D85" s="623"/>
      <c r="E85" s="623"/>
      <c r="F85" s="588"/>
      <c r="G85" s="588"/>
      <c r="H85" s="588"/>
      <c r="I85" s="588"/>
      <c r="J85" s="588"/>
      <c r="K85" s="623"/>
      <c r="L85" s="623"/>
      <c r="M85" s="588"/>
      <c r="N85" s="588"/>
      <c r="O85" s="588"/>
      <c r="P85" s="588"/>
      <c r="Q85" s="588"/>
      <c r="R85" s="623"/>
      <c r="S85" s="623"/>
      <c r="T85" s="588"/>
      <c r="U85" s="588"/>
      <c r="V85" s="588"/>
      <c r="W85" s="588"/>
      <c r="X85" s="588"/>
      <c r="Y85" s="588"/>
      <c r="Z85" s="588"/>
      <c r="AA85" s="588"/>
      <c r="AB85" s="588"/>
      <c r="AC85" s="588"/>
      <c r="AD85" s="588"/>
    </row>
    <row r="86" spans="1:30" s="620" customFormat="1" x14ac:dyDescent="0.25">
      <c r="A86" s="622"/>
      <c r="B86" s="626"/>
      <c r="C86" s="626"/>
      <c r="D86" s="623"/>
      <c r="E86" s="623"/>
      <c r="F86" s="588"/>
      <c r="G86" s="588"/>
      <c r="H86" s="588"/>
      <c r="I86" s="588"/>
      <c r="J86" s="588"/>
      <c r="K86" s="623"/>
      <c r="L86" s="623"/>
      <c r="M86" s="588"/>
      <c r="N86" s="588"/>
      <c r="O86" s="588"/>
      <c r="P86" s="588"/>
      <c r="Q86" s="588"/>
      <c r="R86" s="623"/>
      <c r="S86" s="623"/>
      <c r="T86" s="588"/>
      <c r="U86" s="588"/>
      <c r="V86" s="588"/>
      <c r="W86" s="588"/>
      <c r="X86" s="588"/>
      <c r="Y86" s="588"/>
      <c r="Z86" s="588"/>
      <c r="AA86" s="588"/>
      <c r="AB86" s="588"/>
      <c r="AC86" s="588"/>
      <c r="AD86" s="588"/>
    </row>
    <row r="87" spans="1:30" s="620" customFormat="1" x14ac:dyDescent="0.25">
      <c r="A87" s="622"/>
      <c r="B87" s="626"/>
      <c r="C87" s="626"/>
      <c r="D87" s="623"/>
      <c r="E87" s="623"/>
      <c r="F87" s="588"/>
      <c r="G87" s="588"/>
      <c r="H87" s="588"/>
      <c r="I87" s="588"/>
      <c r="J87" s="588"/>
      <c r="K87" s="623"/>
      <c r="L87" s="623"/>
      <c r="M87" s="588"/>
      <c r="N87" s="588"/>
      <c r="O87" s="588"/>
      <c r="P87" s="588"/>
      <c r="Q87" s="588"/>
      <c r="R87" s="623"/>
      <c r="S87" s="623"/>
      <c r="T87" s="588"/>
      <c r="U87" s="588"/>
      <c r="V87" s="588"/>
      <c r="W87" s="588"/>
      <c r="X87" s="588"/>
      <c r="Y87" s="588"/>
      <c r="Z87" s="588"/>
      <c r="AA87" s="588"/>
      <c r="AB87" s="588"/>
      <c r="AC87" s="588"/>
      <c r="AD87" s="588"/>
    </row>
    <row r="88" spans="1:30" s="620" customFormat="1" x14ac:dyDescent="0.25">
      <c r="A88" s="622"/>
      <c r="B88" s="626"/>
      <c r="C88" s="626"/>
      <c r="D88" s="623"/>
      <c r="E88" s="623"/>
      <c r="F88" s="588"/>
      <c r="G88" s="588"/>
      <c r="H88" s="588"/>
      <c r="I88" s="588"/>
      <c r="J88" s="588"/>
      <c r="K88" s="623"/>
      <c r="L88" s="623"/>
      <c r="M88" s="588"/>
      <c r="N88" s="588"/>
      <c r="O88" s="588"/>
      <c r="P88" s="588"/>
      <c r="Q88" s="588"/>
      <c r="R88" s="623"/>
      <c r="S88" s="623"/>
      <c r="T88" s="588"/>
      <c r="U88" s="588"/>
      <c r="V88" s="588"/>
      <c r="W88" s="588"/>
      <c r="X88" s="588"/>
      <c r="Y88" s="588"/>
      <c r="Z88" s="588"/>
      <c r="AA88" s="588"/>
      <c r="AB88" s="588"/>
      <c r="AC88" s="588"/>
      <c r="AD88" s="588"/>
    </row>
    <row r="89" spans="1:30" s="620" customFormat="1" x14ac:dyDescent="0.25">
      <c r="A89" s="621"/>
      <c r="B89" s="621"/>
      <c r="C89" s="621"/>
      <c r="D89" s="621"/>
      <c r="E89" s="621"/>
      <c r="F89" s="588"/>
      <c r="G89" s="588"/>
      <c r="H89" s="588"/>
      <c r="I89" s="588"/>
      <c r="J89" s="588"/>
      <c r="K89" s="621"/>
      <c r="L89" s="621"/>
      <c r="M89" s="588"/>
      <c r="N89" s="588"/>
      <c r="O89" s="588"/>
      <c r="P89" s="588"/>
      <c r="Q89" s="588"/>
      <c r="R89" s="621"/>
      <c r="S89" s="621"/>
      <c r="T89" s="588"/>
      <c r="U89" s="588"/>
      <c r="V89" s="588"/>
      <c r="W89" s="588"/>
      <c r="X89" s="588"/>
      <c r="Y89" s="588"/>
      <c r="Z89" s="588"/>
      <c r="AA89" s="588"/>
      <c r="AB89" s="588"/>
      <c r="AC89" s="588"/>
      <c r="AD89" s="588"/>
    </row>
    <row r="90" spans="1:30" s="620" customFormat="1" x14ac:dyDescent="0.25">
      <c r="A90" s="621"/>
      <c r="B90" s="621"/>
      <c r="C90" s="621"/>
      <c r="D90" s="621"/>
      <c r="E90" s="621"/>
      <c r="F90" s="588"/>
      <c r="G90" s="588"/>
      <c r="H90" s="588"/>
      <c r="I90" s="588"/>
      <c r="J90" s="588"/>
      <c r="K90" s="621"/>
      <c r="L90" s="621"/>
      <c r="M90" s="588"/>
      <c r="N90" s="588"/>
      <c r="O90" s="588"/>
      <c r="P90" s="588"/>
      <c r="Q90" s="588"/>
      <c r="R90" s="621"/>
      <c r="S90" s="621"/>
      <c r="T90" s="588"/>
      <c r="U90" s="588"/>
      <c r="V90" s="588"/>
      <c r="W90" s="588"/>
      <c r="X90" s="588"/>
      <c r="Y90" s="588"/>
      <c r="Z90" s="588"/>
      <c r="AA90" s="588"/>
      <c r="AB90" s="588"/>
      <c r="AC90" s="588"/>
      <c r="AD90" s="588"/>
    </row>
    <row r="91" spans="1:30" s="620" customFormat="1" x14ac:dyDescent="0.25">
      <c r="A91" s="621"/>
      <c r="B91" s="621"/>
      <c r="C91" s="621"/>
      <c r="D91" s="621"/>
      <c r="E91" s="621"/>
      <c r="F91" s="588"/>
      <c r="G91" s="588"/>
      <c r="H91" s="588"/>
      <c r="I91" s="588"/>
      <c r="J91" s="588"/>
      <c r="K91" s="621"/>
      <c r="L91" s="621"/>
      <c r="M91" s="588"/>
      <c r="N91" s="588"/>
      <c r="O91" s="588"/>
      <c r="P91" s="588"/>
      <c r="Q91" s="588"/>
      <c r="R91" s="621"/>
      <c r="S91" s="621"/>
      <c r="T91" s="588"/>
      <c r="U91" s="588"/>
      <c r="V91" s="588"/>
      <c r="W91" s="588"/>
      <c r="X91" s="588"/>
      <c r="Y91" s="588"/>
      <c r="Z91" s="588"/>
      <c r="AA91" s="588"/>
      <c r="AB91" s="588"/>
      <c r="AC91" s="588"/>
      <c r="AD91" s="588"/>
    </row>
    <row r="92" spans="1:30" s="620" customFormat="1" x14ac:dyDescent="0.25">
      <c r="A92" s="621"/>
      <c r="B92" s="621"/>
      <c r="C92" s="621"/>
      <c r="D92" s="621"/>
      <c r="E92" s="621"/>
      <c r="F92" s="588"/>
      <c r="G92" s="588"/>
      <c r="H92" s="588"/>
      <c r="I92" s="588"/>
      <c r="J92" s="588"/>
      <c r="K92" s="621"/>
      <c r="L92" s="621"/>
      <c r="M92" s="588"/>
      <c r="N92" s="588"/>
      <c r="O92" s="588"/>
      <c r="P92" s="588"/>
      <c r="Q92" s="588"/>
      <c r="R92" s="621"/>
      <c r="S92" s="621"/>
      <c r="T92" s="588"/>
      <c r="U92" s="588"/>
      <c r="V92" s="588"/>
      <c r="W92" s="588"/>
      <c r="X92" s="588"/>
      <c r="Y92" s="588"/>
      <c r="Z92" s="588"/>
      <c r="AA92" s="588"/>
      <c r="AB92" s="588"/>
      <c r="AC92" s="588"/>
      <c r="AD92" s="588"/>
    </row>
    <row r="93" spans="1:30" s="620" customFormat="1" x14ac:dyDescent="0.25">
      <c r="A93" s="621"/>
      <c r="B93" s="621"/>
      <c r="C93" s="621"/>
      <c r="D93" s="621"/>
      <c r="E93" s="621"/>
      <c r="F93" s="588"/>
      <c r="G93" s="588"/>
      <c r="H93" s="588"/>
      <c r="I93" s="588"/>
      <c r="J93" s="588"/>
      <c r="K93" s="621"/>
      <c r="L93" s="621"/>
      <c r="M93" s="588"/>
      <c r="N93" s="588"/>
      <c r="O93" s="588"/>
      <c r="P93" s="588"/>
      <c r="Q93" s="588"/>
      <c r="R93" s="621"/>
      <c r="S93" s="621"/>
      <c r="T93" s="588"/>
      <c r="U93" s="588"/>
      <c r="V93" s="588"/>
      <c r="W93" s="588"/>
      <c r="X93" s="588"/>
      <c r="Y93" s="588"/>
      <c r="Z93" s="588"/>
      <c r="AA93" s="588"/>
      <c r="AB93" s="588"/>
      <c r="AC93" s="588"/>
      <c r="AD93" s="588"/>
    </row>
    <row r="94" spans="1:30" s="620" customFormat="1" x14ac:dyDescent="0.25">
      <c r="A94" s="621"/>
      <c r="B94" s="621"/>
      <c r="C94" s="621"/>
      <c r="D94" s="621"/>
      <c r="E94" s="621"/>
      <c r="F94" s="588"/>
      <c r="G94" s="588"/>
      <c r="H94" s="588"/>
      <c r="I94" s="588"/>
      <c r="J94" s="588"/>
      <c r="K94" s="621"/>
      <c r="L94" s="621"/>
      <c r="M94" s="588"/>
      <c r="N94" s="588"/>
      <c r="O94" s="588"/>
      <c r="P94" s="588"/>
      <c r="Q94" s="588"/>
      <c r="R94" s="621"/>
      <c r="S94" s="621"/>
      <c r="T94" s="588"/>
      <c r="U94" s="588"/>
      <c r="V94" s="588"/>
      <c r="W94" s="588"/>
      <c r="X94" s="588"/>
      <c r="Y94" s="588"/>
      <c r="Z94" s="588"/>
      <c r="AA94" s="588"/>
      <c r="AB94" s="588"/>
      <c r="AC94" s="588"/>
      <c r="AD94" s="588"/>
    </row>
    <row r="95" spans="1:30" s="620" customFormat="1" x14ac:dyDescent="0.25">
      <c r="A95" s="621"/>
      <c r="B95" s="621"/>
      <c r="C95" s="621"/>
      <c r="D95" s="621"/>
      <c r="E95" s="621"/>
      <c r="F95" s="588"/>
      <c r="G95" s="588"/>
      <c r="H95" s="588"/>
      <c r="I95" s="588"/>
      <c r="J95" s="588"/>
      <c r="K95" s="621"/>
      <c r="L95" s="621"/>
      <c r="M95" s="588"/>
      <c r="N95" s="588"/>
      <c r="O95" s="588"/>
      <c r="P95" s="588"/>
      <c r="Q95" s="588"/>
      <c r="R95" s="621"/>
      <c r="S95" s="621"/>
      <c r="T95" s="588"/>
      <c r="U95" s="588"/>
      <c r="V95" s="588"/>
      <c r="W95" s="588"/>
      <c r="X95" s="588"/>
      <c r="Y95" s="588"/>
      <c r="Z95" s="588"/>
      <c r="AA95" s="588"/>
      <c r="AB95" s="588"/>
      <c r="AC95" s="588"/>
      <c r="AD95" s="588"/>
    </row>
    <row r="96" spans="1:30" s="620" customFormat="1" x14ac:dyDescent="0.25">
      <c r="A96" s="621"/>
      <c r="B96" s="621"/>
      <c r="C96" s="621"/>
      <c r="D96" s="621"/>
      <c r="E96" s="621"/>
      <c r="F96" s="588"/>
      <c r="G96" s="588"/>
      <c r="H96" s="588"/>
      <c r="I96" s="588"/>
      <c r="J96" s="588"/>
      <c r="K96" s="621"/>
      <c r="L96" s="621"/>
      <c r="M96" s="588"/>
      <c r="N96" s="588"/>
      <c r="O96" s="588"/>
      <c r="P96" s="588"/>
      <c r="Q96" s="588"/>
      <c r="R96" s="621"/>
      <c r="S96" s="621"/>
      <c r="T96" s="588"/>
      <c r="U96" s="588"/>
      <c r="V96" s="588"/>
      <c r="W96" s="588"/>
      <c r="X96" s="588"/>
      <c r="Y96" s="588"/>
      <c r="Z96" s="588"/>
      <c r="AA96" s="588"/>
      <c r="AB96" s="588"/>
      <c r="AC96" s="588"/>
      <c r="AD96" s="588"/>
    </row>
    <row r="97" spans="1:30" s="620" customFormat="1" x14ac:dyDescent="0.25">
      <c r="A97" s="621"/>
      <c r="B97" s="621"/>
      <c r="C97" s="621"/>
      <c r="D97" s="621"/>
      <c r="E97" s="621"/>
      <c r="F97" s="588"/>
      <c r="G97" s="588"/>
      <c r="H97" s="588"/>
      <c r="I97" s="588"/>
      <c r="J97" s="588"/>
      <c r="K97" s="621"/>
      <c r="L97" s="621"/>
      <c r="M97" s="588"/>
      <c r="N97" s="588"/>
      <c r="O97" s="588"/>
      <c r="P97" s="588"/>
      <c r="Q97" s="588"/>
      <c r="R97" s="621"/>
      <c r="S97" s="621"/>
      <c r="T97" s="588"/>
      <c r="U97" s="588"/>
      <c r="V97" s="588"/>
      <c r="W97" s="588"/>
      <c r="X97" s="588"/>
      <c r="Y97" s="588"/>
      <c r="Z97" s="588"/>
      <c r="AA97" s="588"/>
      <c r="AB97" s="588"/>
      <c r="AC97" s="588"/>
      <c r="AD97" s="588"/>
    </row>
    <row r="98" spans="1:30" s="620" customFormat="1" x14ac:dyDescent="0.25">
      <c r="B98" s="626"/>
      <c r="C98" s="626"/>
      <c r="D98" s="623"/>
      <c r="E98" s="623"/>
      <c r="F98" s="588"/>
      <c r="G98" s="588"/>
      <c r="H98" s="588"/>
      <c r="I98" s="588"/>
      <c r="J98" s="588"/>
      <c r="K98" s="623"/>
      <c r="L98" s="623"/>
      <c r="M98" s="588"/>
      <c r="N98" s="588"/>
      <c r="O98" s="588"/>
      <c r="P98" s="588"/>
      <c r="Q98" s="588"/>
      <c r="R98" s="623"/>
      <c r="S98" s="623"/>
      <c r="T98" s="588"/>
      <c r="U98" s="588"/>
      <c r="V98" s="588"/>
      <c r="W98" s="588"/>
      <c r="X98" s="588"/>
      <c r="Y98" s="588"/>
      <c r="Z98" s="588"/>
      <c r="AA98" s="588"/>
      <c r="AB98" s="588"/>
      <c r="AC98" s="588"/>
      <c r="AD98" s="588"/>
    </row>
    <row r="99" spans="1:30" s="620" customFormat="1" x14ac:dyDescent="0.25">
      <c r="B99" s="626"/>
      <c r="C99" s="626"/>
      <c r="D99" s="623"/>
      <c r="E99" s="623"/>
      <c r="F99" s="588"/>
      <c r="G99" s="588"/>
      <c r="H99" s="588"/>
      <c r="I99" s="588"/>
      <c r="J99" s="588"/>
      <c r="K99" s="623"/>
      <c r="L99" s="623"/>
      <c r="M99" s="588"/>
      <c r="N99" s="588"/>
      <c r="O99" s="588"/>
      <c r="P99" s="588"/>
      <c r="Q99" s="588"/>
      <c r="R99" s="623"/>
      <c r="S99" s="623"/>
      <c r="T99" s="588"/>
      <c r="U99" s="588"/>
      <c r="V99" s="588"/>
      <c r="W99" s="588"/>
      <c r="X99" s="588"/>
      <c r="Y99" s="588"/>
      <c r="Z99" s="588"/>
      <c r="AA99" s="588"/>
      <c r="AB99" s="588"/>
      <c r="AC99" s="588"/>
      <c r="AD99" s="588"/>
    </row>
    <row r="100" spans="1:30" s="620" customFormat="1" x14ac:dyDescent="0.25">
      <c r="B100" s="626"/>
      <c r="C100" s="626"/>
      <c r="D100" s="623"/>
      <c r="E100" s="623"/>
      <c r="F100" s="588"/>
      <c r="G100" s="588"/>
      <c r="H100" s="588"/>
      <c r="I100" s="588"/>
      <c r="J100" s="588"/>
      <c r="K100" s="623"/>
      <c r="L100" s="623"/>
      <c r="M100" s="588"/>
      <c r="N100" s="588"/>
      <c r="O100" s="588"/>
      <c r="P100" s="588"/>
      <c r="Q100" s="588"/>
      <c r="R100" s="623"/>
      <c r="S100" s="623"/>
      <c r="T100" s="588"/>
      <c r="U100" s="588"/>
      <c r="V100" s="588"/>
      <c r="W100" s="588"/>
      <c r="X100" s="588"/>
      <c r="Y100" s="588"/>
      <c r="Z100" s="588"/>
      <c r="AA100" s="588"/>
      <c r="AB100" s="588"/>
      <c r="AC100" s="588"/>
      <c r="AD100" s="588"/>
    </row>
    <row r="101" spans="1:30" s="620" customFormat="1" x14ac:dyDescent="0.25">
      <c r="B101" s="626"/>
      <c r="C101" s="626"/>
      <c r="D101" s="623"/>
      <c r="E101" s="623"/>
      <c r="F101" s="588"/>
      <c r="G101" s="588"/>
      <c r="H101" s="588"/>
      <c r="I101" s="588"/>
      <c r="J101" s="588"/>
      <c r="K101" s="623"/>
      <c r="L101" s="623"/>
      <c r="M101" s="588"/>
      <c r="N101" s="588"/>
      <c r="O101" s="588"/>
      <c r="P101" s="588"/>
      <c r="Q101" s="588"/>
      <c r="R101" s="623"/>
      <c r="S101" s="623"/>
      <c r="T101" s="588"/>
      <c r="U101" s="588"/>
      <c r="V101" s="588"/>
      <c r="W101" s="588"/>
      <c r="X101" s="588"/>
      <c r="Y101" s="588"/>
      <c r="Z101" s="588"/>
      <c r="AA101" s="588"/>
      <c r="AB101" s="588"/>
      <c r="AC101" s="588"/>
      <c r="AD101" s="588"/>
    </row>
    <row r="102" spans="1:30" s="620" customFormat="1" ht="15.75" customHeight="1" x14ac:dyDescent="0.25">
      <c r="B102" s="626"/>
      <c r="C102" s="626"/>
      <c r="D102" s="623"/>
      <c r="E102" s="623"/>
      <c r="F102" s="588"/>
      <c r="G102" s="588"/>
      <c r="H102" s="588"/>
      <c r="I102" s="588"/>
      <c r="J102" s="588"/>
      <c r="K102" s="623"/>
      <c r="L102" s="623"/>
      <c r="M102" s="588"/>
      <c r="N102" s="588"/>
      <c r="O102" s="588"/>
      <c r="P102" s="588"/>
      <c r="Q102" s="588"/>
      <c r="R102" s="623"/>
      <c r="S102" s="623"/>
      <c r="T102" s="588"/>
      <c r="U102" s="588"/>
      <c r="V102" s="588"/>
      <c r="W102" s="588"/>
      <c r="X102" s="588"/>
      <c r="Y102" s="588"/>
      <c r="Z102" s="588"/>
      <c r="AA102" s="588"/>
      <c r="AB102" s="588"/>
      <c r="AC102" s="588"/>
      <c r="AD102" s="588"/>
    </row>
    <row r="103" spans="1:30" s="620" customFormat="1" ht="15.75" customHeight="1" x14ac:dyDescent="0.25">
      <c r="B103" s="626"/>
      <c r="C103" s="626"/>
      <c r="D103" s="623"/>
      <c r="E103" s="623"/>
      <c r="F103" s="588"/>
      <c r="G103" s="588"/>
      <c r="H103" s="588"/>
      <c r="I103" s="588"/>
      <c r="J103" s="588"/>
      <c r="K103" s="623"/>
      <c r="L103" s="623"/>
      <c r="M103" s="588"/>
      <c r="N103" s="588"/>
      <c r="O103" s="588"/>
      <c r="P103" s="588"/>
      <c r="Q103" s="588"/>
      <c r="R103" s="623"/>
      <c r="S103" s="623"/>
      <c r="T103" s="588"/>
      <c r="U103" s="588"/>
      <c r="V103" s="588"/>
      <c r="W103" s="588"/>
      <c r="X103" s="588"/>
      <c r="Y103" s="588"/>
      <c r="Z103" s="588"/>
      <c r="AA103" s="588"/>
      <c r="AB103" s="588"/>
      <c r="AC103" s="588"/>
      <c r="AD103" s="588"/>
    </row>
    <row r="104" spans="1:30" ht="15.75" customHeight="1" x14ac:dyDescent="0.25"/>
    <row r="105" spans="1:30" ht="15.75" customHeight="1" x14ac:dyDescent="0.25"/>
    <row r="106" spans="1:30" ht="15.75" customHeight="1" x14ac:dyDescent="0.25"/>
    <row r="107" spans="1:30" ht="15.75" customHeight="1" x14ac:dyDescent="0.25"/>
    <row r="108" spans="1:30" ht="15.75" customHeight="1" x14ac:dyDescent="0.25"/>
    <row r="109" spans="1:30" ht="15.75" customHeight="1" x14ac:dyDescent="0.25"/>
    <row r="110" spans="1:30" ht="15.75" customHeight="1" x14ac:dyDescent="0.25"/>
    <row r="111" spans="1:30" ht="15.75" customHeight="1" x14ac:dyDescent="0.25"/>
    <row r="112" spans="1:30"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sheetData>
  <mergeCells count="71">
    <mergeCell ref="A1:AD1"/>
    <mergeCell ref="D3:AD3"/>
    <mergeCell ref="D4:Y4"/>
    <mergeCell ref="A8:B8"/>
    <mergeCell ref="D8:D9"/>
    <mergeCell ref="E8:I9"/>
    <mergeCell ref="R8:W9"/>
    <mergeCell ref="V5:W5"/>
    <mergeCell ref="G10:G11"/>
    <mergeCell ref="H10:H11"/>
    <mergeCell ref="I10:I11"/>
    <mergeCell ref="K10:K11"/>
    <mergeCell ref="L10:L11"/>
    <mergeCell ref="A10:A11"/>
    <mergeCell ref="B10:B11"/>
    <mergeCell ref="D10:D11"/>
    <mergeCell ref="E10:E11"/>
    <mergeCell ref="F10:F11"/>
    <mergeCell ref="A69:AD69"/>
    <mergeCell ref="A70:AD70"/>
    <mergeCell ref="U10:U11"/>
    <mergeCell ref="V10:V11"/>
    <mergeCell ref="W10:W11"/>
    <mergeCell ref="Y10:Y11"/>
    <mergeCell ref="A31:B31"/>
    <mergeCell ref="F31:H31"/>
    <mergeCell ref="M31:O31"/>
    <mergeCell ref="T31:V31"/>
    <mergeCell ref="N10:N11"/>
    <mergeCell ref="O10:O11"/>
    <mergeCell ref="P10:P11"/>
    <mergeCell ref="R10:R11"/>
    <mergeCell ref="S10:S11"/>
    <mergeCell ref="T10:T11"/>
    <mergeCell ref="A67:AD67"/>
    <mergeCell ref="A68:AD68"/>
    <mergeCell ref="B58:C58"/>
    <mergeCell ref="B59:C59"/>
    <mergeCell ref="B60:C60"/>
    <mergeCell ref="B49:C49"/>
    <mergeCell ref="S5:T5"/>
    <mergeCell ref="K8:P9"/>
    <mergeCell ref="B65:L65"/>
    <mergeCell ref="X65:Z65"/>
    <mergeCell ref="B33:H33"/>
    <mergeCell ref="B50:C50"/>
    <mergeCell ref="B51:C51"/>
    <mergeCell ref="B52:C52"/>
    <mergeCell ref="B53:C53"/>
    <mergeCell ref="B54:C54"/>
    <mergeCell ref="B55:C55"/>
    <mergeCell ref="B44:C44"/>
    <mergeCell ref="B45:C45"/>
    <mergeCell ref="M10:M11"/>
    <mergeCell ref="A9:B9"/>
    <mergeCell ref="B56:C56"/>
    <mergeCell ref="B57:C57"/>
    <mergeCell ref="T35:V35"/>
    <mergeCell ref="B36:C36"/>
    <mergeCell ref="B37:C37"/>
    <mergeCell ref="B38:C38"/>
    <mergeCell ref="B39:C39"/>
    <mergeCell ref="E35:H35"/>
    <mergeCell ref="M35:O35"/>
    <mergeCell ref="B40:C40"/>
    <mergeCell ref="B41:C41"/>
    <mergeCell ref="B42:C42"/>
    <mergeCell ref="B43:C43"/>
    <mergeCell ref="B46:C46"/>
    <mergeCell ref="B47:C47"/>
    <mergeCell ref="B48:C48"/>
  </mergeCells>
  <printOptions horizontalCentered="1" verticalCentered="1"/>
  <pageMargins left="0.70866141732283472" right="0.70866141732283472" top="0.74803149606299213" bottom="0.74803149606299213" header="0.31496062992125984" footer="0.31496062992125984"/>
  <pageSetup paperSize="5" scale="38" orientation="landscape" horizontalDpi="4294967293" verticalDpi="300" r:id="rId1"/>
  <rowBreaks count="3" manualBreakCount="3">
    <brk id="31" max="26" man="1"/>
    <brk id="48" max="26" man="1"/>
    <brk id="111" max="16383" man="1"/>
  </row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D09B988-9B2C-4CC6-9124-4F42C99B6A6F}">
          <x14:formula1>
            <xm:f>'C:\Users\asantama\Desktop\PROCESOS 2016\ESTUDIOS DE MERCADO\MINIMA CUANTIA\ADQUISICION BUZONES DE SUGERENCIAS\[ESTUDIO DE MERCADO DEFINITIVO  BUZON DE SUGERENCIAS.xlsx]DATOS'!#REF!</xm:f>
          </x14:formula1>
          <xm:sqref>B77:C77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W4703"/>
  <sheetViews>
    <sheetView topLeftCell="A3" zoomScale="50" zoomScaleNormal="50" workbookViewId="0">
      <selection activeCell="G4" sqref="G4:Q4"/>
    </sheetView>
  </sheetViews>
  <sheetFormatPr baseColWidth="10" defaultRowHeight="15" outlineLevelCol="1" x14ac:dyDescent="0.2"/>
  <cols>
    <col min="1" max="1" width="6.140625" style="4" customWidth="1"/>
    <col min="2" max="2" width="58.85546875" style="36" customWidth="1"/>
    <col min="3" max="3" width="13.7109375" style="36" customWidth="1"/>
    <col min="4" max="4" width="14.140625" style="36" customWidth="1"/>
    <col min="5" max="5" width="4" style="250" customWidth="1"/>
    <col min="6" max="6" width="20.140625" style="16" customWidth="1"/>
    <col min="7" max="7" width="20.85546875" style="4" customWidth="1"/>
    <col min="8" max="8" width="26.42578125" style="4" customWidth="1"/>
    <col min="9" max="9" width="3.28515625" style="4" customWidth="1"/>
    <col min="10" max="10" width="23" style="4" hidden="1" customWidth="1" outlineLevel="1"/>
    <col min="11" max="11" width="20.42578125" style="4" hidden="1" customWidth="1" outlineLevel="1"/>
    <col min="12" max="12" width="21.28515625" style="4" hidden="1" customWidth="1" outlineLevel="1"/>
    <col min="13" max="13" width="2.140625" style="16" hidden="1" customWidth="1" collapsed="1"/>
    <col min="14" max="14" width="1.42578125" style="4" hidden="1" customWidth="1"/>
    <col min="15" max="15" width="20.140625" style="4" customWidth="1"/>
    <col min="16" max="16" width="17.28515625" style="4" customWidth="1"/>
    <col min="17" max="17" width="27.85546875" style="4" customWidth="1"/>
    <col min="18" max="18" width="17.42578125" style="4" customWidth="1"/>
    <col min="19" max="16384" width="11.42578125" style="4"/>
  </cols>
  <sheetData>
    <row r="1" spans="1:49" ht="44.1" customHeight="1" thickBot="1" x14ac:dyDescent="0.25">
      <c r="A1" s="1057" t="s">
        <v>475</v>
      </c>
      <c r="B1" s="1058"/>
      <c r="C1" s="1058"/>
      <c r="D1" s="1058"/>
      <c r="E1" s="1058"/>
      <c r="F1" s="1058"/>
      <c r="G1" s="1058"/>
      <c r="H1" s="1058"/>
      <c r="I1" s="1058"/>
      <c r="J1" s="1058"/>
      <c r="K1" s="1058"/>
      <c r="L1" s="1058"/>
      <c r="M1" s="1058"/>
      <c r="N1" s="1058"/>
      <c r="O1" s="1058"/>
      <c r="P1" s="1058"/>
      <c r="Q1" s="1058"/>
    </row>
    <row r="2" spans="1:49" ht="9" customHeight="1" thickBot="1" x14ac:dyDescent="0.25"/>
    <row r="3" spans="1:49" s="22" customFormat="1" ht="73.5" customHeight="1" thickBot="1" x14ac:dyDescent="0.3">
      <c r="A3" s="123"/>
      <c r="B3" s="124"/>
      <c r="C3" s="124"/>
      <c r="D3" s="124"/>
      <c r="E3" s="251"/>
      <c r="F3" s="127"/>
      <c r="G3" s="1039" t="s">
        <v>476</v>
      </c>
      <c r="H3" s="1040"/>
      <c r="I3" s="1040"/>
      <c r="J3" s="1040"/>
      <c r="K3" s="1040"/>
      <c r="L3" s="1040"/>
      <c r="M3" s="1040"/>
      <c r="N3" s="1040"/>
      <c r="O3" s="1040"/>
      <c r="P3" s="1040"/>
      <c r="Q3" s="1040"/>
    </row>
    <row r="4" spans="1:49" s="22" customFormat="1" ht="97.5" customHeight="1" thickBot="1" x14ac:dyDescent="0.3">
      <c r="A4" s="125"/>
      <c r="B4" s="126"/>
      <c r="C4" s="126"/>
      <c r="D4" s="126"/>
      <c r="E4" s="251"/>
      <c r="F4" s="128"/>
      <c r="G4" s="1041" t="s">
        <v>408</v>
      </c>
      <c r="H4" s="1042"/>
      <c r="I4" s="1042"/>
      <c r="J4" s="1042"/>
      <c r="K4" s="1042"/>
      <c r="L4" s="1042"/>
      <c r="M4" s="1042"/>
      <c r="N4" s="1042"/>
      <c r="O4" s="1042"/>
      <c r="P4" s="1042"/>
      <c r="Q4" s="1042"/>
    </row>
    <row r="5" spans="1:49" ht="20.25" customHeight="1" thickBot="1" x14ac:dyDescent="0.3">
      <c r="F5" s="235"/>
      <c r="G5" s="235"/>
      <c r="H5" s="235"/>
      <c r="I5" s="235"/>
      <c r="J5" s="235"/>
      <c r="K5" s="235"/>
      <c r="L5" s="235"/>
      <c r="M5" s="23"/>
      <c r="N5" s="235"/>
      <c r="Q5" s="22"/>
    </row>
    <row r="6" spans="1:49" ht="96.75" customHeight="1" thickBot="1" x14ac:dyDescent="0.25">
      <c r="A6" s="856" t="s">
        <v>30</v>
      </c>
      <c r="B6" s="856" t="s">
        <v>213</v>
      </c>
      <c r="C6" s="856" t="s">
        <v>238</v>
      </c>
      <c r="D6" s="856" t="s">
        <v>334</v>
      </c>
      <c r="E6" s="253"/>
      <c r="F6" s="1045" t="s">
        <v>501</v>
      </c>
      <c r="G6" s="1046"/>
      <c r="H6" s="1047"/>
      <c r="I6" s="9"/>
      <c r="J6" s="1059" t="s">
        <v>509</v>
      </c>
      <c r="K6" s="1060"/>
      <c r="L6" s="1061"/>
      <c r="M6" s="9"/>
      <c r="N6" s="237"/>
      <c r="O6" s="1043" t="s">
        <v>411</v>
      </c>
      <c r="P6" s="1044"/>
      <c r="Q6" s="1044"/>
    </row>
    <row r="7" spans="1:49" ht="96" customHeight="1" thickBot="1" x14ac:dyDescent="0.25">
      <c r="A7" s="857"/>
      <c r="B7" s="857"/>
      <c r="C7" s="857"/>
      <c r="D7" s="857"/>
      <c r="E7" s="253"/>
      <c r="F7" s="249" t="s">
        <v>37</v>
      </c>
      <c r="G7" s="8" t="s">
        <v>127</v>
      </c>
      <c r="H7" s="8" t="s">
        <v>129</v>
      </c>
      <c r="I7" s="9"/>
      <c r="J7" s="8" t="s">
        <v>37</v>
      </c>
      <c r="K7" s="8" t="s">
        <v>127</v>
      </c>
      <c r="L7" s="8" t="s">
        <v>129</v>
      </c>
      <c r="M7" s="9"/>
      <c r="N7" s="237"/>
      <c r="O7" s="8" t="s">
        <v>37</v>
      </c>
      <c r="P7" s="8" t="s">
        <v>127</v>
      </c>
      <c r="Q7" s="8" t="s">
        <v>183</v>
      </c>
      <c r="R7" s="8" t="s">
        <v>183</v>
      </c>
    </row>
    <row r="8" spans="1:49" ht="47.25" customHeight="1" thickBot="1" x14ac:dyDescent="0.25">
      <c r="A8" s="858"/>
      <c r="B8" s="858"/>
      <c r="C8" s="858"/>
      <c r="D8" s="858"/>
      <c r="E8" s="253"/>
      <c r="F8" s="1054"/>
      <c r="G8" s="1055"/>
      <c r="H8" s="1056"/>
      <c r="I8" s="9"/>
      <c r="J8" s="8"/>
      <c r="K8" s="8"/>
      <c r="L8" s="8"/>
      <c r="M8" s="9"/>
      <c r="N8" s="237"/>
      <c r="O8" s="131"/>
      <c r="P8" s="131"/>
      <c r="Q8" s="131"/>
      <c r="R8" s="131"/>
    </row>
    <row r="9" spans="1:49" s="170" customFormat="1" ht="95.25" customHeight="1" thickBot="1" x14ac:dyDescent="0.25">
      <c r="A9" s="378">
        <v>1</v>
      </c>
      <c r="B9" s="458" t="s">
        <v>391</v>
      </c>
      <c r="C9" s="528">
        <v>2</v>
      </c>
      <c r="D9" s="437">
        <v>1</v>
      </c>
      <c r="E9" s="253"/>
      <c r="F9" s="525">
        <f>'Anexo 1 HISTORICOS'!N10</f>
        <v>6204.3934559635554</v>
      </c>
      <c r="G9" s="527">
        <f>+ROUND(F9*19%,2)</f>
        <v>1178.83</v>
      </c>
      <c r="H9" s="527">
        <f>ROUND(+F9+G9,2)</f>
        <v>7383.22</v>
      </c>
      <c r="I9" s="9"/>
      <c r="J9" s="538" t="e">
        <f>'Anexo1 cotizaciones2026'!AG10</f>
        <v>#DIV/0!</v>
      </c>
      <c r="K9" s="538" t="e">
        <f>+ROUND(J9*19%,2)</f>
        <v>#DIV/0!</v>
      </c>
      <c r="L9" s="538" t="e">
        <f>ROUND(+J9+K9,2)</f>
        <v>#DIV/0!</v>
      </c>
      <c r="M9" s="9"/>
      <c r="N9" s="133"/>
      <c r="O9" s="539">
        <f>ROUND(AVERAGE(+F9),2)</f>
        <v>6204.39</v>
      </c>
      <c r="P9" s="540">
        <f>+ROUND(O9*19%,2)</f>
        <v>1178.83</v>
      </c>
      <c r="Q9" s="540">
        <f>ROUND(O9+P9,2)</f>
        <v>7383.22</v>
      </c>
      <c r="R9" s="540">
        <f>ROUND(Q9*D9*C9,2)</f>
        <v>14766.44</v>
      </c>
      <c r="S9" s="280"/>
      <c r="T9" s="280"/>
      <c r="U9" s="280"/>
      <c r="V9" s="280"/>
      <c r="W9" s="280"/>
      <c r="X9" s="280"/>
      <c r="Y9" s="280"/>
      <c r="Z9" s="280"/>
      <c r="AA9" s="280"/>
      <c r="AB9" s="280"/>
      <c r="AC9" s="280"/>
      <c r="AD9" s="280"/>
      <c r="AE9" s="280"/>
      <c r="AF9" s="280"/>
      <c r="AG9" s="280"/>
      <c r="AH9" s="280"/>
      <c r="AI9" s="280"/>
      <c r="AJ9" s="280"/>
      <c r="AK9" s="280"/>
      <c r="AL9" s="280"/>
      <c r="AM9" s="280"/>
      <c r="AN9" s="280"/>
      <c r="AO9" s="280"/>
      <c r="AP9" s="280"/>
      <c r="AQ9" s="280"/>
      <c r="AR9" s="280"/>
      <c r="AS9" s="280"/>
      <c r="AT9" s="280"/>
      <c r="AU9" s="280"/>
      <c r="AV9" s="280"/>
      <c r="AW9" s="278"/>
    </row>
    <row r="10" spans="1:49" s="170" customFormat="1" ht="72.75" customHeight="1" thickBot="1" x14ac:dyDescent="0.25">
      <c r="A10" s="318">
        <v>2</v>
      </c>
      <c r="B10" s="458" t="s">
        <v>394</v>
      </c>
      <c r="C10" s="528">
        <v>1</v>
      </c>
      <c r="D10" s="462">
        <v>1</v>
      </c>
      <c r="E10" s="253"/>
      <c r="F10" s="525">
        <f>'Anexo 1 HISTORICOS'!N11</f>
        <v>6204.3934559635554</v>
      </c>
      <c r="G10" s="527">
        <f t="shared" ref="G10:G25" si="0">+ROUND(F10*19%,2)</f>
        <v>1178.83</v>
      </c>
      <c r="H10" s="527">
        <f t="shared" ref="H10:H25" si="1">ROUND(+F10+G10,2)</f>
        <v>7383.22</v>
      </c>
      <c r="I10" s="9"/>
      <c r="J10" s="538" t="e">
        <f>'Anexo1 cotizaciones2026'!AG11</f>
        <v>#DIV/0!</v>
      </c>
      <c r="K10" s="538" t="e">
        <f t="shared" ref="K10:K25" si="2">+ROUND(J10*19%,2)</f>
        <v>#DIV/0!</v>
      </c>
      <c r="L10" s="538" t="e">
        <f t="shared" ref="L10:L25" si="3">ROUND(+J10+K10,2)</f>
        <v>#DIV/0!</v>
      </c>
      <c r="M10" s="9"/>
      <c r="N10" s="133"/>
      <c r="O10" s="539">
        <f t="shared" ref="O10:O25" si="4">ROUND(AVERAGE(+F10),2)</f>
        <v>6204.39</v>
      </c>
      <c r="P10" s="540">
        <f t="shared" ref="P10:P25" si="5">+ROUND(O10*19%,2)</f>
        <v>1178.83</v>
      </c>
      <c r="Q10" s="540">
        <f t="shared" ref="Q10:Q25" si="6">ROUND(O10+P10,2)</f>
        <v>7383.22</v>
      </c>
      <c r="R10" s="540">
        <f t="shared" ref="R10:R24" si="7">ROUND(Q10*D10*C10,2)</f>
        <v>7383.22</v>
      </c>
      <c r="S10" s="280"/>
      <c r="T10" s="280"/>
      <c r="U10" s="280"/>
      <c r="V10" s="280"/>
      <c r="W10" s="280"/>
      <c r="X10" s="280"/>
      <c r="Y10" s="280"/>
      <c r="Z10" s="280"/>
      <c r="AA10" s="280"/>
      <c r="AB10" s="280"/>
      <c r="AC10" s="280"/>
      <c r="AD10" s="280"/>
      <c r="AE10" s="280"/>
      <c r="AF10" s="280"/>
      <c r="AG10" s="280"/>
      <c r="AH10" s="280"/>
      <c r="AI10" s="280"/>
      <c r="AJ10" s="280"/>
      <c r="AK10" s="280"/>
      <c r="AL10" s="280"/>
      <c r="AM10" s="280"/>
      <c r="AN10" s="280"/>
      <c r="AO10" s="280"/>
      <c r="AP10" s="280"/>
      <c r="AQ10" s="280"/>
      <c r="AR10" s="280"/>
      <c r="AS10" s="280"/>
      <c r="AT10" s="280"/>
      <c r="AU10" s="280"/>
      <c r="AV10" s="280"/>
      <c r="AW10" s="278"/>
    </row>
    <row r="11" spans="1:49" s="170" customFormat="1" ht="63" customHeight="1" thickBot="1" x14ac:dyDescent="0.25">
      <c r="A11" s="318">
        <v>3</v>
      </c>
      <c r="B11" s="458" t="s">
        <v>392</v>
      </c>
      <c r="C11" s="528">
        <v>1</v>
      </c>
      <c r="D11" s="462">
        <v>1</v>
      </c>
      <c r="E11" s="253"/>
      <c r="F11" s="525">
        <f>'Anexo 1 HISTORICOS'!N12</f>
        <v>6204.3934559635554</v>
      </c>
      <c r="G11" s="527">
        <f t="shared" si="0"/>
        <v>1178.83</v>
      </c>
      <c r="H11" s="527">
        <f t="shared" si="1"/>
        <v>7383.22</v>
      </c>
      <c r="I11" s="9"/>
      <c r="J11" s="538" t="e">
        <f>'Anexo1 cotizaciones2026'!AG12</f>
        <v>#DIV/0!</v>
      </c>
      <c r="K11" s="538" t="e">
        <f t="shared" si="2"/>
        <v>#DIV/0!</v>
      </c>
      <c r="L11" s="538" t="e">
        <f t="shared" si="3"/>
        <v>#DIV/0!</v>
      </c>
      <c r="M11" s="9"/>
      <c r="N11" s="133"/>
      <c r="O11" s="539">
        <f t="shared" si="4"/>
        <v>6204.39</v>
      </c>
      <c r="P11" s="540">
        <f t="shared" si="5"/>
        <v>1178.83</v>
      </c>
      <c r="Q11" s="540">
        <f t="shared" si="6"/>
        <v>7383.22</v>
      </c>
      <c r="R11" s="540">
        <f t="shared" si="7"/>
        <v>7383.22</v>
      </c>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78"/>
    </row>
    <row r="12" spans="1:49" s="170" customFormat="1" ht="67.5" customHeight="1" thickBot="1" x14ac:dyDescent="0.25">
      <c r="A12" s="378">
        <v>4</v>
      </c>
      <c r="B12" s="458" t="s">
        <v>393</v>
      </c>
      <c r="C12" s="528">
        <v>1</v>
      </c>
      <c r="D12" s="462">
        <v>1</v>
      </c>
      <c r="E12" s="253"/>
      <c r="F12" s="525">
        <f>'Anexo 1 HISTORICOS'!N13</f>
        <v>6204.3934559635554</v>
      </c>
      <c r="G12" s="527">
        <f t="shared" si="0"/>
        <v>1178.83</v>
      </c>
      <c r="H12" s="527">
        <f t="shared" si="1"/>
        <v>7383.22</v>
      </c>
      <c r="I12" s="9"/>
      <c r="J12" s="538" t="e">
        <f>'Anexo1 cotizaciones2026'!AG13</f>
        <v>#DIV/0!</v>
      </c>
      <c r="K12" s="538" t="e">
        <f t="shared" si="2"/>
        <v>#DIV/0!</v>
      </c>
      <c r="L12" s="538" t="e">
        <f t="shared" si="3"/>
        <v>#DIV/0!</v>
      </c>
      <c r="M12" s="9"/>
      <c r="N12" s="133"/>
      <c r="O12" s="539">
        <f t="shared" si="4"/>
        <v>6204.39</v>
      </c>
      <c r="P12" s="540">
        <f t="shared" si="5"/>
        <v>1178.83</v>
      </c>
      <c r="Q12" s="540">
        <f t="shared" si="6"/>
        <v>7383.22</v>
      </c>
      <c r="R12" s="540">
        <f t="shared" si="7"/>
        <v>7383.22</v>
      </c>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78"/>
    </row>
    <row r="13" spans="1:49" s="170" customFormat="1" ht="60" customHeight="1" thickBot="1" x14ac:dyDescent="0.25">
      <c r="A13" s="318">
        <v>5</v>
      </c>
      <c r="B13" s="458" t="s">
        <v>395</v>
      </c>
      <c r="C13" s="528">
        <v>2</v>
      </c>
      <c r="D13" s="462">
        <v>1</v>
      </c>
      <c r="E13" s="253"/>
      <c r="F13" s="525">
        <f>'Anexo 1 HISTORICOS'!N14</f>
        <v>6204.3934559635554</v>
      </c>
      <c r="G13" s="527">
        <f t="shared" si="0"/>
        <v>1178.83</v>
      </c>
      <c r="H13" s="527">
        <f t="shared" si="1"/>
        <v>7383.22</v>
      </c>
      <c r="I13" s="9"/>
      <c r="J13" s="538" t="e">
        <f>'Anexo1 cotizaciones2026'!AG14</f>
        <v>#DIV/0!</v>
      </c>
      <c r="K13" s="538" t="e">
        <f t="shared" si="2"/>
        <v>#DIV/0!</v>
      </c>
      <c r="L13" s="538" t="e">
        <f t="shared" si="3"/>
        <v>#DIV/0!</v>
      </c>
      <c r="M13" s="9"/>
      <c r="N13" s="133"/>
      <c r="O13" s="539">
        <f t="shared" si="4"/>
        <v>6204.39</v>
      </c>
      <c r="P13" s="540">
        <f t="shared" si="5"/>
        <v>1178.83</v>
      </c>
      <c r="Q13" s="540">
        <f t="shared" si="6"/>
        <v>7383.22</v>
      </c>
      <c r="R13" s="540">
        <f t="shared" si="7"/>
        <v>14766.44</v>
      </c>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78"/>
    </row>
    <row r="14" spans="1:49" s="170" customFormat="1" ht="95.25" customHeight="1" thickBot="1" x14ac:dyDescent="0.25">
      <c r="A14" s="318">
        <v>6</v>
      </c>
      <c r="B14" s="458" t="s">
        <v>396</v>
      </c>
      <c r="C14" s="528">
        <v>1</v>
      </c>
      <c r="D14" s="462">
        <v>1</v>
      </c>
      <c r="E14" s="253"/>
      <c r="F14" s="525">
        <f>'Anexo 1 HISTORICOS'!N15</f>
        <v>6204.3934559635554</v>
      </c>
      <c r="G14" s="527">
        <f t="shared" si="0"/>
        <v>1178.83</v>
      </c>
      <c r="H14" s="527">
        <f t="shared" si="1"/>
        <v>7383.22</v>
      </c>
      <c r="I14" s="9"/>
      <c r="J14" s="538" t="e">
        <f>'Anexo1 cotizaciones2026'!AG15</f>
        <v>#DIV/0!</v>
      </c>
      <c r="K14" s="538" t="e">
        <f t="shared" si="2"/>
        <v>#DIV/0!</v>
      </c>
      <c r="L14" s="538" t="e">
        <f t="shared" si="3"/>
        <v>#DIV/0!</v>
      </c>
      <c r="M14" s="9"/>
      <c r="N14" s="133"/>
      <c r="O14" s="539">
        <f t="shared" si="4"/>
        <v>6204.39</v>
      </c>
      <c r="P14" s="540">
        <f t="shared" si="5"/>
        <v>1178.83</v>
      </c>
      <c r="Q14" s="540">
        <f t="shared" si="6"/>
        <v>7383.22</v>
      </c>
      <c r="R14" s="540">
        <f t="shared" si="7"/>
        <v>7383.22</v>
      </c>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280"/>
      <c r="AS14" s="280"/>
      <c r="AT14" s="280"/>
      <c r="AU14" s="280"/>
      <c r="AV14" s="280"/>
      <c r="AW14" s="278"/>
    </row>
    <row r="15" spans="1:49" s="170" customFormat="1" ht="72.75" customHeight="1" thickBot="1" x14ac:dyDescent="0.25">
      <c r="A15" s="378">
        <v>7</v>
      </c>
      <c r="B15" s="458" t="s">
        <v>397</v>
      </c>
      <c r="C15" s="528">
        <v>2</v>
      </c>
      <c r="D15" s="462">
        <v>1</v>
      </c>
      <c r="E15" s="253"/>
      <c r="F15" s="525">
        <f>'Anexo 1 HISTORICOS'!N16</f>
        <v>6204.3934559635554</v>
      </c>
      <c r="G15" s="527">
        <f t="shared" si="0"/>
        <v>1178.83</v>
      </c>
      <c r="H15" s="527">
        <f t="shared" si="1"/>
        <v>7383.22</v>
      </c>
      <c r="I15" s="9"/>
      <c r="J15" s="538" t="e">
        <f>'Anexo1 cotizaciones2026'!AG16</f>
        <v>#DIV/0!</v>
      </c>
      <c r="K15" s="538" t="e">
        <f t="shared" si="2"/>
        <v>#DIV/0!</v>
      </c>
      <c r="L15" s="538" t="e">
        <f t="shared" si="3"/>
        <v>#DIV/0!</v>
      </c>
      <c r="M15" s="9"/>
      <c r="N15" s="133"/>
      <c r="O15" s="539">
        <f t="shared" si="4"/>
        <v>6204.39</v>
      </c>
      <c r="P15" s="540">
        <f t="shared" si="5"/>
        <v>1178.83</v>
      </c>
      <c r="Q15" s="540">
        <f t="shared" si="6"/>
        <v>7383.22</v>
      </c>
      <c r="R15" s="540">
        <f t="shared" si="7"/>
        <v>14766.44</v>
      </c>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78"/>
    </row>
    <row r="16" spans="1:49" s="170" customFormat="1" ht="63" customHeight="1" thickBot="1" x14ac:dyDescent="0.25">
      <c r="A16" s="318">
        <v>8</v>
      </c>
      <c r="B16" s="458" t="s">
        <v>398</v>
      </c>
      <c r="C16" s="528">
        <v>3</v>
      </c>
      <c r="D16" s="462">
        <v>1</v>
      </c>
      <c r="E16" s="253"/>
      <c r="F16" s="525">
        <f>'Anexo 1 HISTORICOS'!N17</f>
        <v>6204.3934559635554</v>
      </c>
      <c r="G16" s="527">
        <f t="shared" si="0"/>
        <v>1178.83</v>
      </c>
      <c r="H16" s="527">
        <f t="shared" si="1"/>
        <v>7383.22</v>
      </c>
      <c r="I16" s="9"/>
      <c r="J16" s="538" t="e">
        <f>'Anexo1 cotizaciones2026'!AG17</f>
        <v>#DIV/0!</v>
      </c>
      <c r="K16" s="538" t="e">
        <f t="shared" si="2"/>
        <v>#DIV/0!</v>
      </c>
      <c r="L16" s="538" t="e">
        <f t="shared" si="3"/>
        <v>#DIV/0!</v>
      </c>
      <c r="M16" s="9"/>
      <c r="N16" s="133"/>
      <c r="O16" s="539">
        <f t="shared" si="4"/>
        <v>6204.39</v>
      </c>
      <c r="P16" s="540">
        <f t="shared" si="5"/>
        <v>1178.83</v>
      </c>
      <c r="Q16" s="540">
        <f t="shared" si="6"/>
        <v>7383.22</v>
      </c>
      <c r="R16" s="540">
        <f t="shared" si="7"/>
        <v>22149.66</v>
      </c>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280"/>
      <c r="AS16" s="280"/>
      <c r="AT16" s="280"/>
      <c r="AU16" s="280"/>
      <c r="AV16" s="280"/>
      <c r="AW16" s="278"/>
    </row>
    <row r="17" spans="1:49" s="170" customFormat="1" ht="67.5" customHeight="1" thickBot="1" x14ac:dyDescent="0.25">
      <c r="A17" s="318">
        <v>9</v>
      </c>
      <c r="B17" s="458" t="s">
        <v>399</v>
      </c>
      <c r="C17" s="528">
        <v>1</v>
      </c>
      <c r="D17" s="462">
        <v>1</v>
      </c>
      <c r="E17" s="253"/>
      <c r="F17" s="525">
        <f>'Anexo 1 HISTORICOS'!N18</f>
        <v>6204.3934559635554</v>
      </c>
      <c r="G17" s="527">
        <f t="shared" si="0"/>
        <v>1178.83</v>
      </c>
      <c r="H17" s="527">
        <f t="shared" si="1"/>
        <v>7383.22</v>
      </c>
      <c r="I17" s="9"/>
      <c r="J17" s="538" t="e">
        <f>'Anexo1 cotizaciones2026'!AG18</f>
        <v>#DIV/0!</v>
      </c>
      <c r="K17" s="538" t="e">
        <f t="shared" si="2"/>
        <v>#DIV/0!</v>
      </c>
      <c r="L17" s="538" t="e">
        <f t="shared" si="3"/>
        <v>#DIV/0!</v>
      </c>
      <c r="M17" s="9"/>
      <c r="N17" s="133"/>
      <c r="O17" s="539">
        <f t="shared" si="4"/>
        <v>6204.39</v>
      </c>
      <c r="P17" s="540">
        <f t="shared" si="5"/>
        <v>1178.83</v>
      </c>
      <c r="Q17" s="540">
        <f t="shared" si="6"/>
        <v>7383.22</v>
      </c>
      <c r="R17" s="540">
        <f t="shared" si="7"/>
        <v>7383.22</v>
      </c>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78"/>
    </row>
    <row r="18" spans="1:49" s="170" customFormat="1" ht="60" customHeight="1" thickBot="1" x14ac:dyDescent="0.25">
      <c r="A18" s="378">
        <v>10</v>
      </c>
      <c r="B18" s="458" t="s">
        <v>400</v>
      </c>
      <c r="C18" s="528">
        <v>2</v>
      </c>
      <c r="D18" s="462">
        <v>1</v>
      </c>
      <c r="E18" s="253"/>
      <c r="F18" s="525">
        <f>'Anexo 1 HISTORICOS'!N19</f>
        <v>6204.3934559635554</v>
      </c>
      <c r="G18" s="527">
        <f t="shared" si="0"/>
        <v>1178.83</v>
      </c>
      <c r="H18" s="527">
        <f t="shared" si="1"/>
        <v>7383.22</v>
      </c>
      <c r="I18" s="9"/>
      <c r="J18" s="538" t="e">
        <f>'Anexo1 cotizaciones2026'!AG19</f>
        <v>#DIV/0!</v>
      </c>
      <c r="K18" s="538" t="e">
        <f t="shared" si="2"/>
        <v>#DIV/0!</v>
      </c>
      <c r="L18" s="538" t="e">
        <f t="shared" si="3"/>
        <v>#DIV/0!</v>
      </c>
      <c r="M18" s="9"/>
      <c r="N18" s="133"/>
      <c r="O18" s="539">
        <f t="shared" si="4"/>
        <v>6204.39</v>
      </c>
      <c r="P18" s="540">
        <f t="shared" si="5"/>
        <v>1178.83</v>
      </c>
      <c r="Q18" s="540">
        <f t="shared" si="6"/>
        <v>7383.22</v>
      </c>
      <c r="R18" s="540">
        <f t="shared" si="7"/>
        <v>14766.44</v>
      </c>
      <c r="S18" s="280"/>
      <c r="T18" s="280"/>
      <c r="U18" s="280"/>
      <c r="V18" s="280"/>
      <c r="W18" s="280"/>
      <c r="X18" s="280"/>
      <c r="Y18" s="280"/>
      <c r="Z18" s="280"/>
      <c r="AA18" s="280"/>
      <c r="AB18" s="280"/>
      <c r="AC18" s="280"/>
      <c r="AD18" s="280"/>
      <c r="AE18" s="280"/>
      <c r="AF18" s="280"/>
      <c r="AG18" s="280"/>
      <c r="AH18" s="280"/>
      <c r="AI18" s="280"/>
      <c r="AJ18" s="280"/>
      <c r="AK18" s="280"/>
      <c r="AL18" s="280"/>
      <c r="AM18" s="280"/>
      <c r="AN18" s="280"/>
      <c r="AO18" s="280"/>
      <c r="AP18" s="280"/>
      <c r="AQ18" s="280"/>
      <c r="AR18" s="280"/>
      <c r="AS18" s="280"/>
      <c r="AT18" s="280"/>
      <c r="AU18" s="280"/>
      <c r="AV18" s="280"/>
      <c r="AW18" s="278"/>
    </row>
    <row r="19" spans="1:49" s="170" customFormat="1" ht="95.25" customHeight="1" thickBot="1" x14ac:dyDescent="0.25">
      <c r="A19" s="318">
        <v>11</v>
      </c>
      <c r="B19" s="458" t="s">
        <v>401</v>
      </c>
      <c r="C19" s="528">
        <v>2</v>
      </c>
      <c r="D19" s="462">
        <v>1</v>
      </c>
      <c r="E19" s="253"/>
      <c r="F19" s="525">
        <f>'Anexo 1 HISTORICOS'!N20</f>
        <v>6204.3934559635554</v>
      </c>
      <c r="G19" s="527">
        <f t="shared" si="0"/>
        <v>1178.83</v>
      </c>
      <c r="H19" s="527">
        <f t="shared" si="1"/>
        <v>7383.22</v>
      </c>
      <c r="I19" s="9"/>
      <c r="J19" s="538" t="e">
        <f>'Anexo1 cotizaciones2026'!AG20</f>
        <v>#DIV/0!</v>
      </c>
      <c r="K19" s="538" t="e">
        <f t="shared" si="2"/>
        <v>#DIV/0!</v>
      </c>
      <c r="L19" s="538" t="e">
        <f t="shared" si="3"/>
        <v>#DIV/0!</v>
      </c>
      <c r="M19" s="9"/>
      <c r="N19" s="133"/>
      <c r="O19" s="539">
        <f t="shared" si="4"/>
        <v>6204.39</v>
      </c>
      <c r="P19" s="540">
        <f t="shared" si="5"/>
        <v>1178.83</v>
      </c>
      <c r="Q19" s="540">
        <f t="shared" si="6"/>
        <v>7383.22</v>
      </c>
      <c r="R19" s="540">
        <f t="shared" si="7"/>
        <v>14766.44</v>
      </c>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78"/>
    </row>
    <row r="20" spans="1:49" s="170" customFormat="1" ht="72.75" customHeight="1" thickBot="1" x14ac:dyDescent="0.25">
      <c r="A20" s="318">
        <v>12</v>
      </c>
      <c r="B20" s="458" t="s">
        <v>402</v>
      </c>
      <c r="C20" s="528">
        <v>20</v>
      </c>
      <c r="D20" s="462">
        <v>1</v>
      </c>
      <c r="E20" s="253"/>
      <c r="F20" s="525">
        <f>'Anexo 1 HISTORICOS'!N21</f>
        <v>6173.5291137493095</v>
      </c>
      <c r="G20" s="527">
        <f t="shared" si="0"/>
        <v>1172.97</v>
      </c>
      <c r="H20" s="527">
        <f t="shared" si="1"/>
        <v>7346.5</v>
      </c>
      <c r="I20" s="9"/>
      <c r="J20" s="538" t="e">
        <f>'Anexo1 cotizaciones2026'!AG21</f>
        <v>#DIV/0!</v>
      </c>
      <c r="K20" s="538" t="e">
        <f t="shared" si="2"/>
        <v>#DIV/0!</v>
      </c>
      <c r="L20" s="538" t="e">
        <f t="shared" si="3"/>
        <v>#DIV/0!</v>
      </c>
      <c r="M20" s="9"/>
      <c r="N20" s="133"/>
      <c r="O20" s="539">
        <f t="shared" si="4"/>
        <v>6173.53</v>
      </c>
      <c r="P20" s="540">
        <f t="shared" si="5"/>
        <v>1172.97</v>
      </c>
      <c r="Q20" s="540">
        <f t="shared" si="6"/>
        <v>7346.5</v>
      </c>
      <c r="R20" s="540">
        <f>ROUND(Q20*D20*C20,2)</f>
        <v>146930</v>
      </c>
      <c r="S20" s="280"/>
      <c r="T20" s="280"/>
      <c r="U20" s="280"/>
      <c r="V20" s="280"/>
      <c r="W20" s="280"/>
      <c r="X20" s="280"/>
      <c r="Y20" s="280"/>
      <c r="Z20" s="280"/>
      <c r="AA20" s="280"/>
      <c r="AB20" s="280"/>
      <c r="AC20" s="280"/>
      <c r="AD20" s="280"/>
      <c r="AE20" s="280"/>
      <c r="AF20" s="280"/>
      <c r="AG20" s="280"/>
      <c r="AH20" s="280"/>
      <c r="AI20" s="280"/>
      <c r="AJ20" s="280"/>
      <c r="AK20" s="280"/>
      <c r="AL20" s="280"/>
      <c r="AM20" s="280"/>
      <c r="AN20" s="280"/>
      <c r="AO20" s="280"/>
      <c r="AP20" s="280"/>
      <c r="AQ20" s="280"/>
      <c r="AR20" s="280"/>
      <c r="AS20" s="280"/>
      <c r="AT20" s="280"/>
      <c r="AU20" s="280"/>
      <c r="AV20" s="280"/>
      <c r="AW20" s="278"/>
    </row>
    <row r="21" spans="1:49" s="170" customFormat="1" ht="63" customHeight="1" thickBot="1" x14ac:dyDescent="0.25">
      <c r="A21" s="378">
        <v>13</v>
      </c>
      <c r="B21" s="458" t="s">
        <v>403</v>
      </c>
      <c r="C21" s="528">
        <v>46</v>
      </c>
      <c r="D21" s="462">
        <v>1</v>
      </c>
      <c r="E21" s="253"/>
      <c r="F21" s="525">
        <f>'Anexo 1 HISTORICOS'!N22</f>
        <v>6204.4705342352281</v>
      </c>
      <c r="G21" s="527">
        <f t="shared" si="0"/>
        <v>1178.8499999999999</v>
      </c>
      <c r="H21" s="527">
        <f t="shared" si="1"/>
        <v>7383.32</v>
      </c>
      <c r="I21" s="9"/>
      <c r="J21" s="538" t="e">
        <f>'Anexo1 cotizaciones2026'!AG22</f>
        <v>#DIV/0!</v>
      </c>
      <c r="K21" s="538" t="e">
        <f t="shared" si="2"/>
        <v>#DIV/0!</v>
      </c>
      <c r="L21" s="538" t="e">
        <f t="shared" si="3"/>
        <v>#DIV/0!</v>
      </c>
      <c r="M21" s="9"/>
      <c r="N21" s="133"/>
      <c r="O21" s="539">
        <f t="shared" si="4"/>
        <v>6204.47</v>
      </c>
      <c r="P21" s="540">
        <f t="shared" si="5"/>
        <v>1178.8499999999999</v>
      </c>
      <c r="Q21" s="540">
        <f t="shared" si="6"/>
        <v>7383.32</v>
      </c>
      <c r="R21" s="540">
        <f t="shared" si="7"/>
        <v>339632.72</v>
      </c>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78"/>
    </row>
    <row r="22" spans="1:49" s="170" customFormat="1" ht="67.5" customHeight="1" thickBot="1" x14ac:dyDescent="0.25">
      <c r="A22" s="318">
        <v>14</v>
      </c>
      <c r="B22" s="458" t="s">
        <v>404</v>
      </c>
      <c r="C22" s="528">
        <v>2</v>
      </c>
      <c r="D22" s="462">
        <v>1</v>
      </c>
      <c r="E22" s="253"/>
      <c r="F22" s="525">
        <f>'Anexo 1 HISTORICOS'!N23</f>
        <v>6204.3934559635554</v>
      </c>
      <c r="G22" s="527">
        <f t="shared" si="0"/>
        <v>1178.83</v>
      </c>
      <c r="H22" s="527">
        <f t="shared" si="1"/>
        <v>7383.22</v>
      </c>
      <c r="I22" s="9"/>
      <c r="J22" s="538" t="e">
        <f>'Anexo1 cotizaciones2026'!AG23</f>
        <v>#DIV/0!</v>
      </c>
      <c r="K22" s="538" t="e">
        <f t="shared" si="2"/>
        <v>#DIV/0!</v>
      </c>
      <c r="L22" s="538" t="e">
        <f t="shared" si="3"/>
        <v>#DIV/0!</v>
      </c>
      <c r="M22" s="9"/>
      <c r="N22" s="133"/>
      <c r="O22" s="539">
        <f t="shared" si="4"/>
        <v>6204.39</v>
      </c>
      <c r="P22" s="540">
        <f t="shared" si="5"/>
        <v>1178.83</v>
      </c>
      <c r="Q22" s="540">
        <f t="shared" si="6"/>
        <v>7383.22</v>
      </c>
      <c r="R22" s="540">
        <f t="shared" si="7"/>
        <v>14766.44</v>
      </c>
      <c r="S22" s="280"/>
      <c r="T22" s="280"/>
      <c r="U22" s="280"/>
      <c r="V22" s="280"/>
      <c r="W22" s="280"/>
      <c r="X22" s="280"/>
      <c r="Y22" s="280"/>
      <c r="Z22" s="280"/>
      <c r="AA22" s="280"/>
      <c r="AB22" s="280"/>
      <c r="AC22" s="280"/>
      <c r="AD22" s="280"/>
      <c r="AE22" s="280"/>
      <c r="AF22" s="280"/>
      <c r="AG22" s="280"/>
      <c r="AH22" s="280"/>
      <c r="AI22" s="280"/>
      <c r="AJ22" s="280"/>
      <c r="AK22" s="280"/>
      <c r="AL22" s="280"/>
      <c r="AM22" s="280"/>
      <c r="AN22" s="280"/>
      <c r="AO22" s="280"/>
      <c r="AP22" s="280"/>
      <c r="AQ22" s="280"/>
      <c r="AR22" s="280"/>
      <c r="AS22" s="280"/>
      <c r="AT22" s="280"/>
      <c r="AU22" s="280"/>
      <c r="AV22" s="280"/>
      <c r="AW22" s="278"/>
    </row>
    <row r="23" spans="1:49" s="170" customFormat="1" ht="60" customHeight="1" thickBot="1" x14ac:dyDescent="0.25">
      <c r="A23" s="318">
        <v>15</v>
      </c>
      <c r="B23" s="458" t="s">
        <v>405</v>
      </c>
      <c r="C23" s="528">
        <v>1</v>
      </c>
      <c r="D23" s="462">
        <v>1</v>
      </c>
      <c r="E23" s="253"/>
      <c r="F23" s="525">
        <f>'Anexo 1 HISTORICOS'!N24</f>
        <v>6204.3934559635554</v>
      </c>
      <c r="G23" s="527">
        <f t="shared" si="0"/>
        <v>1178.83</v>
      </c>
      <c r="H23" s="527">
        <f t="shared" si="1"/>
        <v>7383.22</v>
      </c>
      <c r="I23" s="9"/>
      <c r="J23" s="538" t="e">
        <f>'Anexo1 cotizaciones2026'!AG24</f>
        <v>#DIV/0!</v>
      </c>
      <c r="K23" s="538" t="e">
        <f t="shared" si="2"/>
        <v>#DIV/0!</v>
      </c>
      <c r="L23" s="538" t="e">
        <f t="shared" si="3"/>
        <v>#DIV/0!</v>
      </c>
      <c r="M23" s="9"/>
      <c r="N23" s="133"/>
      <c r="O23" s="539">
        <f t="shared" si="4"/>
        <v>6204.39</v>
      </c>
      <c r="P23" s="540">
        <f t="shared" si="5"/>
        <v>1178.83</v>
      </c>
      <c r="Q23" s="540">
        <f t="shared" si="6"/>
        <v>7383.22</v>
      </c>
      <c r="R23" s="540">
        <f t="shared" si="7"/>
        <v>7383.22</v>
      </c>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78"/>
    </row>
    <row r="24" spans="1:49" s="170" customFormat="1" ht="95.25" customHeight="1" thickBot="1" x14ac:dyDescent="0.25">
      <c r="A24" s="378">
        <v>16</v>
      </c>
      <c r="B24" s="458" t="s">
        <v>406</v>
      </c>
      <c r="C24" s="528">
        <v>1</v>
      </c>
      <c r="D24" s="462">
        <v>1</v>
      </c>
      <c r="E24" s="253"/>
      <c r="F24" s="525">
        <f>'Anexo 1 HISTORICOS'!N25</f>
        <v>6204.3934559635554</v>
      </c>
      <c r="G24" s="527">
        <f t="shared" si="0"/>
        <v>1178.83</v>
      </c>
      <c r="H24" s="527">
        <f t="shared" si="1"/>
        <v>7383.22</v>
      </c>
      <c r="I24" s="9"/>
      <c r="J24" s="538" t="e">
        <f>'Anexo1 cotizaciones2026'!AG25</f>
        <v>#DIV/0!</v>
      </c>
      <c r="K24" s="538" t="e">
        <f t="shared" si="2"/>
        <v>#DIV/0!</v>
      </c>
      <c r="L24" s="538" t="e">
        <f t="shared" si="3"/>
        <v>#DIV/0!</v>
      </c>
      <c r="M24" s="9"/>
      <c r="N24" s="133"/>
      <c r="O24" s="539">
        <f t="shared" si="4"/>
        <v>6204.39</v>
      </c>
      <c r="P24" s="540">
        <f t="shared" si="5"/>
        <v>1178.83</v>
      </c>
      <c r="Q24" s="540">
        <f t="shared" si="6"/>
        <v>7383.22</v>
      </c>
      <c r="R24" s="540">
        <f t="shared" si="7"/>
        <v>7383.22</v>
      </c>
      <c r="S24" s="280"/>
      <c r="T24" s="280"/>
      <c r="U24" s="280"/>
      <c r="V24" s="280"/>
      <c r="W24" s="280"/>
      <c r="X24" s="280"/>
      <c r="Y24" s="280"/>
      <c r="Z24" s="280"/>
      <c r="AA24" s="280"/>
      <c r="AB24" s="280"/>
      <c r="AC24" s="280"/>
      <c r="AD24" s="280"/>
      <c r="AE24" s="280"/>
      <c r="AF24" s="280"/>
      <c r="AG24" s="280"/>
      <c r="AH24" s="280"/>
      <c r="AI24" s="280"/>
      <c r="AJ24" s="280"/>
      <c r="AK24" s="280"/>
      <c r="AL24" s="280"/>
      <c r="AM24" s="280"/>
      <c r="AN24" s="280"/>
      <c r="AO24" s="280"/>
      <c r="AP24" s="280"/>
      <c r="AQ24" s="280"/>
      <c r="AR24" s="280"/>
      <c r="AS24" s="280"/>
      <c r="AT24" s="280"/>
      <c r="AU24" s="280"/>
      <c r="AV24" s="280"/>
      <c r="AW24" s="278"/>
    </row>
    <row r="25" spans="1:49" s="170" customFormat="1" ht="72.75" customHeight="1" thickBot="1" x14ac:dyDescent="0.25">
      <c r="A25" s="318">
        <v>17</v>
      </c>
      <c r="B25" s="458" t="s">
        <v>407</v>
      </c>
      <c r="C25" s="528">
        <v>1</v>
      </c>
      <c r="D25" s="462">
        <v>1</v>
      </c>
      <c r="E25" s="253"/>
      <c r="F25" s="525">
        <f>'Anexo 1 HISTORICOS'!N26</f>
        <v>6204.3934559635554</v>
      </c>
      <c r="G25" s="527">
        <f t="shared" si="0"/>
        <v>1178.83</v>
      </c>
      <c r="H25" s="527">
        <f t="shared" si="1"/>
        <v>7383.22</v>
      </c>
      <c r="I25" s="9"/>
      <c r="J25" s="538" t="e">
        <f>'Anexo1 cotizaciones2026'!AG26</f>
        <v>#DIV/0!</v>
      </c>
      <c r="K25" s="538" t="e">
        <f t="shared" si="2"/>
        <v>#DIV/0!</v>
      </c>
      <c r="L25" s="538" t="e">
        <f t="shared" si="3"/>
        <v>#DIV/0!</v>
      </c>
      <c r="M25" s="9"/>
      <c r="N25" s="133"/>
      <c r="O25" s="539">
        <f t="shared" si="4"/>
        <v>6204.39</v>
      </c>
      <c r="P25" s="540">
        <f t="shared" si="5"/>
        <v>1178.83</v>
      </c>
      <c r="Q25" s="540">
        <f t="shared" si="6"/>
        <v>7383.22</v>
      </c>
      <c r="R25" s="540">
        <f>ROUND(Q25*D25*C25,2)</f>
        <v>7383.22</v>
      </c>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78"/>
    </row>
    <row r="26" spans="1:49" ht="48.75" customHeight="1" thickBot="1" x14ac:dyDescent="0.25">
      <c r="B26" s="1050" t="s">
        <v>184</v>
      </c>
      <c r="C26" s="1051"/>
      <c r="D26" s="1051"/>
      <c r="E26" s="1051"/>
      <c r="F26" s="1051"/>
      <c r="G26" s="1051"/>
      <c r="H26" s="230"/>
      <c r="I26" s="230"/>
      <c r="J26" s="230"/>
      <c r="K26" s="230"/>
      <c r="L26" s="230"/>
      <c r="M26" s="230"/>
      <c r="N26" s="230"/>
      <c r="O26" s="541"/>
      <c r="P26" s="541"/>
      <c r="Q26" s="541"/>
      <c r="R26" s="542">
        <f>ROUND(SUM(R9:R25),2)</f>
        <v>656376.78</v>
      </c>
    </row>
    <row r="27" spans="1:49" ht="98.25" customHeight="1" thickBot="1" x14ac:dyDescent="0.25">
      <c r="B27" s="1050" t="s">
        <v>386</v>
      </c>
      <c r="C27" s="1051"/>
      <c r="D27" s="1051"/>
      <c r="E27" s="1051"/>
      <c r="F27" s="1051"/>
      <c r="G27" s="1051"/>
      <c r="H27" s="1051"/>
      <c r="I27" s="1051"/>
      <c r="J27" s="1051"/>
      <c r="K27" s="1051"/>
      <c r="L27" s="1051"/>
      <c r="M27" s="230"/>
      <c r="N27" s="230"/>
      <c r="O27" s="230"/>
      <c r="P27" s="230"/>
      <c r="Q27" s="230"/>
      <c r="R27" s="448"/>
    </row>
    <row r="28" spans="1:49" ht="66.75" customHeight="1" thickBot="1" x14ac:dyDescent="0.25">
      <c r="B28" s="1052" t="s">
        <v>477</v>
      </c>
      <c r="C28" s="1053"/>
      <c r="D28" s="1053"/>
      <c r="E28" s="1053"/>
      <c r="F28" s="1053"/>
      <c r="G28" s="380"/>
      <c r="H28" s="230"/>
      <c r="I28" s="230"/>
      <c r="J28" s="230"/>
      <c r="K28" s="230"/>
      <c r="L28" s="230"/>
      <c r="M28" s="230"/>
      <c r="N28" s="230"/>
      <c r="O28" s="230"/>
      <c r="P28" s="230"/>
      <c r="Q28" s="230"/>
      <c r="R28" s="448"/>
    </row>
    <row r="29" spans="1:49" ht="66.75" customHeight="1" thickBot="1" x14ac:dyDescent="0.25">
      <c r="B29" s="474" t="s">
        <v>467</v>
      </c>
      <c r="C29" s="471"/>
      <c r="D29" s="471"/>
      <c r="E29" s="471"/>
      <c r="F29" s="471"/>
      <c r="G29" s="472"/>
      <c r="H29" s="473"/>
      <c r="I29" s="473"/>
      <c r="J29" s="473"/>
      <c r="K29" s="473"/>
      <c r="L29" s="473"/>
      <c r="M29" s="473"/>
      <c r="N29" s="473"/>
      <c r="O29" s="473"/>
      <c r="P29" s="473"/>
      <c r="Q29" s="473"/>
    </row>
    <row r="30" spans="1:49" ht="66.75" customHeight="1" thickBot="1" x14ac:dyDescent="0.25">
      <c r="A30" s="464">
        <v>1</v>
      </c>
      <c r="B30" s="465" t="s">
        <v>440</v>
      </c>
      <c r="C30" s="467" t="s">
        <v>356</v>
      </c>
      <c r="D30" s="468">
        <v>1</v>
      </c>
      <c r="E30" s="471"/>
      <c r="F30" s="525">
        <f>'Anexo 1 HISTORICOS'!V36</f>
        <v>26890.726074682494</v>
      </c>
      <c r="G30" s="527">
        <f>+ROUND(F30*19%,2)</f>
        <v>5109.24</v>
      </c>
      <c r="H30" s="527">
        <f>+ROUND(F30+G30,2)</f>
        <v>31999.97</v>
      </c>
      <c r="I30" s="9"/>
      <c r="J30" s="204" t="e">
        <f>'Anexo1 cotizaciones2026'!AG32</f>
        <v>#DIV/0!</v>
      </c>
      <c r="K30" s="204" t="e">
        <f>+ROUND(J30*19%,2)</f>
        <v>#DIV/0!</v>
      </c>
      <c r="L30" s="204" t="e">
        <f>ROUND(+J30+K30,2)</f>
        <v>#DIV/0!</v>
      </c>
      <c r="M30" s="9"/>
      <c r="N30" s="133"/>
      <c r="O30" s="440" t="e">
        <f>ROUND(AVERAGE(+F30,J30),2)</f>
        <v>#DIV/0!</v>
      </c>
      <c r="P30" s="439" t="e">
        <f>+ROUND(O30*19%,2)</f>
        <v>#DIV/0!</v>
      </c>
      <c r="Q30" s="439" t="e">
        <f>ROUND(O30+P30,2)</f>
        <v>#DIV/0!</v>
      </c>
      <c r="R30" s="439" t="e">
        <f>ROUND(Q30*D30,2)</f>
        <v>#DIV/0!</v>
      </c>
    </row>
    <row r="31" spans="1:49" ht="66.75" customHeight="1" thickBot="1" x14ac:dyDescent="0.25">
      <c r="A31" s="464">
        <f t="shared" ref="A31:A54" si="8">A30+1</f>
        <v>2</v>
      </c>
      <c r="B31" s="466" t="s">
        <v>441</v>
      </c>
      <c r="C31" s="467" t="s">
        <v>356</v>
      </c>
      <c r="D31" s="468">
        <v>1</v>
      </c>
      <c r="E31" s="471"/>
      <c r="F31" s="525">
        <f>'Anexo 1 HISTORICOS'!V37</f>
        <v>4103.5370720596347</v>
      </c>
      <c r="G31" s="527">
        <f t="shared" ref="G31:G54" si="9">+ROUND(F31*19%,2)</f>
        <v>779.67</v>
      </c>
      <c r="H31" s="527">
        <f t="shared" ref="H31:H54" si="10">+ROUND(F31+G31,2)</f>
        <v>4883.21</v>
      </c>
      <c r="I31" s="9"/>
      <c r="J31" s="204" t="e">
        <f>'Anexo1 cotizaciones2026'!AG33</f>
        <v>#DIV/0!</v>
      </c>
      <c r="K31" s="204" t="e">
        <f t="shared" ref="K31:K54" si="11">+ROUND(J31*19%,2)</f>
        <v>#DIV/0!</v>
      </c>
      <c r="L31" s="204" t="e">
        <f t="shared" ref="L31:L54" si="12">ROUND(+J31+K31,2)</f>
        <v>#DIV/0!</v>
      </c>
      <c r="M31" s="9"/>
      <c r="N31" s="133"/>
      <c r="O31" s="440" t="e">
        <f t="shared" ref="O31:O54" si="13">ROUND(AVERAGE(+F31,J31),2)</f>
        <v>#DIV/0!</v>
      </c>
      <c r="P31" s="439" t="e">
        <f t="shared" ref="P31:P54" si="14">+ROUND(O31*19%,2)</f>
        <v>#DIV/0!</v>
      </c>
      <c r="Q31" s="439" t="e">
        <f t="shared" ref="Q31:Q54" si="15">ROUND(O31+P31,2)</f>
        <v>#DIV/0!</v>
      </c>
      <c r="R31" s="439" t="e">
        <f t="shared" ref="R31:R54" si="16">ROUND(Q31*D31,2)</f>
        <v>#DIV/0!</v>
      </c>
    </row>
    <row r="32" spans="1:49" ht="66.75" customHeight="1" thickBot="1" x14ac:dyDescent="0.25">
      <c r="A32" s="464">
        <f t="shared" si="8"/>
        <v>3</v>
      </c>
      <c r="B32" s="466" t="s">
        <v>442</v>
      </c>
      <c r="C32" s="467" t="s">
        <v>356</v>
      </c>
      <c r="D32" s="468">
        <v>1</v>
      </c>
      <c r="E32" s="471"/>
      <c r="F32" s="525">
        <f>'Anexo 1 HISTORICOS'!V38</f>
        <v>1375.6379369133074</v>
      </c>
      <c r="G32" s="527">
        <f t="shared" si="9"/>
        <v>261.37</v>
      </c>
      <c r="H32" s="527">
        <f t="shared" si="10"/>
        <v>1637.01</v>
      </c>
      <c r="I32" s="9"/>
      <c r="J32" s="204" t="e">
        <f>'Anexo1 cotizaciones2026'!AG34</f>
        <v>#DIV/0!</v>
      </c>
      <c r="K32" s="204" t="e">
        <f t="shared" si="11"/>
        <v>#DIV/0!</v>
      </c>
      <c r="L32" s="204" t="e">
        <f t="shared" si="12"/>
        <v>#DIV/0!</v>
      </c>
      <c r="M32" s="9"/>
      <c r="N32" s="133"/>
      <c r="O32" s="440" t="e">
        <f t="shared" si="13"/>
        <v>#DIV/0!</v>
      </c>
      <c r="P32" s="439" t="e">
        <f t="shared" si="14"/>
        <v>#DIV/0!</v>
      </c>
      <c r="Q32" s="439" t="e">
        <f t="shared" si="15"/>
        <v>#DIV/0!</v>
      </c>
      <c r="R32" s="439" t="e">
        <f t="shared" si="16"/>
        <v>#DIV/0!</v>
      </c>
    </row>
    <row r="33" spans="1:18" ht="66.75" customHeight="1" thickBot="1" x14ac:dyDescent="0.25">
      <c r="A33" s="464">
        <f t="shared" si="8"/>
        <v>4</v>
      </c>
      <c r="B33" s="466" t="s">
        <v>443</v>
      </c>
      <c r="C33" s="467" t="s">
        <v>356</v>
      </c>
      <c r="D33" s="468">
        <v>1</v>
      </c>
      <c r="E33" s="471"/>
      <c r="F33" s="525">
        <f>'Anexo 1 HISTORICOS'!V39</f>
        <v>2437.2589950303695</v>
      </c>
      <c r="G33" s="527">
        <f t="shared" si="9"/>
        <v>463.08</v>
      </c>
      <c r="H33" s="527">
        <f t="shared" si="10"/>
        <v>2900.34</v>
      </c>
      <c r="I33" s="9"/>
      <c r="J33" s="204" t="e">
        <f>'Anexo1 cotizaciones2026'!AG35</f>
        <v>#DIV/0!</v>
      </c>
      <c r="K33" s="204" t="e">
        <f t="shared" si="11"/>
        <v>#DIV/0!</v>
      </c>
      <c r="L33" s="204" t="e">
        <f t="shared" si="12"/>
        <v>#DIV/0!</v>
      </c>
      <c r="M33" s="9"/>
      <c r="N33" s="133"/>
      <c r="O33" s="440" t="e">
        <f t="shared" si="13"/>
        <v>#DIV/0!</v>
      </c>
      <c r="P33" s="439" t="e">
        <f t="shared" si="14"/>
        <v>#DIV/0!</v>
      </c>
      <c r="Q33" s="439" t="e">
        <f t="shared" si="15"/>
        <v>#DIV/0!</v>
      </c>
      <c r="R33" s="439" t="e">
        <f t="shared" si="16"/>
        <v>#DIV/0!</v>
      </c>
    </row>
    <row r="34" spans="1:18" ht="66.75" customHeight="1" thickBot="1" x14ac:dyDescent="0.25">
      <c r="A34" s="464">
        <f t="shared" si="8"/>
        <v>5</v>
      </c>
      <c r="B34" s="466" t="s">
        <v>444</v>
      </c>
      <c r="C34" s="467" t="s">
        <v>356</v>
      </c>
      <c r="D34" s="468">
        <v>1</v>
      </c>
      <c r="E34" s="471"/>
      <c r="F34" s="525">
        <f>'Anexo 1 HISTORICOS'!V40</f>
        <v>29439.385194643841</v>
      </c>
      <c r="G34" s="527">
        <f t="shared" si="9"/>
        <v>5593.48</v>
      </c>
      <c r="H34" s="527">
        <f t="shared" si="10"/>
        <v>35032.870000000003</v>
      </c>
      <c r="I34" s="9"/>
      <c r="J34" s="204" t="e">
        <f>'Anexo1 cotizaciones2026'!AG36</f>
        <v>#DIV/0!</v>
      </c>
      <c r="K34" s="204" t="e">
        <f t="shared" si="11"/>
        <v>#DIV/0!</v>
      </c>
      <c r="L34" s="204" t="e">
        <f t="shared" si="12"/>
        <v>#DIV/0!</v>
      </c>
      <c r="M34" s="9"/>
      <c r="N34" s="133"/>
      <c r="O34" s="440" t="e">
        <f t="shared" si="13"/>
        <v>#DIV/0!</v>
      </c>
      <c r="P34" s="439" t="e">
        <f t="shared" si="14"/>
        <v>#DIV/0!</v>
      </c>
      <c r="Q34" s="439" t="e">
        <f t="shared" si="15"/>
        <v>#DIV/0!</v>
      </c>
      <c r="R34" s="439" t="e">
        <f t="shared" si="16"/>
        <v>#DIV/0!</v>
      </c>
    </row>
    <row r="35" spans="1:18" ht="66.75" customHeight="1" thickBot="1" x14ac:dyDescent="0.25">
      <c r="A35" s="464">
        <f t="shared" si="8"/>
        <v>6</v>
      </c>
      <c r="B35" s="466" t="s">
        <v>445</v>
      </c>
      <c r="C35" s="467" t="s">
        <v>356</v>
      </c>
      <c r="D35" s="468">
        <v>1</v>
      </c>
      <c r="E35" s="471"/>
      <c r="F35" s="525">
        <f>'Anexo 1 HISTORICOS'!V41</f>
        <v>5882.5806605466578</v>
      </c>
      <c r="G35" s="527">
        <f t="shared" si="9"/>
        <v>1117.69</v>
      </c>
      <c r="H35" s="527">
        <f t="shared" si="10"/>
        <v>7000.27</v>
      </c>
      <c r="I35" s="9"/>
      <c r="J35" s="204" t="e">
        <f>'Anexo1 cotizaciones2026'!AG37</f>
        <v>#DIV/0!</v>
      </c>
      <c r="K35" s="204" t="e">
        <f t="shared" si="11"/>
        <v>#DIV/0!</v>
      </c>
      <c r="L35" s="204" t="e">
        <f t="shared" si="12"/>
        <v>#DIV/0!</v>
      </c>
      <c r="M35" s="9"/>
      <c r="N35" s="133"/>
      <c r="O35" s="440" t="e">
        <f t="shared" si="13"/>
        <v>#DIV/0!</v>
      </c>
      <c r="P35" s="439" t="e">
        <f t="shared" si="14"/>
        <v>#DIV/0!</v>
      </c>
      <c r="Q35" s="439" t="e">
        <f t="shared" si="15"/>
        <v>#DIV/0!</v>
      </c>
      <c r="R35" s="439" t="e">
        <f t="shared" si="16"/>
        <v>#DIV/0!</v>
      </c>
    </row>
    <row r="36" spans="1:18" ht="66.75" customHeight="1" thickBot="1" x14ac:dyDescent="0.25">
      <c r="A36" s="464">
        <f t="shared" si="8"/>
        <v>7</v>
      </c>
      <c r="B36" s="466" t="s">
        <v>446</v>
      </c>
      <c r="C36" s="467" t="s">
        <v>465</v>
      </c>
      <c r="D36" s="468">
        <v>1</v>
      </c>
      <c r="E36" s="471"/>
      <c r="F36" s="525">
        <f>'Anexo 1 HISTORICOS'!V42</f>
        <v>3193.5509966869131</v>
      </c>
      <c r="G36" s="527">
        <f t="shared" si="9"/>
        <v>606.77</v>
      </c>
      <c r="H36" s="527">
        <f t="shared" si="10"/>
        <v>3800.32</v>
      </c>
      <c r="I36" s="9"/>
      <c r="J36" s="204" t="e">
        <f>'Anexo1 cotizaciones2026'!AG38</f>
        <v>#DIV/0!</v>
      </c>
      <c r="K36" s="204" t="e">
        <f t="shared" si="11"/>
        <v>#DIV/0!</v>
      </c>
      <c r="L36" s="204" t="e">
        <f t="shared" si="12"/>
        <v>#DIV/0!</v>
      </c>
      <c r="M36" s="9"/>
      <c r="N36" s="133"/>
      <c r="O36" s="440" t="e">
        <f t="shared" si="13"/>
        <v>#DIV/0!</v>
      </c>
      <c r="P36" s="439" t="e">
        <f t="shared" si="14"/>
        <v>#DIV/0!</v>
      </c>
      <c r="Q36" s="439" t="e">
        <f t="shared" si="15"/>
        <v>#DIV/0!</v>
      </c>
      <c r="R36" s="439" t="e">
        <f t="shared" si="16"/>
        <v>#DIV/0!</v>
      </c>
    </row>
    <row r="37" spans="1:18" ht="66.75" customHeight="1" thickBot="1" x14ac:dyDescent="0.25">
      <c r="A37" s="464">
        <f t="shared" si="8"/>
        <v>8</v>
      </c>
      <c r="B37" s="466" t="s">
        <v>447</v>
      </c>
      <c r="C37" s="467" t="s">
        <v>356</v>
      </c>
      <c r="D37" s="468">
        <v>1</v>
      </c>
      <c r="E37" s="471"/>
      <c r="F37" s="525">
        <f>'Anexo 1 HISTORICOS'!V43</f>
        <v>44986.502027194911</v>
      </c>
      <c r="G37" s="527">
        <f t="shared" si="9"/>
        <v>8547.44</v>
      </c>
      <c r="H37" s="527">
        <f t="shared" si="10"/>
        <v>53533.94</v>
      </c>
      <c r="I37" s="9"/>
      <c r="J37" s="204" t="e">
        <f>'Anexo1 cotizaciones2026'!AG39</f>
        <v>#DIV/0!</v>
      </c>
      <c r="K37" s="204" t="e">
        <f t="shared" si="11"/>
        <v>#DIV/0!</v>
      </c>
      <c r="L37" s="204" t="e">
        <f t="shared" si="12"/>
        <v>#DIV/0!</v>
      </c>
      <c r="M37" s="9"/>
      <c r="N37" s="133"/>
      <c r="O37" s="440" t="e">
        <f t="shared" si="13"/>
        <v>#DIV/0!</v>
      </c>
      <c r="P37" s="439" t="e">
        <f t="shared" si="14"/>
        <v>#DIV/0!</v>
      </c>
      <c r="Q37" s="439" t="e">
        <f t="shared" si="15"/>
        <v>#DIV/0!</v>
      </c>
      <c r="R37" s="439" t="e">
        <f t="shared" si="16"/>
        <v>#DIV/0!</v>
      </c>
    </row>
    <row r="38" spans="1:18" ht="66.75" customHeight="1" thickBot="1" x14ac:dyDescent="0.25">
      <c r="A38" s="464">
        <f t="shared" si="8"/>
        <v>9</v>
      </c>
      <c r="B38" s="466" t="s">
        <v>448</v>
      </c>
      <c r="C38" s="467" t="s">
        <v>356</v>
      </c>
      <c r="D38" s="468">
        <v>1</v>
      </c>
      <c r="E38" s="471"/>
      <c r="F38" s="525">
        <f>'Anexo 1 HISTORICOS'!V44</f>
        <v>52128.640747515179</v>
      </c>
      <c r="G38" s="527">
        <f t="shared" si="9"/>
        <v>9904.44</v>
      </c>
      <c r="H38" s="527">
        <f t="shared" si="10"/>
        <v>62033.08</v>
      </c>
      <c r="I38" s="9"/>
      <c r="J38" s="204" t="e">
        <f>'Anexo1 cotizaciones2026'!AG40</f>
        <v>#DIV/0!</v>
      </c>
      <c r="K38" s="204" t="e">
        <f t="shared" si="11"/>
        <v>#DIV/0!</v>
      </c>
      <c r="L38" s="204" t="e">
        <f t="shared" si="12"/>
        <v>#DIV/0!</v>
      </c>
      <c r="M38" s="9"/>
      <c r="N38" s="133"/>
      <c r="O38" s="440" t="e">
        <f t="shared" si="13"/>
        <v>#DIV/0!</v>
      </c>
      <c r="P38" s="439" t="e">
        <f t="shared" si="14"/>
        <v>#DIV/0!</v>
      </c>
      <c r="Q38" s="439" t="e">
        <f t="shared" si="15"/>
        <v>#DIV/0!</v>
      </c>
      <c r="R38" s="439" t="e">
        <f t="shared" si="16"/>
        <v>#DIV/0!</v>
      </c>
    </row>
    <row r="39" spans="1:18" ht="66.75" customHeight="1" thickBot="1" x14ac:dyDescent="0.25">
      <c r="A39" s="464">
        <f t="shared" si="8"/>
        <v>10</v>
      </c>
      <c r="B39" s="466" t="s">
        <v>449</v>
      </c>
      <c r="C39" s="467" t="s">
        <v>356</v>
      </c>
      <c r="D39" s="468">
        <v>1</v>
      </c>
      <c r="E39" s="471"/>
      <c r="F39" s="525">
        <f>'Anexo 1 HISTORICOS'!V45</f>
        <v>977.67180908337912</v>
      </c>
      <c r="G39" s="527">
        <f t="shared" si="9"/>
        <v>185.76</v>
      </c>
      <c r="H39" s="527">
        <f t="shared" si="10"/>
        <v>1163.43</v>
      </c>
      <c r="I39" s="9"/>
      <c r="J39" s="204" t="e">
        <f>'Anexo1 cotizaciones2026'!AG41</f>
        <v>#DIV/0!</v>
      </c>
      <c r="K39" s="204" t="e">
        <f t="shared" si="11"/>
        <v>#DIV/0!</v>
      </c>
      <c r="L39" s="204" t="e">
        <f t="shared" si="12"/>
        <v>#DIV/0!</v>
      </c>
      <c r="M39" s="9"/>
      <c r="N39" s="133"/>
      <c r="O39" s="440" t="e">
        <f t="shared" si="13"/>
        <v>#DIV/0!</v>
      </c>
      <c r="P39" s="439" t="e">
        <f t="shared" si="14"/>
        <v>#DIV/0!</v>
      </c>
      <c r="Q39" s="439" t="e">
        <f t="shared" si="15"/>
        <v>#DIV/0!</v>
      </c>
      <c r="R39" s="439" t="e">
        <f t="shared" si="16"/>
        <v>#DIV/0!</v>
      </c>
    </row>
    <row r="40" spans="1:18" ht="66.75" customHeight="1" thickBot="1" x14ac:dyDescent="0.25">
      <c r="A40" s="464">
        <f t="shared" si="8"/>
        <v>11</v>
      </c>
      <c r="B40" s="466" t="s">
        <v>450</v>
      </c>
      <c r="C40" s="467" t="s">
        <v>356</v>
      </c>
      <c r="D40" s="468">
        <v>1</v>
      </c>
      <c r="E40" s="471"/>
      <c r="F40" s="525">
        <f>'Anexo 1 HISTORICOS'!V46</f>
        <v>1652.5911782164546</v>
      </c>
      <c r="G40" s="527">
        <f t="shared" si="9"/>
        <v>313.99</v>
      </c>
      <c r="H40" s="527">
        <f t="shared" si="10"/>
        <v>1966.58</v>
      </c>
      <c r="I40" s="9"/>
      <c r="J40" s="204" t="e">
        <f>'Anexo1 cotizaciones2026'!AG42</f>
        <v>#DIV/0!</v>
      </c>
      <c r="K40" s="204" t="e">
        <f t="shared" si="11"/>
        <v>#DIV/0!</v>
      </c>
      <c r="L40" s="204" t="e">
        <f t="shared" si="12"/>
        <v>#DIV/0!</v>
      </c>
      <c r="M40" s="9"/>
      <c r="N40" s="133"/>
      <c r="O40" s="440" t="e">
        <f t="shared" si="13"/>
        <v>#DIV/0!</v>
      </c>
      <c r="P40" s="439" t="e">
        <f t="shared" si="14"/>
        <v>#DIV/0!</v>
      </c>
      <c r="Q40" s="439" t="e">
        <f t="shared" si="15"/>
        <v>#DIV/0!</v>
      </c>
      <c r="R40" s="439" t="e">
        <f t="shared" si="16"/>
        <v>#DIV/0!</v>
      </c>
    </row>
    <row r="41" spans="1:18" ht="66.75" customHeight="1" thickBot="1" x14ac:dyDescent="0.25">
      <c r="A41" s="464">
        <f t="shared" si="8"/>
        <v>12</v>
      </c>
      <c r="B41" s="466" t="s">
        <v>451</v>
      </c>
      <c r="C41" s="467" t="s">
        <v>356</v>
      </c>
      <c r="D41" s="468">
        <v>1</v>
      </c>
      <c r="E41" s="471"/>
      <c r="F41" s="525">
        <f>'Anexo 1 HISTORICOS'!V47</f>
        <v>49720.880708172277</v>
      </c>
      <c r="G41" s="527">
        <f t="shared" si="9"/>
        <v>9446.9699999999993</v>
      </c>
      <c r="H41" s="527">
        <f t="shared" si="10"/>
        <v>59167.85</v>
      </c>
      <c r="I41" s="9"/>
      <c r="J41" s="204" t="e">
        <f>'Anexo1 cotizaciones2026'!AG43</f>
        <v>#DIV/0!</v>
      </c>
      <c r="K41" s="204" t="e">
        <f t="shared" si="11"/>
        <v>#DIV/0!</v>
      </c>
      <c r="L41" s="204" t="e">
        <f t="shared" si="12"/>
        <v>#DIV/0!</v>
      </c>
      <c r="M41" s="9"/>
      <c r="N41" s="133"/>
      <c r="O41" s="440" t="e">
        <f t="shared" si="13"/>
        <v>#DIV/0!</v>
      </c>
      <c r="P41" s="439" t="e">
        <f t="shared" si="14"/>
        <v>#DIV/0!</v>
      </c>
      <c r="Q41" s="439" t="e">
        <f t="shared" si="15"/>
        <v>#DIV/0!</v>
      </c>
      <c r="R41" s="439" t="e">
        <f t="shared" si="16"/>
        <v>#DIV/0!</v>
      </c>
    </row>
    <row r="42" spans="1:18" ht="66.75" customHeight="1" thickBot="1" x14ac:dyDescent="0.25">
      <c r="A42" s="464">
        <f t="shared" si="8"/>
        <v>13</v>
      </c>
      <c r="B42" s="466" t="s">
        <v>452</v>
      </c>
      <c r="C42" s="467" t="s">
        <v>356</v>
      </c>
      <c r="D42" s="468">
        <v>1</v>
      </c>
      <c r="E42" s="471"/>
      <c r="F42" s="525">
        <f>'Anexo 1 HISTORICOS'!V48</f>
        <v>53361.937139011585</v>
      </c>
      <c r="G42" s="527">
        <f t="shared" si="9"/>
        <v>10138.77</v>
      </c>
      <c r="H42" s="527">
        <f t="shared" si="10"/>
        <v>63500.71</v>
      </c>
      <c r="I42" s="9"/>
      <c r="J42" s="204" t="e">
        <f>'Anexo1 cotizaciones2026'!AG44</f>
        <v>#DIV/0!</v>
      </c>
      <c r="K42" s="204" t="e">
        <f t="shared" si="11"/>
        <v>#DIV/0!</v>
      </c>
      <c r="L42" s="204" t="e">
        <f t="shared" si="12"/>
        <v>#DIV/0!</v>
      </c>
      <c r="M42" s="9"/>
      <c r="N42" s="133"/>
      <c r="O42" s="440" t="e">
        <f t="shared" si="13"/>
        <v>#DIV/0!</v>
      </c>
      <c r="P42" s="439" t="e">
        <f t="shared" si="14"/>
        <v>#DIV/0!</v>
      </c>
      <c r="Q42" s="439" t="e">
        <f t="shared" si="15"/>
        <v>#DIV/0!</v>
      </c>
      <c r="R42" s="439" t="e">
        <f t="shared" si="16"/>
        <v>#DIV/0!</v>
      </c>
    </row>
    <row r="43" spans="1:18" ht="66.75" customHeight="1" thickBot="1" x14ac:dyDescent="0.25">
      <c r="A43" s="464">
        <f t="shared" si="8"/>
        <v>14</v>
      </c>
      <c r="B43" s="466" t="s">
        <v>453</v>
      </c>
      <c r="C43" s="467" t="s">
        <v>356</v>
      </c>
      <c r="D43" s="468">
        <v>1</v>
      </c>
      <c r="E43" s="471"/>
      <c r="F43" s="525">
        <f>'Anexo 1 HISTORICOS'!V49</f>
        <v>26751.19238059083</v>
      </c>
      <c r="G43" s="527">
        <f t="shared" si="9"/>
        <v>5082.7299999999996</v>
      </c>
      <c r="H43" s="527">
        <f t="shared" si="10"/>
        <v>31833.919999999998</v>
      </c>
      <c r="I43" s="9"/>
      <c r="J43" s="204" t="e">
        <f>'Anexo1 cotizaciones2026'!AG45</f>
        <v>#DIV/0!</v>
      </c>
      <c r="K43" s="204" t="e">
        <f t="shared" si="11"/>
        <v>#DIV/0!</v>
      </c>
      <c r="L43" s="204" t="e">
        <f t="shared" si="12"/>
        <v>#DIV/0!</v>
      </c>
      <c r="M43" s="9"/>
      <c r="N43" s="133"/>
      <c r="O43" s="440" t="e">
        <f t="shared" si="13"/>
        <v>#DIV/0!</v>
      </c>
      <c r="P43" s="439" t="e">
        <f t="shared" si="14"/>
        <v>#DIV/0!</v>
      </c>
      <c r="Q43" s="439" t="e">
        <f t="shared" si="15"/>
        <v>#DIV/0!</v>
      </c>
      <c r="R43" s="439" t="e">
        <f t="shared" si="16"/>
        <v>#DIV/0!</v>
      </c>
    </row>
    <row r="44" spans="1:18" ht="66.75" customHeight="1" thickBot="1" x14ac:dyDescent="0.25">
      <c r="A44" s="464">
        <f t="shared" si="8"/>
        <v>15</v>
      </c>
      <c r="B44" s="466" t="s">
        <v>454</v>
      </c>
      <c r="C44" s="467" t="s">
        <v>356</v>
      </c>
      <c r="D44" s="468">
        <v>1</v>
      </c>
      <c r="E44" s="471"/>
      <c r="F44" s="525">
        <f>'Anexo 1 HISTORICOS'!V50</f>
        <v>53502.373749999992</v>
      </c>
      <c r="G44" s="527">
        <f t="shared" si="9"/>
        <v>10165.450000000001</v>
      </c>
      <c r="H44" s="527">
        <f t="shared" si="10"/>
        <v>63667.82</v>
      </c>
      <c r="I44" s="9"/>
      <c r="J44" s="204" t="e">
        <f>'Anexo1 cotizaciones2026'!AG46</f>
        <v>#DIV/0!</v>
      </c>
      <c r="K44" s="204" t="e">
        <f t="shared" si="11"/>
        <v>#DIV/0!</v>
      </c>
      <c r="L44" s="204" t="e">
        <f t="shared" si="12"/>
        <v>#DIV/0!</v>
      </c>
      <c r="M44" s="9"/>
      <c r="N44" s="133"/>
      <c r="O44" s="440" t="e">
        <f t="shared" si="13"/>
        <v>#DIV/0!</v>
      </c>
      <c r="P44" s="439" t="e">
        <f t="shared" si="14"/>
        <v>#DIV/0!</v>
      </c>
      <c r="Q44" s="439" t="e">
        <f t="shared" si="15"/>
        <v>#DIV/0!</v>
      </c>
      <c r="R44" s="439" t="e">
        <f t="shared" si="16"/>
        <v>#DIV/0!</v>
      </c>
    </row>
    <row r="45" spans="1:18" ht="66.75" customHeight="1" thickBot="1" x14ac:dyDescent="0.25">
      <c r="A45" s="464">
        <f t="shared" si="8"/>
        <v>16</v>
      </c>
      <c r="B45" s="466" t="s">
        <v>455</v>
      </c>
      <c r="C45" s="467" t="s">
        <v>356</v>
      </c>
      <c r="D45" s="468">
        <v>1</v>
      </c>
      <c r="E45" s="471"/>
      <c r="F45" s="525">
        <f>'Anexo 1 HISTORICOS'!V51</f>
        <v>41401.569589315288</v>
      </c>
      <c r="G45" s="527">
        <f t="shared" si="9"/>
        <v>7866.3</v>
      </c>
      <c r="H45" s="527">
        <f t="shared" si="10"/>
        <v>49267.87</v>
      </c>
      <c r="I45" s="9"/>
      <c r="J45" s="204" t="e">
        <f>'Anexo1 cotizaciones2026'!AG47</f>
        <v>#DIV/0!</v>
      </c>
      <c r="K45" s="204" t="e">
        <f t="shared" si="11"/>
        <v>#DIV/0!</v>
      </c>
      <c r="L45" s="204" t="e">
        <f t="shared" si="12"/>
        <v>#DIV/0!</v>
      </c>
      <c r="M45" s="9"/>
      <c r="N45" s="133"/>
      <c r="O45" s="440" t="e">
        <f t="shared" si="13"/>
        <v>#DIV/0!</v>
      </c>
      <c r="P45" s="439" t="e">
        <f t="shared" si="14"/>
        <v>#DIV/0!</v>
      </c>
      <c r="Q45" s="439" t="e">
        <f t="shared" si="15"/>
        <v>#DIV/0!</v>
      </c>
      <c r="R45" s="439" t="e">
        <f t="shared" si="16"/>
        <v>#DIV/0!</v>
      </c>
    </row>
    <row r="46" spans="1:18" ht="66.75" customHeight="1" thickBot="1" x14ac:dyDescent="0.25">
      <c r="A46" s="464">
        <f t="shared" si="8"/>
        <v>17</v>
      </c>
      <c r="B46" s="466" t="s">
        <v>456</v>
      </c>
      <c r="C46" s="467" t="s">
        <v>356</v>
      </c>
      <c r="D46" s="468">
        <v>1</v>
      </c>
      <c r="E46" s="471"/>
      <c r="F46" s="525">
        <f>'Anexo 1 HISTORICOS'!V52</f>
        <v>19188.184274572057</v>
      </c>
      <c r="G46" s="527">
        <f t="shared" si="9"/>
        <v>3645.76</v>
      </c>
      <c r="H46" s="527">
        <f t="shared" si="10"/>
        <v>22833.94</v>
      </c>
      <c r="I46" s="9"/>
      <c r="J46" s="204" t="e">
        <f>'Anexo1 cotizaciones2026'!AG48</f>
        <v>#DIV/0!</v>
      </c>
      <c r="K46" s="204" t="e">
        <f t="shared" si="11"/>
        <v>#DIV/0!</v>
      </c>
      <c r="L46" s="204" t="e">
        <f t="shared" si="12"/>
        <v>#DIV/0!</v>
      </c>
      <c r="M46" s="9"/>
      <c r="N46" s="133"/>
      <c r="O46" s="440" t="e">
        <f t="shared" si="13"/>
        <v>#DIV/0!</v>
      </c>
      <c r="P46" s="439" t="e">
        <f t="shared" si="14"/>
        <v>#DIV/0!</v>
      </c>
      <c r="Q46" s="439" t="e">
        <f t="shared" si="15"/>
        <v>#DIV/0!</v>
      </c>
      <c r="R46" s="439" t="e">
        <f t="shared" si="16"/>
        <v>#DIV/0!</v>
      </c>
    </row>
    <row r="47" spans="1:18" ht="66.75" customHeight="1" thickBot="1" x14ac:dyDescent="0.25">
      <c r="A47" s="464">
        <f t="shared" si="8"/>
        <v>18</v>
      </c>
      <c r="B47" s="466" t="s">
        <v>457</v>
      </c>
      <c r="C47" s="467" t="s">
        <v>465</v>
      </c>
      <c r="D47" s="468">
        <v>1</v>
      </c>
      <c r="E47" s="471"/>
      <c r="F47" s="525">
        <f>'Anexo 1 HISTORICOS'!V53</f>
        <v>9145.2708669243511</v>
      </c>
      <c r="G47" s="527">
        <f t="shared" si="9"/>
        <v>1737.6</v>
      </c>
      <c r="H47" s="527">
        <f t="shared" si="10"/>
        <v>10882.87</v>
      </c>
      <c r="I47" s="9"/>
      <c r="J47" s="204" t="e">
        <f>'Anexo1 cotizaciones2026'!AG49</f>
        <v>#DIV/0!</v>
      </c>
      <c r="K47" s="204" t="e">
        <f t="shared" si="11"/>
        <v>#DIV/0!</v>
      </c>
      <c r="L47" s="204" t="e">
        <f t="shared" si="12"/>
        <v>#DIV/0!</v>
      </c>
      <c r="M47" s="9"/>
      <c r="N47" s="133"/>
      <c r="O47" s="440" t="e">
        <f t="shared" si="13"/>
        <v>#DIV/0!</v>
      </c>
      <c r="P47" s="439" t="e">
        <f t="shared" si="14"/>
        <v>#DIV/0!</v>
      </c>
      <c r="Q47" s="439" t="e">
        <f t="shared" si="15"/>
        <v>#DIV/0!</v>
      </c>
      <c r="R47" s="439" t="e">
        <f t="shared" si="16"/>
        <v>#DIV/0!</v>
      </c>
    </row>
    <row r="48" spans="1:18" ht="66.75" customHeight="1" thickBot="1" x14ac:dyDescent="0.25">
      <c r="A48" s="464">
        <f t="shared" si="8"/>
        <v>19</v>
      </c>
      <c r="B48" s="466" t="s">
        <v>458</v>
      </c>
      <c r="C48" s="467" t="s">
        <v>356</v>
      </c>
      <c r="D48" s="468">
        <v>1</v>
      </c>
      <c r="E48" s="471"/>
      <c r="F48" s="525">
        <f>'Anexo 1 HISTORICOS'!V54</f>
        <v>36720.826374240743</v>
      </c>
      <c r="G48" s="527">
        <f t="shared" si="9"/>
        <v>6976.96</v>
      </c>
      <c r="H48" s="527">
        <f t="shared" si="10"/>
        <v>43697.79</v>
      </c>
      <c r="I48" s="9"/>
      <c r="J48" s="204" t="e">
        <f>'Anexo1 cotizaciones2026'!AG50</f>
        <v>#DIV/0!</v>
      </c>
      <c r="K48" s="204" t="e">
        <f t="shared" si="11"/>
        <v>#DIV/0!</v>
      </c>
      <c r="L48" s="204" t="e">
        <f t="shared" si="12"/>
        <v>#DIV/0!</v>
      </c>
      <c r="M48" s="9"/>
      <c r="N48" s="133"/>
      <c r="O48" s="440" t="e">
        <f t="shared" si="13"/>
        <v>#DIV/0!</v>
      </c>
      <c r="P48" s="439" t="e">
        <f t="shared" si="14"/>
        <v>#DIV/0!</v>
      </c>
      <c r="Q48" s="439" t="e">
        <f t="shared" si="15"/>
        <v>#DIV/0!</v>
      </c>
      <c r="R48" s="439" t="e">
        <f t="shared" si="16"/>
        <v>#DIV/0!</v>
      </c>
    </row>
    <row r="49" spans="1:18" ht="66.75" customHeight="1" thickBot="1" x14ac:dyDescent="0.25">
      <c r="A49" s="464">
        <f t="shared" si="8"/>
        <v>20</v>
      </c>
      <c r="B49" s="466" t="s">
        <v>459</v>
      </c>
      <c r="C49" s="467" t="s">
        <v>356</v>
      </c>
      <c r="D49" s="468">
        <v>1</v>
      </c>
      <c r="E49" s="471"/>
      <c r="F49" s="525">
        <f>'Anexo 1 HISTORICOS'!V55</f>
        <v>74535.855893152941</v>
      </c>
      <c r="G49" s="527">
        <f t="shared" si="9"/>
        <v>14161.81</v>
      </c>
      <c r="H49" s="527">
        <f t="shared" si="10"/>
        <v>88697.67</v>
      </c>
      <c r="I49" s="9"/>
      <c r="J49" s="204" t="e">
        <f>'Anexo1 cotizaciones2026'!AG51</f>
        <v>#DIV/0!</v>
      </c>
      <c r="K49" s="204" t="e">
        <f t="shared" si="11"/>
        <v>#DIV/0!</v>
      </c>
      <c r="L49" s="204" t="e">
        <f t="shared" si="12"/>
        <v>#DIV/0!</v>
      </c>
      <c r="M49" s="9"/>
      <c r="N49" s="133"/>
      <c r="O49" s="440" t="e">
        <f t="shared" si="13"/>
        <v>#DIV/0!</v>
      </c>
      <c r="P49" s="439" t="e">
        <f t="shared" si="14"/>
        <v>#DIV/0!</v>
      </c>
      <c r="Q49" s="439" t="e">
        <f t="shared" si="15"/>
        <v>#DIV/0!</v>
      </c>
      <c r="R49" s="439" t="e">
        <f t="shared" si="16"/>
        <v>#DIV/0!</v>
      </c>
    </row>
    <row r="50" spans="1:18" ht="66.75" customHeight="1" thickBot="1" x14ac:dyDescent="0.25">
      <c r="A50" s="464">
        <f t="shared" si="8"/>
        <v>21</v>
      </c>
      <c r="B50" s="466" t="s">
        <v>460</v>
      </c>
      <c r="C50" s="467" t="s">
        <v>465</v>
      </c>
      <c r="D50" s="468">
        <v>1</v>
      </c>
      <c r="E50" s="471"/>
      <c r="F50" s="525">
        <f>'Anexo 1 HISTORICOS'!V56</f>
        <v>442855.08179872989</v>
      </c>
      <c r="G50" s="527">
        <f t="shared" si="9"/>
        <v>84142.47</v>
      </c>
      <c r="H50" s="527">
        <f t="shared" si="10"/>
        <v>526997.55000000005</v>
      </c>
      <c r="I50" s="9"/>
      <c r="J50" s="204" t="e">
        <f>'Anexo1 cotizaciones2026'!AG52</f>
        <v>#DIV/0!</v>
      </c>
      <c r="K50" s="204" t="e">
        <f t="shared" si="11"/>
        <v>#DIV/0!</v>
      </c>
      <c r="L50" s="204" t="e">
        <f t="shared" si="12"/>
        <v>#DIV/0!</v>
      </c>
      <c r="M50" s="9"/>
      <c r="N50" s="133"/>
      <c r="O50" s="440" t="e">
        <f t="shared" si="13"/>
        <v>#DIV/0!</v>
      </c>
      <c r="P50" s="439" t="e">
        <f t="shared" si="14"/>
        <v>#DIV/0!</v>
      </c>
      <c r="Q50" s="439" t="e">
        <f t="shared" si="15"/>
        <v>#DIV/0!</v>
      </c>
      <c r="R50" s="439" t="e">
        <f t="shared" si="16"/>
        <v>#DIV/0!</v>
      </c>
    </row>
    <row r="51" spans="1:18" ht="66.75" customHeight="1" thickBot="1" x14ac:dyDescent="0.25">
      <c r="A51" s="464">
        <f t="shared" si="8"/>
        <v>22</v>
      </c>
      <c r="B51" s="466" t="s">
        <v>461</v>
      </c>
      <c r="C51" s="467" t="s">
        <v>356</v>
      </c>
      <c r="D51" s="468">
        <v>1</v>
      </c>
      <c r="E51" s="471"/>
      <c r="F51" s="525">
        <f>'Anexo 1 HISTORICOS'!V57</f>
        <v>34733.715496962999</v>
      </c>
      <c r="G51" s="527">
        <f t="shared" si="9"/>
        <v>6599.41</v>
      </c>
      <c r="H51" s="527">
        <f t="shared" si="10"/>
        <v>41333.129999999997</v>
      </c>
      <c r="I51" s="9"/>
      <c r="J51" s="204" t="e">
        <f>'Anexo1 cotizaciones2026'!AG53</f>
        <v>#DIV/0!</v>
      </c>
      <c r="K51" s="204" t="e">
        <f t="shared" si="11"/>
        <v>#DIV/0!</v>
      </c>
      <c r="L51" s="204" t="e">
        <f t="shared" si="12"/>
        <v>#DIV/0!</v>
      </c>
      <c r="M51" s="9"/>
      <c r="N51" s="133"/>
      <c r="O51" s="440" t="e">
        <f t="shared" si="13"/>
        <v>#DIV/0!</v>
      </c>
      <c r="P51" s="439" t="e">
        <f t="shared" si="14"/>
        <v>#DIV/0!</v>
      </c>
      <c r="Q51" s="439" t="e">
        <f t="shared" si="15"/>
        <v>#DIV/0!</v>
      </c>
      <c r="R51" s="439" t="e">
        <f t="shared" si="16"/>
        <v>#DIV/0!</v>
      </c>
    </row>
    <row r="52" spans="1:18" ht="66.75" customHeight="1" thickBot="1" x14ac:dyDescent="0.25">
      <c r="A52" s="464">
        <f t="shared" si="8"/>
        <v>23</v>
      </c>
      <c r="B52" s="466" t="s">
        <v>462</v>
      </c>
      <c r="C52" s="467" t="s">
        <v>356</v>
      </c>
      <c r="D52" s="468">
        <v>1</v>
      </c>
      <c r="E52" s="471"/>
      <c r="F52" s="525">
        <f>'Anexo 1 HISTORICOS'!V58</f>
        <v>64846.841864301481</v>
      </c>
      <c r="G52" s="527">
        <f t="shared" si="9"/>
        <v>12320.9</v>
      </c>
      <c r="H52" s="527">
        <f t="shared" si="10"/>
        <v>77167.740000000005</v>
      </c>
      <c r="I52" s="9"/>
      <c r="J52" s="204" t="e">
        <f>'Anexo1 cotizaciones2026'!AG54</f>
        <v>#DIV/0!</v>
      </c>
      <c r="K52" s="204" t="e">
        <f t="shared" si="11"/>
        <v>#DIV/0!</v>
      </c>
      <c r="L52" s="204" t="e">
        <f t="shared" si="12"/>
        <v>#DIV/0!</v>
      </c>
      <c r="M52" s="9"/>
      <c r="N52" s="133"/>
      <c r="O52" s="440" t="e">
        <f>ROUND(AVERAGE(+F52,J52),2)</f>
        <v>#DIV/0!</v>
      </c>
      <c r="P52" s="439" t="e">
        <f t="shared" si="14"/>
        <v>#DIV/0!</v>
      </c>
      <c r="Q52" s="439" t="e">
        <f t="shared" si="15"/>
        <v>#DIV/0!</v>
      </c>
      <c r="R52" s="439" t="e">
        <f t="shared" si="16"/>
        <v>#DIV/0!</v>
      </c>
    </row>
    <row r="53" spans="1:18" ht="35.1" customHeight="1" thickBot="1" x14ac:dyDescent="0.25">
      <c r="A53" s="464">
        <f t="shared" si="8"/>
        <v>24</v>
      </c>
      <c r="B53" s="466" t="s">
        <v>463</v>
      </c>
      <c r="C53" s="467" t="s">
        <v>356</v>
      </c>
      <c r="D53" s="468">
        <v>1</v>
      </c>
      <c r="E53" s="219"/>
      <c r="F53" s="525">
        <f>'Anexo 1 HISTORICOS'!V59</f>
        <v>220026.7534235229</v>
      </c>
      <c r="G53" s="527">
        <f t="shared" si="9"/>
        <v>41805.08</v>
      </c>
      <c r="H53" s="527">
        <f t="shared" si="10"/>
        <v>261831.83</v>
      </c>
      <c r="I53" s="9"/>
      <c r="J53" s="204">
        <f>'Anexo1 cotizaciones2026'!AG55</f>
        <v>0</v>
      </c>
      <c r="K53" s="204">
        <f t="shared" si="11"/>
        <v>0</v>
      </c>
      <c r="L53" s="204">
        <f t="shared" si="12"/>
        <v>0</v>
      </c>
      <c r="M53" s="9"/>
      <c r="N53" s="133"/>
      <c r="O53" s="440">
        <f t="shared" si="13"/>
        <v>110013.38</v>
      </c>
      <c r="P53" s="439">
        <f t="shared" si="14"/>
        <v>20902.54</v>
      </c>
      <c r="Q53" s="439">
        <f t="shared" si="15"/>
        <v>130915.92</v>
      </c>
      <c r="R53" s="439">
        <f t="shared" si="16"/>
        <v>130915.92</v>
      </c>
    </row>
    <row r="54" spans="1:18" ht="35.1" customHeight="1" thickBot="1" x14ac:dyDescent="0.25">
      <c r="A54" s="464">
        <f t="shared" si="8"/>
        <v>25</v>
      </c>
      <c r="B54" s="466" t="s">
        <v>464</v>
      </c>
      <c r="C54" s="467" t="s">
        <v>356</v>
      </c>
      <c r="D54" s="468">
        <v>1</v>
      </c>
      <c r="E54" s="454"/>
      <c r="F54" s="525">
        <f>'Anexo 1 HISTORICOS'!V60</f>
        <v>114145.21252070677</v>
      </c>
      <c r="G54" s="527">
        <f t="shared" si="9"/>
        <v>21687.59</v>
      </c>
      <c r="H54" s="527">
        <f t="shared" si="10"/>
        <v>135832.79999999999</v>
      </c>
      <c r="I54" s="9"/>
      <c r="J54" s="204">
        <f>'Anexo1 cotizaciones2026'!AG56</f>
        <v>0</v>
      </c>
      <c r="K54" s="204">
        <f t="shared" si="11"/>
        <v>0</v>
      </c>
      <c r="L54" s="204">
        <f t="shared" si="12"/>
        <v>0</v>
      </c>
      <c r="M54" s="9"/>
      <c r="N54" s="133"/>
      <c r="O54" s="440">
        <f t="shared" si="13"/>
        <v>57072.61</v>
      </c>
      <c r="P54" s="439">
        <f t="shared" si="14"/>
        <v>10843.8</v>
      </c>
      <c r="Q54" s="439">
        <f t="shared" si="15"/>
        <v>67916.41</v>
      </c>
      <c r="R54" s="483">
        <f t="shared" si="16"/>
        <v>67916.41</v>
      </c>
    </row>
    <row r="55" spans="1:18" s="259" customFormat="1" ht="59.25" customHeight="1" thickBot="1" x14ac:dyDescent="0.4">
      <c r="A55" s="257"/>
      <c r="B55" s="256"/>
      <c r="C55" s="256"/>
      <c r="D55" s="256"/>
      <c r="E55" s="256"/>
      <c r="F55" s="438"/>
      <c r="G55" s="258"/>
      <c r="H55" s="256"/>
      <c r="I55" s="256"/>
      <c r="J55" s="256"/>
      <c r="K55" s="256"/>
      <c r="L55" s="256"/>
      <c r="M55" s="256"/>
      <c r="N55" s="256"/>
      <c r="R55" s="488" t="e">
        <f>SUM(R30:R54)</f>
        <v>#DIV/0!</v>
      </c>
    </row>
    <row r="56" spans="1:18" ht="39.75" customHeight="1" x14ac:dyDescent="0.2">
      <c r="A56" s="1048" t="s">
        <v>175</v>
      </c>
      <c r="B56" s="1048"/>
      <c r="C56" s="1048"/>
      <c r="D56" s="1048"/>
      <c r="E56" s="1048"/>
      <c r="F56" s="1048"/>
      <c r="G56" s="1048"/>
      <c r="H56" s="1048"/>
      <c r="I56" s="1048"/>
      <c r="J56" s="1048"/>
      <c r="K56" s="1048"/>
      <c r="L56" s="1048"/>
      <c r="M56" s="1048"/>
      <c r="N56" s="1048"/>
      <c r="O56" s="1048"/>
      <c r="P56" s="1048"/>
      <c r="Q56" s="1048"/>
    </row>
    <row r="57" spans="1:18" ht="45.75" customHeight="1" x14ac:dyDescent="0.2">
      <c r="A57" s="233"/>
      <c r="B57" s="233"/>
      <c r="C57" s="233"/>
      <c r="D57" s="233"/>
      <c r="E57" s="233"/>
      <c r="F57" s="233"/>
      <c r="G57" s="233"/>
      <c r="H57" s="233"/>
      <c r="I57" s="233"/>
      <c r="J57" s="233"/>
      <c r="K57" s="233"/>
      <c r="L57" s="233"/>
      <c r="M57" s="233"/>
      <c r="N57" s="233"/>
      <c r="O57" s="233"/>
      <c r="P57" s="233"/>
      <c r="Q57" s="233"/>
    </row>
    <row r="58" spans="1:18" ht="24" thickBot="1" x14ac:dyDescent="0.4">
      <c r="B58" s="14"/>
      <c r="C58" s="14"/>
      <c r="D58" s="14"/>
      <c r="E58" s="14"/>
      <c r="F58" s="14"/>
      <c r="G58" s="14"/>
      <c r="H58" s="14"/>
      <c r="I58" s="14"/>
      <c r="J58" s="14"/>
      <c r="K58" s="14"/>
      <c r="L58" s="14"/>
      <c r="M58" s="14"/>
      <c r="N58" s="14"/>
    </row>
    <row r="59" spans="1:18" s="122" customFormat="1" ht="63.75" customHeight="1" thickBot="1" x14ac:dyDescent="0.35">
      <c r="A59" s="1037" t="s">
        <v>478</v>
      </c>
      <c r="B59" s="1038"/>
      <c r="C59" s="1038"/>
      <c r="D59" s="1038"/>
      <c r="E59" s="1049" t="e">
        <f>#REF!</f>
        <v>#REF!</v>
      </c>
      <c r="F59" s="1049"/>
      <c r="G59" s="1049"/>
      <c r="H59" s="1049"/>
      <c r="I59" s="1049"/>
      <c r="J59" s="1049"/>
      <c r="K59" s="1049"/>
      <c r="L59" s="1049"/>
      <c r="M59" s="1049"/>
      <c r="N59" s="1049"/>
      <c r="O59" s="1049"/>
      <c r="P59" s="1049"/>
      <c r="Q59" s="232"/>
    </row>
    <row r="60" spans="1:18" s="16" customFormat="1" ht="23.25" x14ac:dyDescent="0.35">
      <c r="B60" s="79"/>
      <c r="C60" s="79"/>
      <c r="D60" s="79"/>
      <c r="E60" s="287"/>
      <c r="F60" s="14"/>
      <c r="G60" s="14"/>
      <c r="H60" s="14"/>
      <c r="I60" s="14"/>
      <c r="J60" s="14"/>
      <c r="K60" s="14"/>
      <c r="L60" s="14"/>
      <c r="M60" s="14"/>
      <c r="N60" s="14"/>
    </row>
    <row r="61" spans="1:18" s="16" customFormat="1" ht="31.5" customHeight="1" x14ac:dyDescent="0.35">
      <c r="B61" s="443" t="str">
        <f>'Anexo1 cotizaciones2026'!C60</f>
        <v xml:space="preserve">Fecha de elaboración: </v>
      </c>
      <c r="D61" s="161"/>
      <c r="E61" s="288"/>
      <c r="F61" s="113"/>
      <c r="G61" s="113"/>
      <c r="H61" s="14"/>
      <c r="I61" s="14"/>
      <c r="J61" s="14"/>
      <c r="K61" s="14"/>
      <c r="L61" s="14"/>
    </row>
    <row r="62" spans="1:18" s="16" customFormat="1" ht="31.5" customHeight="1" x14ac:dyDescent="0.35">
      <c r="B62" s="444"/>
      <c r="D62" s="161"/>
      <c r="E62" s="288"/>
      <c r="F62" s="113"/>
      <c r="G62" s="113"/>
      <c r="H62" s="14"/>
      <c r="I62" s="14"/>
      <c r="J62" s="14"/>
      <c r="K62" s="14"/>
      <c r="L62" s="14"/>
    </row>
    <row r="63" spans="1:18" s="16" customFormat="1" ht="31.5" customHeight="1" x14ac:dyDescent="0.35">
      <c r="B63" s="346" t="str">
        <f>'Anexo1 cotizaciones2026'!C61</f>
        <v xml:space="preserve">Estudio del Sector No.  </v>
      </c>
      <c r="C63" s="346"/>
      <c r="D63" s="162"/>
      <c r="E63" s="289"/>
      <c r="F63" s="14"/>
      <c r="G63" s="14"/>
      <c r="H63" s="14"/>
      <c r="I63" s="14"/>
      <c r="J63" s="14"/>
      <c r="K63" s="14"/>
      <c r="L63" s="14"/>
      <c r="M63" s="14"/>
      <c r="N63" s="14"/>
    </row>
    <row r="64" spans="1:18" s="16" customFormat="1" ht="162" customHeight="1" x14ac:dyDescent="0.35">
      <c r="B64" s="14"/>
      <c r="C64" s="14"/>
      <c r="D64" s="14"/>
      <c r="E64" s="290"/>
      <c r="F64" s="14"/>
      <c r="G64" s="14"/>
      <c r="H64" s="14"/>
      <c r="I64" s="14"/>
      <c r="J64" s="14"/>
      <c r="K64" s="14"/>
      <c r="L64" s="14"/>
      <c r="M64" s="14"/>
      <c r="N64" s="14"/>
    </row>
    <row r="65" spans="1:14" s="16" customFormat="1" ht="23.25" x14ac:dyDescent="0.35">
      <c r="A65" s="15"/>
      <c r="B65" s="15"/>
      <c r="C65" s="15"/>
      <c r="H65" s="14"/>
      <c r="I65" s="14"/>
      <c r="J65" s="14"/>
      <c r="K65" s="14"/>
      <c r="L65" s="14"/>
      <c r="M65" s="14"/>
      <c r="N65" s="14"/>
    </row>
    <row r="66" spans="1:14" s="16" customFormat="1" ht="23.25" x14ac:dyDescent="0.35">
      <c r="A66" s="15"/>
      <c r="B66" s="15"/>
      <c r="C66" s="15"/>
      <c r="H66" s="14"/>
      <c r="I66" s="14"/>
      <c r="J66" s="14"/>
      <c r="K66" s="14"/>
      <c r="L66" s="14"/>
      <c r="M66" s="14"/>
      <c r="N66" s="14"/>
    </row>
    <row r="67" spans="1:14" s="16" customFormat="1" x14ac:dyDescent="0.2">
      <c r="A67" s="15"/>
      <c r="B67" s="15"/>
      <c r="C67" s="15"/>
    </row>
    <row r="68" spans="1:14" s="16" customFormat="1" ht="23.25" x14ac:dyDescent="0.35">
      <c r="A68" s="15"/>
      <c r="B68" s="18"/>
      <c r="C68" s="18"/>
      <c r="N68" s="14"/>
    </row>
    <row r="69" spans="1:14" s="16" customFormat="1" ht="23.25" x14ac:dyDescent="0.35">
      <c r="A69" s="15"/>
      <c r="B69" s="73"/>
      <c r="C69" s="73"/>
      <c r="N69" s="14"/>
    </row>
    <row r="70" spans="1:14" s="16" customFormat="1" ht="23.25" x14ac:dyDescent="0.35">
      <c r="A70" s="15"/>
      <c r="B70" s="79"/>
      <c r="C70" s="79"/>
      <c r="N70" s="14"/>
    </row>
    <row r="71" spans="1:14" s="16" customFormat="1" ht="23.25" x14ac:dyDescent="0.35">
      <c r="A71" s="15"/>
      <c r="B71" s="79"/>
      <c r="C71" s="79"/>
      <c r="N71" s="14"/>
    </row>
    <row r="72" spans="1:14" s="16" customFormat="1" ht="23.25" x14ac:dyDescent="0.35">
      <c r="A72" s="15"/>
      <c r="B72" s="79"/>
      <c r="C72" s="79"/>
      <c r="N72" s="14"/>
    </row>
    <row r="73" spans="1:14" s="16" customFormat="1" ht="23.25" x14ac:dyDescent="0.35">
      <c r="A73" s="15"/>
      <c r="B73" s="79"/>
      <c r="C73" s="79"/>
      <c r="N73" s="14"/>
    </row>
    <row r="74" spans="1:14" s="16" customFormat="1" ht="23.25" x14ac:dyDescent="0.35">
      <c r="A74" s="15"/>
      <c r="B74" s="79"/>
      <c r="C74" s="79"/>
      <c r="N74" s="14"/>
    </row>
    <row r="75" spans="1:14" s="16" customFormat="1" ht="23.25" x14ac:dyDescent="0.35">
      <c r="A75" s="15"/>
      <c r="B75" s="79"/>
      <c r="C75" s="79"/>
      <c r="N75" s="14"/>
    </row>
    <row r="76" spans="1:14" s="16" customFormat="1" ht="23.25" x14ac:dyDescent="0.35">
      <c r="A76" s="14"/>
      <c r="B76" s="14"/>
      <c r="C76" s="14"/>
      <c r="H76" s="14"/>
      <c r="I76" s="14"/>
      <c r="J76" s="14"/>
      <c r="K76" s="14"/>
      <c r="L76" s="14"/>
      <c r="M76" s="14"/>
      <c r="N76" s="14"/>
    </row>
    <row r="77" spans="1:14" s="16" customFormat="1" ht="23.25" x14ac:dyDescent="0.35">
      <c r="A77" s="14"/>
      <c r="B77" s="14"/>
      <c r="C77" s="14"/>
      <c r="H77" s="14"/>
      <c r="I77" s="14"/>
      <c r="J77" s="14"/>
      <c r="K77" s="14"/>
      <c r="L77" s="14"/>
      <c r="M77" s="14"/>
      <c r="N77" s="14"/>
    </row>
    <row r="78" spans="1:14" s="16" customFormat="1" ht="23.25" x14ac:dyDescent="0.35">
      <c r="A78" s="14"/>
      <c r="B78" s="14"/>
      <c r="C78" s="14"/>
      <c r="H78" s="14"/>
      <c r="I78" s="14"/>
      <c r="J78" s="14"/>
      <c r="K78" s="14"/>
      <c r="L78" s="14"/>
      <c r="M78" s="14"/>
      <c r="N78" s="14"/>
    </row>
    <row r="79" spans="1:14" s="16" customFormat="1" ht="23.25" x14ac:dyDescent="0.35">
      <c r="A79" s="14"/>
      <c r="B79" s="14"/>
      <c r="C79" s="14"/>
      <c r="H79" s="14"/>
      <c r="I79" s="14"/>
      <c r="J79" s="14"/>
      <c r="K79" s="14"/>
      <c r="L79" s="14"/>
      <c r="M79" s="14"/>
      <c r="N79" s="14"/>
    </row>
    <row r="80" spans="1:14" s="16" customFormat="1" ht="23.25" x14ac:dyDescent="0.35">
      <c r="A80" s="14"/>
      <c r="B80" s="14"/>
      <c r="C80" s="14"/>
      <c r="H80" s="14"/>
      <c r="I80" s="14"/>
      <c r="J80" s="14"/>
      <c r="K80" s="14"/>
      <c r="L80" s="14"/>
      <c r="M80" s="14"/>
      <c r="N80" s="14"/>
    </row>
    <row r="81" spans="1:14" s="16" customFormat="1" ht="23.25" x14ac:dyDescent="0.35">
      <c r="A81" s="14"/>
      <c r="B81" s="14"/>
      <c r="C81" s="14"/>
      <c r="H81" s="14"/>
      <c r="I81" s="14"/>
      <c r="J81" s="14"/>
      <c r="K81" s="14"/>
      <c r="L81" s="14"/>
      <c r="M81" s="14"/>
      <c r="N81" s="14"/>
    </row>
    <row r="82" spans="1:14" s="16" customFormat="1" ht="23.25" x14ac:dyDescent="0.35">
      <c r="A82" s="14"/>
      <c r="B82" s="14"/>
      <c r="C82" s="14"/>
      <c r="H82" s="14"/>
      <c r="I82" s="14"/>
      <c r="J82" s="14"/>
      <c r="K82" s="14"/>
      <c r="L82" s="14"/>
      <c r="M82" s="14"/>
      <c r="N82" s="14"/>
    </row>
    <row r="83" spans="1:14" s="16" customFormat="1" ht="23.25" x14ac:dyDescent="0.35">
      <c r="A83" s="14"/>
      <c r="B83" s="14"/>
      <c r="C83" s="14"/>
      <c r="H83" s="14"/>
      <c r="I83" s="14"/>
      <c r="J83" s="14"/>
      <c r="K83" s="14"/>
      <c r="L83" s="14"/>
      <c r="M83" s="14"/>
      <c r="N83" s="14"/>
    </row>
    <row r="84" spans="1:14" s="16" customFormat="1" ht="23.25" x14ac:dyDescent="0.35">
      <c r="A84" s="14"/>
      <c r="B84" s="14"/>
      <c r="C84" s="14"/>
      <c r="H84" s="14"/>
      <c r="I84" s="14"/>
      <c r="J84" s="14"/>
      <c r="K84" s="14"/>
      <c r="L84" s="14"/>
      <c r="M84" s="14"/>
      <c r="N84" s="14"/>
    </row>
    <row r="85" spans="1:14" s="16" customFormat="1" ht="23.25" x14ac:dyDescent="0.35">
      <c r="B85" s="79"/>
      <c r="C85" s="79"/>
      <c r="N85" s="14"/>
    </row>
    <row r="86" spans="1:14" s="16" customFormat="1" ht="23.25" x14ac:dyDescent="0.35">
      <c r="B86" s="79"/>
      <c r="C86" s="79"/>
      <c r="N86" s="14"/>
    </row>
    <row r="87" spans="1:14" s="16" customFormat="1" ht="23.25" x14ac:dyDescent="0.35">
      <c r="B87" s="79"/>
      <c r="C87" s="79"/>
      <c r="N87" s="14"/>
    </row>
    <row r="88" spans="1:14" s="16" customFormat="1" ht="23.25" x14ac:dyDescent="0.35">
      <c r="B88" s="79"/>
      <c r="C88" s="79"/>
      <c r="N88" s="14"/>
    </row>
    <row r="89" spans="1:14" s="16" customFormat="1" x14ac:dyDescent="0.2">
      <c r="B89" s="79"/>
      <c r="C89" s="79"/>
    </row>
    <row r="90" spans="1:14" s="16" customFormat="1" x14ac:dyDescent="0.2">
      <c r="B90" s="79"/>
      <c r="C90" s="79"/>
    </row>
    <row r="91" spans="1:14" x14ac:dyDescent="0.2">
      <c r="D91" s="16"/>
      <c r="E91" s="16"/>
      <c r="G91" s="16"/>
    </row>
    <row r="92" spans="1:14" x14ac:dyDescent="0.2">
      <c r="D92" s="16"/>
      <c r="E92" s="16"/>
      <c r="G92" s="16"/>
    </row>
    <row r="93" spans="1:14" x14ac:dyDescent="0.2">
      <c r="D93" s="16"/>
      <c r="E93" s="16"/>
      <c r="G93" s="16"/>
    </row>
    <row r="94" spans="1:14" x14ac:dyDescent="0.2">
      <c r="D94" s="16"/>
      <c r="E94" s="16"/>
      <c r="G94" s="16"/>
    </row>
    <row r="95" spans="1:14" x14ac:dyDescent="0.2">
      <c r="D95" s="16"/>
      <c r="E95" s="16"/>
      <c r="G95" s="16"/>
    </row>
    <row r="96" spans="1:14" x14ac:dyDescent="0.2">
      <c r="D96" s="16"/>
      <c r="E96" s="16"/>
      <c r="G96" s="16"/>
    </row>
    <row r="97" spans="4:7" x14ac:dyDescent="0.2">
      <c r="D97" s="16"/>
      <c r="E97" s="16"/>
      <c r="G97" s="16"/>
    </row>
    <row r="98" spans="4:7" x14ac:dyDescent="0.2">
      <c r="D98" s="16"/>
      <c r="E98" s="16"/>
      <c r="G98" s="16"/>
    </row>
    <row r="99" spans="4:7" x14ac:dyDescent="0.2">
      <c r="D99" s="16"/>
      <c r="E99" s="16"/>
      <c r="G99" s="16"/>
    </row>
    <row r="100" spans="4:7" x14ac:dyDescent="0.2">
      <c r="D100" s="16"/>
      <c r="E100" s="16"/>
      <c r="G100" s="16"/>
    </row>
    <row r="101" spans="4:7" x14ac:dyDescent="0.2">
      <c r="D101" s="16"/>
      <c r="E101" s="16"/>
      <c r="G101" s="16"/>
    </row>
    <row r="102" spans="4:7" x14ac:dyDescent="0.2">
      <c r="D102" s="16"/>
      <c r="E102" s="16"/>
      <c r="G102" s="16"/>
    </row>
    <row r="103" spans="4:7" x14ac:dyDescent="0.2">
      <c r="D103" s="16"/>
      <c r="E103" s="16"/>
      <c r="G103" s="16"/>
    </row>
    <row r="104" spans="4:7" x14ac:dyDescent="0.2">
      <c r="D104" s="16"/>
      <c r="E104" s="16"/>
      <c r="G104" s="16"/>
    </row>
    <row r="105" spans="4:7" x14ac:dyDescent="0.2">
      <c r="D105" s="16"/>
      <c r="E105" s="16"/>
      <c r="G105" s="16"/>
    </row>
    <row r="106" spans="4:7" x14ac:dyDescent="0.2">
      <c r="D106" s="16"/>
      <c r="E106" s="16"/>
      <c r="G106" s="16"/>
    </row>
    <row r="107" spans="4:7" x14ac:dyDescent="0.2">
      <c r="D107" s="16"/>
      <c r="E107" s="16"/>
      <c r="G107" s="16"/>
    </row>
    <row r="108" spans="4:7" x14ac:dyDescent="0.2">
      <c r="D108" s="16"/>
      <c r="E108" s="16"/>
      <c r="G108" s="16"/>
    </row>
    <row r="109" spans="4:7" x14ac:dyDescent="0.2">
      <c r="D109" s="16"/>
      <c r="E109" s="16"/>
      <c r="G109" s="16"/>
    </row>
    <row r="110" spans="4:7" x14ac:dyDescent="0.2">
      <c r="D110" s="16"/>
      <c r="E110" s="16"/>
      <c r="G110" s="16"/>
    </row>
    <row r="111" spans="4:7" x14ac:dyDescent="0.2">
      <c r="D111" s="16"/>
      <c r="E111" s="16"/>
      <c r="G111" s="16"/>
    </row>
    <row r="112" spans="4:7" x14ac:dyDescent="0.2">
      <c r="D112" s="16"/>
      <c r="E112" s="16"/>
      <c r="G112" s="16"/>
    </row>
    <row r="113" spans="4:7" x14ac:dyDescent="0.2">
      <c r="D113" s="16"/>
      <c r="E113" s="16"/>
      <c r="G113" s="16"/>
    </row>
    <row r="114" spans="4:7" x14ac:dyDescent="0.2">
      <c r="D114" s="16"/>
      <c r="E114" s="16"/>
      <c r="G114" s="16"/>
    </row>
    <row r="115" spans="4:7" x14ac:dyDescent="0.2">
      <c r="D115" s="16"/>
      <c r="E115" s="16"/>
      <c r="G115" s="16"/>
    </row>
    <row r="116" spans="4:7" x14ac:dyDescent="0.2">
      <c r="D116" s="16"/>
      <c r="E116" s="16"/>
      <c r="G116" s="16"/>
    </row>
    <row r="117" spans="4:7" x14ac:dyDescent="0.2">
      <c r="D117" s="16"/>
      <c r="E117" s="16"/>
      <c r="G117" s="16"/>
    </row>
    <row r="118" spans="4:7" x14ac:dyDescent="0.2">
      <c r="D118" s="16"/>
      <c r="E118" s="16"/>
      <c r="G118" s="16"/>
    </row>
    <row r="119" spans="4:7" x14ac:dyDescent="0.2">
      <c r="D119" s="16"/>
      <c r="E119" s="16"/>
      <c r="G119" s="16"/>
    </row>
    <row r="120" spans="4:7" x14ac:dyDescent="0.2">
      <c r="D120" s="16"/>
      <c r="E120" s="16"/>
      <c r="G120" s="16"/>
    </row>
    <row r="121" spans="4:7" x14ac:dyDescent="0.2">
      <c r="D121" s="16"/>
      <c r="E121" s="16"/>
      <c r="G121" s="16"/>
    </row>
    <row r="122" spans="4:7" x14ac:dyDescent="0.2">
      <c r="D122" s="16"/>
      <c r="E122" s="16"/>
      <c r="G122" s="16"/>
    </row>
    <row r="123" spans="4:7" x14ac:dyDescent="0.2">
      <c r="D123" s="16"/>
      <c r="E123" s="16"/>
      <c r="G123" s="16"/>
    </row>
    <row r="124" spans="4:7" x14ac:dyDescent="0.2">
      <c r="D124" s="16"/>
      <c r="E124" s="16"/>
      <c r="G124" s="16"/>
    </row>
    <row r="125" spans="4:7" x14ac:dyDescent="0.2">
      <c r="D125" s="16"/>
      <c r="E125" s="16"/>
      <c r="G125" s="16"/>
    </row>
    <row r="126" spans="4:7" x14ac:dyDescent="0.2">
      <c r="D126" s="16"/>
      <c r="E126" s="16"/>
      <c r="G126" s="16"/>
    </row>
    <row r="127" spans="4:7" x14ac:dyDescent="0.2">
      <c r="D127" s="16"/>
      <c r="E127" s="16"/>
      <c r="G127" s="16"/>
    </row>
    <row r="128" spans="4:7" x14ac:dyDescent="0.2">
      <c r="D128" s="16"/>
      <c r="E128" s="16"/>
      <c r="G128" s="16"/>
    </row>
    <row r="129" spans="4:7" x14ac:dyDescent="0.2">
      <c r="D129" s="16"/>
      <c r="E129" s="16"/>
      <c r="G129" s="16"/>
    </row>
    <row r="130" spans="4:7" x14ac:dyDescent="0.2">
      <c r="D130" s="16"/>
      <c r="E130" s="16"/>
      <c r="G130" s="16"/>
    </row>
    <row r="131" spans="4:7" x14ac:dyDescent="0.2">
      <c r="D131" s="16"/>
      <c r="E131" s="16"/>
      <c r="G131" s="16"/>
    </row>
    <row r="132" spans="4:7" x14ac:dyDescent="0.2">
      <c r="D132" s="16"/>
      <c r="E132" s="16"/>
      <c r="G132" s="16"/>
    </row>
    <row r="133" spans="4:7" x14ac:dyDescent="0.2">
      <c r="D133" s="16"/>
      <c r="E133" s="16"/>
      <c r="G133" s="16"/>
    </row>
    <row r="134" spans="4:7" x14ac:dyDescent="0.2">
      <c r="D134" s="16"/>
      <c r="E134" s="16"/>
      <c r="G134" s="16"/>
    </row>
    <row r="135" spans="4:7" x14ac:dyDescent="0.2">
      <c r="D135" s="16"/>
      <c r="E135" s="16"/>
      <c r="G135" s="16"/>
    </row>
    <row r="136" spans="4:7" x14ac:dyDescent="0.2">
      <c r="D136" s="16"/>
      <c r="E136" s="16"/>
      <c r="G136" s="16"/>
    </row>
    <row r="137" spans="4:7" x14ac:dyDescent="0.2">
      <c r="D137" s="16"/>
      <c r="E137" s="16"/>
      <c r="G137" s="16"/>
    </row>
    <row r="138" spans="4:7" x14ac:dyDescent="0.2">
      <c r="D138" s="16"/>
      <c r="E138" s="16"/>
      <c r="G138" s="16"/>
    </row>
    <row r="139" spans="4:7" x14ac:dyDescent="0.2">
      <c r="D139" s="16"/>
      <c r="E139" s="16"/>
      <c r="G139" s="16"/>
    </row>
    <row r="140" spans="4:7" x14ac:dyDescent="0.2">
      <c r="D140" s="16"/>
      <c r="E140" s="16"/>
      <c r="G140" s="16"/>
    </row>
    <row r="141" spans="4:7" x14ac:dyDescent="0.2">
      <c r="D141" s="16"/>
      <c r="E141" s="16"/>
      <c r="G141" s="16"/>
    </row>
    <row r="142" spans="4:7" x14ac:dyDescent="0.2">
      <c r="D142" s="16"/>
      <c r="E142" s="16"/>
      <c r="G142" s="16"/>
    </row>
    <row r="143" spans="4:7" x14ac:dyDescent="0.2">
      <c r="D143" s="16"/>
      <c r="E143" s="16"/>
      <c r="G143" s="16"/>
    </row>
    <row r="144" spans="4:7" x14ac:dyDescent="0.2">
      <c r="D144" s="16"/>
      <c r="E144" s="16"/>
      <c r="G144" s="16"/>
    </row>
    <row r="145" spans="4:7" x14ac:dyDescent="0.2">
      <c r="D145" s="16"/>
      <c r="E145" s="16"/>
      <c r="G145" s="16"/>
    </row>
    <row r="146" spans="4:7" x14ac:dyDescent="0.2">
      <c r="D146" s="16"/>
      <c r="E146" s="16"/>
      <c r="G146" s="16"/>
    </row>
    <row r="147" spans="4:7" x14ac:dyDescent="0.2">
      <c r="D147" s="16"/>
      <c r="E147" s="16"/>
      <c r="G147" s="16"/>
    </row>
    <row r="148" spans="4:7" x14ac:dyDescent="0.2">
      <c r="D148" s="16"/>
      <c r="E148" s="16"/>
      <c r="G148" s="16"/>
    </row>
    <row r="149" spans="4:7" x14ac:dyDescent="0.2">
      <c r="D149" s="16"/>
      <c r="E149" s="16"/>
      <c r="G149" s="16"/>
    </row>
    <row r="150" spans="4:7" x14ac:dyDescent="0.2">
      <c r="D150" s="16"/>
      <c r="E150" s="16"/>
      <c r="G150" s="16"/>
    </row>
    <row r="151" spans="4:7" x14ac:dyDescent="0.2">
      <c r="D151" s="16"/>
      <c r="E151" s="16"/>
      <c r="G151" s="16"/>
    </row>
    <row r="152" spans="4:7" x14ac:dyDescent="0.2">
      <c r="D152" s="16"/>
      <c r="E152" s="16"/>
      <c r="G152" s="16"/>
    </row>
    <row r="153" spans="4:7" x14ac:dyDescent="0.2">
      <c r="D153" s="16"/>
      <c r="E153" s="16"/>
      <c r="G153" s="16"/>
    </row>
    <row r="154" spans="4:7" x14ac:dyDescent="0.2">
      <c r="D154" s="16"/>
      <c r="E154" s="16"/>
      <c r="G154" s="16"/>
    </row>
    <row r="155" spans="4:7" x14ac:dyDescent="0.2">
      <c r="D155" s="16"/>
      <c r="E155" s="16"/>
      <c r="G155" s="16"/>
    </row>
    <row r="156" spans="4:7" x14ac:dyDescent="0.2">
      <c r="D156" s="16"/>
      <c r="E156" s="16"/>
      <c r="G156" s="16"/>
    </row>
    <row r="157" spans="4:7" x14ac:dyDescent="0.2">
      <c r="D157" s="16"/>
      <c r="E157" s="16"/>
      <c r="G157" s="16"/>
    </row>
    <row r="158" spans="4:7" x14ac:dyDescent="0.2">
      <c r="D158" s="16"/>
      <c r="E158" s="16"/>
      <c r="G158" s="16"/>
    </row>
    <row r="159" spans="4:7" x14ac:dyDescent="0.2">
      <c r="D159" s="16"/>
      <c r="E159" s="16"/>
      <c r="G159" s="16"/>
    </row>
    <row r="160" spans="4:7" x14ac:dyDescent="0.2">
      <c r="D160" s="16"/>
      <c r="E160" s="16"/>
      <c r="G160" s="16"/>
    </row>
    <row r="161" spans="4:7" x14ac:dyDescent="0.2">
      <c r="D161" s="16"/>
      <c r="E161" s="16"/>
      <c r="G161" s="16"/>
    </row>
    <row r="162" spans="4:7" x14ac:dyDescent="0.2">
      <c r="D162" s="16"/>
      <c r="E162" s="16"/>
      <c r="G162" s="16"/>
    </row>
    <row r="163" spans="4:7" x14ac:dyDescent="0.2">
      <c r="D163" s="16"/>
      <c r="E163" s="16"/>
      <c r="G163" s="16"/>
    </row>
    <row r="164" spans="4:7" x14ac:dyDescent="0.2">
      <c r="D164" s="16"/>
      <c r="E164" s="16"/>
      <c r="G164" s="16"/>
    </row>
    <row r="165" spans="4:7" x14ac:dyDescent="0.2">
      <c r="D165" s="16"/>
      <c r="E165" s="16"/>
      <c r="G165" s="16"/>
    </row>
    <row r="166" spans="4:7" x14ac:dyDescent="0.2">
      <c r="D166" s="16"/>
      <c r="E166" s="16"/>
      <c r="G166" s="16"/>
    </row>
    <row r="167" spans="4:7" x14ac:dyDescent="0.2">
      <c r="D167" s="16"/>
      <c r="E167" s="16"/>
      <c r="G167" s="16"/>
    </row>
    <row r="168" spans="4:7" x14ac:dyDescent="0.2">
      <c r="D168" s="16"/>
      <c r="E168" s="16"/>
      <c r="G168" s="16"/>
    </row>
    <row r="169" spans="4:7" x14ac:dyDescent="0.2">
      <c r="D169" s="16"/>
      <c r="E169" s="16"/>
      <c r="G169" s="16"/>
    </row>
    <row r="170" spans="4:7" x14ac:dyDescent="0.2">
      <c r="D170" s="16"/>
      <c r="E170" s="16"/>
      <c r="G170" s="16"/>
    </row>
    <row r="171" spans="4:7" x14ac:dyDescent="0.2">
      <c r="D171" s="16"/>
      <c r="E171" s="16"/>
      <c r="G171" s="16"/>
    </row>
    <row r="172" spans="4:7" x14ac:dyDescent="0.2">
      <c r="D172" s="16"/>
      <c r="E172" s="16"/>
      <c r="G172" s="16"/>
    </row>
    <row r="173" spans="4:7" x14ac:dyDescent="0.2">
      <c r="D173" s="16"/>
      <c r="E173" s="16"/>
      <c r="G173" s="16"/>
    </row>
    <row r="174" spans="4:7" x14ac:dyDescent="0.2">
      <c r="D174" s="16"/>
      <c r="E174" s="16"/>
      <c r="G174" s="16"/>
    </row>
    <row r="175" spans="4:7" x14ac:dyDescent="0.2">
      <c r="D175" s="16"/>
      <c r="E175" s="16"/>
      <c r="G175" s="16"/>
    </row>
    <row r="176" spans="4:7" x14ac:dyDescent="0.2">
      <c r="D176" s="16"/>
      <c r="E176" s="16"/>
      <c r="G176" s="16"/>
    </row>
    <row r="177" spans="4:7" x14ac:dyDescent="0.2">
      <c r="D177" s="16"/>
      <c r="E177" s="16"/>
      <c r="G177" s="16"/>
    </row>
    <row r="178" spans="4:7" x14ac:dyDescent="0.2">
      <c r="D178" s="16"/>
      <c r="E178" s="16"/>
      <c r="G178" s="16"/>
    </row>
    <row r="179" spans="4:7" x14ac:dyDescent="0.2">
      <c r="D179" s="16"/>
      <c r="E179" s="16"/>
      <c r="G179" s="16"/>
    </row>
    <row r="180" spans="4:7" x14ac:dyDescent="0.2">
      <c r="D180" s="16"/>
      <c r="E180" s="16"/>
      <c r="G180" s="16"/>
    </row>
    <row r="181" spans="4:7" x14ac:dyDescent="0.2">
      <c r="D181" s="16"/>
      <c r="E181" s="16"/>
      <c r="G181" s="16"/>
    </row>
    <row r="182" spans="4:7" x14ac:dyDescent="0.2">
      <c r="D182" s="16"/>
      <c r="E182" s="16"/>
      <c r="G182" s="16"/>
    </row>
    <row r="183" spans="4:7" x14ac:dyDescent="0.2">
      <c r="D183" s="16"/>
      <c r="E183" s="16"/>
      <c r="G183" s="16"/>
    </row>
    <row r="184" spans="4:7" x14ac:dyDescent="0.2">
      <c r="D184" s="16"/>
      <c r="E184" s="16"/>
      <c r="G184" s="16"/>
    </row>
    <row r="185" spans="4:7" x14ac:dyDescent="0.2">
      <c r="D185" s="16"/>
      <c r="E185" s="16"/>
      <c r="G185" s="16"/>
    </row>
    <row r="186" spans="4:7" x14ac:dyDescent="0.2">
      <c r="D186" s="16"/>
      <c r="E186" s="16"/>
      <c r="G186" s="16"/>
    </row>
    <row r="187" spans="4:7" x14ac:dyDescent="0.2">
      <c r="D187" s="16"/>
      <c r="E187" s="16"/>
      <c r="G187" s="16"/>
    </row>
    <row r="188" spans="4:7" x14ac:dyDescent="0.2">
      <c r="D188" s="16"/>
      <c r="E188" s="16"/>
      <c r="G188" s="16"/>
    </row>
    <row r="189" spans="4:7" x14ac:dyDescent="0.2">
      <c r="D189" s="16"/>
      <c r="E189" s="16"/>
      <c r="G189" s="16"/>
    </row>
    <row r="190" spans="4:7" x14ac:dyDescent="0.2">
      <c r="D190" s="16"/>
      <c r="E190" s="16"/>
      <c r="G190" s="16"/>
    </row>
    <row r="191" spans="4:7" x14ac:dyDescent="0.2">
      <c r="D191" s="16"/>
      <c r="E191" s="16"/>
      <c r="G191" s="16"/>
    </row>
    <row r="192" spans="4:7" x14ac:dyDescent="0.2">
      <c r="D192" s="16"/>
      <c r="E192" s="16"/>
      <c r="G192" s="16"/>
    </row>
    <row r="193" spans="4:7" x14ac:dyDescent="0.2">
      <c r="D193" s="16"/>
      <c r="E193" s="16"/>
      <c r="G193" s="16"/>
    </row>
    <row r="194" spans="4:7" x14ac:dyDescent="0.2">
      <c r="D194" s="16"/>
      <c r="E194" s="16"/>
      <c r="G194" s="16"/>
    </row>
    <row r="195" spans="4:7" x14ac:dyDescent="0.2">
      <c r="D195" s="16"/>
      <c r="E195" s="16"/>
      <c r="G195" s="16"/>
    </row>
    <row r="196" spans="4:7" x14ac:dyDescent="0.2">
      <c r="D196" s="16"/>
      <c r="E196" s="16"/>
      <c r="G196" s="16"/>
    </row>
    <row r="197" spans="4:7" x14ac:dyDescent="0.2">
      <c r="D197" s="16"/>
      <c r="E197" s="16"/>
      <c r="G197" s="16"/>
    </row>
    <row r="198" spans="4:7" x14ac:dyDescent="0.2">
      <c r="D198" s="16"/>
      <c r="E198" s="16"/>
      <c r="G198" s="16"/>
    </row>
    <row r="199" spans="4:7" x14ac:dyDescent="0.2">
      <c r="D199" s="16"/>
      <c r="E199" s="16"/>
      <c r="G199" s="16"/>
    </row>
    <row r="200" spans="4:7" x14ac:dyDescent="0.2">
      <c r="D200" s="16"/>
      <c r="E200" s="16"/>
      <c r="G200" s="16"/>
    </row>
    <row r="201" spans="4:7" x14ac:dyDescent="0.2">
      <c r="D201" s="16"/>
      <c r="E201" s="16"/>
      <c r="G201" s="16"/>
    </row>
    <row r="202" spans="4:7" x14ac:dyDescent="0.2">
      <c r="D202" s="16"/>
      <c r="E202" s="16"/>
      <c r="G202" s="16"/>
    </row>
    <row r="203" spans="4:7" x14ac:dyDescent="0.2">
      <c r="D203" s="16"/>
      <c r="E203" s="16"/>
      <c r="G203" s="16"/>
    </row>
    <row r="204" spans="4:7" x14ac:dyDescent="0.2">
      <c r="D204" s="16"/>
      <c r="E204" s="16"/>
      <c r="G204" s="16"/>
    </row>
    <row r="205" spans="4:7" x14ac:dyDescent="0.2">
      <c r="D205" s="16"/>
      <c r="E205" s="16"/>
      <c r="G205" s="16"/>
    </row>
    <row r="206" spans="4:7" x14ac:dyDescent="0.2">
      <c r="D206" s="16"/>
      <c r="E206" s="16"/>
      <c r="G206" s="16"/>
    </row>
    <row r="207" spans="4:7" x14ac:dyDescent="0.2">
      <c r="D207" s="16"/>
      <c r="E207" s="16"/>
      <c r="G207" s="16"/>
    </row>
    <row r="208" spans="4:7" x14ac:dyDescent="0.2">
      <c r="D208" s="16"/>
      <c r="E208" s="16"/>
      <c r="G208" s="16"/>
    </row>
    <row r="209" spans="4:7" x14ac:dyDescent="0.2">
      <c r="D209" s="16"/>
      <c r="E209" s="16"/>
      <c r="G209" s="16"/>
    </row>
    <row r="210" spans="4:7" x14ac:dyDescent="0.2">
      <c r="D210" s="16"/>
      <c r="E210" s="16"/>
      <c r="G210" s="16"/>
    </row>
    <row r="211" spans="4:7" x14ac:dyDescent="0.2">
      <c r="D211" s="16"/>
      <c r="E211" s="16"/>
      <c r="G211" s="16"/>
    </row>
    <row r="212" spans="4:7" x14ac:dyDescent="0.2">
      <c r="D212" s="16"/>
      <c r="E212" s="16"/>
      <c r="G212" s="16"/>
    </row>
    <row r="213" spans="4:7" x14ac:dyDescent="0.2">
      <c r="D213" s="16"/>
      <c r="E213" s="16"/>
      <c r="G213" s="16"/>
    </row>
    <row r="214" spans="4:7" x14ac:dyDescent="0.2">
      <c r="D214" s="16"/>
      <c r="E214" s="16"/>
      <c r="G214" s="16"/>
    </row>
    <row r="215" spans="4:7" x14ac:dyDescent="0.2">
      <c r="D215" s="16"/>
      <c r="E215" s="16"/>
      <c r="G215" s="16"/>
    </row>
    <row r="216" spans="4:7" x14ac:dyDescent="0.2">
      <c r="D216" s="16"/>
      <c r="E216" s="16"/>
      <c r="G216" s="16"/>
    </row>
    <row r="217" spans="4:7" x14ac:dyDescent="0.2">
      <c r="D217" s="16"/>
      <c r="E217" s="16"/>
      <c r="G217" s="16"/>
    </row>
    <row r="218" spans="4:7" x14ac:dyDescent="0.2">
      <c r="D218" s="16"/>
      <c r="E218" s="16"/>
      <c r="G218" s="16"/>
    </row>
    <row r="219" spans="4:7" x14ac:dyDescent="0.2">
      <c r="D219" s="16"/>
      <c r="E219" s="16"/>
      <c r="G219" s="16"/>
    </row>
    <row r="220" spans="4:7" x14ac:dyDescent="0.2">
      <c r="D220" s="16"/>
      <c r="E220" s="16"/>
      <c r="G220" s="16"/>
    </row>
    <row r="221" spans="4:7" x14ac:dyDescent="0.2">
      <c r="D221" s="16"/>
      <c r="E221" s="16"/>
      <c r="G221" s="16"/>
    </row>
    <row r="222" spans="4:7" x14ac:dyDescent="0.2">
      <c r="D222" s="16"/>
      <c r="E222" s="16"/>
      <c r="G222" s="16"/>
    </row>
    <row r="223" spans="4:7" x14ac:dyDescent="0.2">
      <c r="D223" s="16"/>
      <c r="E223" s="16"/>
      <c r="G223" s="16"/>
    </row>
    <row r="224" spans="4:7" x14ac:dyDescent="0.2">
      <c r="D224" s="16"/>
      <c r="E224" s="16"/>
      <c r="G224" s="16"/>
    </row>
    <row r="225" spans="4:7" x14ac:dyDescent="0.2">
      <c r="D225" s="16"/>
      <c r="E225" s="16"/>
      <c r="G225" s="16"/>
    </row>
    <row r="226" spans="4:7" x14ac:dyDescent="0.2">
      <c r="D226" s="16"/>
      <c r="E226" s="16"/>
      <c r="G226" s="16"/>
    </row>
    <row r="227" spans="4:7" x14ac:dyDescent="0.2">
      <c r="D227" s="16"/>
      <c r="E227" s="16"/>
      <c r="G227" s="16"/>
    </row>
    <row r="228" spans="4:7" x14ac:dyDescent="0.2">
      <c r="D228" s="16"/>
      <c r="E228" s="16"/>
      <c r="G228" s="16"/>
    </row>
    <row r="229" spans="4:7" x14ac:dyDescent="0.2">
      <c r="D229" s="16"/>
      <c r="E229" s="16"/>
      <c r="G229" s="16"/>
    </row>
    <row r="230" spans="4:7" x14ac:dyDescent="0.2">
      <c r="D230" s="16"/>
      <c r="E230" s="16"/>
      <c r="G230" s="16"/>
    </row>
    <row r="231" spans="4:7" x14ac:dyDescent="0.2">
      <c r="D231" s="16"/>
      <c r="E231" s="16"/>
      <c r="G231" s="16"/>
    </row>
    <row r="232" spans="4:7" x14ac:dyDescent="0.2">
      <c r="D232" s="16"/>
      <c r="E232" s="16"/>
      <c r="G232" s="16"/>
    </row>
    <row r="233" spans="4:7" x14ac:dyDescent="0.2">
      <c r="D233" s="16"/>
      <c r="E233" s="16"/>
      <c r="G233" s="16"/>
    </row>
    <row r="234" spans="4:7" x14ac:dyDescent="0.2">
      <c r="D234" s="16"/>
      <c r="E234" s="16"/>
      <c r="G234" s="16"/>
    </row>
    <row r="235" spans="4:7" x14ac:dyDescent="0.2">
      <c r="D235" s="16"/>
      <c r="E235" s="16"/>
      <c r="G235" s="16"/>
    </row>
    <row r="236" spans="4:7" x14ac:dyDescent="0.2">
      <c r="D236" s="16"/>
      <c r="E236" s="16"/>
      <c r="G236" s="16"/>
    </row>
    <row r="237" spans="4:7" x14ac:dyDescent="0.2">
      <c r="D237" s="16"/>
      <c r="E237" s="16"/>
      <c r="G237" s="16"/>
    </row>
    <row r="238" spans="4:7" x14ac:dyDescent="0.2">
      <c r="D238" s="16"/>
      <c r="E238" s="16"/>
      <c r="G238" s="16"/>
    </row>
    <row r="239" spans="4:7" x14ac:dyDescent="0.2">
      <c r="D239" s="16"/>
      <c r="E239" s="16"/>
      <c r="G239" s="16"/>
    </row>
    <row r="240" spans="4:7" x14ac:dyDescent="0.2">
      <c r="D240" s="16"/>
      <c r="E240" s="16"/>
      <c r="G240" s="16"/>
    </row>
    <row r="241" spans="4:7" x14ac:dyDescent="0.2">
      <c r="D241" s="16"/>
      <c r="E241" s="16"/>
      <c r="G241" s="16"/>
    </row>
    <row r="242" spans="4:7" x14ac:dyDescent="0.2">
      <c r="D242" s="16"/>
      <c r="E242" s="16"/>
      <c r="G242" s="16"/>
    </row>
    <row r="243" spans="4:7" x14ac:dyDescent="0.2">
      <c r="D243" s="16"/>
      <c r="E243" s="16"/>
      <c r="G243" s="16"/>
    </row>
    <row r="244" spans="4:7" x14ac:dyDescent="0.2">
      <c r="D244" s="16"/>
      <c r="E244" s="16"/>
      <c r="G244" s="16"/>
    </row>
    <row r="245" spans="4:7" x14ac:dyDescent="0.2">
      <c r="D245" s="16"/>
      <c r="E245" s="16"/>
      <c r="G245" s="16"/>
    </row>
    <row r="246" spans="4:7" x14ac:dyDescent="0.2">
      <c r="D246" s="16"/>
      <c r="E246" s="16"/>
      <c r="G246" s="16"/>
    </row>
    <row r="247" spans="4:7" x14ac:dyDescent="0.2">
      <c r="D247" s="16"/>
      <c r="E247" s="16"/>
      <c r="G247" s="16"/>
    </row>
    <row r="248" spans="4:7" x14ac:dyDescent="0.2">
      <c r="D248" s="16"/>
      <c r="E248" s="16"/>
      <c r="G248" s="16"/>
    </row>
    <row r="249" spans="4:7" x14ac:dyDescent="0.2">
      <c r="D249" s="16"/>
      <c r="E249" s="16"/>
      <c r="G249" s="16"/>
    </row>
    <row r="250" spans="4:7" x14ac:dyDescent="0.2">
      <c r="D250" s="16"/>
      <c r="E250" s="16"/>
      <c r="G250" s="16"/>
    </row>
    <row r="251" spans="4:7" x14ac:dyDescent="0.2">
      <c r="D251" s="16"/>
      <c r="E251" s="16"/>
      <c r="G251" s="16"/>
    </row>
    <row r="252" spans="4:7" x14ac:dyDescent="0.2">
      <c r="D252" s="16"/>
      <c r="E252" s="16"/>
      <c r="G252" s="16"/>
    </row>
    <row r="253" spans="4:7" x14ac:dyDescent="0.2">
      <c r="D253" s="16"/>
      <c r="E253" s="16"/>
      <c r="G253" s="16"/>
    </row>
    <row r="254" spans="4:7" x14ac:dyDescent="0.2">
      <c r="D254" s="16"/>
      <c r="E254" s="16"/>
      <c r="G254" s="16"/>
    </row>
    <row r="255" spans="4:7" x14ac:dyDescent="0.2">
      <c r="D255" s="16"/>
      <c r="E255" s="16"/>
      <c r="G255" s="16"/>
    </row>
    <row r="256" spans="4:7" x14ac:dyDescent="0.2">
      <c r="D256" s="16"/>
      <c r="E256" s="16"/>
      <c r="G256" s="16"/>
    </row>
    <row r="257" spans="4:7" x14ac:dyDescent="0.2">
      <c r="D257" s="16"/>
      <c r="E257" s="16"/>
      <c r="G257" s="16"/>
    </row>
    <row r="258" spans="4:7" x14ac:dyDescent="0.2">
      <c r="D258" s="16"/>
      <c r="E258" s="16"/>
      <c r="G258" s="16"/>
    </row>
    <row r="259" spans="4:7" x14ac:dyDescent="0.2">
      <c r="D259" s="16"/>
      <c r="E259" s="16"/>
      <c r="G259" s="16"/>
    </row>
    <row r="260" spans="4:7" x14ac:dyDescent="0.2">
      <c r="D260" s="16"/>
      <c r="E260" s="16"/>
      <c r="G260" s="16"/>
    </row>
    <row r="261" spans="4:7" x14ac:dyDescent="0.2">
      <c r="D261" s="16"/>
      <c r="E261" s="16"/>
      <c r="G261" s="16"/>
    </row>
    <row r="262" spans="4:7" x14ac:dyDescent="0.2">
      <c r="D262" s="16"/>
      <c r="E262" s="16"/>
      <c r="G262" s="16"/>
    </row>
    <row r="263" spans="4:7" x14ac:dyDescent="0.2">
      <c r="D263" s="16"/>
      <c r="E263" s="16"/>
      <c r="G263" s="16"/>
    </row>
    <row r="264" spans="4:7" x14ac:dyDescent="0.2">
      <c r="D264" s="16"/>
      <c r="E264" s="16"/>
      <c r="G264" s="16"/>
    </row>
    <row r="265" spans="4:7" x14ac:dyDescent="0.2">
      <c r="D265" s="16"/>
      <c r="E265" s="16"/>
      <c r="G265" s="16"/>
    </row>
    <row r="266" spans="4:7" x14ac:dyDescent="0.2">
      <c r="D266" s="16"/>
      <c r="E266" s="16"/>
      <c r="G266" s="16"/>
    </row>
    <row r="267" spans="4:7" x14ac:dyDescent="0.2">
      <c r="D267" s="16"/>
      <c r="E267" s="16"/>
      <c r="G267" s="16"/>
    </row>
    <row r="268" spans="4:7" x14ac:dyDescent="0.2">
      <c r="D268" s="16"/>
      <c r="E268" s="16"/>
      <c r="G268" s="16"/>
    </row>
    <row r="269" spans="4:7" x14ac:dyDescent="0.2">
      <c r="D269" s="16"/>
      <c r="E269" s="16"/>
      <c r="G269" s="16"/>
    </row>
    <row r="270" spans="4:7" x14ac:dyDescent="0.2">
      <c r="D270" s="16"/>
      <c r="E270" s="16"/>
      <c r="G270" s="16"/>
    </row>
    <row r="271" spans="4:7" x14ac:dyDescent="0.2">
      <c r="D271" s="16"/>
      <c r="E271" s="16"/>
      <c r="G271" s="16"/>
    </row>
    <row r="272" spans="4:7" x14ac:dyDescent="0.2">
      <c r="D272" s="16"/>
      <c r="E272" s="16"/>
      <c r="G272" s="16"/>
    </row>
    <row r="273" spans="4:7" x14ac:dyDescent="0.2">
      <c r="D273" s="16"/>
      <c r="E273" s="16"/>
      <c r="G273" s="16"/>
    </row>
    <row r="274" spans="4:7" x14ac:dyDescent="0.2">
      <c r="D274" s="16"/>
      <c r="E274" s="16"/>
      <c r="G274" s="16"/>
    </row>
    <row r="275" spans="4:7" x14ac:dyDescent="0.2">
      <c r="D275" s="16"/>
      <c r="E275" s="16"/>
      <c r="G275" s="16"/>
    </row>
    <row r="276" spans="4:7" x14ac:dyDescent="0.2">
      <c r="D276" s="16"/>
      <c r="E276" s="16"/>
      <c r="G276" s="16"/>
    </row>
    <row r="277" spans="4:7" x14ac:dyDescent="0.2">
      <c r="D277" s="16"/>
      <c r="E277" s="16"/>
      <c r="G277" s="16"/>
    </row>
    <row r="278" spans="4:7" x14ac:dyDescent="0.2">
      <c r="D278" s="16"/>
      <c r="E278" s="16"/>
      <c r="G278" s="16"/>
    </row>
    <row r="279" spans="4:7" x14ac:dyDescent="0.2">
      <c r="D279" s="16"/>
      <c r="E279" s="16"/>
      <c r="G279" s="16"/>
    </row>
    <row r="280" spans="4:7" x14ac:dyDescent="0.2">
      <c r="D280" s="16"/>
      <c r="E280" s="16"/>
      <c r="G280" s="16"/>
    </row>
    <row r="281" spans="4:7" x14ac:dyDescent="0.2">
      <c r="D281" s="16"/>
      <c r="E281" s="16"/>
      <c r="G281" s="16"/>
    </row>
    <row r="282" spans="4:7" x14ac:dyDescent="0.2">
      <c r="D282" s="16"/>
      <c r="E282" s="16"/>
      <c r="G282" s="16"/>
    </row>
    <row r="283" spans="4:7" x14ac:dyDescent="0.2">
      <c r="D283" s="16"/>
      <c r="E283" s="16"/>
      <c r="G283" s="16"/>
    </row>
    <row r="284" spans="4:7" x14ac:dyDescent="0.2">
      <c r="D284" s="16"/>
      <c r="E284" s="16"/>
      <c r="G284" s="16"/>
    </row>
    <row r="285" spans="4:7" x14ac:dyDescent="0.2">
      <c r="D285" s="16"/>
      <c r="E285" s="16"/>
      <c r="G285" s="16"/>
    </row>
    <row r="286" spans="4:7" x14ac:dyDescent="0.2">
      <c r="D286" s="16"/>
      <c r="E286" s="16"/>
      <c r="G286" s="16"/>
    </row>
    <row r="287" spans="4:7" x14ac:dyDescent="0.2">
      <c r="D287" s="16"/>
      <c r="E287" s="16"/>
      <c r="G287" s="16"/>
    </row>
    <row r="288" spans="4:7" x14ac:dyDescent="0.2">
      <c r="D288" s="16"/>
      <c r="E288" s="16"/>
      <c r="G288" s="16"/>
    </row>
    <row r="289" spans="4:7" x14ac:dyDescent="0.2">
      <c r="D289" s="16"/>
      <c r="E289" s="16"/>
      <c r="G289" s="16"/>
    </row>
    <row r="290" spans="4:7" x14ac:dyDescent="0.2">
      <c r="D290" s="16"/>
      <c r="E290" s="16"/>
      <c r="G290" s="16"/>
    </row>
    <row r="291" spans="4:7" x14ac:dyDescent="0.2">
      <c r="D291" s="16"/>
      <c r="E291" s="16"/>
      <c r="G291" s="16"/>
    </row>
    <row r="292" spans="4:7" x14ac:dyDescent="0.2">
      <c r="D292" s="16"/>
      <c r="E292" s="16"/>
      <c r="G292" s="16"/>
    </row>
    <row r="293" spans="4:7" x14ac:dyDescent="0.2">
      <c r="D293" s="16"/>
      <c r="E293" s="16"/>
      <c r="G293" s="16"/>
    </row>
    <row r="294" spans="4:7" x14ac:dyDescent="0.2">
      <c r="D294" s="16"/>
      <c r="E294" s="16"/>
      <c r="G294" s="16"/>
    </row>
    <row r="295" spans="4:7" x14ac:dyDescent="0.2">
      <c r="D295" s="16"/>
      <c r="E295" s="16"/>
      <c r="G295" s="16"/>
    </row>
    <row r="296" spans="4:7" x14ac:dyDescent="0.2">
      <c r="D296" s="16"/>
      <c r="E296" s="16"/>
      <c r="G296" s="16"/>
    </row>
    <row r="297" spans="4:7" x14ac:dyDescent="0.2">
      <c r="D297" s="16"/>
      <c r="E297" s="16"/>
      <c r="G297" s="16"/>
    </row>
    <row r="298" spans="4:7" x14ac:dyDescent="0.2">
      <c r="D298" s="16"/>
      <c r="E298" s="16"/>
      <c r="G298" s="16"/>
    </row>
    <row r="299" spans="4:7" x14ac:dyDescent="0.2">
      <c r="D299" s="16"/>
      <c r="E299" s="16"/>
      <c r="G299" s="16"/>
    </row>
    <row r="300" spans="4:7" x14ac:dyDescent="0.2">
      <c r="D300" s="16"/>
      <c r="E300" s="16"/>
      <c r="G300" s="16"/>
    </row>
    <row r="301" spans="4:7" x14ac:dyDescent="0.2">
      <c r="D301" s="16"/>
      <c r="E301" s="16"/>
      <c r="G301" s="16"/>
    </row>
    <row r="302" spans="4:7" x14ac:dyDescent="0.2">
      <c r="D302" s="16"/>
      <c r="E302" s="16"/>
      <c r="G302" s="16"/>
    </row>
    <row r="303" spans="4:7" x14ac:dyDescent="0.2">
      <c r="D303" s="16"/>
      <c r="E303" s="16"/>
      <c r="G303" s="16"/>
    </row>
    <row r="304" spans="4:7" x14ac:dyDescent="0.2">
      <c r="D304" s="16"/>
      <c r="E304" s="16"/>
      <c r="G304" s="16"/>
    </row>
    <row r="305" spans="4:7" x14ac:dyDescent="0.2">
      <c r="D305" s="16"/>
      <c r="E305" s="16"/>
      <c r="G305" s="16"/>
    </row>
    <row r="306" spans="4:7" x14ac:dyDescent="0.2">
      <c r="D306" s="16"/>
      <c r="E306" s="16"/>
      <c r="G306" s="16"/>
    </row>
    <row r="307" spans="4:7" x14ac:dyDescent="0.2">
      <c r="D307" s="16"/>
      <c r="E307" s="16"/>
      <c r="G307" s="16"/>
    </row>
    <row r="308" spans="4:7" x14ac:dyDescent="0.2">
      <c r="D308" s="16"/>
      <c r="E308" s="16"/>
      <c r="G308" s="16"/>
    </row>
    <row r="309" spans="4:7" x14ac:dyDescent="0.2">
      <c r="D309" s="16"/>
      <c r="E309" s="16"/>
      <c r="G309" s="16"/>
    </row>
    <row r="4703" spans="5:5" customFormat="1" x14ac:dyDescent="0.25">
      <c r="E4703" s="252"/>
    </row>
  </sheetData>
  <mergeCells count="17">
    <mergeCell ref="A1:Q1"/>
    <mergeCell ref="J6:L6"/>
    <mergeCell ref="A59:D59"/>
    <mergeCell ref="G3:Q3"/>
    <mergeCell ref="G4:Q4"/>
    <mergeCell ref="O6:Q6"/>
    <mergeCell ref="F6:H6"/>
    <mergeCell ref="A56:Q56"/>
    <mergeCell ref="E59:P59"/>
    <mergeCell ref="B26:G26"/>
    <mergeCell ref="B28:F28"/>
    <mergeCell ref="C6:C8"/>
    <mergeCell ref="D6:D8"/>
    <mergeCell ref="B27:L27"/>
    <mergeCell ref="F8:H8"/>
    <mergeCell ref="A6:A8"/>
    <mergeCell ref="B6:B8"/>
  </mergeCells>
  <printOptions horizontalCentered="1" verticalCentered="1"/>
  <pageMargins left="0.31496062992125984" right="0.31496062992125984" top="0.31496062992125984" bottom="0.31496062992125984" header="0.31496062992125984" footer="0.31496062992125984"/>
  <pageSetup paperSize="14" scale="40" fitToHeight="0" orientation="landscape" horizontalDpi="4294967293" verticalDpi="0"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600-000000000000}">
          <x14:formula1>
            <xm:f>'C:\Users\asantama\Desktop\PROCESOS 2016\ESTUDIOS DE MERCADO\MINIMA CUANTIA\ADQUISICION BUZONES DE SUGERENCIAS\[ESTUDIO DE MERCADO DEFINITIVO  BUZON DE SUGERENCIAS.xlsx]DATOS'!#REF!</xm:f>
          </x14:formula1>
          <xm:sqref>B64:E64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AW4704"/>
  <sheetViews>
    <sheetView topLeftCell="A30" zoomScale="65" zoomScaleNormal="65" zoomScaleSheetLayoutView="50" workbookViewId="0">
      <selection activeCell="A32" sqref="A32:K32"/>
    </sheetView>
  </sheetViews>
  <sheetFormatPr baseColWidth="10" defaultRowHeight="15" outlineLevelCol="1" x14ac:dyDescent="0.2"/>
  <cols>
    <col min="1" max="1" width="15.42578125" style="4" customWidth="1"/>
    <col min="2" max="2" width="39.140625" style="36" customWidth="1"/>
    <col min="3" max="3" width="16.140625" style="36" customWidth="1"/>
    <col min="4" max="4" width="15.85546875" style="36" customWidth="1"/>
    <col min="5" max="5" width="3.28515625" style="4" customWidth="1" outlineLevel="1"/>
    <col min="6" max="6" width="22.42578125" style="4" customWidth="1" outlineLevel="1"/>
    <col min="7" max="7" width="23.28515625" style="4" customWidth="1" outlineLevel="1"/>
    <col min="8" max="8" width="28" style="4" customWidth="1" outlineLevel="1"/>
    <col min="9" max="9" width="3" style="16" customWidth="1"/>
    <col min="10" max="10" width="1.42578125" style="4" customWidth="1"/>
    <col min="11" max="11" width="23.7109375" style="4" customWidth="1"/>
    <col min="12" max="12" width="18.7109375" style="4" customWidth="1"/>
    <col min="13" max="13" width="21.42578125" style="4" customWidth="1"/>
    <col min="14" max="15" width="21.7109375" style="4" customWidth="1"/>
    <col min="16" max="16384" width="11.42578125" style="4"/>
  </cols>
  <sheetData>
    <row r="1" spans="1:49" ht="44.1" customHeight="1" thickBot="1" x14ac:dyDescent="0.25">
      <c r="A1" s="1057" t="s">
        <v>481</v>
      </c>
      <c r="B1" s="1058"/>
      <c r="C1" s="1058"/>
      <c r="D1" s="1058"/>
      <c r="E1" s="1058"/>
      <c r="F1" s="1058"/>
      <c r="G1" s="1058"/>
      <c r="H1" s="1058"/>
      <c r="I1" s="1058"/>
      <c r="J1" s="1058"/>
      <c r="K1" s="1058"/>
      <c r="L1" s="1058"/>
      <c r="M1" s="1058"/>
      <c r="N1" s="1078"/>
      <c r="O1" s="303"/>
    </row>
    <row r="2" spans="1:49" ht="9" customHeight="1" thickBot="1" x14ac:dyDescent="0.25"/>
    <row r="3" spans="1:49" s="22" customFormat="1" ht="66.75" customHeight="1" thickBot="1" x14ac:dyDescent="0.3">
      <c r="A3" s="123"/>
      <c r="B3" s="124"/>
      <c r="C3" s="124"/>
      <c r="D3" s="124"/>
      <c r="E3" s="236"/>
      <c r="F3" s="1040" t="s">
        <v>482</v>
      </c>
      <c r="G3" s="1040"/>
      <c r="H3" s="1040"/>
      <c r="I3" s="1040"/>
      <c r="J3" s="1040"/>
      <c r="K3" s="1040"/>
      <c r="L3" s="1040"/>
      <c r="M3" s="1040"/>
      <c r="N3" s="1079"/>
      <c r="O3" s="304"/>
    </row>
    <row r="4" spans="1:49" s="22" customFormat="1" ht="95.25" customHeight="1" thickBot="1" x14ac:dyDescent="0.3">
      <c r="A4" s="125"/>
      <c r="B4" s="126"/>
      <c r="C4" s="30"/>
      <c r="D4" s="30"/>
      <c r="E4" s="236"/>
      <c r="F4" s="1042" t="s">
        <v>409</v>
      </c>
      <c r="G4" s="1042"/>
      <c r="H4" s="1042"/>
      <c r="I4" s="1042"/>
      <c r="J4" s="1042"/>
      <c r="K4" s="1042"/>
      <c r="L4" s="1042"/>
      <c r="M4" s="1042"/>
      <c r="N4" s="1080"/>
      <c r="O4" s="304"/>
    </row>
    <row r="5" spans="1:49" s="22" customFormat="1" ht="72.75" customHeight="1" thickBot="1" x14ac:dyDescent="0.3">
      <c r="A5" s="30"/>
      <c r="B5" s="463"/>
      <c r="C5" s="304"/>
      <c r="D5" s="387" t="s">
        <v>483</v>
      </c>
      <c r="E5" s="436"/>
      <c r="F5" s="531">
        <v>4.3999999999999997E-2</v>
      </c>
      <c r="G5" s="398" t="s">
        <v>384</v>
      </c>
      <c r="H5" s="238"/>
      <c r="I5" s="238"/>
      <c r="J5" s="238"/>
      <c r="K5" s="238"/>
      <c r="L5" s="238"/>
      <c r="M5" s="238"/>
      <c r="N5" s="238"/>
      <c r="O5" s="238"/>
    </row>
    <row r="6" spans="1:49" s="22" customFormat="1" ht="21.75" customHeight="1" x14ac:dyDescent="0.25">
      <c r="A6" s="30"/>
      <c r="B6" s="30"/>
      <c r="C6" s="30"/>
      <c r="D6" s="30"/>
      <c r="E6" s="238"/>
      <c r="F6" s="238"/>
      <c r="G6" s="238"/>
      <c r="H6" s="238"/>
      <c r="I6" s="238"/>
      <c r="J6" s="238"/>
      <c r="L6" s="238"/>
      <c r="M6" s="238"/>
      <c r="N6" s="238"/>
      <c r="O6" s="238"/>
    </row>
    <row r="7" spans="1:49" ht="20.25" customHeight="1" thickBot="1" x14ac:dyDescent="0.3">
      <c r="E7" s="235"/>
      <c r="F7" s="235"/>
      <c r="G7" s="235"/>
      <c r="H7" s="235"/>
      <c r="I7" s="23"/>
      <c r="J7" s="235"/>
      <c r="M7" s="22"/>
      <c r="N7" s="22"/>
      <c r="O7" s="22"/>
    </row>
    <row r="8" spans="1:49" ht="61.5" customHeight="1" thickBot="1" x14ac:dyDescent="0.25">
      <c r="A8" s="856" t="s">
        <v>30</v>
      </c>
      <c r="B8" s="856" t="s">
        <v>213</v>
      </c>
      <c r="C8" s="856" t="s">
        <v>238</v>
      </c>
      <c r="D8" s="856" t="s">
        <v>415</v>
      </c>
      <c r="E8" s="9"/>
      <c r="F8" s="1065" t="s">
        <v>413</v>
      </c>
      <c r="G8" s="1055"/>
      <c r="H8" s="1056"/>
      <c r="I8" s="9"/>
      <c r="J8" s="237"/>
      <c r="K8" s="1066" t="s">
        <v>414</v>
      </c>
      <c r="L8" s="1067"/>
      <c r="M8" s="1067"/>
      <c r="N8" s="1067"/>
      <c r="O8" s="1067"/>
    </row>
    <row r="9" spans="1:49" ht="105.75" customHeight="1" thickBot="1" x14ac:dyDescent="0.25">
      <c r="A9" s="857"/>
      <c r="B9" s="857"/>
      <c r="C9" s="857"/>
      <c r="D9" s="857"/>
      <c r="E9" s="9"/>
      <c r="F9" s="8" t="s">
        <v>37</v>
      </c>
      <c r="G9" s="8" t="s">
        <v>127</v>
      </c>
      <c r="H9" s="8" t="s">
        <v>129</v>
      </c>
      <c r="I9" s="9"/>
      <c r="J9" s="237"/>
      <c r="K9" s="8" t="s">
        <v>37</v>
      </c>
      <c r="L9" s="8" t="s">
        <v>127</v>
      </c>
      <c r="M9" s="8" t="s">
        <v>129</v>
      </c>
      <c r="N9" s="1070" t="s">
        <v>502</v>
      </c>
      <c r="O9" s="1068" t="s">
        <v>503</v>
      </c>
    </row>
    <row r="10" spans="1:49" ht="47.25" customHeight="1" thickBot="1" x14ac:dyDescent="0.25">
      <c r="A10" s="858"/>
      <c r="B10" s="858"/>
      <c r="C10" s="858"/>
      <c r="D10" s="858"/>
      <c r="E10" s="9"/>
      <c r="F10" s="8"/>
      <c r="G10" s="8"/>
      <c r="H10" s="8"/>
      <c r="I10" s="9"/>
      <c r="J10" s="237"/>
      <c r="K10" s="8"/>
      <c r="L10" s="8"/>
      <c r="M10" s="8"/>
      <c r="N10" s="1071"/>
      <c r="O10" s="1069"/>
      <c r="P10" s="282"/>
    </row>
    <row r="11" spans="1:49" s="170" customFormat="1" ht="57.75" customHeight="1" thickBot="1" x14ac:dyDescent="0.25">
      <c r="A11" s="459">
        <v>1</v>
      </c>
      <c r="B11" s="460" t="str">
        <f>'Anexo1 cotizaciones2026'!C10</f>
        <v>SERVICIO MANTENIMIENTO PREVENTIVO Y CORRECTIVO MOTOBOMBAS CENTRIFUGAS - CONTRA INCENDIO MARCA FAIRBANKS MORSE POTENCIA: 60 HP MOTOR ELECTRICO TRIFASICO MODELO 6219 A RPM 3560.</v>
      </c>
      <c r="C11" s="528">
        <v>2</v>
      </c>
      <c r="D11" s="462">
        <v>12</v>
      </c>
      <c r="E11" s="9"/>
      <c r="F11" s="543">
        <f>'ANEXO 2  historicovs cotizacio '!O9</f>
        <v>6204.39</v>
      </c>
      <c r="G11" s="538">
        <f>+ROUND(F11*19%,2)</f>
        <v>1178.83</v>
      </c>
      <c r="H11" s="538">
        <f>ROUND(+F11+G11,2)</f>
        <v>7383.22</v>
      </c>
      <c r="I11" s="9"/>
      <c r="J11" s="237"/>
      <c r="K11" s="538">
        <f>+ROUND(F11+(F11*$F$5),0)</f>
        <v>6477</v>
      </c>
      <c r="L11" s="538">
        <f>+ROUND(K11*19%,2)</f>
        <v>1230.6300000000001</v>
      </c>
      <c r="M11" s="538">
        <f>ROUND(K11+L11,2)</f>
        <v>7707.63</v>
      </c>
      <c r="N11" s="544">
        <f>ROUND(M11*D11,2)</f>
        <v>92491.56</v>
      </c>
      <c r="O11" s="544">
        <f>ROUND(+N11*C11,2)</f>
        <v>184983.12</v>
      </c>
      <c r="P11" s="279"/>
      <c r="Q11" s="400"/>
      <c r="R11" s="40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78"/>
    </row>
    <row r="12" spans="1:49" s="170" customFormat="1" ht="57.75" customHeight="1" thickBot="1" x14ac:dyDescent="0.25">
      <c r="A12" s="461">
        <v>2</v>
      </c>
      <c r="B12" s="460" t="str">
        <f>'Anexo1 cotizaciones2026'!C11</f>
        <v>SERVICIO MANTENIMIENTO PREVENTIVO Y CORRECTIVO MOTOBOMBA CENTRIFUGA - CONTRA INCENDIO MARCA PPATERSSON POTENCIA 125 HP MOTOR ELECTRICO TRIFASICO MODELO MD404TSTDS1400BABAN RPM560</v>
      </c>
      <c r="C12" s="528">
        <v>1</v>
      </c>
      <c r="D12" s="462">
        <v>12</v>
      </c>
      <c r="E12" s="9"/>
      <c r="F12" s="543">
        <f>'ANEXO 2  historicovs cotizacio '!O10</f>
        <v>6204.39</v>
      </c>
      <c r="G12" s="538">
        <f t="shared" ref="G12:G27" si="0">+ROUND(F12*19%,2)</f>
        <v>1178.83</v>
      </c>
      <c r="H12" s="538">
        <f t="shared" ref="H12:H27" si="1">ROUND(+F12+G12,2)</f>
        <v>7383.22</v>
      </c>
      <c r="I12" s="9"/>
      <c r="J12" s="237"/>
      <c r="K12" s="538">
        <f>+ROUND(F12+(F12*$F$5),0)</f>
        <v>6477</v>
      </c>
      <c r="L12" s="538">
        <f t="shared" ref="L12:L27" si="2">+ROUND(K12*19%,2)</f>
        <v>1230.6300000000001</v>
      </c>
      <c r="M12" s="538">
        <f t="shared" ref="M12:M27" si="3">ROUND(K12+L12,2)</f>
        <v>7707.63</v>
      </c>
      <c r="N12" s="544">
        <f t="shared" ref="N12:N27" si="4">ROUND(M12*D12,2)</f>
        <v>92491.56</v>
      </c>
      <c r="O12" s="544">
        <f t="shared" ref="O12:O27" si="5">ROUND(+N12*C12,2)</f>
        <v>92491.56</v>
      </c>
      <c r="P12" s="280"/>
      <c r="Q12" s="280"/>
      <c r="R12" s="40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78"/>
    </row>
    <row r="13" spans="1:49" s="170" customFormat="1" ht="57.75" customHeight="1" thickBot="1" x14ac:dyDescent="0.25">
      <c r="A13" s="461">
        <v>3</v>
      </c>
      <c r="B13" s="460" t="str">
        <f>'Anexo1 cotizaciones2026'!C12</f>
        <v>SERVICIO MANTENIMIENTO PREVENTIVO Y CORRECTIVO MOTOBOMBA JOCKEY CONTRA INCENDIO MULTIETAPAS VERTICAL MARCA BALDOR POTENCIA: 5 HP MOTOR ELECTRICO TRIFASICO   RPM 3450.</v>
      </c>
      <c r="C13" s="528">
        <v>1</v>
      </c>
      <c r="D13" s="462">
        <v>12</v>
      </c>
      <c r="E13" s="9"/>
      <c r="F13" s="543">
        <f>'ANEXO 2  historicovs cotizacio '!O11</f>
        <v>6204.39</v>
      </c>
      <c r="G13" s="538">
        <f t="shared" si="0"/>
        <v>1178.83</v>
      </c>
      <c r="H13" s="538">
        <f t="shared" si="1"/>
        <v>7383.22</v>
      </c>
      <c r="I13" s="9"/>
      <c r="J13" s="237"/>
      <c r="K13" s="538">
        <f>+ROUND(F13+(F13*$F$5),0)</f>
        <v>6477</v>
      </c>
      <c r="L13" s="538">
        <f t="shared" si="2"/>
        <v>1230.6300000000001</v>
      </c>
      <c r="M13" s="538">
        <f t="shared" si="3"/>
        <v>7707.63</v>
      </c>
      <c r="N13" s="544">
        <f t="shared" si="4"/>
        <v>92491.56</v>
      </c>
      <c r="O13" s="544">
        <f t="shared" si="5"/>
        <v>92491.56</v>
      </c>
      <c r="P13" s="280"/>
      <c r="Q13" s="280"/>
      <c r="R13" s="40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78"/>
    </row>
    <row r="14" spans="1:49" s="170" customFormat="1" ht="57.75" customHeight="1" thickBot="1" x14ac:dyDescent="0.25">
      <c r="A14" s="459">
        <v>4</v>
      </c>
      <c r="B14" s="460" t="str">
        <f>'Anexo1 cotizaciones2026'!C13</f>
        <v>SERVICIO MANTENIMIENTO PREVENTIVO Y CORRECTIVO MOTOBOMBA JOCKEY CONTRA INCENDIO MULTIETAPAS VERTICAL MARCA AURORA PUMP POTENCIA: 3 HP MOTOR ELECTRICO TRIFASICO   RPM 3461.</v>
      </c>
      <c r="C14" s="528">
        <v>1</v>
      </c>
      <c r="D14" s="462">
        <v>12</v>
      </c>
      <c r="E14" s="9"/>
      <c r="F14" s="543">
        <f>'ANEXO 2  historicovs cotizacio '!O12</f>
        <v>6204.39</v>
      </c>
      <c r="G14" s="538">
        <f t="shared" si="0"/>
        <v>1178.83</v>
      </c>
      <c r="H14" s="538">
        <f t="shared" si="1"/>
        <v>7383.22</v>
      </c>
      <c r="I14" s="9"/>
      <c r="J14" s="237"/>
      <c r="K14" s="538">
        <f t="shared" ref="K14:K27" si="6">+ROUND(F14+(F14*$F$5),0)</f>
        <v>6477</v>
      </c>
      <c r="L14" s="538">
        <f t="shared" si="2"/>
        <v>1230.6300000000001</v>
      </c>
      <c r="M14" s="538">
        <f t="shared" si="3"/>
        <v>7707.63</v>
      </c>
      <c r="N14" s="544">
        <f t="shared" si="4"/>
        <v>92491.56</v>
      </c>
      <c r="O14" s="544">
        <f t="shared" si="5"/>
        <v>92491.56</v>
      </c>
      <c r="P14" s="280"/>
      <c r="Q14" s="280"/>
      <c r="R14" s="40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280"/>
      <c r="AS14" s="280"/>
      <c r="AT14" s="280"/>
      <c r="AU14" s="280"/>
      <c r="AV14" s="280"/>
      <c r="AW14" s="278"/>
    </row>
    <row r="15" spans="1:49" s="170" customFormat="1" ht="57.75" customHeight="1" thickBot="1" x14ac:dyDescent="0.25">
      <c r="A15" s="461">
        <v>5</v>
      </c>
      <c r="B15" s="460" t="str">
        <f>'Anexo1 cotizaciones2026'!C14</f>
        <v>SERVICIO MANTENIMIENTO PREVENTIVO Y CORRECTIVO MOTOBOMBAS CENTRIFUGAS DE AGUA PPOTABLE MARCA IHM POTENCIA: 9 HP MOTOR ELECTRICO TRIFASICO RPM 3520.</v>
      </c>
      <c r="C15" s="528">
        <v>2</v>
      </c>
      <c r="D15" s="462">
        <v>12</v>
      </c>
      <c r="E15" s="9"/>
      <c r="F15" s="543">
        <f>'ANEXO 2  historicovs cotizacio '!O13</f>
        <v>6204.39</v>
      </c>
      <c r="G15" s="538">
        <f t="shared" si="0"/>
        <v>1178.83</v>
      </c>
      <c r="H15" s="538">
        <f t="shared" si="1"/>
        <v>7383.22</v>
      </c>
      <c r="I15" s="9"/>
      <c r="J15" s="237"/>
      <c r="K15" s="538">
        <f t="shared" si="6"/>
        <v>6477</v>
      </c>
      <c r="L15" s="538">
        <f t="shared" si="2"/>
        <v>1230.6300000000001</v>
      </c>
      <c r="M15" s="538">
        <f t="shared" si="3"/>
        <v>7707.63</v>
      </c>
      <c r="N15" s="544">
        <f t="shared" si="4"/>
        <v>92491.56</v>
      </c>
      <c r="O15" s="544">
        <f t="shared" si="5"/>
        <v>184983.12</v>
      </c>
      <c r="P15" s="280"/>
      <c r="Q15" s="280"/>
      <c r="R15" s="40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78"/>
    </row>
    <row r="16" spans="1:49" s="170" customFormat="1" ht="57.75" customHeight="1" thickBot="1" x14ac:dyDescent="0.25">
      <c r="A16" s="461">
        <v>6</v>
      </c>
      <c r="B16" s="460" t="str">
        <f>'Anexo1 cotizaciones2026'!C15</f>
        <v>SERVICIO MANTENIMIENTO PREVENTIVO Y CORRECTIVO MOTOBOMBAS CENTRIFUGAS DE AGUA POTABLE MARCA BARNES POTENCIA: 10 HP MOTOR ELECTRICO TRIFASICO RPM 3480</v>
      </c>
      <c r="C16" s="528">
        <v>1</v>
      </c>
      <c r="D16" s="462">
        <v>12</v>
      </c>
      <c r="E16" s="9"/>
      <c r="F16" s="543">
        <f>'ANEXO 2  historicovs cotizacio '!O14</f>
        <v>6204.39</v>
      </c>
      <c r="G16" s="538">
        <f t="shared" si="0"/>
        <v>1178.83</v>
      </c>
      <c r="H16" s="538">
        <f t="shared" si="1"/>
        <v>7383.22</v>
      </c>
      <c r="I16" s="9"/>
      <c r="J16" s="237"/>
      <c r="K16" s="538">
        <f t="shared" si="6"/>
        <v>6477</v>
      </c>
      <c r="L16" s="538">
        <f t="shared" si="2"/>
        <v>1230.6300000000001</v>
      </c>
      <c r="M16" s="538">
        <f t="shared" si="3"/>
        <v>7707.63</v>
      </c>
      <c r="N16" s="544">
        <f t="shared" si="4"/>
        <v>92491.56</v>
      </c>
      <c r="O16" s="544">
        <f t="shared" si="5"/>
        <v>92491.56</v>
      </c>
      <c r="P16" s="279"/>
      <c r="Q16" s="400"/>
      <c r="R16" s="40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280"/>
      <c r="AS16" s="280"/>
      <c r="AT16" s="280"/>
      <c r="AU16" s="280"/>
      <c r="AV16" s="280"/>
      <c r="AW16" s="278"/>
    </row>
    <row r="17" spans="1:49" s="170" customFormat="1" ht="57.75" customHeight="1" thickBot="1" x14ac:dyDescent="0.25">
      <c r="A17" s="459">
        <v>7</v>
      </c>
      <c r="B17" s="460" t="str">
        <f>'Anexo1 cotizaciones2026'!C16</f>
        <v>SERVICIO MANTENIMIENTO PREVENTIVO DE TANQUES PRESURIZADOS HIDRONEUMATICOS MARCA IHM (500 LT) PRESION DE TRABAJO :125 PSI (8.8 BAR).</v>
      </c>
      <c r="C17" s="528">
        <v>2</v>
      </c>
      <c r="D17" s="462">
        <v>12</v>
      </c>
      <c r="E17" s="9"/>
      <c r="F17" s="543">
        <f>'ANEXO 2  historicovs cotizacio '!O15</f>
        <v>6204.39</v>
      </c>
      <c r="G17" s="538">
        <f t="shared" si="0"/>
        <v>1178.83</v>
      </c>
      <c r="H17" s="538">
        <f t="shared" si="1"/>
        <v>7383.22</v>
      </c>
      <c r="I17" s="9"/>
      <c r="J17" s="237"/>
      <c r="K17" s="538">
        <f t="shared" si="6"/>
        <v>6477</v>
      </c>
      <c r="L17" s="538">
        <f t="shared" si="2"/>
        <v>1230.6300000000001</v>
      </c>
      <c r="M17" s="538">
        <f t="shared" si="3"/>
        <v>7707.63</v>
      </c>
      <c r="N17" s="544">
        <f t="shared" si="4"/>
        <v>92491.56</v>
      </c>
      <c r="O17" s="544">
        <f t="shared" si="5"/>
        <v>184983.12</v>
      </c>
      <c r="P17" s="280"/>
      <c r="Q17" s="280"/>
      <c r="R17" s="40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78"/>
    </row>
    <row r="18" spans="1:49" s="170" customFormat="1" ht="57.75" customHeight="1" thickBot="1" x14ac:dyDescent="0.25">
      <c r="A18" s="461">
        <v>8</v>
      </c>
      <c r="B18" s="460" t="str">
        <f>'Anexo1 cotizaciones2026'!C17</f>
        <v>SERVICIO MANTENIMIENTO PREVENTIVO Y CORRECTIVO MOTOBOMBAS CENTRIFUGAS DE AGUA POTABLE MARCA IHM POTENCIA: 12,5 HP MOTOR ELECTRICO TRIFASICO RPM 3580.</v>
      </c>
      <c r="C18" s="528">
        <v>3</v>
      </c>
      <c r="D18" s="462">
        <v>12</v>
      </c>
      <c r="E18" s="9"/>
      <c r="F18" s="543">
        <f>'ANEXO 2  historicovs cotizacio '!O16</f>
        <v>6204.39</v>
      </c>
      <c r="G18" s="538">
        <f t="shared" si="0"/>
        <v>1178.83</v>
      </c>
      <c r="H18" s="538">
        <f t="shared" si="1"/>
        <v>7383.22</v>
      </c>
      <c r="I18" s="9"/>
      <c r="J18" s="237"/>
      <c r="K18" s="538">
        <f t="shared" si="6"/>
        <v>6477</v>
      </c>
      <c r="L18" s="538">
        <f t="shared" si="2"/>
        <v>1230.6300000000001</v>
      </c>
      <c r="M18" s="538">
        <f t="shared" si="3"/>
        <v>7707.63</v>
      </c>
      <c r="N18" s="544">
        <f t="shared" si="4"/>
        <v>92491.56</v>
      </c>
      <c r="O18" s="544">
        <f t="shared" si="5"/>
        <v>277474.68</v>
      </c>
      <c r="P18" s="280"/>
      <c r="Q18" s="280"/>
      <c r="R18" s="400"/>
      <c r="S18" s="280"/>
      <c r="T18" s="280"/>
      <c r="U18" s="280"/>
      <c r="V18" s="280"/>
      <c r="W18" s="280"/>
      <c r="X18" s="280"/>
      <c r="Y18" s="280"/>
      <c r="Z18" s="280"/>
      <c r="AA18" s="280"/>
      <c r="AB18" s="280"/>
      <c r="AC18" s="280"/>
      <c r="AD18" s="280"/>
      <c r="AE18" s="280"/>
      <c r="AF18" s="280"/>
      <c r="AG18" s="280"/>
      <c r="AH18" s="280"/>
      <c r="AI18" s="280"/>
      <c r="AJ18" s="280"/>
      <c r="AK18" s="280"/>
      <c r="AL18" s="280"/>
      <c r="AM18" s="280"/>
      <c r="AN18" s="280"/>
      <c r="AO18" s="280"/>
      <c r="AP18" s="280"/>
      <c r="AQ18" s="280"/>
      <c r="AR18" s="280"/>
      <c r="AS18" s="280"/>
      <c r="AT18" s="280"/>
      <c r="AU18" s="280"/>
      <c r="AV18" s="280"/>
      <c r="AW18" s="278"/>
    </row>
    <row r="19" spans="1:49" s="170" customFormat="1" ht="57.75" customHeight="1" thickBot="1" x14ac:dyDescent="0.25">
      <c r="A19" s="461">
        <v>9</v>
      </c>
      <c r="B19" s="460" t="str">
        <f>'Anexo1 cotizaciones2026'!C18</f>
        <v xml:space="preserve">SERVICIO MANTENIMIENTO PREVENTIVO Y CORRECTIVO DE TANQUES PRESURIZADOS HIDROACUMULADOR CON MEMBRANA MARCA IHM LA100H VOLUMEN  100 LT  PRESION DE TRABAJO :150 PSI </v>
      </c>
      <c r="C19" s="528">
        <v>1</v>
      </c>
      <c r="D19" s="462">
        <v>12</v>
      </c>
      <c r="E19" s="9"/>
      <c r="F19" s="543">
        <f>'ANEXO 2  historicovs cotizacio '!O17</f>
        <v>6204.39</v>
      </c>
      <c r="G19" s="538">
        <f t="shared" si="0"/>
        <v>1178.83</v>
      </c>
      <c r="H19" s="538">
        <f t="shared" si="1"/>
        <v>7383.22</v>
      </c>
      <c r="I19" s="9"/>
      <c r="J19" s="237"/>
      <c r="K19" s="538">
        <f t="shared" si="6"/>
        <v>6477</v>
      </c>
      <c r="L19" s="538">
        <f t="shared" si="2"/>
        <v>1230.6300000000001</v>
      </c>
      <c r="M19" s="538">
        <f t="shared" si="3"/>
        <v>7707.63</v>
      </c>
      <c r="N19" s="544">
        <f t="shared" si="4"/>
        <v>92491.56</v>
      </c>
      <c r="O19" s="544">
        <f t="shared" si="5"/>
        <v>92491.56</v>
      </c>
      <c r="P19" s="280"/>
      <c r="Q19" s="280"/>
      <c r="R19" s="40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78"/>
    </row>
    <row r="20" spans="1:49" s="170" customFormat="1" ht="57.75" customHeight="1" thickBot="1" x14ac:dyDescent="0.25">
      <c r="A20" s="459">
        <v>10</v>
      </c>
      <c r="B20" s="460" t="str">
        <f>'Anexo1 cotizaciones2026'!C19</f>
        <v>SERVICIO MANTENIMIENTO PREVENTIVO Y CORRECTIVO MOTOBOMBAS CENTRIFUGAS DE AGUA POTABLE MARCA BARNES POTENCIA: 10 HP MOTOR ELECTRICO TRIFASICO RPM 3500.</v>
      </c>
      <c r="C20" s="528">
        <v>2</v>
      </c>
      <c r="D20" s="462">
        <v>12</v>
      </c>
      <c r="E20" s="9"/>
      <c r="F20" s="543">
        <f>'ANEXO 2  historicovs cotizacio '!O18</f>
        <v>6204.39</v>
      </c>
      <c r="G20" s="538">
        <f t="shared" si="0"/>
        <v>1178.83</v>
      </c>
      <c r="H20" s="538">
        <f t="shared" si="1"/>
        <v>7383.22</v>
      </c>
      <c r="I20" s="9"/>
      <c r="J20" s="237"/>
      <c r="K20" s="538">
        <f t="shared" si="6"/>
        <v>6477</v>
      </c>
      <c r="L20" s="538">
        <f t="shared" si="2"/>
        <v>1230.6300000000001</v>
      </c>
      <c r="M20" s="538">
        <f t="shared" si="3"/>
        <v>7707.63</v>
      </c>
      <c r="N20" s="544">
        <f t="shared" si="4"/>
        <v>92491.56</v>
      </c>
      <c r="O20" s="544">
        <f t="shared" si="5"/>
        <v>184983.12</v>
      </c>
      <c r="P20" s="280"/>
      <c r="Q20" s="280"/>
      <c r="R20" s="400"/>
      <c r="S20" s="280"/>
      <c r="T20" s="280"/>
      <c r="U20" s="280"/>
      <c r="V20" s="280"/>
      <c r="W20" s="280"/>
      <c r="X20" s="280"/>
      <c r="Y20" s="280"/>
      <c r="Z20" s="280"/>
      <c r="AA20" s="280"/>
      <c r="AB20" s="280"/>
      <c r="AC20" s="280"/>
      <c r="AD20" s="280"/>
      <c r="AE20" s="280"/>
      <c r="AF20" s="280"/>
      <c r="AG20" s="280"/>
      <c r="AH20" s="280"/>
      <c r="AI20" s="280"/>
      <c r="AJ20" s="280"/>
      <c r="AK20" s="280"/>
      <c r="AL20" s="280"/>
      <c r="AM20" s="280"/>
      <c r="AN20" s="280"/>
      <c r="AO20" s="280"/>
      <c r="AP20" s="280"/>
      <c r="AQ20" s="280"/>
      <c r="AR20" s="280"/>
      <c r="AS20" s="280"/>
      <c r="AT20" s="280"/>
      <c r="AU20" s="280"/>
      <c r="AV20" s="280"/>
      <c r="AW20" s="278"/>
    </row>
    <row r="21" spans="1:49" s="170" customFormat="1" ht="57.75" customHeight="1" thickBot="1" x14ac:dyDescent="0.25">
      <c r="A21" s="461">
        <v>11</v>
      </c>
      <c r="B21" s="460" t="str">
        <f>'Anexo1 cotizaciones2026'!C20</f>
        <v>SERVICIO MANTENIMIENTO PREVENTIVO Y CORRECTIVO MOTOBOMBAS CENTRIFUGAS DE AGUA POTABLE MARCA BARNES POTENCIA: 1.0 HP MOTOR ELECTRICO BIFASICO RPM 3450.</v>
      </c>
      <c r="C21" s="528">
        <v>2</v>
      </c>
      <c r="D21" s="462">
        <v>12</v>
      </c>
      <c r="E21" s="9"/>
      <c r="F21" s="543">
        <f>'ANEXO 2  historicovs cotizacio '!O19</f>
        <v>6204.39</v>
      </c>
      <c r="G21" s="538">
        <f t="shared" si="0"/>
        <v>1178.83</v>
      </c>
      <c r="H21" s="538">
        <f t="shared" si="1"/>
        <v>7383.22</v>
      </c>
      <c r="I21" s="9"/>
      <c r="J21" s="237"/>
      <c r="K21" s="538">
        <f t="shared" si="6"/>
        <v>6477</v>
      </c>
      <c r="L21" s="538">
        <f t="shared" si="2"/>
        <v>1230.6300000000001</v>
      </c>
      <c r="M21" s="538">
        <f t="shared" si="3"/>
        <v>7707.63</v>
      </c>
      <c r="N21" s="544">
        <f t="shared" si="4"/>
        <v>92491.56</v>
      </c>
      <c r="O21" s="544">
        <f t="shared" si="5"/>
        <v>184983.12</v>
      </c>
      <c r="P21" s="279"/>
      <c r="Q21" s="400"/>
      <c r="R21" s="40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78"/>
    </row>
    <row r="22" spans="1:49" s="170" customFormat="1" ht="57.75" customHeight="1" thickBot="1" x14ac:dyDescent="0.25">
      <c r="A22" s="461">
        <v>12</v>
      </c>
      <c r="B22" s="460" t="str">
        <f>'Anexo1 cotizaciones2026'!C21</f>
        <v>SERVICIO DE LAVADO Y LIMPIEZA DE POZOS DE EYECCION</v>
      </c>
      <c r="C22" s="528">
        <v>20</v>
      </c>
      <c r="D22" s="462">
        <v>12</v>
      </c>
      <c r="E22" s="9"/>
      <c r="F22" s="543">
        <f>'ANEXO 2  historicovs cotizacio '!O20</f>
        <v>6173.53</v>
      </c>
      <c r="G22" s="538">
        <f t="shared" si="0"/>
        <v>1172.97</v>
      </c>
      <c r="H22" s="538">
        <f t="shared" si="1"/>
        <v>7346.5</v>
      </c>
      <c r="I22" s="9"/>
      <c r="J22" s="237"/>
      <c r="K22" s="538">
        <f t="shared" si="6"/>
        <v>6445</v>
      </c>
      <c r="L22" s="538">
        <f t="shared" si="2"/>
        <v>1224.55</v>
      </c>
      <c r="M22" s="538">
        <f t="shared" si="3"/>
        <v>7669.55</v>
      </c>
      <c r="N22" s="544">
        <f t="shared" si="4"/>
        <v>92034.6</v>
      </c>
      <c r="O22" s="544">
        <f t="shared" si="5"/>
        <v>1840692</v>
      </c>
      <c r="P22" s="280"/>
      <c r="Q22" s="280"/>
      <c r="R22" s="400"/>
      <c r="S22" s="280"/>
      <c r="T22" s="280"/>
      <c r="U22" s="280"/>
      <c r="V22" s="280"/>
      <c r="W22" s="280"/>
      <c r="X22" s="280"/>
      <c r="Y22" s="280"/>
      <c r="Z22" s="280"/>
      <c r="AA22" s="280"/>
      <c r="AB22" s="280"/>
      <c r="AC22" s="280"/>
      <c r="AD22" s="280"/>
      <c r="AE22" s="280"/>
      <c r="AF22" s="280"/>
      <c r="AG22" s="280"/>
      <c r="AH22" s="280"/>
      <c r="AI22" s="280"/>
      <c r="AJ22" s="280"/>
      <c r="AK22" s="280"/>
      <c r="AL22" s="280"/>
      <c r="AM22" s="280"/>
      <c r="AN22" s="280"/>
      <c r="AO22" s="280"/>
      <c r="AP22" s="280"/>
      <c r="AQ22" s="280"/>
      <c r="AR22" s="280"/>
      <c r="AS22" s="280"/>
      <c r="AT22" s="280"/>
      <c r="AU22" s="280"/>
      <c r="AV22" s="280"/>
      <c r="AW22" s="278"/>
    </row>
    <row r="23" spans="1:49" s="170" customFormat="1" ht="57.75" customHeight="1" thickBot="1" x14ac:dyDescent="0.25">
      <c r="A23" s="459">
        <v>13</v>
      </c>
      <c r="B23" s="460" t="str">
        <f>'Anexo1 cotizaciones2026'!C22</f>
        <v xml:space="preserve">SERVICIO MANTENIMIENTO PREVENTIVO Y CORRECTIVO ELECTROBOMBAS SUMERGIBLES  AGUAS LLUVIAS Y AGUAS NEGRAS   MARCA IHM   POTENCIA: 2 HP </v>
      </c>
      <c r="C23" s="528">
        <v>46</v>
      </c>
      <c r="D23" s="462">
        <v>12</v>
      </c>
      <c r="E23" s="9"/>
      <c r="F23" s="543">
        <f>'ANEXO 2  historicovs cotizacio '!O21</f>
        <v>6204.47</v>
      </c>
      <c r="G23" s="538">
        <f t="shared" si="0"/>
        <v>1178.8499999999999</v>
      </c>
      <c r="H23" s="538">
        <f t="shared" si="1"/>
        <v>7383.32</v>
      </c>
      <c r="I23" s="9"/>
      <c r="J23" s="237"/>
      <c r="K23" s="538">
        <f t="shared" si="6"/>
        <v>6477</v>
      </c>
      <c r="L23" s="538">
        <f t="shared" si="2"/>
        <v>1230.6300000000001</v>
      </c>
      <c r="M23" s="538">
        <f t="shared" si="3"/>
        <v>7707.63</v>
      </c>
      <c r="N23" s="544">
        <f t="shared" si="4"/>
        <v>92491.56</v>
      </c>
      <c r="O23" s="544">
        <f t="shared" si="5"/>
        <v>4254611.76</v>
      </c>
      <c r="P23" s="280"/>
      <c r="Q23" s="280"/>
      <c r="R23" s="40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78"/>
    </row>
    <row r="24" spans="1:49" s="170" customFormat="1" ht="57.75" customHeight="1" thickBot="1" x14ac:dyDescent="0.25">
      <c r="A24" s="461">
        <v>14</v>
      </c>
      <c r="B24" s="460" t="str">
        <f>'Anexo1 cotizaciones2026'!C23</f>
        <v xml:space="preserve">SERVICIO MANTENIMIENTO PREVENTIVO Y CORRECTIVO MOTOBOMBA CENTRIFUGA     MARCA BARNES   POTENCIA: 6.6 HP MOTOR ELECTRICO 220 V </v>
      </c>
      <c r="C24" s="528">
        <v>2</v>
      </c>
      <c r="D24" s="462">
        <v>12</v>
      </c>
      <c r="E24" s="9"/>
      <c r="F24" s="543">
        <f>'ANEXO 2  historicovs cotizacio '!O22</f>
        <v>6204.39</v>
      </c>
      <c r="G24" s="538">
        <f t="shared" si="0"/>
        <v>1178.83</v>
      </c>
      <c r="H24" s="538">
        <f t="shared" si="1"/>
        <v>7383.22</v>
      </c>
      <c r="I24" s="9"/>
      <c r="J24" s="237"/>
      <c r="K24" s="538">
        <f t="shared" si="6"/>
        <v>6477</v>
      </c>
      <c r="L24" s="538">
        <f t="shared" si="2"/>
        <v>1230.6300000000001</v>
      </c>
      <c r="M24" s="538">
        <f t="shared" si="3"/>
        <v>7707.63</v>
      </c>
      <c r="N24" s="544">
        <f t="shared" si="4"/>
        <v>92491.56</v>
      </c>
      <c r="O24" s="544">
        <f t="shared" si="5"/>
        <v>184983.12</v>
      </c>
      <c r="P24" s="280"/>
      <c r="Q24" s="280"/>
      <c r="R24" s="400"/>
      <c r="S24" s="280"/>
      <c r="T24" s="280"/>
      <c r="U24" s="280"/>
      <c r="V24" s="280"/>
      <c r="W24" s="280"/>
      <c r="X24" s="280"/>
      <c r="Y24" s="280"/>
      <c r="Z24" s="280"/>
      <c r="AA24" s="280"/>
      <c r="AB24" s="280"/>
      <c r="AC24" s="280"/>
      <c r="AD24" s="280"/>
      <c r="AE24" s="280"/>
      <c r="AF24" s="280"/>
      <c r="AG24" s="280"/>
      <c r="AH24" s="280"/>
      <c r="AI24" s="280"/>
      <c r="AJ24" s="280"/>
      <c r="AK24" s="280"/>
      <c r="AL24" s="280"/>
      <c r="AM24" s="280"/>
      <c r="AN24" s="280"/>
      <c r="AO24" s="280"/>
      <c r="AP24" s="280"/>
      <c r="AQ24" s="280"/>
      <c r="AR24" s="280"/>
      <c r="AS24" s="280"/>
      <c r="AT24" s="280"/>
      <c r="AU24" s="280"/>
      <c r="AV24" s="280"/>
      <c r="AW24" s="278"/>
    </row>
    <row r="25" spans="1:49" s="170" customFormat="1" ht="57.75" customHeight="1" thickBot="1" x14ac:dyDescent="0.25">
      <c r="A25" s="461">
        <v>15</v>
      </c>
      <c r="B25" s="460" t="str">
        <f>'Anexo1 cotizaciones2026'!C24</f>
        <v>SERVICIO MANTENIMIENTO PREVENTIVO Y CORRECTIVO DE TANQUE PRESURIZADO HIDROACUMULADOR CON MMEMBRANA MARCAIHM CAPACIDAD 300 L</v>
      </c>
      <c r="C25" s="528">
        <v>1</v>
      </c>
      <c r="D25" s="462">
        <v>12</v>
      </c>
      <c r="E25" s="9"/>
      <c r="F25" s="543">
        <f>'ANEXO 2  historicovs cotizacio '!O23</f>
        <v>6204.39</v>
      </c>
      <c r="G25" s="538">
        <f t="shared" si="0"/>
        <v>1178.83</v>
      </c>
      <c r="H25" s="538">
        <f t="shared" si="1"/>
        <v>7383.22</v>
      </c>
      <c r="I25" s="9"/>
      <c r="J25" s="237"/>
      <c r="K25" s="538">
        <f t="shared" si="6"/>
        <v>6477</v>
      </c>
      <c r="L25" s="538">
        <f t="shared" si="2"/>
        <v>1230.6300000000001</v>
      </c>
      <c r="M25" s="538">
        <f t="shared" si="3"/>
        <v>7707.63</v>
      </c>
      <c r="N25" s="544">
        <f t="shared" si="4"/>
        <v>92491.56</v>
      </c>
      <c r="O25" s="544">
        <f t="shared" si="5"/>
        <v>92491.56</v>
      </c>
      <c r="P25" s="280"/>
      <c r="Q25" s="280"/>
      <c r="R25" s="40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78"/>
    </row>
    <row r="26" spans="1:49" s="170" customFormat="1" ht="57.75" customHeight="1" thickBot="1" x14ac:dyDescent="0.25">
      <c r="A26" s="459">
        <v>16</v>
      </c>
      <c r="B26" s="460" t="str">
        <f>'Anexo1 cotizaciones2026'!C25</f>
        <v>SERVICIO MANTENIMIENTO PREVENTIVO Y CORRECTIVO DE MOTOBOMBA TIPO PEDROLLO POTENCIA 1/2 HP  120 V</v>
      </c>
      <c r="C26" s="528">
        <v>1</v>
      </c>
      <c r="D26" s="462">
        <v>12</v>
      </c>
      <c r="E26" s="9"/>
      <c r="F26" s="543">
        <f>'ANEXO 2  historicovs cotizacio '!O24</f>
        <v>6204.39</v>
      </c>
      <c r="G26" s="538">
        <f t="shared" si="0"/>
        <v>1178.83</v>
      </c>
      <c r="H26" s="538">
        <f t="shared" si="1"/>
        <v>7383.22</v>
      </c>
      <c r="I26" s="9"/>
      <c r="J26" s="237"/>
      <c r="K26" s="538">
        <f t="shared" si="6"/>
        <v>6477</v>
      </c>
      <c r="L26" s="538">
        <f t="shared" si="2"/>
        <v>1230.6300000000001</v>
      </c>
      <c r="M26" s="538">
        <f t="shared" si="3"/>
        <v>7707.63</v>
      </c>
      <c r="N26" s="544">
        <f t="shared" si="4"/>
        <v>92491.56</v>
      </c>
      <c r="O26" s="544">
        <f t="shared" si="5"/>
        <v>92491.56</v>
      </c>
      <c r="P26" s="279"/>
      <c r="Q26" s="400"/>
      <c r="R26" s="400"/>
      <c r="S26" s="280"/>
      <c r="T26" s="280"/>
      <c r="U26" s="280"/>
      <c r="V26" s="280"/>
      <c r="W26" s="280"/>
      <c r="X26" s="280"/>
      <c r="Y26" s="280"/>
      <c r="Z26" s="280"/>
      <c r="AA26" s="280"/>
      <c r="AB26" s="280"/>
      <c r="AC26" s="280"/>
      <c r="AD26" s="280"/>
      <c r="AE26" s="280"/>
      <c r="AF26" s="280"/>
      <c r="AG26" s="280"/>
      <c r="AH26" s="280"/>
      <c r="AI26" s="280"/>
      <c r="AJ26" s="280"/>
      <c r="AK26" s="280"/>
      <c r="AL26" s="280"/>
      <c r="AM26" s="280"/>
      <c r="AN26" s="280"/>
      <c r="AO26" s="280"/>
      <c r="AP26" s="280"/>
      <c r="AQ26" s="280"/>
      <c r="AR26" s="280"/>
      <c r="AS26" s="280"/>
      <c r="AT26" s="280"/>
      <c r="AU26" s="280"/>
      <c r="AV26" s="280"/>
      <c r="AW26" s="278"/>
    </row>
    <row r="27" spans="1:49" s="170" customFormat="1" ht="57.75" customHeight="1" thickBot="1" x14ac:dyDescent="0.25">
      <c r="A27" s="461">
        <v>17</v>
      </c>
      <c r="B27" s="460" t="str">
        <f>'Anexo1 cotizaciones2026'!C26</f>
        <v>SERVICIO MANTENIMIENTO PREVENTIVO Y CORRECTIVO DE MOTOBOMBA TIPO HIDRO FLOW POTENCIA 1 HP</v>
      </c>
      <c r="C27" s="528">
        <v>1</v>
      </c>
      <c r="D27" s="462">
        <v>12</v>
      </c>
      <c r="E27" s="9"/>
      <c r="F27" s="543">
        <f>'ANEXO 2  historicovs cotizacio '!O25</f>
        <v>6204.39</v>
      </c>
      <c r="G27" s="538">
        <f t="shared" si="0"/>
        <v>1178.83</v>
      </c>
      <c r="H27" s="538">
        <f t="shared" si="1"/>
        <v>7383.22</v>
      </c>
      <c r="I27" s="9"/>
      <c r="J27" s="237"/>
      <c r="K27" s="538">
        <f t="shared" si="6"/>
        <v>6477</v>
      </c>
      <c r="L27" s="538">
        <f t="shared" si="2"/>
        <v>1230.6300000000001</v>
      </c>
      <c r="M27" s="538">
        <f t="shared" si="3"/>
        <v>7707.63</v>
      </c>
      <c r="N27" s="544">
        <f t="shared" si="4"/>
        <v>92491.56</v>
      </c>
      <c r="O27" s="544">
        <f t="shared" si="5"/>
        <v>92491.56</v>
      </c>
      <c r="P27" s="280"/>
      <c r="Q27" s="280"/>
      <c r="R27" s="40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78"/>
    </row>
    <row r="28" spans="1:49" ht="50.25" customHeight="1" thickBot="1" x14ac:dyDescent="0.25">
      <c r="B28" s="1072" t="s">
        <v>416</v>
      </c>
      <c r="C28" s="1073"/>
      <c r="D28" s="1073"/>
      <c r="E28" s="230"/>
      <c r="F28" s="230"/>
      <c r="G28" s="230"/>
      <c r="H28" s="230"/>
      <c r="I28" s="230"/>
      <c r="J28" s="230"/>
      <c r="K28" s="545"/>
      <c r="L28" s="545"/>
      <c r="M28" s="546"/>
      <c r="N28" s="547"/>
      <c r="O28" s="547">
        <f>SUM(O11:O27)</f>
        <v>8222609.6399999987</v>
      </c>
      <c r="R28" s="149"/>
    </row>
    <row r="29" spans="1:49" ht="92.25" customHeight="1" thickBot="1" x14ac:dyDescent="0.25">
      <c r="B29" s="1074" t="s">
        <v>185</v>
      </c>
      <c r="C29" s="1075"/>
      <c r="D29" s="1075"/>
      <c r="E29" s="230"/>
      <c r="F29" s="230"/>
      <c r="G29" s="230"/>
      <c r="H29" s="230"/>
      <c r="I29" s="230"/>
      <c r="J29" s="230"/>
      <c r="K29" s="545"/>
      <c r="L29" s="545"/>
      <c r="M29" s="546"/>
      <c r="N29" s="548"/>
      <c r="O29" s="549">
        <f>39169569-4203549</f>
        <v>34966020</v>
      </c>
    </row>
    <row r="30" spans="1:49" ht="57" customHeight="1" thickBot="1" x14ac:dyDescent="0.25">
      <c r="B30" s="1076" t="s">
        <v>417</v>
      </c>
      <c r="C30" s="1077"/>
      <c r="D30" s="1077"/>
      <c r="E30" s="37"/>
      <c r="F30" s="37"/>
      <c r="G30" s="37"/>
      <c r="H30" s="37"/>
      <c r="N30" s="396"/>
      <c r="O30" s="396">
        <f>O28+O29</f>
        <v>43188629.640000001</v>
      </c>
    </row>
    <row r="31" spans="1:49" ht="45" customHeight="1" x14ac:dyDescent="0.2">
      <c r="A31" s="1062" t="s">
        <v>505</v>
      </c>
      <c r="B31" s="1062"/>
      <c r="C31" s="1062"/>
      <c r="D31" s="1062"/>
      <c r="E31" s="1062"/>
      <c r="F31" s="1062"/>
      <c r="G31" s="1062"/>
      <c r="H31" s="1062"/>
      <c r="I31" s="1062"/>
      <c r="J31" s="1062"/>
      <c r="K31" s="1062"/>
      <c r="L31" s="1062"/>
      <c r="M31" s="1062"/>
    </row>
    <row r="32" spans="1:49" ht="52.5" customHeight="1" x14ac:dyDescent="0.2">
      <c r="A32" s="1062" t="s">
        <v>506</v>
      </c>
      <c r="B32" s="1062"/>
      <c r="C32" s="1062"/>
      <c r="D32" s="1062"/>
      <c r="E32" s="1062"/>
      <c r="F32" s="1062"/>
      <c r="G32" s="1062"/>
      <c r="H32" s="1062"/>
      <c r="I32" s="1062"/>
      <c r="J32" s="1062"/>
      <c r="K32" s="1062"/>
      <c r="L32" s="447"/>
      <c r="M32" s="447"/>
      <c r="N32" s="286">
        <f>N28/12</f>
        <v>0</v>
      </c>
      <c r="O32" s="286">
        <f>O28/12</f>
        <v>685217.46999999986</v>
      </c>
    </row>
    <row r="33" spans="1:15" ht="52.5" customHeight="1" thickBot="1" x14ac:dyDescent="0.25">
      <c r="A33" s="455"/>
      <c r="B33" s="455"/>
      <c r="C33" s="455"/>
      <c r="D33" s="455"/>
      <c r="E33" s="455"/>
      <c r="F33" s="455"/>
      <c r="G33" s="455"/>
      <c r="H33" s="455"/>
      <c r="I33" s="455"/>
      <c r="J33" s="455"/>
      <c r="K33" s="455" t="s">
        <v>468</v>
      </c>
      <c r="L33" s="447"/>
      <c r="M33" s="447"/>
      <c r="N33" s="286"/>
      <c r="O33" s="286"/>
    </row>
    <row r="34" spans="1:15" ht="52.5" customHeight="1" thickBot="1" x14ac:dyDescent="0.25">
      <c r="A34" s="117"/>
      <c r="B34" s="475" t="s">
        <v>467</v>
      </c>
      <c r="C34" s="476"/>
      <c r="D34" s="121"/>
      <c r="E34" s="455"/>
      <c r="F34" s="469" t="s">
        <v>37</v>
      </c>
      <c r="G34" s="469" t="s">
        <v>127</v>
      </c>
      <c r="H34" s="469" t="s">
        <v>129</v>
      </c>
      <c r="I34" s="455"/>
      <c r="J34" s="455"/>
      <c r="K34" s="8" t="s">
        <v>37</v>
      </c>
      <c r="L34" s="8" t="s">
        <v>127</v>
      </c>
      <c r="M34" s="8" t="s">
        <v>129</v>
      </c>
      <c r="N34" s="286"/>
      <c r="O34" s="286"/>
    </row>
    <row r="35" spans="1:15" ht="24.95" customHeight="1" thickBot="1" x14ac:dyDescent="0.25">
      <c r="A35" s="464">
        <v>1</v>
      </c>
      <c r="B35" s="465" t="s">
        <v>440</v>
      </c>
      <c r="C35" s="467" t="s">
        <v>356</v>
      </c>
      <c r="D35" s="468">
        <v>1</v>
      </c>
      <c r="E35" s="455"/>
      <c r="F35" s="389"/>
      <c r="G35" s="390">
        <f>+ROUND(F35*19%,2)</f>
        <v>0</v>
      </c>
      <c r="H35" s="390">
        <f>ROUND(F35+G35,2)</f>
        <v>0</v>
      </c>
      <c r="I35" s="455"/>
      <c r="J35" s="455"/>
      <c r="K35" s="204">
        <f>+ROUND(F35+(F35*$F$5),0)</f>
        <v>0</v>
      </c>
      <c r="L35" s="204">
        <f>+ROUND(K35*19%,2)</f>
        <v>0</v>
      </c>
      <c r="M35" s="204">
        <f>ROUND(K35+L35,2)</f>
        <v>0</v>
      </c>
      <c r="N35" s="286"/>
      <c r="O35" s="286"/>
    </row>
    <row r="36" spans="1:15" ht="24.95" customHeight="1" thickBot="1" x14ac:dyDescent="0.25">
      <c r="A36" s="464">
        <f t="shared" ref="A36:A59" si="7">A35+1</f>
        <v>2</v>
      </c>
      <c r="B36" s="466" t="s">
        <v>441</v>
      </c>
      <c r="C36" s="467" t="s">
        <v>356</v>
      </c>
      <c r="D36" s="468">
        <v>1</v>
      </c>
      <c r="E36" s="455"/>
      <c r="F36" s="389"/>
      <c r="G36" s="390">
        <f t="shared" ref="G36:G59" si="8">+ROUND(F36*19%,2)</f>
        <v>0</v>
      </c>
      <c r="H36" s="390">
        <f t="shared" ref="H36:H59" si="9">ROUND(F36+G36,2)</f>
        <v>0</v>
      </c>
      <c r="I36" s="455"/>
      <c r="J36" s="455"/>
      <c r="K36" s="204">
        <f t="shared" ref="K36:K59" si="10">+ROUND(F36+(F36*$F$5),0)</f>
        <v>0</v>
      </c>
      <c r="L36" s="204">
        <f t="shared" ref="L36:L59" si="11">+ROUND(K36*19%,2)</f>
        <v>0</v>
      </c>
      <c r="M36" s="204">
        <f t="shared" ref="M36:M59" si="12">ROUND(K36+L36,2)</f>
        <v>0</v>
      </c>
      <c r="N36" s="286"/>
      <c r="O36" s="286"/>
    </row>
    <row r="37" spans="1:15" ht="24.95" customHeight="1" thickBot="1" x14ac:dyDescent="0.25">
      <c r="A37" s="464">
        <f t="shared" si="7"/>
        <v>3</v>
      </c>
      <c r="B37" s="466" t="s">
        <v>442</v>
      </c>
      <c r="C37" s="467" t="s">
        <v>356</v>
      </c>
      <c r="D37" s="468">
        <v>1</v>
      </c>
      <c r="E37" s="455"/>
      <c r="F37" s="389"/>
      <c r="G37" s="390">
        <f t="shared" si="8"/>
        <v>0</v>
      </c>
      <c r="H37" s="390">
        <f t="shared" si="9"/>
        <v>0</v>
      </c>
      <c r="I37" s="455"/>
      <c r="J37" s="455"/>
      <c r="K37" s="204">
        <f t="shared" si="10"/>
        <v>0</v>
      </c>
      <c r="L37" s="204">
        <f t="shared" si="11"/>
        <v>0</v>
      </c>
      <c r="M37" s="204">
        <f t="shared" si="12"/>
        <v>0</v>
      </c>
      <c r="N37" s="286"/>
      <c r="O37" s="286"/>
    </row>
    <row r="38" spans="1:15" ht="24.95" customHeight="1" thickBot="1" x14ac:dyDescent="0.25">
      <c r="A38" s="464">
        <f t="shared" si="7"/>
        <v>4</v>
      </c>
      <c r="B38" s="466" t="s">
        <v>443</v>
      </c>
      <c r="C38" s="467" t="s">
        <v>356</v>
      </c>
      <c r="D38" s="468">
        <v>1</v>
      </c>
      <c r="E38" s="455"/>
      <c r="F38" s="389"/>
      <c r="G38" s="390">
        <f t="shared" si="8"/>
        <v>0</v>
      </c>
      <c r="H38" s="390">
        <f t="shared" si="9"/>
        <v>0</v>
      </c>
      <c r="I38" s="455"/>
      <c r="J38" s="455"/>
      <c r="K38" s="204">
        <f t="shared" si="10"/>
        <v>0</v>
      </c>
      <c r="L38" s="204">
        <f t="shared" si="11"/>
        <v>0</v>
      </c>
      <c r="M38" s="204">
        <f t="shared" si="12"/>
        <v>0</v>
      </c>
      <c r="N38" s="286"/>
      <c r="O38" s="286"/>
    </row>
    <row r="39" spans="1:15" ht="24.95" customHeight="1" thickBot="1" x14ac:dyDescent="0.25">
      <c r="A39" s="464">
        <f t="shared" si="7"/>
        <v>5</v>
      </c>
      <c r="B39" s="466" t="s">
        <v>444</v>
      </c>
      <c r="C39" s="467" t="s">
        <v>356</v>
      </c>
      <c r="D39" s="468">
        <v>1</v>
      </c>
      <c r="E39" s="455"/>
      <c r="F39" s="389"/>
      <c r="G39" s="390">
        <f t="shared" si="8"/>
        <v>0</v>
      </c>
      <c r="H39" s="390">
        <f t="shared" si="9"/>
        <v>0</v>
      </c>
      <c r="I39" s="455"/>
      <c r="J39" s="455"/>
      <c r="K39" s="204">
        <f t="shared" si="10"/>
        <v>0</v>
      </c>
      <c r="L39" s="204">
        <f t="shared" si="11"/>
        <v>0</v>
      </c>
      <c r="M39" s="204">
        <f t="shared" si="12"/>
        <v>0</v>
      </c>
      <c r="N39" s="286"/>
      <c r="O39" s="286"/>
    </row>
    <row r="40" spans="1:15" ht="24.95" customHeight="1" thickBot="1" x14ac:dyDescent="0.25">
      <c r="A40" s="464">
        <f t="shared" si="7"/>
        <v>6</v>
      </c>
      <c r="B40" s="466" t="s">
        <v>445</v>
      </c>
      <c r="C40" s="467" t="s">
        <v>356</v>
      </c>
      <c r="D40" s="468">
        <v>1</v>
      </c>
      <c r="E40" s="455"/>
      <c r="F40" s="389"/>
      <c r="G40" s="390">
        <f t="shared" si="8"/>
        <v>0</v>
      </c>
      <c r="H40" s="390">
        <f t="shared" si="9"/>
        <v>0</v>
      </c>
      <c r="I40" s="455"/>
      <c r="J40" s="455"/>
      <c r="K40" s="204">
        <f t="shared" si="10"/>
        <v>0</v>
      </c>
      <c r="L40" s="204">
        <f t="shared" si="11"/>
        <v>0</v>
      </c>
      <c r="M40" s="204">
        <f t="shared" si="12"/>
        <v>0</v>
      </c>
      <c r="N40" s="286"/>
      <c r="O40" s="286"/>
    </row>
    <row r="41" spans="1:15" ht="24.95" customHeight="1" thickBot="1" x14ac:dyDescent="0.25">
      <c r="A41" s="464">
        <f t="shared" si="7"/>
        <v>7</v>
      </c>
      <c r="B41" s="466" t="s">
        <v>446</v>
      </c>
      <c r="C41" s="467" t="s">
        <v>465</v>
      </c>
      <c r="D41" s="468">
        <v>1</v>
      </c>
      <c r="E41" s="233"/>
      <c r="F41" s="389"/>
      <c r="G41" s="390">
        <f t="shared" si="8"/>
        <v>0</v>
      </c>
      <c r="H41" s="390">
        <f t="shared" si="9"/>
        <v>0</v>
      </c>
      <c r="I41" s="455"/>
      <c r="J41" s="455"/>
      <c r="K41" s="204">
        <f t="shared" si="10"/>
        <v>0</v>
      </c>
      <c r="L41" s="204">
        <f t="shared" si="11"/>
        <v>0</v>
      </c>
      <c r="M41" s="204">
        <f t="shared" si="12"/>
        <v>0</v>
      </c>
    </row>
    <row r="42" spans="1:15" ht="24.95" customHeight="1" thickBot="1" x14ac:dyDescent="0.25">
      <c r="A42" s="464">
        <f t="shared" si="7"/>
        <v>8</v>
      </c>
      <c r="B42" s="466" t="s">
        <v>447</v>
      </c>
      <c r="C42" s="467" t="s">
        <v>356</v>
      </c>
      <c r="D42" s="468">
        <v>1</v>
      </c>
      <c r="E42" s="455"/>
      <c r="F42" s="389"/>
      <c r="G42" s="390">
        <f t="shared" si="8"/>
        <v>0</v>
      </c>
      <c r="H42" s="390">
        <f t="shared" si="9"/>
        <v>0</v>
      </c>
      <c r="I42" s="455"/>
      <c r="J42" s="455"/>
      <c r="K42" s="204">
        <f t="shared" si="10"/>
        <v>0</v>
      </c>
      <c r="L42" s="204">
        <f t="shared" si="11"/>
        <v>0</v>
      </c>
      <c r="M42" s="204">
        <f t="shared" si="12"/>
        <v>0</v>
      </c>
      <c r="N42" s="286"/>
      <c r="O42" s="286"/>
    </row>
    <row r="43" spans="1:15" ht="24.95" customHeight="1" thickBot="1" x14ac:dyDescent="0.25">
      <c r="A43" s="464">
        <f t="shared" si="7"/>
        <v>9</v>
      </c>
      <c r="B43" s="466" t="s">
        <v>448</v>
      </c>
      <c r="C43" s="467" t="s">
        <v>356</v>
      </c>
      <c r="D43" s="468">
        <v>1</v>
      </c>
      <c r="E43" s="455"/>
      <c r="F43" s="389"/>
      <c r="G43" s="390">
        <f t="shared" si="8"/>
        <v>0</v>
      </c>
      <c r="H43" s="390">
        <f t="shared" si="9"/>
        <v>0</v>
      </c>
      <c r="I43" s="455"/>
      <c r="J43" s="455"/>
      <c r="K43" s="204">
        <f t="shared" si="10"/>
        <v>0</v>
      </c>
      <c r="L43" s="204">
        <f t="shared" si="11"/>
        <v>0</v>
      </c>
      <c r="M43" s="204">
        <f t="shared" si="12"/>
        <v>0</v>
      </c>
      <c r="N43" s="286"/>
      <c r="O43" s="286"/>
    </row>
    <row r="44" spans="1:15" ht="24.95" customHeight="1" thickBot="1" x14ac:dyDescent="0.25">
      <c r="A44" s="464">
        <f t="shared" si="7"/>
        <v>10</v>
      </c>
      <c r="B44" s="466" t="s">
        <v>449</v>
      </c>
      <c r="C44" s="467" t="s">
        <v>356</v>
      </c>
      <c r="D44" s="468">
        <v>1</v>
      </c>
      <c r="E44" s="455"/>
      <c r="F44" s="389"/>
      <c r="G44" s="390">
        <f t="shared" si="8"/>
        <v>0</v>
      </c>
      <c r="H44" s="390">
        <f t="shared" si="9"/>
        <v>0</v>
      </c>
      <c r="I44" s="455"/>
      <c r="J44" s="455"/>
      <c r="K44" s="204">
        <f t="shared" si="10"/>
        <v>0</v>
      </c>
      <c r="L44" s="204">
        <f t="shared" si="11"/>
        <v>0</v>
      </c>
      <c r="M44" s="204">
        <f t="shared" si="12"/>
        <v>0</v>
      </c>
      <c r="N44" s="286"/>
      <c r="O44" s="286"/>
    </row>
    <row r="45" spans="1:15" ht="24.95" customHeight="1" thickBot="1" x14ac:dyDescent="0.25">
      <c r="A45" s="464">
        <f t="shared" si="7"/>
        <v>11</v>
      </c>
      <c r="B45" s="466" t="s">
        <v>450</v>
      </c>
      <c r="C45" s="467" t="s">
        <v>356</v>
      </c>
      <c r="D45" s="468">
        <v>1</v>
      </c>
      <c r="E45" s="455"/>
      <c r="F45" s="389"/>
      <c r="G45" s="390">
        <f t="shared" si="8"/>
        <v>0</v>
      </c>
      <c r="H45" s="390">
        <f t="shared" si="9"/>
        <v>0</v>
      </c>
      <c r="I45" s="455"/>
      <c r="J45" s="455"/>
      <c r="K45" s="204">
        <f t="shared" si="10"/>
        <v>0</v>
      </c>
      <c r="L45" s="204">
        <f t="shared" si="11"/>
        <v>0</v>
      </c>
      <c r="M45" s="204">
        <f t="shared" si="12"/>
        <v>0</v>
      </c>
      <c r="N45" s="286"/>
      <c r="O45" s="286"/>
    </row>
    <row r="46" spans="1:15" ht="24.95" customHeight="1" thickBot="1" x14ac:dyDescent="0.25">
      <c r="A46" s="464">
        <f t="shared" si="7"/>
        <v>12</v>
      </c>
      <c r="B46" s="466" t="s">
        <v>451</v>
      </c>
      <c r="C46" s="467" t="s">
        <v>356</v>
      </c>
      <c r="D46" s="468">
        <v>1</v>
      </c>
      <c r="E46" s="455"/>
      <c r="F46" s="389"/>
      <c r="G46" s="390">
        <f t="shared" si="8"/>
        <v>0</v>
      </c>
      <c r="H46" s="390">
        <f t="shared" si="9"/>
        <v>0</v>
      </c>
      <c r="I46" s="455"/>
      <c r="J46" s="455"/>
      <c r="K46" s="204">
        <f t="shared" si="10"/>
        <v>0</v>
      </c>
      <c r="L46" s="204">
        <f t="shared" si="11"/>
        <v>0</v>
      </c>
      <c r="M46" s="204">
        <f t="shared" si="12"/>
        <v>0</v>
      </c>
      <c r="N46" s="286"/>
      <c r="O46" s="286"/>
    </row>
    <row r="47" spans="1:15" ht="24.95" customHeight="1" thickBot="1" x14ac:dyDescent="0.25">
      <c r="A47" s="464">
        <f t="shared" si="7"/>
        <v>13</v>
      </c>
      <c r="B47" s="466" t="s">
        <v>452</v>
      </c>
      <c r="C47" s="467" t="s">
        <v>356</v>
      </c>
      <c r="D47" s="468">
        <v>1</v>
      </c>
      <c r="E47" s="455"/>
      <c r="F47" s="389"/>
      <c r="G47" s="390">
        <f t="shared" si="8"/>
        <v>0</v>
      </c>
      <c r="H47" s="390">
        <f t="shared" si="9"/>
        <v>0</v>
      </c>
      <c r="I47" s="455"/>
      <c r="J47" s="455"/>
      <c r="K47" s="204">
        <f t="shared" si="10"/>
        <v>0</v>
      </c>
      <c r="L47" s="204">
        <f t="shared" si="11"/>
        <v>0</v>
      </c>
      <c r="M47" s="204">
        <f t="shared" si="12"/>
        <v>0</v>
      </c>
      <c r="N47" s="286"/>
      <c r="O47" s="286"/>
    </row>
    <row r="48" spans="1:15" ht="24.95" customHeight="1" thickBot="1" x14ac:dyDescent="0.25">
      <c r="A48" s="464">
        <f t="shared" si="7"/>
        <v>14</v>
      </c>
      <c r="B48" s="466" t="s">
        <v>453</v>
      </c>
      <c r="C48" s="467" t="s">
        <v>356</v>
      </c>
      <c r="D48" s="468">
        <v>1</v>
      </c>
      <c r="E48" s="455"/>
      <c r="F48" s="389"/>
      <c r="G48" s="390">
        <f t="shared" si="8"/>
        <v>0</v>
      </c>
      <c r="H48" s="390">
        <f t="shared" si="9"/>
        <v>0</v>
      </c>
      <c r="I48" s="455"/>
      <c r="J48" s="455"/>
      <c r="K48" s="204">
        <f t="shared" si="10"/>
        <v>0</v>
      </c>
      <c r="L48" s="204">
        <f t="shared" si="11"/>
        <v>0</v>
      </c>
      <c r="M48" s="204">
        <f t="shared" si="12"/>
        <v>0</v>
      </c>
      <c r="N48" s="286"/>
      <c r="O48" s="286"/>
    </row>
    <row r="49" spans="1:15" ht="24.95" customHeight="1" thickBot="1" x14ac:dyDescent="0.25">
      <c r="A49" s="464">
        <f t="shared" si="7"/>
        <v>15</v>
      </c>
      <c r="B49" s="466" t="s">
        <v>454</v>
      </c>
      <c r="C49" s="467" t="s">
        <v>356</v>
      </c>
      <c r="D49" s="468">
        <v>1</v>
      </c>
      <c r="E49" s="455"/>
      <c r="F49" s="389"/>
      <c r="G49" s="390">
        <f t="shared" si="8"/>
        <v>0</v>
      </c>
      <c r="H49" s="390">
        <f t="shared" si="9"/>
        <v>0</v>
      </c>
      <c r="I49" s="455"/>
      <c r="J49" s="455"/>
      <c r="K49" s="204">
        <f t="shared" si="10"/>
        <v>0</v>
      </c>
      <c r="L49" s="204">
        <f t="shared" si="11"/>
        <v>0</v>
      </c>
      <c r="M49" s="204">
        <f t="shared" si="12"/>
        <v>0</v>
      </c>
      <c r="N49" s="286"/>
      <c r="O49" s="286"/>
    </row>
    <row r="50" spans="1:15" ht="24.95" customHeight="1" thickBot="1" x14ac:dyDescent="0.25">
      <c r="A50" s="464">
        <f t="shared" si="7"/>
        <v>16</v>
      </c>
      <c r="B50" s="466" t="s">
        <v>455</v>
      </c>
      <c r="C50" s="467" t="s">
        <v>356</v>
      </c>
      <c r="D50" s="468">
        <v>1</v>
      </c>
      <c r="E50" s="233"/>
      <c r="F50" s="389"/>
      <c r="G50" s="390">
        <f t="shared" si="8"/>
        <v>0</v>
      </c>
      <c r="H50" s="390">
        <f t="shared" si="9"/>
        <v>0</v>
      </c>
      <c r="I50" s="455"/>
      <c r="J50" s="455"/>
      <c r="K50" s="204">
        <f t="shared" si="10"/>
        <v>0</v>
      </c>
      <c r="L50" s="204">
        <f t="shared" si="11"/>
        <v>0</v>
      </c>
      <c r="M50" s="204">
        <f t="shared" si="12"/>
        <v>0</v>
      </c>
    </row>
    <row r="51" spans="1:15" ht="24.95" customHeight="1" thickBot="1" x14ac:dyDescent="0.25">
      <c r="A51" s="464">
        <f t="shared" si="7"/>
        <v>17</v>
      </c>
      <c r="B51" s="466" t="s">
        <v>456</v>
      </c>
      <c r="C51" s="467" t="s">
        <v>356</v>
      </c>
      <c r="D51" s="468">
        <v>1</v>
      </c>
      <c r="E51" s="455"/>
      <c r="F51" s="389"/>
      <c r="G51" s="390">
        <f t="shared" si="8"/>
        <v>0</v>
      </c>
      <c r="H51" s="390">
        <f t="shared" si="9"/>
        <v>0</v>
      </c>
      <c r="I51" s="455"/>
      <c r="J51" s="455"/>
      <c r="K51" s="204">
        <f t="shared" si="10"/>
        <v>0</v>
      </c>
      <c r="L51" s="204">
        <f t="shared" si="11"/>
        <v>0</v>
      </c>
      <c r="M51" s="204">
        <f t="shared" si="12"/>
        <v>0</v>
      </c>
      <c r="N51" s="286"/>
      <c r="O51" s="286"/>
    </row>
    <row r="52" spans="1:15" ht="24.95" customHeight="1" thickBot="1" x14ac:dyDescent="0.25">
      <c r="A52" s="464">
        <f t="shared" si="7"/>
        <v>18</v>
      </c>
      <c r="B52" s="466" t="s">
        <v>457</v>
      </c>
      <c r="C52" s="467" t="s">
        <v>465</v>
      </c>
      <c r="D52" s="468">
        <v>1</v>
      </c>
      <c r="E52" s="455"/>
      <c r="F52" s="389"/>
      <c r="G52" s="390">
        <f t="shared" si="8"/>
        <v>0</v>
      </c>
      <c r="H52" s="390">
        <f t="shared" si="9"/>
        <v>0</v>
      </c>
      <c r="I52" s="455"/>
      <c r="J52" s="455"/>
      <c r="K52" s="204">
        <f t="shared" si="10"/>
        <v>0</v>
      </c>
      <c r="L52" s="204">
        <f t="shared" si="11"/>
        <v>0</v>
      </c>
      <c r="M52" s="204">
        <f t="shared" si="12"/>
        <v>0</v>
      </c>
      <c r="N52" s="286"/>
      <c r="O52" s="286"/>
    </row>
    <row r="53" spans="1:15" ht="24.95" customHeight="1" thickBot="1" x14ac:dyDescent="0.25">
      <c r="A53" s="464">
        <f t="shared" si="7"/>
        <v>19</v>
      </c>
      <c r="B53" s="466" t="s">
        <v>458</v>
      </c>
      <c r="C53" s="467" t="s">
        <v>356</v>
      </c>
      <c r="D53" s="468">
        <v>1</v>
      </c>
      <c r="E53" s="455"/>
      <c r="F53" s="389"/>
      <c r="G53" s="390">
        <f t="shared" si="8"/>
        <v>0</v>
      </c>
      <c r="H53" s="390">
        <f t="shared" si="9"/>
        <v>0</v>
      </c>
      <c r="I53" s="455"/>
      <c r="J53" s="455"/>
      <c r="K53" s="204">
        <f t="shared" si="10"/>
        <v>0</v>
      </c>
      <c r="L53" s="204">
        <f t="shared" si="11"/>
        <v>0</v>
      </c>
      <c r="M53" s="204">
        <f t="shared" si="12"/>
        <v>0</v>
      </c>
      <c r="N53" s="286"/>
      <c r="O53" s="286"/>
    </row>
    <row r="54" spans="1:15" ht="24.95" customHeight="1" thickBot="1" x14ac:dyDescent="0.25">
      <c r="A54" s="464">
        <f t="shared" si="7"/>
        <v>20</v>
      </c>
      <c r="B54" s="466" t="s">
        <v>459</v>
      </c>
      <c r="C54" s="467" t="s">
        <v>356</v>
      </c>
      <c r="D54" s="468">
        <v>1</v>
      </c>
      <c r="E54" s="455"/>
      <c r="F54" s="389"/>
      <c r="G54" s="390">
        <f t="shared" si="8"/>
        <v>0</v>
      </c>
      <c r="H54" s="390">
        <f t="shared" si="9"/>
        <v>0</v>
      </c>
      <c r="I54" s="455"/>
      <c r="J54" s="455"/>
      <c r="K54" s="204">
        <f t="shared" si="10"/>
        <v>0</v>
      </c>
      <c r="L54" s="204">
        <f t="shared" si="11"/>
        <v>0</v>
      </c>
      <c r="M54" s="204">
        <f t="shared" si="12"/>
        <v>0</v>
      </c>
      <c r="N54" s="286"/>
      <c r="O54" s="286"/>
    </row>
    <row r="55" spans="1:15" ht="24.95" customHeight="1" thickBot="1" x14ac:dyDescent="0.25">
      <c r="A55" s="464">
        <f t="shared" si="7"/>
        <v>21</v>
      </c>
      <c r="B55" s="466" t="s">
        <v>460</v>
      </c>
      <c r="C55" s="467" t="s">
        <v>465</v>
      </c>
      <c r="D55" s="468">
        <v>1</v>
      </c>
      <c r="E55" s="455"/>
      <c r="F55" s="389"/>
      <c r="G55" s="390">
        <f t="shared" si="8"/>
        <v>0</v>
      </c>
      <c r="H55" s="390">
        <f t="shared" si="9"/>
        <v>0</v>
      </c>
      <c r="I55" s="455"/>
      <c r="J55" s="455"/>
      <c r="K55" s="204">
        <f t="shared" si="10"/>
        <v>0</v>
      </c>
      <c r="L55" s="204">
        <f t="shared" si="11"/>
        <v>0</v>
      </c>
      <c r="M55" s="204">
        <f t="shared" si="12"/>
        <v>0</v>
      </c>
      <c r="N55" s="286"/>
      <c r="O55" s="286"/>
    </row>
    <row r="56" spans="1:15" ht="24.95" customHeight="1" thickBot="1" x14ac:dyDescent="0.25">
      <c r="A56" s="464">
        <f t="shared" si="7"/>
        <v>22</v>
      </c>
      <c r="B56" s="466" t="s">
        <v>461</v>
      </c>
      <c r="C56" s="467" t="s">
        <v>356</v>
      </c>
      <c r="D56" s="468">
        <v>1</v>
      </c>
      <c r="E56" s="455"/>
      <c r="F56" s="389"/>
      <c r="G56" s="390">
        <f t="shared" si="8"/>
        <v>0</v>
      </c>
      <c r="H56" s="390">
        <f t="shared" si="9"/>
        <v>0</v>
      </c>
      <c r="I56" s="455"/>
      <c r="J56" s="455"/>
      <c r="K56" s="204">
        <f t="shared" si="10"/>
        <v>0</v>
      </c>
      <c r="L56" s="204">
        <f t="shared" si="11"/>
        <v>0</v>
      </c>
      <c r="M56" s="204">
        <f t="shared" si="12"/>
        <v>0</v>
      </c>
      <c r="N56" s="286"/>
      <c r="O56" s="286"/>
    </row>
    <row r="57" spans="1:15" ht="24.95" customHeight="1" thickBot="1" x14ac:dyDescent="0.25">
      <c r="A57" s="464">
        <f t="shared" si="7"/>
        <v>23</v>
      </c>
      <c r="B57" s="466" t="s">
        <v>462</v>
      </c>
      <c r="C57" s="467" t="s">
        <v>356</v>
      </c>
      <c r="D57" s="468">
        <v>1</v>
      </c>
      <c r="E57" s="455"/>
      <c r="F57" s="389"/>
      <c r="G57" s="390">
        <f t="shared" si="8"/>
        <v>0</v>
      </c>
      <c r="H57" s="390">
        <f t="shared" si="9"/>
        <v>0</v>
      </c>
      <c r="I57" s="455"/>
      <c r="J57" s="455"/>
      <c r="K57" s="204">
        <f t="shared" si="10"/>
        <v>0</v>
      </c>
      <c r="L57" s="204">
        <f t="shared" si="11"/>
        <v>0</v>
      </c>
      <c r="M57" s="204">
        <f t="shared" si="12"/>
        <v>0</v>
      </c>
      <c r="N57" s="286"/>
      <c r="O57" s="286"/>
    </row>
    <row r="58" spans="1:15" ht="24.95" customHeight="1" thickBot="1" x14ac:dyDescent="0.25">
      <c r="A58" s="464">
        <f t="shared" si="7"/>
        <v>24</v>
      </c>
      <c r="B58" s="466" t="s">
        <v>463</v>
      </c>
      <c r="C58" s="467" t="s">
        <v>356</v>
      </c>
      <c r="D58" s="468">
        <v>1</v>
      </c>
      <c r="E58" s="455"/>
      <c r="F58" s="389"/>
      <c r="G58" s="390">
        <f t="shared" si="8"/>
        <v>0</v>
      </c>
      <c r="H58" s="390">
        <f t="shared" si="9"/>
        <v>0</v>
      </c>
      <c r="I58" s="455"/>
      <c r="J58" s="455"/>
      <c r="K58" s="204">
        <f t="shared" si="10"/>
        <v>0</v>
      </c>
      <c r="L58" s="204">
        <f t="shared" si="11"/>
        <v>0</v>
      </c>
      <c r="M58" s="204">
        <f t="shared" si="12"/>
        <v>0</v>
      </c>
      <c r="N58" s="286"/>
      <c r="O58" s="286"/>
    </row>
    <row r="59" spans="1:15" ht="24.95" customHeight="1" thickBot="1" x14ac:dyDescent="0.25">
      <c r="A59" s="464">
        <f t="shared" si="7"/>
        <v>25</v>
      </c>
      <c r="B59" s="466" t="s">
        <v>464</v>
      </c>
      <c r="C59" s="467" t="s">
        <v>356</v>
      </c>
      <c r="D59" s="468">
        <v>1</v>
      </c>
      <c r="E59" s="233"/>
      <c r="F59" s="389"/>
      <c r="G59" s="390">
        <f t="shared" si="8"/>
        <v>0</v>
      </c>
      <c r="H59" s="390">
        <f t="shared" si="9"/>
        <v>0</v>
      </c>
      <c r="I59" s="455"/>
      <c r="J59" s="455"/>
      <c r="K59" s="204">
        <f t="shared" si="10"/>
        <v>0</v>
      </c>
      <c r="L59" s="204">
        <f t="shared" si="11"/>
        <v>0</v>
      </c>
      <c r="M59" s="204">
        <f t="shared" si="12"/>
        <v>0</v>
      </c>
    </row>
    <row r="60" spans="1:15" ht="24" thickBot="1" x14ac:dyDescent="0.4">
      <c r="B60" s="14"/>
      <c r="C60" s="14"/>
      <c r="D60" s="14"/>
      <c r="E60" s="14"/>
      <c r="F60" s="14"/>
      <c r="G60" s="14"/>
      <c r="H60" s="484">
        <f>ROUND(SUM(H35:H59),2)</f>
        <v>0</v>
      </c>
      <c r="I60" s="14"/>
      <c r="J60" s="14"/>
      <c r="M60" s="484">
        <f>ROUND(SUM(M35:M59),2)</f>
        <v>0</v>
      </c>
    </row>
    <row r="61" spans="1:15" s="122" customFormat="1" ht="150" customHeight="1" thickBot="1" x14ac:dyDescent="0.35">
      <c r="A61" s="1037" t="s">
        <v>479</v>
      </c>
      <c r="B61" s="1038"/>
      <c r="C61" s="367"/>
      <c r="D61" s="1038"/>
      <c r="E61" s="1038"/>
      <c r="F61" s="1038"/>
      <c r="G61" s="1063"/>
      <c r="H61" s="1063"/>
      <c r="I61" s="1063"/>
      <c r="J61" s="1063"/>
      <c r="K61" s="1063"/>
      <c r="L61" s="1063"/>
      <c r="M61" s="1064"/>
    </row>
    <row r="62" spans="1:15" s="16" customFormat="1" ht="23.25" x14ac:dyDescent="0.35">
      <c r="B62" s="79"/>
      <c r="C62" s="79"/>
      <c r="D62" s="79"/>
      <c r="E62" s="14"/>
      <c r="F62" s="14"/>
      <c r="G62" s="14"/>
      <c r="H62" s="14"/>
      <c r="I62" s="14"/>
      <c r="J62" s="14"/>
    </row>
    <row r="63" spans="1:15" s="16" customFormat="1" ht="31.5" customHeight="1" x14ac:dyDescent="0.35">
      <c r="B63" s="445" t="str">
        <f>'Anexo1 cotizaciones2026'!C60</f>
        <v xml:space="preserve">Fecha de elaboración: </v>
      </c>
      <c r="C63" s="302"/>
      <c r="D63" s="161"/>
      <c r="E63" s="14"/>
      <c r="F63" s="14"/>
      <c r="G63" s="14"/>
      <c r="H63" s="14"/>
    </row>
    <row r="64" spans="1:15" s="16" customFormat="1" ht="31.5" customHeight="1" x14ac:dyDescent="0.35">
      <c r="B64" s="446" t="str">
        <f>'Anexo1 cotizaciones2026'!C61</f>
        <v xml:space="preserve">Estudio del Sector No.  </v>
      </c>
      <c r="C64" s="162"/>
      <c r="D64" s="162"/>
      <c r="E64" s="14"/>
      <c r="F64" s="14"/>
      <c r="G64" s="14"/>
      <c r="H64" s="14"/>
      <c r="I64" s="14"/>
      <c r="J64" s="14"/>
    </row>
    <row r="65" spans="1:10" s="16" customFormat="1" ht="162" customHeight="1" x14ac:dyDescent="0.35">
      <c r="B65" s="14"/>
      <c r="C65" s="14"/>
      <c r="D65" s="14"/>
      <c r="E65" s="14"/>
      <c r="F65" s="14"/>
      <c r="G65" s="14"/>
      <c r="H65" s="14"/>
      <c r="I65" s="14"/>
      <c r="J65" s="14"/>
    </row>
    <row r="66" spans="1:10" s="16" customFormat="1" ht="21" customHeight="1" x14ac:dyDescent="0.35">
      <c r="A66" s="15"/>
      <c r="B66" s="15"/>
      <c r="C66" s="15"/>
      <c r="D66" s="15"/>
      <c r="E66" s="14"/>
      <c r="F66" s="14"/>
      <c r="G66" s="14"/>
      <c r="H66" s="14"/>
      <c r="I66" s="14"/>
      <c r="J66" s="14"/>
    </row>
    <row r="67" spans="1:10" s="16" customFormat="1" ht="23.25" x14ac:dyDescent="0.35">
      <c r="A67" s="15"/>
      <c r="B67" s="15"/>
      <c r="C67" s="15"/>
      <c r="D67" s="15"/>
      <c r="E67" s="14"/>
      <c r="F67" s="14"/>
      <c r="G67" s="14"/>
      <c r="H67" s="14"/>
      <c r="I67" s="14"/>
      <c r="J67" s="14"/>
    </row>
    <row r="68" spans="1:10" s="16" customFormat="1" x14ac:dyDescent="0.2">
      <c r="A68" s="15"/>
      <c r="B68" s="15"/>
      <c r="C68" s="15"/>
      <c r="D68" s="15"/>
    </row>
    <row r="69" spans="1:10" s="16" customFormat="1" ht="23.25" x14ac:dyDescent="0.35">
      <c r="A69" s="15"/>
      <c r="B69" s="18"/>
      <c r="C69" s="18"/>
      <c r="D69" s="18"/>
      <c r="J69" s="14"/>
    </row>
    <row r="70" spans="1:10" s="16" customFormat="1" ht="23.25" x14ac:dyDescent="0.35">
      <c r="A70" s="15"/>
      <c r="B70" s="73"/>
      <c r="C70" s="73"/>
      <c r="D70" s="73"/>
      <c r="J70" s="14"/>
    </row>
    <row r="71" spans="1:10" s="16" customFormat="1" ht="23.25" x14ac:dyDescent="0.35">
      <c r="A71" s="15"/>
      <c r="B71" s="79"/>
      <c r="C71" s="79"/>
      <c r="D71" s="79"/>
      <c r="J71" s="14"/>
    </row>
    <row r="72" spans="1:10" s="16" customFormat="1" ht="23.25" x14ac:dyDescent="0.35">
      <c r="A72" s="15"/>
      <c r="B72" s="79"/>
      <c r="C72" s="79"/>
      <c r="D72" s="79"/>
      <c r="J72" s="14"/>
    </row>
    <row r="73" spans="1:10" s="16" customFormat="1" ht="23.25" x14ac:dyDescent="0.35">
      <c r="A73" s="15"/>
      <c r="B73" s="79"/>
      <c r="C73" s="79"/>
      <c r="D73" s="79"/>
      <c r="J73" s="14"/>
    </row>
    <row r="74" spans="1:10" s="16" customFormat="1" ht="23.25" x14ac:dyDescent="0.35">
      <c r="A74" s="15"/>
      <c r="B74" s="79"/>
      <c r="C74" s="79"/>
      <c r="D74" s="79"/>
      <c r="J74" s="14"/>
    </row>
    <row r="75" spans="1:10" s="16" customFormat="1" ht="23.25" x14ac:dyDescent="0.35">
      <c r="A75" s="15"/>
      <c r="B75" s="79"/>
      <c r="C75" s="79"/>
      <c r="D75" s="79"/>
      <c r="J75" s="14"/>
    </row>
    <row r="76" spans="1:10" s="16" customFormat="1" ht="23.25" x14ac:dyDescent="0.35">
      <c r="A76" s="15"/>
      <c r="B76" s="79"/>
      <c r="C76" s="79"/>
      <c r="D76" s="79"/>
      <c r="J76" s="14"/>
    </row>
    <row r="77" spans="1:10" s="16" customFormat="1" ht="23.25" x14ac:dyDescent="0.35">
      <c r="A77" s="14"/>
      <c r="B77" s="14"/>
      <c r="C77" s="14"/>
      <c r="D77" s="14"/>
      <c r="E77" s="14"/>
      <c r="F77" s="14"/>
      <c r="G77" s="14"/>
      <c r="H77" s="14"/>
      <c r="I77" s="14"/>
      <c r="J77" s="14"/>
    </row>
    <row r="78" spans="1:10" s="16" customFormat="1" ht="23.25" x14ac:dyDescent="0.35">
      <c r="A78" s="14"/>
      <c r="B78" s="14"/>
      <c r="C78" s="14"/>
      <c r="D78" s="14"/>
      <c r="E78" s="14"/>
      <c r="F78" s="14"/>
      <c r="G78" s="14"/>
      <c r="H78" s="14"/>
      <c r="I78" s="14"/>
      <c r="J78" s="14"/>
    </row>
    <row r="79" spans="1:10" s="16" customFormat="1" ht="23.25" x14ac:dyDescent="0.35">
      <c r="A79" s="14"/>
      <c r="B79" s="14"/>
      <c r="C79" s="14"/>
      <c r="D79" s="14"/>
      <c r="E79" s="14"/>
      <c r="F79" s="14"/>
      <c r="G79" s="14"/>
      <c r="H79" s="14"/>
      <c r="I79" s="14"/>
      <c r="J79" s="14"/>
    </row>
    <row r="80" spans="1:10" s="16" customFormat="1" ht="23.25" x14ac:dyDescent="0.35">
      <c r="A80" s="14"/>
      <c r="B80" s="14"/>
      <c r="C80" s="14"/>
      <c r="D80" s="14"/>
      <c r="E80" s="14"/>
      <c r="F80" s="14"/>
      <c r="G80" s="14"/>
      <c r="H80" s="14"/>
      <c r="I80" s="14"/>
      <c r="J80" s="14"/>
    </row>
    <row r="81" spans="1:10" s="16" customFormat="1" ht="23.25" x14ac:dyDescent="0.35">
      <c r="A81" s="14"/>
      <c r="B81" s="14"/>
      <c r="C81" s="14"/>
      <c r="D81" s="14"/>
      <c r="E81" s="14"/>
      <c r="F81" s="14"/>
      <c r="G81" s="14"/>
      <c r="H81" s="14"/>
      <c r="I81" s="14"/>
      <c r="J81" s="14"/>
    </row>
    <row r="82" spans="1:10" s="16" customFormat="1" ht="23.25" x14ac:dyDescent="0.35">
      <c r="A82" s="14"/>
      <c r="B82" s="14"/>
      <c r="C82" s="14"/>
      <c r="D82" s="14"/>
      <c r="E82" s="14"/>
      <c r="F82" s="14"/>
      <c r="G82" s="14"/>
      <c r="H82" s="14"/>
      <c r="I82" s="14"/>
      <c r="J82" s="14"/>
    </row>
    <row r="83" spans="1:10" s="16" customFormat="1" ht="23.25" x14ac:dyDescent="0.35">
      <c r="A83" s="14"/>
      <c r="B83" s="14"/>
      <c r="C83" s="14"/>
      <c r="D83" s="14"/>
      <c r="E83" s="14"/>
      <c r="F83" s="14"/>
      <c r="G83" s="14"/>
      <c r="H83" s="14"/>
      <c r="I83" s="14"/>
      <c r="J83" s="14"/>
    </row>
    <row r="84" spans="1:10" s="16" customFormat="1" ht="23.25" x14ac:dyDescent="0.35">
      <c r="A84" s="14"/>
      <c r="B84" s="14"/>
      <c r="C84" s="14"/>
      <c r="D84" s="14"/>
      <c r="E84" s="14"/>
      <c r="F84" s="14"/>
      <c r="G84" s="14"/>
      <c r="H84" s="14"/>
      <c r="I84" s="14"/>
      <c r="J84" s="14"/>
    </row>
    <row r="85" spans="1:10" s="16" customFormat="1" ht="23.25" x14ac:dyDescent="0.35">
      <c r="A85" s="14"/>
      <c r="B85" s="14"/>
      <c r="C85" s="14"/>
      <c r="D85" s="14"/>
      <c r="E85" s="14"/>
      <c r="F85" s="14"/>
      <c r="G85" s="14"/>
      <c r="H85" s="14"/>
      <c r="I85" s="14"/>
      <c r="J85" s="14"/>
    </row>
    <row r="86" spans="1:10" s="16" customFormat="1" ht="23.25" x14ac:dyDescent="0.35">
      <c r="B86" s="79"/>
      <c r="C86" s="79"/>
      <c r="D86" s="79"/>
      <c r="J86" s="14"/>
    </row>
    <row r="87" spans="1:10" s="16" customFormat="1" ht="23.25" x14ac:dyDescent="0.35">
      <c r="B87" s="79"/>
      <c r="C87" s="79"/>
      <c r="D87" s="79"/>
      <c r="J87" s="14"/>
    </row>
    <row r="88" spans="1:10" s="16" customFormat="1" ht="23.25" x14ac:dyDescent="0.35">
      <c r="B88" s="79"/>
      <c r="C88" s="79"/>
      <c r="D88" s="79"/>
      <c r="J88" s="14"/>
    </row>
    <row r="89" spans="1:10" s="16" customFormat="1" ht="23.25" x14ac:dyDescent="0.35">
      <c r="B89" s="79"/>
      <c r="C89" s="79"/>
      <c r="D89" s="79"/>
      <c r="J89" s="14"/>
    </row>
    <row r="90" spans="1:10" s="16" customFormat="1" x14ac:dyDescent="0.2">
      <c r="B90" s="79"/>
      <c r="C90" s="79"/>
      <c r="D90" s="79"/>
    </row>
    <row r="91" spans="1:10" s="16" customFormat="1" x14ac:dyDescent="0.2">
      <c r="B91" s="79"/>
      <c r="C91" s="79"/>
      <c r="D91" s="79"/>
    </row>
    <row r="4704" customFormat="1" x14ac:dyDescent="0.25"/>
  </sheetData>
  <mergeCells count="19">
    <mergeCell ref="A1:N1"/>
    <mergeCell ref="F3:N3"/>
    <mergeCell ref="F4:N4"/>
    <mergeCell ref="A8:A10"/>
    <mergeCell ref="D8:D10"/>
    <mergeCell ref="B8:B10"/>
    <mergeCell ref="C8:C10"/>
    <mergeCell ref="A61:B61"/>
    <mergeCell ref="A32:K32"/>
    <mergeCell ref="G61:M61"/>
    <mergeCell ref="F8:H8"/>
    <mergeCell ref="A31:M31"/>
    <mergeCell ref="D61:F61"/>
    <mergeCell ref="K8:O8"/>
    <mergeCell ref="O9:O10"/>
    <mergeCell ref="N9:N10"/>
    <mergeCell ref="B28:D28"/>
    <mergeCell ref="B29:D29"/>
    <mergeCell ref="B30:D30"/>
  </mergeCells>
  <printOptions horizontalCentered="1" verticalCentered="1"/>
  <pageMargins left="0.31496062992125984" right="0.31496062992125984" top="0.31496062992125984" bottom="0.31496062992125984" header="0.31496062992125984" footer="0.31496062992125984"/>
  <pageSetup paperSize="14" scale="40" fitToHeight="0" orientation="landscape" horizontalDpi="4294967293" verticalDpi="300"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700-000000000000}">
          <x14:formula1>
            <xm:f>'C:\Users\asantama\Desktop\PROCESOS 2016\ESTUDIOS DE MERCADO\MINIMA CUANTIA\ADQUISICION BUZONES DE SUGERENCIAS\[ESTUDIO DE MERCADO DEFINITIVO  BUZON DE SUGERENCIAS.xlsx]DATOS'!#REF!</xm:f>
          </x14:formula1>
          <xm:sqref>B65:D65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AW4686"/>
  <sheetViews>
    <sheetView view="pageBreakPreview" topLeftCell="A4" zoomScale="60" zoomScaleNormal="65" workbookViewId="0">
      <selection activeCell="L17" sqref="L17"/>
    </sheetView>
  </sheetViews>
  <sheetFormatPr baseColWidth="10" defaultRowHeight="15" outlineLevelCol="1" x14ac:dyDescent="0.2"/>
  <cols>
    <col min="1" max="1" width="15.42578125" style="4" customWidth="1"/>
    <col min="2" max="2" width="80.5703125" style="36" customWidth="1"/>
    <col min="3" max="3" width="21.140625" style="36" customWidth="1"/>
    <col min="4" max="4" width="25.5703125" style="36" customWidth="1"/>
    <col min="5" max="5" width="24.5703125" style="36" customWidth="1"/>
    <col min="6" max="6" width="5.85546875" style="4" hidden="1" customWidth="1" outlineLevel="1"/>
    <col min="7" max="7" width="23" style="4" hidden="1" customWidth="1" outlineLevel="1"/>
    <col min="8" max="8" width="20.42578125" style="4" hidden="1" customWidth="1" outlineLevel="1"/>
    <col min="9" max="9" width="21.28515625" style="4" hidden="1" customWidth="1" outlineLevel="1"/>
    <col min="10" max="10" width="2.140625" style="16" customWidth="1" collapsed="1"/>
    <col min="11" max="11" width="1.42578125" style="4" customWidth="1"/>
    <col min="12" max="12" width="25.140625" style="4" customWidth="1"/>
    <col min="13" max="13" width="17.28515625" style="4" customWidth="1"/>
    <col min="14" max="14" width="21.28515625" style="4" customWidth="1"/>
    <col min="15" max="15" width="25.140625" style="4" customWidth="1"/>
    <col min="16" max="16" width="15.28515625" style="4" bestFit="1" customWidth="1"/>
    <col min="17" max="16384" width="11.42578125" style="4"/>
  </cols>
  <sheetData>
    <row r="1" spans="1:49" ht="44.1" customHeight="1" thickBot="1" x14ac:dyDescent="0.25">
      <c r="A1" s="1093" t="s">
        <v>211</v>
      </c>
      <c r="B1" s="1094"/>
      <c r="C1" s="1094"/>
      <c r="D1" s="1094"/>
      <c r="E1" s="1094"/>
      <c r="F1" s="1094"/>
      <c r="G1" s="1094"/>
      <c r="H1" s="1094"/>
      <c r="I1" s="1094"/>
      <c r="J1" s="1094"/>
      <c r="K1" s="1094"/>
      <c r="L1" s="1094"/>
      <c r="M1" s="1094"/>
      <c r="N1" s="1094"/>
      <c r="O1" s="1095"/>
    </row>
    <row r="2" spans="1:49" ht="9" customHeight="1" thickBot="1" x14ac:dyDescent="0.25"/>
    <row r="3" spans="1:49" s="22" customFormat="1" ht="74.25" customHeight="1" thickBot="1" x14ac:dyDescent="0.3">
      <c r="A3" s="123"/>
      <c r="B3" s="124"/>
      <c r="C3" s="124"/>
      <c r="D3" s="124"/>
      <c r="E3" s="124"/>
      <c r="F3" s="1039" t="s">
        <v>210</v>
      </c>
      <c r="G3" s="1040"/>
      <c r="H3" s="1040"/>
      <c r="I3" s="1040"/>
      <c r="J3" s="1040"/>
      <c r="K3" s="1040"/>
      <c r="L3" s="1040"/>
      <c r="M3" s="1040"/>
      <c r="N3" s="1040"/>
      <c r="O3" s="1079"/>
    </row>
    <row r="4" spans="1:49" s="22" customFormat="1" ht="116.25" customHeight="1" thickBot="1" x14ac:dyDescent="0.3">
      <c r="A4" s="125"/>
      <c r="B4" s="126"/>
      <c r="C4" s="126"/>
      <c r="D4" s="126"/>
      <c r="E4" s="126"/>
      <c r="F4" s="1039" t="str">
        <f>+'historico 2022'!K5</f>
        <v xml:space="preserve">SERVICIO DE MANTENIMIENTO PREVENTIVO Y CORRECTIVO TÉCNICO INTEGRAL ESPECIALIZADO CON SUMINISTRO DE INSUMOS Y BOLSA PARA REPUESTOS DE AIRES ACONDICIONADOS, EQUIPOS DE VENTILACIÓN Y CUARTOS FRÍOS QUE SE ENCUENTRAN INSTALADOS EN EL NIVEL CENTRAL  Y EN BARRANQUILLA DE LA FISCALÍA GENERAL DE LA NACIÓN.  </v>
      </c>
      <c r="G4" s="1040"/>
      <c r="H4" s="1040"/>
      <c r="I4" s="1040"/>
      <c r="J4" s="1040"/>
      <c r="K4" s="1040"/>
      <c r="L4" s="1040"/>
      <c r="M4" s="1040"/>
      <c r="N4" s="1040"/>
      <c r="O4" s="1079"/>
    </row>
    <row r="5" spans="1:49" s="22" customFormat="1" ht="72.75" customHeight="1" thickBot="1" x14ac:dyDescent="0.3">
      <c r="A5" s="30"/>
      <c r="B5" s="1096" t="s">
        <v>202</v>
      </c>
      <c r="C5" s="1097"/>
      <c r="D5" s="239">
        <v>0.03</v>
      </c>
      <c r="E5" s="299" t="s">
        <v>201</v>
      </c>
      <c r="F5" s="238"/>
      <c r="H5" s="238"/>
      <c r="I5" s="238"/>
      <c r="J5" s="238"/>
      <c r="K5" s="238"/>
      <c r="M5" s="238"/>
      <c r="N5" s="238"/>
      <c r="O5" s="238"/>
    </row>
    <row r="6" spans="1:49" s="22" customFormat="1" ht="21.75" customHeight="1" x14ac:dyDescent="0.25">
      <c r="A6" s="30"/>
      <c r="B6" s="30"/>
      <c r="C6" s="30"/>
      <c r="D6" s="30"/>
      <c r="E6" s="30"/>
      <c r="F6" s="238"/>
      <c r="G6" s="238"/>
      <c r="H6" s="238"/>
      <c r="I6" s="238"/>
      <c r="J6" s="238"/>
      <c r="K6" s="238"/>
      <c r="L6" s="238"/>
      <c r="M6" s="238"/>
      <c r="N6" s="238"/>
      <c r="O6" s="238"/>
    </row>
    <row r="7" spans="1:49" ht="20.25" customHeight="1" thickBot="1" x14ac:dyDescent="0.3">
      <c r="F7" s="235"/>
      <c r="G7" s="235"/>
      <c r="H7" s="254"/>
      <c r="I7" s="235"/>
      <c r="J7" s="23"/>
      <c r="K7" s="235"/>
      <c r="N7" s="22"/>
      <c r="O7" s="22"/>
    </row>
    <row r="8" spans="1:49" ht="39.75" customHeight="1" thickBot="1" x14ac:dyDescent="0.25">
      <c r="A8" s="856" t="str">
        <f>+'historico 2022'!B6</f>
        <v>ITEM</v>
      </c>
      <c r="B8" s="856" t="s">
        <v>190</v>
      </c>
      <c r="C8" s="856" t="str">
        <f>+'historico 2022'!D6</f>
        <v>TIPO</v>
      </c>
      <c r="D8" s="856" t="str">
        <f>+'historico 2022'!E6</f>
        <v>MARCA</v>
      </c>
      <c r="E8" s="856" t="s">
        <v>204</v>
      </c>
      <c r="F8" s="867"/>
      <c r="G8" s="864" t="s">
        <v>203</v>
      </c>
      <c r="H8" s="865"/>
      <c r="I8" s="866"/>
      <c r="J8" s="867"/>
      <c r="K8" s="1083"/>
      <c r="L8" s="864" t="s">
        <v>191</v>
      </c>
      <c r="M8" s="865"/>
      <c r="N8" s="865"/>
      <c r="O8" s="865"/>
    </row>
    <row r="9" spans="1:49" ht="90" customHeight="1" thickBot="1" x14ac:dyDescent="0.25">
      <c r="A9" s="858"/>
      <c r="B9" s="858"/>
      <c r="C9" s="858"/>
      <c r="D9" s="858"/>
      <c r="E9" s="858"/>
      <c r="F9" s="867"/>
      <c r="G9" s="8" t="s">
        <v>37</v>
      </c>
      <c r="H9" s="8" t="s">
        <v>127</v>
      </c>
      <c r="I9" s="8" t="s">
        <v>129</v>
      </c>
      <c r="J9" s="867"/>
      <c r="K9" s="1083"/>
      <c r="L9" s="8" t="s">
        <v>37</v>
      </c>
      <c r="M9" s="8" t="s">
        <v>127</v>
      </c>
      <c r="N9" s="7" t="s">
        <v>129</v>
      </c>
      <c r="O9" s="8" t="s">
        <v>183</v>
      </c>
    </row>
    <row r="10" spans="1:49" ht="47.25" customHeight="1" thickBot="1" x14ac:dyDescent="0.25">
      <c r="A10" s="1088">
        <f>+'historico 2022'!B9</f>
        <v>0</v>
      </c>
      <c r="B10" s="1089"/>
      <c r="C10" s="269"/>
      <c r="D10" s="269"/>
      <c r="E10" s="270"/>
      <c r="F10" s="867"/>
      <c r="G10" s="8"/>
      <c r="H10" s="8"/>
      <c r="I10" s="8"/>
      <c r="J10" s="867"/>
      <c r="K10" s="1083"/>
      <c r="L10" s="7"/>
      <c r="M10" s="285"/>
      <c r="N10" s="285"/>
      <c r="O10" s="249"/>
      <c r="P10" s="282"/>
      <c r="Q10" s="282"/>
    </row>
    <row r="11" spans="1:49" s="170" customFormat="1" ht="84" customHeight="1" thickBot="1" x14ac:dyDescent="0.25">
      <c r="A11" s="202">
        <f>+'historico 2022'!B10</f>
        <v>1</v>
      </c>
      <c r="B11" s="283" t="str">
        <f>+'historico 2022'!C10</f>
        <v xml:space="preserve">Equipo de aire acondicionado </v>
      </c>
      <c r="C11" s="291">
        <f>'ANEXO 2  historicovs cotizacio '!C9</f>
        <v>2</v>
      </c>
      <c r="D11" s="291" t="e">
        <f>'ANEXO 2  historicovs cotizacio '!#REF!</f>
        <v>#REF!</v>
      </c>
      <c r="E11" s="291">
        <f>+C11*11</f>
        <v>22</v>
      </c>
      <c r="F11" s="867"/>
      <c r="G11" s="204">
        <f>'  ANEXO 3 vig 2027(12 meses)  '!K11</f>
        <v>6477</v>
      </c>
      <c r="H11" s="204">
        <f t="shared" ref="H11:H21" si="0">+ROUND(G11*19/100,0)</f>
        <v>1231</v>
      </c>
      <c r="I11" s="204">
        <f>+G11+H11</f>
        <v>7708</v>
      </c>
      <c r="J11" s="867"/>
      <c r="K11" s="1083"/>
      <c r="L11" s="204">
        <f>+ROUND(G11+(G11*$D$5),0)</f>
        <v>6671</v>
      </c>
      <c r="M11" s="204">
        <f>+ROUND(L11*0.19,0)</f>
        <v>1267</v>
      </c>
      <c r="N11" s="216">
        <f>+L11+M11</f>
        <v>7938</v>
      </c>
      <c r="O11" s="204">
        <f t="shared" ref="O11:O21" si="1">+N11*E11</f>
        <v>174636</v>
      </c>
      <c r="P11" s="279"/>
      <c r="Q11" s="279"/>
      <c r="R11" s="28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78"/>
    </row>
    <row r="12" spans="1:49" s="170" customFormat="1" ht="60" customHeight="1" thickBot="1" x14ac:dyDescent="0.25">
      <c r="A12" s="202">
        <f>+'historico 2022'!B11</f>
        <v>2</v>
      </c>
      <c r="B12" s="283" t="str">
        <f>+'historico 2022'!C11</f>
        <v xml:space="preserve">Equipo de aire acondicionado </v>
      </c>
      <c r="C12" s="291">
        <f>'ANEXO 2  historicovs cotizacio '!C10</f>
        <v>1</v>
      </c>
      <c r="D12" s="291" t="e">
        <f>'ANEXO 2  historicovs cotizacio '!#REF!</f>
        <v>#REF!</v>
      </c>
      <c r="E12" s="291">
        <f t="shared" ref="E12:E21" si="2">+C12*11</f>
        <v>11</v>
      </c>
      <c r="F12" s="867"/>
      <c r="G12" s="204">
        <f>'  ANEXO 3 vig 2027(12 meses)  '!K12</f>
        <v>6477</v>
      </c>
      <c r="H12" s="204">
        <f t="shared" si="0"/>
        <v>1231</v>
      </c>
      <c r="I12" s="204">
        <f t="shared" ref="I12:I21" si="3">+G12+H12</f>
        <v>7708</v>
      </c>
      <c r="J12" s="867"/>
      <c r="K12" s="1083"/>
      <c r="L12" s="204">
        <f t="shared" ref="L12:L33" si="4">+ROUND(G12+(G12*$D$5),0)</f>
        <v>6671</v>
      </c>
      <c r="M12" s="204">
        <f t="shared" ref="M12:M21" si="5">+ROUND(L12*0.19,0)</f>
        <v>1267</v>
      </c>
      <c r="N12" s="216">
        <f t="shared" ref="N12:N21" si="6">+L12+M12</f>
        <v>7938</v>
      </c>
      <c r="O12" s="204">
        <f t="shared" si="1"/>
        <v>87318</v>
      </c>
      <c r="P12" s="279"/>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78"/>
    </row>
    <row r="13" spans="1:49" s="170" customFormat="1" ht="60" customHeight="1" thickBot="1" x14ac:dyDescent="0.25">
      <c r="A13" s="202">
        <f>+'historico 2022'!B12</f>
        <v>3</v>
      </c>
      <c r="B13" s="283" t="str">
        <f>+'historico 2022'!C12</f>
        <v xml:space="preserve">Equipo de aire acondicionado </v>
      </c>
      <c r="C13" s="291">
        <f>'ANEXO 2  historicovs cotizacio '!C11</f>
        <v>1</v>
      </c>
      <c r="D13" s="291" t="e">
        <f>'ANEXO 2  historicovs cotizacio '!#REF!</f>
        <v>#REF!</v>
      </c>
      <c r="E13" s="291">
        <f t="shared" si="2"/>
        <v>11</v>
      </c>
      <c r="F13" s="867"/>
      <c r="G13" s="204">
        <f>'  ANEXO 3 vig 2027(12 meses)  '!K13</f>
        <v>6477</v>
      </c>
      <c r="H13" s="204">
        <f t="shared" si="0"/>
        <v>1231</v>
      </c>
      <c r="I13" s="204">
        <f t="shared" si="3"/>
        <v>7708</v>
      </c>
      <c r="J13" s="867"/>
      <c r="K13" s="1083"/>
      <c r="L13" s="204">
        <f t="shared" si="4"/>
        <v>6671</v>
      </c>
      <c r="M13" s="204">
        <f t="shared" si="5"/>
        <v>1267</v>
      </c>
      <c r="N13" s="216">
        <f t="shared" si="6"/>
        <v>7938</v>
      </c>
      <c r="O13" s="204">
        <f t="shared" si="1"/>
        <v>87318</v>
      </c>
      <c r="P13" s="279"/>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78"/>
    </row>
    <row r="14" spans="1:49" s="170" customFormat="1" ht="60" customHeight="1" thickBot="1" x14ac:dyDescent="0.25">
      <c r="A14" s="202">
        <f>+'historico 2022'!B13</f>
        <v>4</v>
      </c>
      <c r="B14" s="283" t="str">
        <f>+'historico 2022'!C13</f>
        <v xml:space="preserve">Equipo de aire acondicionado </v>
      </c>
      <c r="C14" s="291">
        <f>'ANEXO 2  historicovs cotizacio '!C12</f>
        <v>1</v>
      </c>
      <c r="D14" s="291" t="e">
        <f>'ANEXO 2  historicovs cotizacio '!#REF!</f>
        <v>#REF!</v>
      </c>
      <c r="E14" s="291">
        <f t="shared" si="2"/>
        <v>11</v>
      </c>
      <c r="F14" s="867"/>
      <c r="G14" s="204">
        <f>'  ANEXO 3 vig 2027(12 meses)  '!K14</f>
        <v>6477</v>
      </c>
      <c r="H14" s="204">
        <f t="shared" si="0"/>
        <v>1231</v>
      </c>
      <c r="I14" s="204">
        <f t="shared" si="3"/>
        <v>7708</v>
      </c>
      <c r="J14" s="867"/>
      <c r="K14" s="1083"/>
      <c r="L14" s="204">
        <f t="shared" si="4"/>
        <v>6671</v>
      </c>
      <c r="M14" s="204">
        <f t="shared" si="5"/>
        <v>1267</v>
      </c>
      <c r="N14" s="216">
        <f t="shared" si="6"/>
        <v>7938</v>
      </c>
      <c r="O14" s="204">
        <f t="shared" si="1"/>
        <v>87318</v>
      </c>
      <c r="P14" s="281"/>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280"/>
      <c r="AS14" s="280"/>
      <c r="AT14" s="280"/>
      <c r="AU14" s="280"/>
      <c r="AV14" s="280"/>
      <c r="AW14" s="278"/>
    </row>
    <row r="15" spans="1:49" s="170" customFormat="1" ht="60" customHeight="1" thickBot="1" x14ac:dyDescent="0.25">
      <c r="A15" s="202">
        <f>+'historico 2022'!B14</f>
        <v>5</v>
      </c>
      <c r="B15" s="283" t="str">
        <f>+'historico 2022'!C14</f>
        <v xml:space="preserve">Equipo de aire acondicionado </v>
      </c>
      <c r="C15" s="291">
        <f>'ANEXO 2  historicovs cotizacio '!C13</f>
        <v>2</v>
      </c>
      <c r="D15" s="291" t="e">
        <f>'ANEXO 2  historicovs cotizacio '!#REF!</f>
        <v>#REF!</v>
      </c>
      <c r="E15" s="291">
        <f t="shared" si="2"/>
        <v>22</v>
      </c>
      <c r="F15" s="867"/>
      <c r="G15" s="204">
        <f>'  ANEXO 3 vig 2027(12 meses)  '!K15</f>
        <v>6477</v>
      </c>
      <c r="H15" s="204">
        <f t="shared" si="0"/>
        <v>1231</v>
      </c>
      <c r="I15" s="204">
        <f t="shared" si="3"/>
        <v>7708</v>
      </c>
      <c r="J15" s="867"/>
      <c r="K15" s="1083"/>
      <c r="L15" s="204">
        <f t="shared" si="4"/>
        <v>6671</v>
      </c>
      <c r="M15" s="204">
        <f t="shared" si="5"/>
        <v>1267</v>
      </c>
      <c r="N15" s="216">
        <f t="shared" si="6"/>
        <v>7938</v>
      </c>
      <c r="O15" s="204">
        <f t="shared" si="1"/>
        <v>174636</v>
      </c>
      <c r="P15" s="281"/>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78"/>
    </row>
    <row r="16" spans="1:49" s="170" customFormat="1" ht="60" customHeight="1" thickBot="1" x14ac:dyDescent="0.25">
      <c r="A16" s="202">
        <f>+'historico 2022'!B15</f>
        <v>6</v>
      </c>
      <c r="B16" s="283" t="str">
        <f>+'historico 2022'!C15</f>
        <v>Equipo de aire acondicionado</v>
      </c>
      <c r="C16" s="291" t="e">
        <f>'ANEXO 2  historicovs cotizacio '!#REF!</f>
        <v>#REF!</v>
      </c>
      <c r="D16" s="291" t="e">
        <f>'ANEXO 2  historicovs cotizacio '!#REF!</f>
        <v>#REF!</v>
      </c>
      <c r="E16" s="291" t="e">
        <f t="shared" si="2"/>
        <v>#REF!</v>
      </c>
      <c r="F16" s="867"/>
      <c r="G16" s="204" t="e">
        <f>'  ANEXO 3 vig 2027(12 meses)  '!#REF!</f>
        <v>#REF!</v>
      </c>
      <c r="H16" s="204" t="e">
        <f t="shared" si="0"/>
        <v>#REF!</v>
      </c>
      <c r="I16" s="204" t="e">
        <f t="shared" si="3"/>
        <v>#REF!</v>
      </c>
      <c r="J16" s="867"/>
      <c r="K16" s="1083"/>
      <c r="L16" s="204" t="e">
        <f t="shared" si="4"/>
        <v>#REF!</v>
      </c>
      <c r="M16" s="204" t="e">
        <f t="shared" si="5"/>
        <v>#REF!</v>
      </c>
      <c r="N16" s="216" t="e">
        <f t="shared" si="6"/>
        <v>#REF!</v>
      </c>
      <c r="O16" s="204" t="e">
        <f t="shared" si="1"/>
        <v>#REF!</v>
      </c>
      <c r="P16" s="279"/>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280"/>
      <c r="AS16" s="280"/>
      <c r="AT16" s="280"/>
      <c r="AU16" s="280"/>
      <c r="AV16" s="280"/>
      <c r="AW16" s="278"/>
    </row>
    <row r="17" spans="1:49" s="170" customFormat="1" ht="60" customHeight="1" thickBot="1" x14ac:dyDescent="0.25">
      <c r="A17" s="202">
        <f>+'historico 2022'!B16</f>
        <v>7</v>
      </c>
      <c r="B17" s="283" t="str">
        <f>+'historico 2022'!C16</f>
        <v xml:space="preserve">Equipo de aire acondicionado </v>
      </c>
      <c r="C17" s="291" t="e">
        <f>'ANEXO 2  historicovs cotizacio '!#REF!</f>
        <v>#REF!</v>
      </c>
      <c r="D17" s="291" t="e">
        <f>'ANEXO 2  historicovs cotizacio '!#REF!</f>
        <v>#REF!</v>
      </c>
      <c r="E17" s="291" t="e">
        <f>+C17*11</f>
        <v>#REF!</v>
      </c>
      <c r="F17" s="867"/>
      <c r="G17" s="204" t="e">
        <f>'  ANEXO 3 vig 2027(12 meses)  '!#REF!</f>
        <v>#REF!</v>
      </c>
      <c r="H17" s="204" t="e">
        <f t="shared" si="0"/>
        <v>#REF!</v>
      </c>
      <c r="I17" s="204" t="e">
        <f t="shared" si="3"/>
        <v>#REF!</v>
      </c>
      <c r="J17" s="867"/>
      <c r="K17" s="1083"/>
      <c r="L17" s="204" t="e">
        <f t="shared" si="4"/>
        <v>#REF!</v>
      </c>
      <c r="M17" s="204" t="e">
        <f t="shared" si="5"/>
        <v>#REF!</v>
      </c>
      <c r="N17" s="216" t="e">
        <f t="shared" si="6"/>
        <v>#REF!</v>
      </c>
      <c r="O17" s="204" t="e">
        <f t="shared" si="1"/>
        <v>#REF!</v>
      </c>
      <c r="P17" s="279"/>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78"/>
    </row>
    <row r="18" spans="1:49" s="170" customFormat="1" ht="60" customHeight="1" thickBot="1" x14ac:dyDescent="0.25">
      <c r="A18" s="202">
        <f>+'historico 2022'!B17</f>
        <v>8</v>
      </c>
      <c r="B18" s="283" t="str">
        <f>+'historico 2022'!C17</f>
        <v xml:space="preserve">Equipo de aire acondicionado </v>
      </c>
      <c r="C18" s="291" t="e">
        <f>'ANEXO 2  historicovs cotizacio '!#REF!</f>
        <v>#REF!</v>
      </c>
      <c r="D18" s="291" t="e">
        <f>'ANEXO 2  historicovs cotizacio '!#REF!</f>
        <v>#REF!</v>
      </c>
      <c r="E18" s="292" t="e">
        <f>+C18*2</f>
        <v>#REF!</v>
      </c>
      <c r="F18" s="867"/>
      <c r="G18" s="204" t="e">
        <f>'  ANEXO 3 vig 2027(12 meses)  '!#REF!</f>
        <v>#REF!</v>
      </c>
      <c r="H18" s="204" t="e">
        <f t="shared" si="0"/>
        <v>#REF!</v>
      </c>
      <c r="I18" s="204" t="e">
        <f t="shared" si="3"/>
        <v>#REF!</v>
      </c>
      <c r="J18" s="867"/>
      <c r="K18" s="1083"/>
      <c r="L18" s="204" t="e">
        <f t="shared" si="4"/>
        <v>#REF!</v>
      </c>
      <c r="M18" s="204" t="e">
        <f t="shared" si="5"/>
        <v>#REF!</v>
      </c>
      <c r="N18" s="216" t="e">
        <f t="shared" si="6"/>
        <v>#REF!</v>
      </c>
      <c r="O18" s="204" t="e">
        <f t="shared" si="1"/>
        <v>#REF!</v>
      </c>
      <c r="P18" s="279"/>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c r="AN18" s="280"/>
      <c r="AO18" s="280"/>
      <c r="AP18" s="280"/>
      <c r="AQ18" s="280"/>
      <c r="AR18" s="280"/>
      <c r="AS18" s="280"/>
      <c r="AT18" s="280"/>
      <c r="AU18" s="280"/>
      <c r="AV18" s="280"/>
      <c r="AW18" s="278"/>
    </row>
    <row r="19" spans="1:49" s="170" customFormat="1" ht="60" customHeight="1" thickBot="1" x14ac:dyDescent="0.25">
      <c r="A19" s="202">
        <f>+'historico 2022'!B18</f>
        <v>9</v>
      </c>
      <c r="B19" s="283" t="str">
        <f>+'historico 2022'!C18</f>
        <v xml:space="preserve">Equipo de aire acondicionado </v>
      </c>
      <c r="C19" s="291" t="e">
        <f>'ANEXO 2  historicovs cotizacio '!#REF!</f>
        <v>#REF!</v>
      </c>
      <c r="D19" s="291" t="e">
        <f>'ANEXO 2  historicovs cotizacio '!#REF!</f>
        <v>#REF!</v>
      </c>
      <c r="E19" s="292" t="e">
        <f>+C19*2</f>
        <v>#REF!</v>
      </c>
      <c r="F19" s="867"/>
      <c r="G19" s="204" t="e">
        <f>'  ANEXO 3 vig 2027(12 meses)  '!#REF!</f>
        <v>#REF!</v>
      </c>
      <c r="H19" s="204" t="e">
        <f t="shared" si="0"/>
        <v>#REF!</v>
      </c>
      <c r="I19" s="204" t="e">
        <f t="shared" si="3"/>
        <v>#REF!</v>
      </c>
      <c r="J19" s="867"/>
      <c r="K19" s="1083"/>
      <c r="L19" s="204" t="e">
        <f t="shared" si="4"/>
        <v>#REF!</v>
      </c>
      <c r="M19" s="204" t="e">
        <f t="shared" si="5"/>
        <v>#REF!</v>
      </c>
      <c r="N19" s="216" t="e">
        <f t="shared" si="6"/>
        <v>#REF!</v>
      </c>
      <c r="O19" s="204" t="e">
        <f t="shared" si="1"/>
        <v>#REF!</v>
      </c>
      <c r="P19" s="279"/>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78"/>
    </row>
    <row r="20" spans="1:49" s="170" customFormat="1" ht="135.75" customHeight="1" thickBot="1" x14ac:dyDescent="0.25">
      <c r="A20" s="202">
        <f>+'historico 2022'!B19</f>
        <v>10</v>
      </c>
      <c r="B20" s="283" t="str">
        <f>+'historico 2022'!C19</f>
        <v xml:space="preserve">Equipo de aire acondicionado </v>
      </c>
      <c r="C20" s="291" t="e">
        <f>'ANEXO 2  historicovs cotizacio '!#REF!</f>
        <v>#REF!</v>
      </c>
      <c r="D20" s="291" t="e">
        <f>'ANEXO 2  historicovs cotizacio '!#REF!</f>
        <v>#REF!</v>
      </c>
      <c r="E20" s="293" t="e">
        <f>+C20*2</f>
        <v>#REF!</v>
      </c>
      <c r="F20" s="867"/>
      <c r="G20" s="204" t="e">
        <f>'  ANEXO 3 vig 2027(12 meses)  '!#REF!</f>
        <v>#REF!</v>
      </c>
      <c r="H20" s="204" t="e">
        <f t="shared" si="0"/>
        <v>#REF!</v>
      </c>
      <c r="I20" s="204" t="e">
        <f t="shared" si="3"/>
        <v>#REF!</v>
      </c>
      <c r="J20" s="867"/>
      <c r="K20" s="1083"/>
      <c r="L20" s="204" t="e">
        <f t="shared" si="4"/>
        <v>#REF!</v>
      </c>
      <c r="M20" s="204" t="e">
        <f t="shared" si="5"/>
        <v>#REF!</v>
      </c>
      <c r="N20" s="216" t="e">
        <f t="shared" si="6"/>
        <v>#REF!</v>
      </c>
      <c r="O20" s="204" t="e">
        <f t="shared" si="1"/>
        <v>#REF!</v>
      </c>
      <c r="P20" s="279"/>
      <c r="Q20" s="280"/>
      <c r="R20" s="280"/>
      <c r="S20" s="280"/>
      <c r="T20" s="280"/>
      <c r="U20" s="280"/>
      <c r="V20" s="280"/>
      <c r="W20" s="280"/>
      <c r="X20" s="280"/>
      <c r="Y20" s="280"/>
      <c r="Z20" s="280"/>
      <c r="AA20" s="280"/>
      <c r="AB20" s="280"/>
      <c r="AC20" s="280"/>
      <c r="AD20" s="280"/>
      <c r="AE20" s="280"/>
      <c r="AF20" s="280"/>
      <c r="AG20" s="280"/>
      <c r="AH20" s="280"/>
      <c r="AI20" s="280"/>
      <c r="AJ20" s="280"/>
      <c r="AK20" s="280"/>
      <c r="AL20" s="280"/>
      <c r="AM20" s="280"/>
      <c r="AN20" s="280"/>
      <c r="AO20" s="280"/>
      <c r="AP20" s="280"/>
      <c r="AQ20" s="280"/>
      <c r="AR20" s="280"/>
      <c r="AS20" s="280"/>
      <c r="AT20" s="280"/>
      <c r="AU20" s="280"/>
      <c r="AV20" s="280"/>
      <c r="AW20" s="278"/>
    </row>
    <row r="21" spans="1:49" s="170" customFormat="1" ht="90.75" customHeight="1" thickBot="1" x14ac:dyDescent="0.25">
      <c r="A21" s="202">
        <f>+'historico 2022'!B20</f>
        <v>11</v>
      </c>
      <c r="B21" s="283" t="str">
        <f>+'historico 2022'!C20</f>
        <v xml:space="preserve">Equipo de aire acondicionado </v>
      </c>
      <c r="C21" s="291" t="e">
        <f>'ANEXO 2  historicovs cotizacio '!#REF!</f>
        <v>#REF!</v>
      </c>
      <c r="D21" s="291" t="e">
        <f>'ANEXO 2  historicovs cotizacio '!#REF!</f>
        <v>#REF!</v>
      </c>
      <c r="E21" s="293" t="e">
        <f t="shared" si="2"/>
        <v>#REF!</v>
      </c>
      <c r="F21" s="867"/>
      <c r="G21" s="204" t="e">
        <f>'  ANEXO 3 vig 2027(12 meses)  '!#REF!</f>
        <v>#REF!</v>
      </c>
      <c r="H21" s="204" t="e">
        <f t="shared" si="0"/>
        <v>#REF!</v>
      </c>
      <c r="I21" s="204" t="e">
        <f t="shared" si="3"/>
        <v>#REF!</v>
      </c>
      <c r="J21" s="867"/>
      <c r="K21" s="1083"/>
      <c r="L21" s="204" t="e">
        <f t="shared" si="4"/>
        <v>#REF!</v>
      </c>
      <c r="M21" s="214" t="e">
        <f t="shared" si="5"/>
        <v>#REF!</v>
      </c>
      <c r="N21" s="274" t="e">
        <f t="shared" si="6"/>
        <v>#REF!</v>
      </c>
      <c r="O21" s="204" t="e">
        <f t="shared" si="1"/>
        <v>#REF!</v>
      </c>
      <c r="P21" s="281"/>
      <c r="Q21" s="280"/>
      <c r="R21" s="28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78"/>
    </row>
    <row r="22" spans="1:49" s="170" customFormat="1" ht="60" customHeight="1" thickBot="1" x14ac:dyDescent="0.25">
      <c r="A22" s="1085" t="e">
        <f>+'historico 2022'!#REF!</f>
        <v>#REF!</v>
      </c>
      <c r="B22" s="1086"/>
      <c r="C22" s="306"/>
      <c r="D22" s="307"/>
      <c r="E22" s="297"/>
      <c r="F22" s="867"/>
      <c r="G22" s="204"/>
      <c r="H22" s="217"/>
      <c r="I22" s="218"/>
      <c r="J22" s="867"/>
      <c r="K22" s="1084"/>
      <c r="L22" s="216"/>
      <c r="M22" s="217"/>
      <c r="N22" s="217"/>
      <c r="O22" s="218"/>
      <c r="P22" s="281"/>
      <c r="Q22" s="280"/>
      <c r="R22" s="280"/>
      <c r="S22" s="280"/>
      <c r="T22" s="280"/>
      <c r="U22" s="280"/>
      <c r="V22" s="280"/>
      <c r="W22" s="280"/>
      <c r="X22" s="280"/>
      <c r="Y22" s="280"/>
      <c r="Z22" s="280"/>
      <c r="AA22" s="280"/>
      <c r="AB22" s="280"/>
      <c r="AC22" s="280"/>
      <c r="AD22" s="280"/>
      <c r="AE22" s="280"/>
      <c r="AF22" s="280"/>
      <c r="AG22" s="280"/>
      <c r="AH22" s="280"/>
      <c r="AI22" s="280"/>
      <c r="AJ22" s="280"/>
      <c r="AK22" s="280"/>
      <c r="AL22" s="280"/>
      <c r="AM22" s="280"/>
      <c r="AN22" s="280"/>
      <c r="AO22" s="280"/>
      <c r="AP22" s="280"/>
      <c r="AQ22" s="280"/>
      <c r="AR22" s="280"/>
      <c r="AS22" s="280"/>
      <c r="AT22" s="280"/>
      <c r="AU22" s="280"/>
      <c r="AV22" s="280"/>
      <c r="AW22" s="278"/>
    </row>
    <row r="23" spans="1:49" s="170" customFormat="1" ht="60" customHeight="1" thickBot="1" x14ac:dyDescent="0.25">
      <c r="A23" s="202">
        <f>+'historico 2022'!B21</f>
        <v>12</v>
      </c>
      <c r="B23" s="283" t="str">
        <f>+'historico 2022'!C21</f>
        <v xml:space="preserve">Equipo de aire acondicionado </v>
      </c>
      <c r="C23" s="291" t="e">
        <f>'ANEXO 2  historicovs cotizacio '!#REF!</f>
        <v>#REF!</v>
      </c>
      <c r="D23" s="291" t="e">
        <f>'ANEXO 2  historicovs cotizacio '!#REF!</f>
        <v>#REF!</v>
      </c>
      <c r="E23" s="293">
        <v>1</v>
      </c>
      <c r="F23" s="867"/>
      <c r="G23" s="204" t="e">
        <f>'  ANEXO 3 vig 2027(12 meses)  '!#REF!</f>
        <v>#REF!</v>
      </c>
      <c r="H23" s="204" t="e">
        <f t="shared" ref="H23:H29" si="7">+ROUND(G23*19/100,0)</f>
        <v>#REF!</v>
      </c>
      <c r="I23" s="204" t="e">
        <f t="shared" ref="I23:I29" si="8">+G23+H23</f>
        <v>#REF!</v>
      </c>
      <c r="J23" s="867"/>
      <c r="K23" s="1083"/>
      <c r="L23" s="204" t="e">
        <f t="shared" si="4"/>
        <v>#REF!</v>
      </c>
      <c r="M23" s="215" t="e">
        <f t="shared" ref="M23:M29" si="9">+ROUND(L23*0.19,0)</f>
        <v>#REF!</v>
      </c>
      <c r="N23" s="277" t="e">
        <f t="shared" ref="N23:N29" si="10">+L23+M23</f>
        <v>#REF!</v>
      </c>
      <c r="O23" s="204" t="e">
        <f t="shared" ref="O23:O29" si="11">+N23*E23</f>
        <v>#REF!</v>
      </c>
      <c r="P23" s="281"/>
      <c r="Q23" s="280"/>
      <c r="R23" s="28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78"/>
    </row>
    <row r="24" spans="1:49" s="170" customFormat="1" ht="60" customHeight="1" thickBot="1" x14ac:dyDescent="0.25">
      <c r="A24" s="202">
        <f>+'historico 2022'!B22</f>
        <v>13</v>
      </c>
      <c r="B24" s="283" t="str">
        <f>+'historico 2022'!C22</f>
        <v>Equipo de Ventilación</v>
      </c>
      <c r="C24" s="291" t="e">
        <f>'ANEXO 2  historicovs cotizacio '!#REF!</f>
        <v>#REF!</v>
      </c>
      <c r="D24" s="291" t="e">
        <f>'ANEXO 2  historicovs cotizacio '!#REF!</f>
        <v>#REF!</v>
      </c>
      <c r="E24" s="293">
        <v>1</v>
      </c>
      <c r="F24" s="867"/>
      <c r="G24" s="204" t="e">
        <f>'  ANEXO 3 vig 2027(12 meses)  '!#REF!</f>
        <v>#REF!</v>
      </c>
      <c r="H24" s="204" t="e">
        <f t="shared" si="7"/>
        <v>#REF!</v>
      </c>
      <c r="I24" s="204" t="e">
        <f t="shared" si="8"/>
        <v>#REF!</v>
      </c>
      <c r="J24" s="867"/>
      <c r="K24" s="1083"/>
      <c r="L24" s="204" t="e">
        <f t="shared" si="4"/>
        <v>#REF!</v>
      </c>
      <c r="M24" s="204" t="e">
        <f t="shared" si="9"/>
        <v>#REF!</v>
      </c>
      <c r="N24" s="216" t="e">
        <f t="shared" si="10"/>
        <v>#REF!</v>
      </c>
      <c r="O24" s="204" t="e">
        <f t="shared" si="11"/>
        <v>#REF!</v>
      </c>
      <c r="P24" s="281"/>
      <c r="Q24" s="280"/>
      <c r="R24" s="280"/>
      <c r="S24" s="280"/>
      <c r="T24" s="280"/>
      <c r="U24" s="280"/>
      <c r="V24" s="280"/>
      <c r="W24" s="280"/>
      <c r="X24" s="280"/>
      <c r="Y24" s="280"/>
      <c r="Z24" s="280"/>
      <c r="AA24" s="280"/>
      <c r="AB24" s="280"/>
      <c r="AC24" s="280"/>
      <c r="AD24" s="280"/>
      <c r="AE24" s="280"/>
      <c r="AF24" s="280"/>
      <c r="AG24" s="280"/>
      <c r="AH24" s="280"/>
      <c r="AI24" s="280"/>
      <c r="AJ24" s="280"/>
      <c r="AK24" s="280"/>
      <c r="AL24" s="280"/>
      <c r="AM24" s="280"/>
      <c r="AN24" s="280"/>
      <c r="AO24" s="280"/>
      <c r="AP24" s="280"/>
      <c r="AQ24" s="280"/>
      <c r="AR24" s="280"/>
      <c r="AS24" s="280"/>
      <c r="AT24" s="280"/>
      <c r="AU24" s="280"/>
      <c r="AV24" s="280"/>
      <c r="AW24" s="278"/>
    </row>
    <row r="25" spans="1:49" s="170" customFormat="1" ht="60" customHeight="1" thickBot="1" x14ac:dyDescent="0.25">
      <c r="A25" s="202">
        <f>+'historico 2022'!B23</f>
        <v>14</v>
      </c>
      <c r="B25" s="283" t="str">
        <f>+'historico 2022'!C23</f>
        <v>Equipo de Ventilación</v>
      </c>
      <c r="C25" s="291" t="e">
        <f>'ANEXO 2  historicovs cotizacio '!#REF!</f>
        <v>#REF!</v>
      </c>
      <c r="D25" s="291" t="e">
        <f>'ANEXO 2  historicovs cotizacio '!#REF!</f>
        <v>#REF!</v>
      </c>
      <c r="E25" s="291">
        <v>1</v>
      </c>
      <c r="F25" s="867"/>
      <c r="G25" s="204" t="e">
        <f>'  ANEXO 3 vig 2027(12 meses)  '!#REF!</f>
        <v>#REF!</v>
      </c>
      <c r="H25" s="204" t="e">
        <f t="shared" si="7"/>
        <v>#REF!</v>
      </c>
      <c r="I25" s="204" t="e">
        <f t="shared" si="8"/>
        <v>#REF!</v>
      </c>
      <c r="J25" s="867"/>
      <c r="K25" s="1083"/>
      <c r="L25" s="204" t="e">
        <f t="shared" si="4"/>
        <v>#REF!</v>
      </c>
      <c r="M25" s="204" t="e">
        <f t="shared" si="9"/>
        <v>#REF!</v>
      </c>
      <c r="N25" s="216" t="e">
        <f t="shared" si="10"/>
        <v>#REF!</v>
      </c>
      <c r="O25" s="204" t="e">
        <f t="shared" si="11"/>
        <v>#REF!</v>
      </c>
      <c r="P25" s="281"/>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78"/>
    </row>
    <row r="26" spans="1:49" s="170" customFormat="1" ht="77.25" customHeight="1" thickBot="1" x14ac:dyDescent="0.25">
      <c r="A26" s="202">
        <f>+'historico 2022'!B24</f>
        <v>15</v>
      </c>
      <c r="B26" s="283" t="str">
        <f>+'historico 2022'!C24</f>
        <v>Equipo de Ventilación</v>
      </c>
      <c r="C26" s="291" t="e">
        <f>'ANEXO 2  historicovs cotizacio '!#REF!</f>
        <v>#REF!</v>
      </c>
      <c r="D26" s="291" t="e">
        <f>'ANEXO 2  historicovs cotizacio '!#REF!</f>
        <v>#REF!</v>
      </c>
      <c r="E26" s="291">
        <v>1</v>
      </c>
      <c r="F26" s="867"/>
      <c r="G26" s="204" t="e">
        <f>'  ANEXO 3 vig 2027(12 meses)  '!#REF!</f>
        <v>#REF!</v>
      </c>
      <c r="H26" s="204" t="e">
        <f t="shared" si="7"/>
        <v>#REF!</v>
      </c>
      <c r="I26" s="204" t="e">
        <f t="shared" si="8"/>
        <v>#REF!</v>
      </c>
      <c r="J26" s="867"/>
      <c r="K26" s="1083"/>
      <c r="L26" s="204" t="e">
        <f t="shared" si="4"/>
        <v>#REF!</v>
      </c>
      <c r="M26" s="204" t="e">
        <f t="shared" si="9"/>
        <v>#REF!</v>
      </c>
      <c r="N26" s="216" t="e">
        <f t="shared" si="10"/>
        <v>#REF!</v>
      </c>
      <c r="O26" s="204" t="e">
        <f t="shared" si="11"/>
        <v>#REF!</v>
      </c>
      <c r="P26" s="281"/>
      <c r="Q26" s="280"/>
      <c r="R26" s="280"/>
      <c r="S26" s="280"/>
      <c r="T26" s="280"/>
      <c r="U26" s="280"/>
      <c r="V26" s="280"/>
      <c r="W26" s="280"/>
      <c r="X26" s="280"/>
      <c r="Y26" s="280"/>
      <c r="Z26" s="280"/>
      <c r="AA26" s="280"/>
      <c r="AB26" s="280"/>
      <c r="AC26" s="280"/>
      <c r="AD26" s="280"/>
      <c r="AE26" s="280"/>
      <c r="AF26" s="280"/>
      <c r="AG26" s="280"/>
      <c r="AH26" s="280"/>
      <c r="AI26" s="280"/>
      <c r="AJ26" s="280"/>
      <c r="AK26" s="280"/>
      <c r="AL26" s="280"/>
      <c r="AM26" s="280"/>
      <c r="AN26" s="280"/>
      <c r="AO26" s="280"/>
      <c r="AP26" s="280"/>
      <c r="AQ26" s="280"/>
      <c r="AR26" s="280"/>
      <c r="AS26" s="280"/>
      <c r="AT26" s="280"/>
      <c r="AU26" s="280"/>
      <c r="AV26" s="280"/>
      <c r="AW26" s="278"/>
    </row>
    <row r="27" spans="1:49" s="170" customFormat="1" ht="60" customHeight="1" thickBot="1" x14ac:dyDescent="0.25">
      <c r="A27" s="202">
        <f>+'historico 2022'!B25</f>
        <v>16</v>
      </c>
      <c r="B27" s="283" t="str">
        <f>+'historico 2022'!C25</f>
        <v xml:space="preserve">Equipo de aire acondicionado </v>
      </c>
      <c r="C27" s="291" t="e">
        <f>'ANEXO 2  historicovs cotizacio '!#REF!</f>
        <v>#REF!</v>
      </c>
      <c r="D27" s="291" t="e">
        <f>'ANEXO 2  historicovs cotizacio '!#REF!</f>
        <v>#REF!</v>
      </c>
      <c r="E27" s="291">
        <v>1</v>
      </c>
      <c r="F27" s="867"/>
      <c r="G27" s="204" t="e">
        <f>'  ANEXO 3 vig 2027(12 meses)  '!#REF!</f>
        <v>#REF!</v>
      </c>
      <c r="H27" s="204" t="e">
        <f t="shared" si="7"/>
        <v>#REF!</v>
      </c>
      <c r="I27" s="204" t="e">
        <f t="shared" si="8"/>
        <v>#REF!</v>
      </c>
      <c r="J27" s="867"/>
      <c r="K27" s="1083"/>
      <c r="L27" s="204" t="e">
        <f t="shared" si="4"/>
        <v>#REF!</v>
      </c>
      <c r="M27" s="204" t="e">
        <f t="shared" si="9"/>
        <v>#REF!</v>
      </c>
      <c r="N27" s="216" t="e">
        <f t="shared" si="10"/>
        <v>#REF!</v>
      </c>
      <c r="O27" s="204" t="e">
        <f t="shared" si="11"/>
        <v>#REF!</v>
      </c>
      <c r="P27" s="281"/>
      <c r="Q27" s="280"/>
      <c r="R27" s="28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78"/>
    </row>
    <row r="28" spans="1:49" s="170" customFormat="1" ht="60" customHeight="1" thickBot="1" x14ac:dyDescent="0.25">
      <c r="A28" s="202">
        <f>+'historico 2022'!B26</f>
        <v>17</v>
      </c>
      <c r="B28" s="283" t="str">
        <f>+'historico 2022'!C26</f>
        <v xml:space="preserve">Equipo de aire acondicionado </v>
      </c>
      <c r="C28" s="291" t="e">
        <f>'ANEXO 2  historicovs cotizacio '!#REF!</f>
        <v>#REF!</v>
      </c>
      <c r="D28" s="291" t="e">
        <f>'ANEXO 2  historicovs cotizacio '!#REF!</f>
        <v>#REF!</v>
      </c>
      <c r="E28" s="291" t="str">
        <f>+'historico 2022'!F26</f>
        <v>6000 btu/h</v>
      </c>
      <c r="F28" s="867"/>
      <c r="G28" s="204" t="e">
        <f>'  ANEXO 3 vig 2027(12 meses)  '!#REF!</f>
        <v>#REF!</v>
      </c>
      <c r="H28" s="204" t="e">
        <f t="shared" si="7"/>
        <v>#REF!</v>
      </c>
      <c r="I28" s="204" t="e">
        <f t="shared" si="8"/>
        <v>#REF!</v>
      </c>
      <c r="J28" s="867"/>
      <c r="K28" s="1083"/>
      <c r="L28" s="204" t="e">
        <f t="shared" si="4"/>
        <v>#REF!</v>
      </c>
      <c r="M28" s="204" t="e">
        <f t="shared" si="9"/>
        <v>#REF!</v>
      </c>
      <c r="N28" s="216" t="e">
        <f t="shared" si="10"/>
        <v>#REF!</v>
      </c>
      <c r="O28" s="204" t="e">
        <f t="shared" si="11"/>
        <v>#REF!</v>
      </c>
      <c r="P28" s="281"/>
      <c r="Q28" s="280"/>
      <c r="R28" s="280"/>
      <c r="S28" s="280"/>
      <c r="T28" s="280"/>
      <c r="U28" s="280"/>
      <c r="V28" s="280"/>
      <c r="W28" s="280"/>
      <c r="X28" s="280"/>
      <c r="Y28" s="280"/>
      <c r="Z28" s="280"/>
      <c r="AA28" s="280"/>
      <c r="AB28" s="280"/>
      <c r="AC28" s="280"/>
      <c r="AD28" s="280"/>
      <c r="AE28" s="280"/>
      <c r="AF28" s="280"/>
      <c r="AG28" s="280"/>
      <c r="AH28" s="280"/>
      <c r="AI28" s="280"/>
      <c r="AJ28" s="280"/>
      <c r="AK28" s="280"/>
      <c r="AL28" s="280"/>
      <c r="AM28" s="280"/>
      <c r="AN28" s="280"/>
      <c r="AO28" s="280"/>
      <c r="AP28" s="280"/>
      <c r="AQ28" s="280"/>
      <c r="AR28" s="280"/>
      <c r="AS28" s="280"/>
      <c r="AT28" s="280"/>
      <c r="AU28" s="280"/>
      <c r="AV28" s="280"/>
      <c r="AW28" s="278"/>
    </row>
    <row r="29" spans="1:49" s="170" customFormat="1" ht="60" customHeight="1" thickBot="1" x14ac:dyDescent="0.25">
      <c r="A29" s="202">
        <f>+'historico 2022'!B27</f>
        <v>18</v>
      </c>
      <c r="B29" s="283" t="str">
        <f>+'historico 2022'!C27</f>
        <v xml:space="preserve">Equipo de aire acondicionado </v>
      </c>
      <c r="C29" s="291" t="e">
        <f>'ANEXO 2  historicovs cotizacio '!#REF!</f>
        <v>#REF!</v>
      </c>
      <c r="D29" s="202" t="e">
        <f>'ANEXO 2  historicovs cotizacio '!#REF!</f>
        <v>#REF!</v>
      </c>
      <c r="E29" s="291">
        <v>1</v>
      </c>
      <c r="F29" s="867"/>
      <c r="G29" s="204" t="e">
        <f>'  ANEXO 3 vig 2027(12 meses)  '!#REF!</f>
        <v>#REF!</v>
      </c>
      <c r="H29" s="214" t="e">
        <f t="shared" si="7"/>
        <v>#REF!</v>
      </c>
      <c r="I29" s="214" t="e">
        <f t="shared" si="8"/>
        <v>#REF!</v>
      </c>
      <c r="J29" s="867"/>
      <c r="K29" s="1083"/>
      <c r="L29" s="204" t="e">
        <f t="shared" si="4"/>
        <v>#REF!</v>
      </c>
      <c r="M29" s="214" t="e">
        <f t="shared" si="9"/>
        <v>#REF!</v>
      </c>
      <c r="N29" s="274" t="e">
        <f t="shared" si="10"/>
        <v>#REF!</v>
      </c>
      <c r="O29" s="204" t="e">
        <f t="shared" si="11"/>
        <v>#REF!</v>
      </c>
      <c r="P29" s="281"/>
      <c r="Q29" s="280"/>
      <c r="R29" s="280"/>
      <c r="S29" s="280"/>
      <c r="T29" s="280"/>
      <c r="U29" s="280"/>
      <c r="V29" s="280"/>
      <c r="W29" s="280"/>
      <c r="X29" s="280"/>
      <c r="Y29" s="280"/>
      <c r="Z29" s="280"/>
      <c r="AA29" s="280"/>
      <c r="AB29" s="280"/>
      <c r="AC29" s="280"/>
      <c r="AD29" s="280"/>
      <c r="AE29" s="280"/>
      <c r="AF29" s="280"/>
      <c r="AG29" s="280"/>
      <c r="AH29" s="280"/>
      <c r="AI29" s="280"/>
      <c r="AJ29" s="280"/>
      <c r="AK29" s="280"/>
      <c r="AL29" s="280"/>
      <c r="AM29" s="280"/>
      <c r="AN29" s="280"/>
      <c r="AO29" s="280"/>
      <c r="AP29" s="280"/>
      <c r="AQ29" s="280"/>
      <c r="AR29" s="280"/>
      <c r="AS29" s="280"/>
      <c r="AT29" s="280"/>
      <c r="AU29" s="280"/>
      <c r="AV29" s="280"/>
      <c r="AW29" s="278"/>
    </row>
    <row r="30" spans="1:49" s="170" customFormat="1" ht="76.5" customHeight="1" thickBot="1" x14ac:dyDescent="0.25">
      <c r="A30" s="1085" t="e">
        <f>+'historico 2022'!#REF!</f>
        <v>#REF!</v>
      </c>
      <c r="B30" s="1087"/>
      <c r="C30" s="306"/>
      <c r="D30" s="234"/>
      <c r="E30" s="266"/>
      <c r="F30" s="867"/>
      <c r="G30" s="204"/>
      <c r="H30" s="217"/>
      <c r="I30" s="218"/>
      <c r="J30" s="867"/>
      <c r="K30" s="1084"/>
      <c r="L30" s="216"/>
      <c r="M30" s="217"/>
      <c r="N30" s="217"/>
      <c r="O30" s="218"/>
      <c r="P30" s="281"/>
      <c r="Q30" s="280"/>
      <c r="R30" s="280"/>
      <c r="S30" s="280"/>
      <c r="T30" s="280"/>
      <c r="U30" s="280"/>
      <c r="V30" s="280"/>
      <c r="W30" s="280"/>
      <c r="X30" s="280"/>
      <c r="Y30" s="280"/>
      <c r="Z30" s="280"/>
      <c r="AA30" s="280"/>
      <c r="AB30" s="280"/>
      <c r="AC30" s="280"/>
      <c r="AD30" s="280"/>
      <c r="AE30" s="280"/>
      <c r="AF30" s="280"/>
      <c r="AG30" s="280"/>
      <c r="AH30" s="280"/>
      <c r="AI30" s="280"/>
      <c r="AJ30" s="280"/>
      <c r="AK30" s="280"/>
      <c r="AL30" s="280"/>
      <c r="AM30" s="280"/>
      <c r="AN30" s="280"/>
      <c r="AO30" s="280"/>
      <c r="AP30" s="280"/>
      <c r="AQ30" s="280"/>
      <c r="AR30" s="280"/>
      <c r="AS30" s="280"/>
      <c r="AT30" s="280"/>
      <c r="AU30" s="280"/>
      <c r="AV30" s="280"/>
      <c r="AW30" s="278"/>
    </row>
    <row r="31" spans="1:49" s="170" customFormat="1" ht="60" customHeight="1" thickBot="1" x14ac:dyDescent="0.25">
      <c r="A31" s="202">
        <f>+'historico 2022'!B28</f>
        <v>19</v>
      </c>
      <c r="B31" s="283" t="str">
        <f>+'historico 2022'!C28</f>
        <v xml:space="preserve">Equipo de aire acondicionado </v>
      </c>
      <c r="C31" s="291" t="e">
        <f>'ANEXO 2  historicovs cotizacio '!#REF!</f>
        <v>#REF!</v>
      </c>
      <c r="D31" s="202" t="e">
        <f>'ANEXO 2  historicovs cotizacio '!#REF!</f>
        <v>#REF!</v>
      </c>
      <c r="E31" s="291">
        <v>88</v>
      </c>
      <c r="F31" s="867"/>
      <c r="G31" s="204" t="e">
        <f>'  ANEXO 3 vig 2027(12 meses)  '!#REF!</f>
        <v>#REF!</v>
      </c>
      <c r="H31" s="215" t="e">
        <f>+ROUND(G31*19/100,0)</f>
        <v>#REF!</v>
      </c>
      <c r="I31" s="215" t="e">
        <f>+G31+H31</f>
        <v>#REF!</v>
      </c>
      <c r="J31" s="867"/>
      <c r="K31" s="1083"/>
      <c r="L31" s="204" t="e">
        <f t="shared" si="4"/>
        <v>#REF!</v>
      </c>
      <c r="M31" s="215" t="e">
        <f>+ROUND(L31*0.19,0)</f>
        <v>#REF!</v>
      </c>
      <c r="N31" s="277" t="e">
        <f>+L31+M31</f>
        <v>#REF!</v>
      </c>
      <c r="O31" s="204" t="e">
        <f>+N31*E31</f>
        <v>#REF!</v>
      </c>
      <c r="P31" s="281"/>
      <c r="Q31" s="280"/>
      <c r="R31" s="280"/>
      <c r="S31" s="280"/>
      <c r="T31" s="280"/>
      <c r="U31" s="280"/>
      <c r="V31" s="280"/>
      <c r="W31" s="280"/>
      <c r="X31" s="280"/>
      <c r="Y31" s="280"/>
      <c r="Z31" s="280"/>
      <c r="AA31" s="280"/>
      <c r="AB31" s="280"/>
      <c r="AC31" s="280"/>
      <c r="AD31" s="280"/>
      <c r="AE31" s="280"/>
      <c r="AF31" s="280"/>
      <c r="AG31" s="280"/>
      <c r="AH31" s="280"/>
      <c r="AI31" s="280"/>
      <c r="AJ31" s="280"/>
      <c r="AK31" s="280"/>
      <c r="AL31" s="280"/>
      <c r="AM31" s="280"/>
      <c r="AN31" s="280"/>
      <c r="AO31" s="280"/>
      <c r="AP31" s="280"/>
      <c r="AQ31" s="280"/>
      <c r="AR31" s="280"/>
      <c r="AS31" s="280"/>
      <c r="AT31" s="280"/>
      <c r="AU31" s="280"/>
      <c r="AV31" s="280"/>
      <c r="AW31" s="278"/>
    </row>
    <row r="32" spans="1:49" s="170" customFormat="1" ht="60" customHeight="1" thickBot="1" x14ac:dyDescent="0.25">
      <c r="A32" s="202">
        <f>+'historico 2022'!B29</f>
        <v>20</v>
      </c>
      <c r="B32" s="283" t="str">
        <f>+'historico 2022'!C29</f>
        <v xml:space="preserve">Equipo de aire acondicionado </v>
      </c>
      <c r="C32" s="291" t="e">
        <f>'ANEXO 2  historicovs cotizacio '!#REF!</f>
        <v>#REF!</v>
      </c>
      <c r="D32" s="202" t="e">
        <f>'ANEXO 2  historicovs cotizacio '!#REF!</f>
        <v>#REF!</v>
      </c>
      <c r="E32" s="291">
        <v>132</v>
      </c>
      <c r="F32" s="867"/>
      <c r="G32" s="204" t="e">
        <f>'  ANEXO 3 vig 2027(12 meses)  '!#REF!</f>
        <v>#REF!</v>
      </c>
      <c r="H32" s="204" t="e">
        <f>+ROUND(G32*19/100,0)</f>
        <v>#REF!</v>
      </c>
      <c r="I32" s="204" t="e">
        <f>+G32+H32</f>
        <v>#REF!</v>
      </c>
      <c r="J32" s="867"/>
      <c r="K32" s="1083"/>
      <c r="L32" s="204" t="e">
        <f t="shared" si="4"/>
        <v>#REF!</v>
      </c>
      <c r="M32" s="204" t="e">
        <f>+ROUND(L32*0.19,0)</f>
        <v>#REF!</v>
      </c>
      <c r="N32" s="216" t="e">
        <f>+L32+M32</f>
        <v>#REF!</v>
      </c>
      <c r="O32" s="204" t="e">
        <f>+N32*E32</f>
        <v>#REF!</v>
      </c>
      <c r="P32" s="281"/>
      <c r="Q32" s="280"/>
      <c r="R32" s="280"/>
      <c r="S32" s="280"/>
      <c r="T32" s="280"/>
      <c r="U32" s="280"/>
      <c r="V32" s="280"/>
      <c r="W32" s="280"/>
      <c r="X32" s="280"/>
      <c r="Y32" s="280"/>
      <c r="Z32" s="280"/>
      <c r="AA32" s="280"/>
      <c r="AB32" s="280"/>
      <c r="AC32" s="280"/>
      <c r="AD32" s="280"/>
      <c r="AE32" s="280"/>
      <c r="AF32" s="280"/>
      <c r="AG32" s="280"/>
      <c r="AH32" s="280"/>
      <c r="AI32" s="280"/>
      <c r="AJ32" s="280"/>
      <c r="AK32" s="280"/>
      <c r="AL32" s="280"/>
      <c r="AM32" s="280"/>
      <c r="AN32" s="280"/>
      <c r="AO32" s="280"/>
      <c r="AP32" s="280"/>
      <c r="AQ32" s="280"/>
      <c r="AR32" s="280"/>
      <c r="AS32" s="280"/>
      <c r="AT32" s="280"/>
      <c r="AU32" s="280"/>
      <c r="AV32" s="280"/>
      <c r="AW32" s="278"/>
    </row>
    <row r="33" spans="1:49" s="170" customFormat="1" ht="60" customHeight="1" thickBot="1" x14ac:dyDescent="0.25">
      <c r="A33" s="202">
        <f>+'historico 2022'!B30</f>
        <v>21</v>
      </c>
      <c r="B33" s="284" t="str">
        <f>+'historico 2022'!C30</f>
        <v xml:space="preserve">Equipo de aire acondicionado </v>
      </c>
      <c r="C33" s="291" t="e">
        <f>'ANEXO 2  historicovs cotizacio '!#REF!</f>
        <v>#REF!</v>
      </c>
      <c r="D33" s="202" t="e">
        <f>'ANEXO 2  historicovs cotizacio '!#REF!</f>
        <v>#REF!</v>
      </c>
      <c r="E33" s="295">
        <v>4</v>
      </c>
      <c r="F33" s="867"/>
      <c r="G33" s="204" t="e">
        <f>'  ANEXO 3 vig 2027(12 meses)  '!#REF!</f>
        <v>#REF!</v>
      </c>
      <c r="H33" s="214" t="e">
        <f>+ROUND(G33*19/100,0)</f>
        <v>#REF!</v>
      </c>
      <c r="I33" s="214" t="e">
        <f>+G33+H33</f>
        <v>#REF!</v>
      </c>
      <c r="J33" s="867"/>
      <c r="K33" s="1083"/>
      <c r="L33" s="204" t="e">
        <f t="shared" si="4"/>
        <v>#REF!</v>
      </c>
      <c r="M33" s="214" t="e">
        <f>+ROUND(L33*0.19,0)</f>
        <v>#REF!</v>
      </c>
      <c r="N33" s="274" t="e">
        <f>+L33+M33</f>
        <v>#REF!</v>
      </c>
      <c r="O33" s="204" t="e">
        <f>+N33*E33</f>
        <v>#REF!</v>
      </c>
      <c r="P33" s="281"/>
      <c r="Q33" s="280"/>
      <c r="R33" s="280"/>
      <c r="S33" s="280"/>
      <c r="T33" s="280"/>
      <c r="U33" s="280"/>
      <c r="V33" s="280"/>
      <c r="W33" s="280"/>
      <c r="X33" s="280"/>
      <c r="Y33" s="280"/>
      <c r="Z33" s="280"/>
      <c r="AA33" s="280"/>
      <c r="AB33" s="280"/>
      <c r="AC33" s="280"/>
      <c r="AD33" s="280"/>
      <c r="AE33" s="280"/>
      <c r="AF33" s="280"/>
      <c r="AG33" s="280"/>
      <c r="AH33" s="280"/>
      <c r="AI33" s="280"/>
      <c r="AJ33" s="280"/>
      <c r="AK33" s="280"/>
      <c r="AL33" s="280"/>
      <c r="AM33" s="280"/>
      <c r="AN33" s="280"/>
      <c r="AO33" s="280"/>
      <c r="AP33" s="280"/>
      <c r="AQ33" s="280"/>
      <c r="AR33" s="280"/>
      <c r="AS33" s="280"/>
      <c r="AT33" s="280"/>
      <c r="AU33" s="280"/>
      <c r="AV33" s="280"/>
      <c r="AW33" s="278"/>
    </row>
    <row r="34" spans="1:49" ht="44.25" customHeight="1" thickBot="1" x14ac:dyDescent="0.25">
      <c r="B34" s="1081" t="s">
        <v>184</v>
      </c>
      <c r="C34" s="1082"/>
      <c r="D34" s="1082"/>
      <c r="E34" s="1082"/>
      <c r="F34" s="1082"/>
      <c r="G34" s="1082"/>
      <c r="H34" s="1082"/>
      <c r="I34" s="1082"/>
      <c r="J34" s="1082"/>
      <c r="K34" s="1082"/>
      <c r="L34" s="1082"/>
      <c r="M34" s="1082"/>
      <c r="N34" s="1082"/>
      <c r="O34" s="255" t="e">
        <f>SUM(O11:O33)</f>
        <v>#REF!</v>
      </c>
    </row>
    <row r="35" spans="1:49" ht="55.5" customHeight="1" thickBot="1" x14ac:dyDescent="0.25">
      <c r="B35" s="1081" t="s">
        <v>185</v>
      </c>
      <c r="C35" s="1082"/>
      <c r="D35" s="1082"/>
      <c r="E35" s="1082"/>
      <c r="F35" s="1082"/>
      <c r="G35" s="1082"/>
      <c r="H35" s="1082"/>
      <c r="I35" s="1082"/>
      <c r="J35" s="1082"/>
      <c r="K35" s="1082"/>
      <c r="L35" s="1082"/>
      <c r="M35" s="1082"/>
      <c r="N35" s="1082"/>
      <c r="O35" s="296">
        <f>+'  ANEXO 3 vig 2027(12 meses)  '!N28/12*11*1.03</f>
        <v>0</v>
      </c>
    </row>
    <row r="36" spans="1:49" ht="49.5" customHeight="1" thickBot="1" x14ac:dyDescent="0.25">
      <c r="B36" s="1081" t="s">
        <v>212</v>
      </c>
      <c r="C36" s="1082"/>
      <c r="D36" s="1082"/>
      <c r="E36" s="1082"/>
      <c r="F36" s="1082"/>
      <c r="G36" s="1082"/>
      <c r="H36" s="1082"/>
      <c r="I36" s="1082"/>
      <c r="J36" s="1082"/>
      <c r="K36" s="1082"/>
      <c r="L36" s="1082"/>
      <c r="M36" s="1082"/>
      <c r="N36" s="1082"/>
      <c r="O36" s="294" t="e">
        <f>O34+O35</f>
        <v>#REF!</v>
      </c>
    </row>
    <row r="37" spans="1:49" ht="35.1" customHeight="1" x14ac:dyDescent="0.2">
      <c r="B37" s="219"/>
      <c r="C37" s="219"/>
      <c r="D37" s="219"/>
      <c r="E37" s="219"/>
      <c r="F37" s="37"/>
      <c r="G37" s="37"/>
      <c r="H37" s="37"/>
      <c r="I37" s="37"/>
    </row>
    <row r="38" spans="1:49" ht="35.1" customHeight="1" x14ac:dyDescent="0.2">
      <c r="A38" s="75" t="s">
        <v>208</v>
      </c>
      <c r="B38" s="112"/>
      <c r="C38" s="112"/>
      <c r="D38" s="112"/>
      <c r="E38" s="112"/>
    </row>
    <row r="39" spans="1:49" ht="40.5" customHeight="1" x14ac:dyDescent="0.2">
      <c r="A39" s="1090" t="s">
        <v>175</v>
      </c>
      <c r="B39" s="1090"/>
      <c r="C39" s="1090"/>
      <c r="D39" s="1090"/>
      <c r="E39" s="1090"/>
      <c r="F39" s="1090"/>
      <c r="G39" s="1090"/>
      <c r="H39" s="1090"/>
      <c r="I39" s="1090"/>
      <c r="J39" s="1090"/>
      <c r="K39" s="1090"/>
      <c r="L39" s="1090"/>
      <c r="M39" s="1090"/>
      <c r="N39" s="1090"/>
    </row>
    <row r="40" spans="1:49" ht="9" customHeight="1" x14ac:dyDescent="0.2">
      <c r="A40" s="1090"/>
      <c r="B40" s="1090"/>
      <c r="C40" s="1090"/>
      <c r="D40" s="1090"/>
      <c r="E40" s="1090"/>
      <c r="F40" s="1090"/>
      <c r="G40" s="1090"/>
      <c r="H40" s="1090"/>
      <c r="I40" s="1090"/>
      <c r="J40" s="1090"/>
      <c r="K40" s="1090"/>
      <c r="L40" s="1090"/>
      <c r="M40" s="1090"/>
      <c r="N40" s="1090"/>
    </row>
    <row r="41" spans="1:49" ht="32.25" customHeight="1" x14ac:dyDescent="0.2">
      <c r="A41" s="1090" t="s">
        <v>209</v>
      </c>
      <c r="B41" s="1090"/>
      <c r="C41" s="1090"/>
      <c r="D41" s="1090"/>
      <c r="E41" s="1090"/>
      <c r="F41" s="1090"/>
      <c r="G41" s="1090"/>
      <c r="H41" s="1090"/>
      <c r="I41" s="1090"/>
      <c r="J41" s="1090"/>
      <c r="K41" s="1090"/>
      <c r="L41" s="1090"/>
      <c r="M41" s="1090"/>
      <c r="N41" s="1090"/>
      <c r="O41" s="1090"/>
    </row>
    <row r="42" spans="1:49" ht="24" thickBot="1" x14ac:dyDescent="0.4">
      <c r="B42" s="14"/>
      <c r="C42" s="14"/>
      <c r="D42" s="14"/>
      <c r="E42" s="14"/>
      <c r="F42" s="14"/>
      <c r="G42" s="14"/>
      <c r="H42" s="14"/>
      <c r="I42" s="14"/>
      <c r="J42" s="14"/>
      <c r="K42" s="14"/>
    </row>
    <row r="43" spans="1:49" s="122" customFormat="1" ht="39.75" customHeight="1" thickBot="1" x14ac:dyDescent="0.35">
      <c r="A43" s="1091" t="s">
        <v>186</v>
      </c>
      <c r="B43" s="1092"/>
      <c r="C43" s="1092"/>
      <c r="D43" s="1092"/>
      <c r="E43" s="1092"/>
      <c r="F43" s="1049"/>
      <c r="G43" s="1049"/>
      <c r="H43" s="260"/>
      <c r="I43" s="260"/>
      <c r="J43" s="260"/>
      <c r="K43" s="260"/>
      <c r="L43" s="305" t="e">
        <f>E55</f>
        <v>#REF!</v>
      </c>
      <c r="M43" s="260"/>
      <c r="N43" s="261"/>
    </row>
    <row r="44" spans="1:49" s="16" customFormat="1" ht="23.25" x14ac:dyDescent="0.35">
      <c r="B44" s="79"/>
      <c r="C44" s="79"/>
      <c r="D44" s="79"/>
      <c r="E44" s="79"/>
      <c r="F44" s="14"/>
      <c r="G44" s="14"/>
      <c r="H44" s="14"/>
      <c r="I44" s="14"/>
      <c r="J44" s="14"/>
      <c r="K44" s="14"/>
    </row>
    <row r="45" spans="1:49" s="16" customFormat="1" ht="31.5" customHeight="1" x14ac:dyDescent="0.35">
      <c r="B45" s="161" t="str">
        <f>'Anexo1 cotizaciones2026'!C60</f>
        <v xml:space="preserve">Fecha de elaboración: </v>
      </c>
      <c r="C45" s="302">
        <f ca="1">+GENERAL!B2</f>
        <v>46280</v>
      </c>
      <c r="D45" s="161"/>
      <c r="E45" s="161"/>
      <c r="F45" s="14"/>
      <c r="G45" s="14"/>
      <c r="H45" s="14"/>
      <c r="I45" s="14"/>
    </row>
    <row r="46" spans="1:49" s="16" customFormat="1" ht="31.5" customHeight="1" x14ac:dyDescent="0.35">
      <c r="B46" s="162" t="str">
        <f>'Anexo1 cotizaciones2026'!C61</f>
        <v xml:space="preserve">Estudio del Sector No.  </v>
      </c>
      <c r="C46" s="162">
        <v>241</v>
      </c>
      <c r="D46" s="162"/>
      <c r="E46" s="162"/>
      <c r="F46" s="14"/>
      <c r="G46" s="14"/>
      <c r="H46" s="14"/>
      <c r="I46" s="14"/>
      <c r="J46" s="14"/>
      <c r="K46" s="14"/>
    </row>
    <row r="47" spans="1:49" s="16" customFormat="1" ht="162" customHeight="1" x14ac:dyDescent="0.35">
      <c r="B47" s="14"/>
      <c r="C47" s="14"/>
      <c r="D47" s="14"/>
      <c r="E47" s="14"/>
      <c r="F47" s="14"/>
      <c r="G47" s="14"/>
      <c r="H47" s="14"/>
      <c r="I47" s="14"/>
      <c r="J47" s="14"/>
      <c r="K47" s="14"/>
      <c r="M47" s="298">
        <f>O35/11</f>
        <v>0</v>
      </c>
    </row>
    <row r="48" spans="1:49" s="16" customFormat="1" ht="23.25" x14ac:dyDescent="0.35">
      <c r="A48" s="15"/>
      <c r="B48" s="15"/>
      <c r="C48" s="15"/>
      <c r="D48" s="15"/>
      <c r="E48" s="15"/>
      <c r="F48" s="14"/>
      <c r="G48" s="14"/>
      <c r="H48" s="14"/>
      <c r="I48" s="14"/>
      <c r="J48" s="14"/>
      <c r="K48" s="14"/>
    </row>
    <row r="49" spans="1:11" s="16" customFormat="1" ht="23.25" x14ac:dyDescent="0.35">
      <c r="A49" s="15"/>
      <c r="B49" s="15"/>
      <c r="C49" s="15"/>
      <c r="D49" s="15"/>
      <c r="E49" s="15"/>
      <c r="F49" s="14"/>
      <c r="G49" s="14"/>
      <c r="H49" s="14"/>
      <c r="I49" s="14"/>
      <c r="J49" s="14"/>
      <c r="K49" s="14"/>
    </row>
    <row r="50" spans="1:11" s="16" customFormat="1" ht="15.75" thickBot="1" x14ac:dyDescent="0.25">
      <c r="A50" s="15"/>
      <c r="B50" s="15"/>
      <c r="C50" s="15"/>
      <c r="D50" s="15"/>
      <c r="E50" s="15"/>
    </row>
    <row r="51" spans="1:11" s="16" customFormat="1" ht="96" customHeight="1" x14ac:dyDescent="0.35">
      <c r="A51" s="15"/>
      <c r="B51" s="240"/>
      <c r="C51" s="246" t="s">
        <v>192</v>
      </c>
      <c r="D51" s="246" t="s">
        <v>193</v>
      </c>
      <c r="E51" s="247" t="s">
        <v>194</v>
      </c>
      <c r="K51" s="14"/>
    </row>
    <row r="52" spans="1:11" s="16" customFormat="1" ht="23.25" x14ac:dyDescent="0.35">
      <c r="A52" s="15"/>
      <c r="B52" s="248" t="s">
        <v>195</v>
      </c>
      <c r="C52" s="241" t="e">
        <f>+'ANEXO 2  historicovs cotizacio '!#REF!</f>
        <v>#REF!</v>
      </c>
      <c r="D52" s="241" t="e">
        <f>+'ANEXO 2  historicovs cotizacio '!#REF!</f>
        <v>#REF!</v>
      </c>
      <c r="E52" s="242" t="e">
        <f>+D52+C52</f>
        <v>#REF!</v>
      </c>
      <c r="K52" s="14"/>
    </row>
    <row r="53" spans="1:11" s="16" customFormat="1" ht="23.25" x14ac:dyDescent="0.35">
      <c r="A53" s="15"/>
      <c r="B53" s="248" t="s">
        <v>196</v>
      </c>
      <c r="C53" s="241" t="e">
        <f>+'  ANEXO 3 vig 2027(12 meses)  '!#REF!</f>
        <v>#REF!</v>
      </c>
      <c r="D53" s="241">
        <f>'  ANEXO 3 vig 2027(12 meses)  '!N28</f>
        <v>0</v>
      </c>
      <c r="E53" s="242" t="e">
        <f>+D53+C53</f>
        <v>#REF!</v>
      </c>
      <c r="K53" s="14"/>
    </row>
    <row r="54" spans="1:11" s="16" customFormat="1" ht="23.25" x14ac:dyDescent="0.35">
      <c r="A54" s="15"/>
      <c r="B54" s="248" t="s">
        <v>197</v>
      </c>
      <c r="C54" s="241" t="e">
        <f>O34</f>
        <v>#REF!</v>
      </c>
      <c r="D54" s="241">
        <f>O35</f>
        <v>0</v>
      </c>
      <c r="E54" s="242" t="e">
        <f>+D54+C54</f>
        <v>#REF!</v>
      </c>
      <c r="K54" s="14"/>
    </row>
    <row r="55" spans="1:11" s="16" customFormat="1" ht="24" thickBot="1" x14ac:dyDescent="0.4">
      <c r="A55" s="15"/>
      <c r="B55" s="243" t="s">
        <v>194</v>
      </c>
      <c r="C55" s="244" t="e">
        <f>SUM(C52:C54)</f>
        <v>#REF!</v>
      </c>
      <c r="D55" s="244" t="e">
        <f>SUM(D52:D54)</f>
        <v>#REF!</v>
      </c>
      <c r="E55" s="245" t="e">
        <f>SUM(E52:E54)</f>
        <v>#REF!</v>
      </c>
      <c r="K55" s="14"/>
    </row>
    <row r="56" spans="1:11" s="16" customFormat="1" ht="23.25" x14ac:dyDescent="0.35">
      <c r="A56" s="15"/>
      <c r="B56" s="79"/>
      <c r="C56" s="79"/>
      <c r="D56" s="79"/>
      <c r="E56" s="79"/>
      <c r="K56" s="14"/>
    </row>
    <row r="57" spans="1:11" s="16" customFormat="1" ht="23.25" x14ac:dyDescent="0.35">
      <c r="A57" s="15"/>
      <c r="B57" s="79"/>
      <c r="C57" s="79"/>
      <c r="D57" s="79"/>
      <c r="E57" s="79"/>
      <c r="K57" s="14"/>
    </row>
    <row r="58" spans="1:11" s="16" customFormat="1" ht="23.25" x14ac:dyDescent="0.35">
      <c r="A58" s="15"/>
      <c r="B58" s="79"/>
      <c r="C58" s="79"/>
      <c r="D58" s="79"/>
      <c r="E58" s="79"/>
      <c r="K58" s="14"/>
    </row>
    <row r="59" spans="1:11" s="16" customFormat="1" ht="23.25" x14ac:dyDescent="0.35">
      <c r="A59" s="14"/>
      <c r="B59" s="14"/>
      <c r="C59" s="14"/>
      <c r="D59" s="14"/>
      <c r="E59" s="14"/>
      <c r="F59" s="14"/>
      <c r="G59" s="14"/>
      <c r="H59" s="14"/>
      <c r="I59" s="14"/>
      <c r="J59" s="14"/>
      <c r="K59" s="14"/>
    </row>
    <row r="60" spans="1:11" s="16" customFormat="1" ht="23.25" x14ac:dyDescent="0.35">
      <c r="A60" s="14"/>
      <c r="B60" s="14"/>
      <c r="C60" s="14"/>
      <c r="D60" s="14"/>
      <c r="E60" s="14"/>
      <c r="F60" s="14"/>
      <c r="G60" s="14"/>
      <c r="H60" s="14"/>
      <c r="I60" s="14"/>
      <c r="J60" s="14"/>
      <c r="K60" s="14"/>
    </row>
    <row r="61" spans="1:11" s="16" customFormat="1" ht="23.25" x14ac:dyDescent="0.35">
      <c r="A61" s="14"/>
      <c r="B61" s="14"/>
      <c r="C61" s="14"/>
      <c r="D61" s="14"/>
      <c r="E61" s="14"/>
      <c r="F61" s="14"/>
      <c r="G61" s="14"/>
      <c r="H61" s="14"/>
      <c r="I61" s="14"/>
      <c r="J61" s="14"/>
      <c r="K61" s="14"/>
    </row>
    <row r="62" spans="1:11" s="16" customFormat="1" ht="23.25" x14ac:dyDescent="0.35">
      <c r="A62" s="14"/>
      <c r="B62" s="14"/>
      <c r="C62" s="14"/>
      <c r="D62" s="14"/>
      <c r="E62" s="14"/>
      <c r="F62" s="14"/>
      <c r="G62" s="14"/>
      <c r="H62" s="14"/>
      <c r="I62" s="14"/>
      <c r="J62" s="14"/>
      <c r="K62" s="14"/>
    </row>
    <row r="63" spans="1:11" s="16" customFormat="1" ht="23.25" x14ac:dyDescent="0.35">
      <c r="A63" s="14"/>
      <c r="B63" s="14"/>
      <c r="C63" s="14"/>
      <c r="D63" s="14"/>
      <c r="E63" s="14"/>
      <c r="F63" s="14"/>
      <c r="G63" s="14"/>
      <c r="H63" s="14"/>
      <c r="I63" s="14"/>
      <c r="J63" s="14"/>
      <c r="K63" s="14"/>
    </row>
    <row r="64" spans="1:11" s="16" customFormat="1" ht="23.25" x14ac:dyDescent="0.35">
      <c r="A64" s="14"/>
      <c r="B64" s="14"/>
      <c r="C64" s="14"/>
      <c r="D64" s="14"/>
      <c r="E64" s="14"/>
      <c r="F64" s="14"/>
      <c r="G64" s="14"/>
      <c r="H64" s="14"/>
      <c r="I64" s="14"/>
      <c r="J64" s="14"/>
      <c r="K64" s="14"/>
    </row>
    <row r="65" spans="1:11" s="16" customFormat="1" ht="23.25" x14ac:dyDescent="0.35">
      <c r="A65" s="14"/>
      <c r="B65" s="14"/>
      <c r="C65" s="14"/>
      <c r="D65" s="14"/>
      <c r="E65" s="14"/>
      <c r="F65" s="14"/>
      <c r="G65" s="14"/>
      <c r="H65" s="14"/>
      <c r="I65" s="14"/>
      <c r="J65" s="14"/>
      <c r="K65" s="14"/>
    </row>
    <row r="66" spans="1:11" s="16" customFormat="1" ht="23.25" x14ac:dyDescent="0.35">
      <c r="A66" s="14"/>
      <c r="B66" s="14"/>
      <c r="C66" s="14"/>
      <c r="D66" s="14"/>
      <c r="E66" s="14"/>
      <c r="F66" s="14"/>
      <c r="G66" s="14"/>
      <c r="H66" s="14"/>
      <c r="I66" s="14"/>
      <c r="J66" s="14"/>
      <c r="K66" s="14"/>
    </row>
    <row r="67" spans="1:11" s="16" customFormat="1" ht="23.25" x14ac:dyDescent="0.35">
      <c r="A67" s="14"/>
      <c r="B67" s="14"/>
      <c r="C67" s="14"/>
      <c r="D67" s="14"/>
      <c r="E67" s="14"/>
      <c r="F67" s="14"/>
      <c r="G67" s="14"/>
      <c r="H67" s="14"/>
      <c r="I67" s="14"/>
      <c r="J67" s="14"/>
      <c r="K67" s="14"/>
    </row>
    <row r="68" spans="1:11" s="16" customFormat="1" ht="23.25" x14ac:dyDescent="0.35">
      <c r="B68" s="79"/>
      <c r="C68" s="79"/>
      <c r="D68" s="79"/>
      <c r="E68" s="79"/>
      <c r="K68" s="14"/>
    </row>
    <row r="69" spans="1:11" s="16" customFormat="1" ht="23.25" x14ac:dyDescent="0.35">
      <c r="B69" s="79"/>
      <c r="C69" s="79"/>
      <c r="D69" s="79"/>
      <c r="E69" s="79"/>
      <c r="K69" s="14"/>
    </row>
    <row r="70" spans="1:11" s="16" customFormat="1" ht="23.25" x14ac:dyDescent="0.35">
      <c r="B70" s="79"/>
      <c r="C70" s="79"/>
      <c r="D70" s="79"/>
      <c r="E70" s="79"/>
      <c r="K70" s="14"/>
    </row>
    <row r="71" spans="1:11" s="16" customFormat="1" ht="23.25" x14ac:dyDescent="0.35">
      <c r="B71" s="79"/>
      <c r="C71" s="79"/>
      <c r="D71" s="79"/>
      <c r="E71" s="79"/>
      <c r="K71" s="14"/>
    </row>
    <row r="72" spans="1:11" s="16" customFormat="1" x14ac:dyDescent="0.2">
      <c r="B72" s="79"/>
      <c r="C72" s="79"/>
      <c r="D72" s="79"/>
      <c r="E72" s="79"/>
    </row>
    <row r="73" spans="1:11" s="16" customFormat="1" x14ac:dyDescent="0.2">
      <c r="B73" s="79"/>
      <c r="C73" s="79"/>
      <c r="D73" s="79"/>
      <c r="E73" s="79"/>
    </row>
    <row r="4686" customFormat="1" x14ac:dyDescent="0.25"/>
  </sheetData>
  <mergeCells count="24">
    <mergeCell ref="A1:O1"/>
    <mergeCell ref="F3:O3"/>
    <mergeCell ref="F4:O4"/>
    <mergeCell ref="A8:A9"/>
    <mergeCell ref="B8:B9"/>
    <mergeCell ref="C8:C9"/>
    <mergeCell ref="D8:D9"/>
    <mergeCell ref="E8:E9"/>
    <mergeCell ref="B5:C5"/>
    <mergeCell ref="F43:G43"/>
    <mergeCell ref="A39:N40"/>
    <mergeCell ref="A43:E43"/>
    <mergeCell ref="B36:N36"/>
    <mergeCell ref="B35:N35"/>
    <mergeCell ref="A41:O41"/>
    <mergeCell ref="B34:N34"/>
    <mergeCell ref="F8:F33"/>
    <mergeCell ref="G8:I8"/>
    <mergeCell ref="J8:J33"/>
    <mergeCell ref="K8:K33"/>
    <mergeCell ref="L8:O8"/>
    <mergeCell ref="A22:B22"/>
    <mergeCell ref="A30:B30"/>
    <mergeCell ref="A10:B10"/>
  </mergeCells>
  <printOptions horizontalCentered="1" verticalCentered="1"/>
  <pageMargins left="0.31496062992125984" right="0.31496062992125984" top="0.31496062992125984" bottom="0.31496062992125984" header="0.31496062992125984" footer="0.31496062992125984"/>
  <pageSetup paperSize="14" scale="36" fitToHeight="0" orientation="landscape" horizontalDpi="4294967293" verticalDpi="300" r:id="rId1"/>
  <rowBreaks count="3" manualBreakCount="3">
    <brk id="19" max="14" man="1"/>
    <brk id="29" max="14" man="1"/>
    <brk id="48" max="14" man="1"/>
  </row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800-000000000000}">
          <x14:formula1>
            <xm:f>'C:\Users\asantama\Desktop\PROCESOS 2016\ESTUDIOS DE MERCADO\MINIMA CUANTIA\ADQUISICION BUZONES DE SUGERENCIAS\[ESTUDIO DE MERCADO DEFINITIVO  BUZON DE SUGERENCIAS.xlsx]DATOS'!#REF!</xm:f>
          </x14:formula1>
          <xm:sqref>B47:E47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A1:AW4712"/>
  <sheetViews>
    <sheetView topLeftCell="A26" zoomScale="65" zoomScaleNormal="65" zoomScaleSheetLayoutView="50" workbookViewId="0">
      <selection activeCell="O28" sqref="O28"/>
    </sheetView>
  </sheetViews>
  <sheetFormatPr baseColWidth="10" defaultRowHeight="15" outlineLevelCol="1" x14ac:dyDescent="0.2"/>
  <cols>
    <col min="1" max="1" width="15.42578125" style="4" customWidth="1"/>
    <col min="2" max="2" width="57.85546875" style="36" customWidth="1"/>
    <col min="3" max="3" width="16.140625" style="36" customWidth="1"/>
    <col min="4" max="4" width="15.85546875" style="36" customWidth="1"/>
    <col min="5" max="5" width="3.28515625" style="4" customWidth="1" outlineLevel="1"/>
    <col min="6" max="6" width="22.42578125" style="4" customWidth="1" outlineLevel="1"/>
    <col min="7" max="7" width="23.28515625" style="4" customWidth="1" outlineLevel="1"/>
    <col min="8" max="8" width="28" style="4" customWidth="1" outlineLevel="1"/>
    <col min="9" max="9" width="3" style="16" customWidth="1"/>
    <col min="10" max="10" width="1.42578125" style="4" customWidth="1"/>
    <col min="11" max="11" width="23.7109375" style="4" customWidth="1"/>
    <col min="12" max="12" width="18.7109375" style="4" customWidth="1"/>
    <col min="13" max="13" width="21.42578125" style="4" customWidth="1"/>
    <col min="14" max="15" width="21.7109375" style="4" customWidth="1"/>
    <col min="16" max="16384" width="11.42578125" style="4"/>
  </cols>
  <sheetData>
    <row r="1" spans="1:49" ht="44.1" customHeight="1" thickBot="1" x14ac:dyDescent="0.25">
      <c r="A1" s="1057" t="s">
        <v>473</v>
      </c>
      <c r="B1" s="1058"/>
      <c r="C1" s="1058"/>
      <c r="D1" s="1058"/>
      <c r="E1" s="1058"/>
      <c r="F1" s="1058"/>
      <c r="G1" s="1058"/>
      <c r="H1" s="1058"/>
      <c r="I1" s="1058"/>
      <c r="J1" s="1058"/>
      <c r="K1" s="1058"/>
      <c r="L1" s="1058"/>
      <c r="M1" s="1058"/>
      <c r="N1" s="1078"/>
      <c r="O1" s="303"/>
    </row>
    <row r="2" spans="1:49" ht="9" customHeight="1" thickBot="1" x14ac:dyDescent="0.25"/>
    <row r="3" spans="1:49" s="22" customFormat="1" ht="66.75" customHeight="1" thickBot="1" x14ac:dyDescent="0.3">
      <c r="A3" s="123"/>
      <c r="B3" s="124"/>
      <c r="C3" s="124"/>
      <c r="D3" s="124"/>
      <c r="E3" s="236"/>
      <c r="F3" s="1040" t="s">
        <v>482</v>
      </c>
      <c r="G3" s="1040"/>
      <c r="H3" s="1040"/>
      <c r="I3" s="1040"/>
      <c r="J3" s="1040"/>
      <c r="K3" s="1040"/>
      <c r="L3" s="1040"/>
      <c r="M3" s="1040"/>
      <c r="N3" s="1079"/>
      <c r="O3" s="304"/>
    </row>
    <row r="4" spans="1:49" s="22" customFormat="1" ht="95.25" customHeight="1" thickBot="1" x14ac:dyDescent="0.3">
      <c r="A4" s="125"/>
      <c r="B4" s="126"/>
      <c r="C4" s="30"/>
      <c r="D4" s="30"/>
      <c r="E4" s="236"/>
      <c r="F4" s="1042" t="s">
        <v>439</v>
      </c>
      <c r="G4" s="1042"/>
      <c r="H4" s="1042"/>
      <c r="I4" s="1042"/>
      <c r="J4" s="1042"/>
      <c r="K4" s="1042"/>
      <c r="L4" s="1042"/>
      <c r="M4" s="1042"/>
      <c r="N4" s="1080"/>
      <c r="O4" s="304"/>
    </row>
    <row r="5" spans="1:49" s="22" customFormat="1" ht="72.75" customHeight="1" thickBot="1" x14ac:dyDescent="0.3">
      <c r="A5" s="30"/>
      <c r="B5" s="387" t="s">
        <v>474</v>
      </c>
      <c r="C5" s="304"/>
      <c r="D5" s="387" t="s">
        <v>474</v>
      </c>
      <c r="E5" s="436"/>
      <c r="F5" s="441">
        <v>0.03</v>
      </c>
      <c r="G5" s="398" t="s">
        <v>385</v>
      </c>
      <c r="H5" s="238"/>
      <c r="I5" s="238"/>
      <c r="J5" s="238"/>
      <c r="K5" s="238"/>
      <c r="L5" s="238"/>
      <c r="M5" s="238"/>
      <c r="N5" s="238"/>
      <c r="O5" s="238"/>
    </row>
    <row r="6" spans="1:49" s="22" customFormat="1" ht="21.75" customHeight="1" x14ac:dyDescent="0.25">
      <c r="A6" s="30"/>
      <c r="B6" s="30"/>
      <c r="C6" s="30"/>
      <c r="D6" s="30"/>
      <c r="E6" s="238"/>
      <c r="F6" s="238"/>
      <c r="G6" s="238"/>
      <c r="H6" s="238"/>
      <c r="I6" s="238"/>
      <c r="J6" s="238"/>
      <c r="L6" s="238"/>
      <c r="M6" s="238"/>
      <c r="N6" s="238"/>
      <c r="O6" s="238"/>
    </row>
    <row r="7" spans="1:49" ht="20.25" customHeight="1" thickBot="1" x14ac:dyDescent="0.3">
      <c r="E7" s="235"/>
      <c r="F7" s="235"/>
      <c r="G7" s="235"/>
      <c r="H7" s="235"/>
      <c r="I7" s="23"/>
      <c r="J7" s="235"/>
      <c r="M7" s="22"/>
      <c r="N7" s="22"/>
      <c r="O7" s="22"/>
    </row>
    <row r="8" spans="1:49" ht="61.5" customHeight="1" thickBot="1" x14ac:dyDescent="0.25">
      <c r="A8" s="856" t="s">
        <v>30</v>
      </c>
      <c r="B8" s="856" t="s">
        <v>213</v>
      </c>
      <c r="C8" s="856" t="s">
        <v>238</v>
      </c>
      <c r="D8" s="856" t="s">
        <v>418</v>
      </c>
      <c r="E8" s="9"/>
      <c r="F8" s="1065" t="s">
        <v>412</v>
      </c>
      <c r="G8" s="1055"/>
      <c r="H8" s="1056"/>
      <c r="I8" s="9"/>
      <c r="J8" s="237"/>
      <c r="K8" s="1066" t="s">
        <v>419</v>
      </c>
      <c r="L8" s="1067"/>
      <c r="M8" s="1067"/>
      <c r="N8" s="1067"/>
      <c r="O8" s="1067"/>
    </row>
    <row r="9" spans="1:49" ht="105.75" customHeight="1" thickBot="1" x14ac:dyDescent="0.25">
      <c r="A9" s="857"/>
      <c r="B9" s="857"/>
      <c r="C9" s="857"/>
      <c r="D9" s="857"/>
      <c r="E9" s="9"/>
      <c r="F9" s="8" t="s">
        <v>37</v>
      </c>
      <c r="G9" s="8" t="s">
        <v>127</v>
      </c>
      <c r="H9" s="8" t="s">
        <v>129</v>
      </c>
      <c r="I9" s="9"/>
      <c r="J9" s="237"/>
      <c r="K9" s="8" t="s">
        <v>37</v>
      </c>
      <c r="L9" s="8" t="s">
        <v>127</v>
      </c>
      <c r="M9" s="8" t="s">
        <v>129</v>
      </c>
      <c r="N9" s="1070" t="s">
        <v>361</v>
      </c>
      <c r="O9" s="1068" t="s">
        <v>362</v>
      </c>
    </row>
    <row r="10" spans="1:49" ht="47.25" customHeight="1" thickBot="1" x14ac:dyDescent="0.25">
      <c r="A10" s="858"/>
      <c r="B10" s="858"/>
      <c r="C10" s="858"/>
      <c r="D10" s="858"/>
      <c r="E10" s="9"/>
      <c r="F10" s="8"/>
      <c r="G10" s="8"/>
      <c r="H10" s="8"/>
      <c r="I10" s="9"/>
      <c r="J10" s="237"/>
      <c r="K10" s="8"/>
      <c r="L10" s="8"/>
      <c r="M10" s="8"/>
      <c r="N10" s="1071"/>
      <c r="O10" s="1069"/>
      <c r="P10" s="282"/>
    </row>
    <row r="11" spans="1:49" s="170" customFormat="1" ht="57.75" customHeight="1" thickBot="1" x14ac:dyDescent="0.25">
      <c r="A11" s="378">
        <v>1</v>
      </c>
      <c r="B11" s="460" t="str">
        <f>'Anexo1 cotizaciones2026'!C10</f>
        <v>SERVICIO MANTENIMIENTO PREVENTIVO Y CORRECTIVO MOTOBOMBAS CENTRIFUGAS - CONTRA INCENDIO MARCA FAIRBANKS MORSE POTENCIA: 60 HP MOTOR ELECTRICO TRIFASICO MODELO 6219 A RPM 3560.</v>
      </c>
      <c r="C11" s="535">
        <v>2</v>
      </c>
      <c r="D11" s="536">
        <v>11</v>
      </c>
      <c r="E11" s="9"/>
      <c r="F11" s="543">
        <f>'  ANEXO 3 vig 2027(12 meses)  '!K11</f>
        <v>6477</v>
      </c>
      <c r="G11" s="538">
        <f>+ROUND(F11*19%,2)</f>
        <v>1230.6300000000001</v>
      </c>
      <c r="H11" s="538">
        <f>ROUND(+F11+G11,2)</f>
        <v>7707.63</v>
      </c>
      <c r="I11" s="9"/>
      <c r="J11" s="237"/>
      <c r="K11" s="538">
        <f>+ROUND(F11+(F11*$F$5),2)</f>
        <v>6671.31</v>
      </c>
      <c r="L11" s="538">
        <f>+ROUND(K11*19%,2)</f>
        <v>1267.55</v>
      </c>
      <c r="M11" s="538">
        <f>ROUND(K11+L11,2)</f>
        <v>7938.86</v>
      </c>
      <c r="N11" s="544">
        <f>ROUND(M11*D11,2)</f>
        <v>87327.46</v>
      </c>
      <c r="O11" s="544">
        <f>ROUND(+N11*C11,2)</f>
        <v>174654.92</v>
      </c>
      <c r="P11" s="279"/>
      <c r="Q11" s="400"/>
      <c r="R11" s="40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78"/>
    </row>
    <row r="12" spans="1:49" s="170" customFormat="1" ht="57.75" customHeight="1" thickBot="1" x14ac:dyDescent="0.25">
      <c r="A12" s="318">
        <v>2</v>
      </c>
      <c r="B12" s="460" t="str">
        <f>'Anexo1 cotizaciones2026'!C11</f>
        <v>SERVICIO MANTENIMIENTO PREVENTIVO Y CORRECTIVO MOTOBOMBA CENTRIFUGA - CONTRA INCENDIO MARCA PPATERSSON POTENCIA 125 HP MOTOR ELECTRICO TRIFASICO MODELO MD404TSTDS1400BABAN RPM560</v>
      </c>
      <c r="C12" s="535">
        <v>1</v>
      </c>
      <c r="D12" s="536">
        <v>11</v>
      </c>
      <c r="E12" s="9"/>
      <c r="F12" s="543">
        <f>'  ANEXO 3 vig 2027(12 meses)  '!K12</f>
        <v>6477</v>
      </c>
      <c r="G12" s="538">
        <f t="shared" ref="G12:G27" si="0">+ROUND(F12*19%,2)</f>
        <v>1230.6300000000001</v>
      </c>
      <c r="H12" s="538">
        <f t="shared" ref="H12:H27" si="1">ROUND(+F12+G12,2)</f>
        <v>7707.63</v>
      </c>
      <c r="I12" s="9"/>
      <c r="J12" s="237"/>
      <c r="K12" s="538">
        <f t="shared" ref="K12:K27" si="2">+ROUND(F12+(F12*$F$5),2)</f>
        <v>6671.31</v>
      </c>
      <c r="L12" s="538">
        <f t="shared" ref="L12:L27" si="3">+ROUND(K12*19%,2)</f>
        <v>1267.55</v>
      </c>
      <c r="M12" s="538">
        <f t="shared" ref="M12:M27" si="4">ROUND(K12+L12,2)</f>
        <v>7938.86</v>
      </c>
      <c r="N12" s="544">
        <f t="shared" ref="N12:N27" si="5">ROUND(M12*D12,2)</f>
        <v>87327.46</v>
      </c>
      <c r="O12" s="544">
        <f t="shared" ref="O12:O27" si="6">ROUND(+N12*C12,2)</f>
        <v>87327.46</v>
      </c>
      <c r="P12" s="280"/>
      <c r="Q12" s="280"/>
      <c r="R12" s="40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78"/>
    </row>
    <row r="13" spans="1:49" s="170" customFormat="1" ht="57.75" customHeight="1" thickBot="1" x14ac:dyDescent="0.25">
      <c r="A13" s="318">
        <v>3</v>
      </c>
      <c r="B13" s="460" t="str">
        <f>'Anexo1 cotizaciones2026'!C12</f>
        <v>SERVICIO MANTENIMIENTO PREVENTIVO Y CORRECTIVO MOTOBOMBA JOCKEY CONTRA INCENDIO MULTIETAPAS VERTICAL MARCA BALDOR POTENCIA: 5 HP MOTOR ELECTRICO TRIFASICO   RPM 3450.</v>
      </c>
      <c r="C13" s="535">
        <v>1</v>
      </c>
      <c r="D13" s="536">
        <v>11</v>
      </c>
      <c r="E13" s="9"/>
      <c r="F13" s="543">
        <f>'  ANEXO 3 vig 2027(12 meses)  '!K13</f>
        <v>6477</v>
      </c>
      <c r="G13" s="538">
        <f t="shared" si="0"/>
        <v>1230.6300000000001</v>
      </c>
      <c r="H13" s="538">
        <f t="shared" si="1"/>
        <v>7707.63</v>
      </c>
      <c r="I13" s="9"/>
      <c r="J13" s="237"/>
      <c r="K13" s="538">
        <f t="shared" si="2"/>
        <v>6671.31</v>
      </c>
      <c r="L13" s="538">
        <f t="shared" si="3"/>
        <v>1267.55</v>
      </c>
      <c r="M13" s="538">
        <f t="shared" si="4"/>
        <v>7938.86</v>
      </c>
      <c r="N13" s="544">
        <f t="shared" si="5"/>
        <v>87327.46</v>
      </c>
      <c r="O13" s="544">
        <f t="shared" si="6"/>
        <v>87327.46</v>
      </c>
      <c r="P13" s="280"/>
      <c r="Q13" s="280"/>
      <c r="R13" s="40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78"/>
    </row>
    <row r="14" spans="1:49" s="170" customFormat="1" ht="57.75" customHeight="1" thickBot="1" x14ac:dyDescent="0.25">
      <c r="A14" s="378">
        <v>4</v>
      </c>
      <c r="B14" s="460" t="str">
        <f>'Anexo1 cotizaciones2026'!C13</f>
        <v>SERVICIO MANTENIMIENTO PREVENTIVO Y CORRECTIVO MOTOBOMBA JOCKEY CONTRA INCENDIO MULTIETAPAS VERTICAL MARCA AURORA PUMP POTENCIA: 3 HP MOTOR ELECTRICO TRIFASICO   RPM 3461.</v>
      </c>
      <c r="C14" s="535">
        <v>1</v>
      </c>
      <c r="D14" s="536">
        <v>11</v>
      </c>
      <c r="E14" s="9"/>
      <c r="F14" s="543">
        <f>'  ANEXO 3 vig 2027(12 meses)  '!K14</f>
        <v>6477</v>
      </c>
      <c r="G14" s="538">
        <f t="shared" si="0"/>
        <v>1230.6300000000001</v>
      </c>
      <c r="H14" s="538">
        <f t="shared" si="1"/>
        <v>7707.63</v>
      </c>
      <c r="I14" s="9"/>
      <c r="J14" s="237"/>
      <c r="K14" s="538">
        <f t="shared" si="2"/>
        <v>6671.31</v>
      </c>
      <c r="L14" s="538">
        <f t="shared" si="3"/>
        <v>1267.55</v>
      </c>
      <c r="M14" s="538">
        <f t="shared" si="4"/>
        <v>7938.86</v>
      </c>
      <c r="N14" s="544">
        <f t="shared" si="5"/>
        <v>87327.46</v>
      </c>
      <c r="O14" s="544">
        <f t="shared" si="6"/>
        <v>87327.46</v>
      </c>
      <c r="P14" s="280"/>
      <c r="Q14" s="280"/>
      <c r="R14" s="40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280"/>
      <c r="AS14" s="280"/>
      <c r="AT14" s="280"/>
      <c r="AU14" s="280"/>
      <c r="AV14" s="280"/>
      <c r="AW14" s="278"/>
    </row>
    <row r="15" spans="1:49" s="170" customFormat="1" ht="57.75" customHeight="1" thickBot="1" x14ac:dyDescent="0.25">
      <c r="A15" s="318">
        <v>5</v>
      </c>
      <c r="B15" s="460" t="str">
        <f>'Anexo1 cotizaciones2026'!C14</f>
        <v>SERVICIO MANTENIMIENTO PREVENTIVO Y CORRECTIVO MOTOBOMBAS CENTRIFUGAS DE AGUA PPOTABLE MARCA IHM POTENCIA: 9 HP MOTOR ELECTRICO TRIFASICO RPM 3520.</v>
      </c>
      <c r="C15" s="535">
        <v>2</v>
      </c>
      <c r="D15" s="536">
        <v>11</v>
      </c>
      <c r="E15" s="9"/>
      <c r="F15" s="543">
        <f>'  ANEXO 3 vig 2027(12 meses)  '!K15</f>
        <v>6477</v>
      </c>
      <c r="G15" s="538">
        <f t="shared" si="0"/>
        <v>1230.6300000000001</v>
      </c>
      <c r="H15" s="538">
        <f t="shared" si="1"/>
        <v>7707.63</v>
      </c>
      <c r="I15" s="9"/>
      <c r="J15" s="237"/>
      <c r="K15" s="538">
        <f t="shared" si="2"/>
        <v>6671.31</v>
      </c>
      <c r="L15" s="538">
        <f t="shared" si="3"/>
        <v>1267.55</v>
      </c>
      <c r="M15" s="538">
        <f t="shared" si="4"/>
        <v>7938.86</v>
      </c>
      <c r="N15" s="544">
        <f t="shared" si="5"/>
        <v>87327.46</v>
      </c>
      <c r="O15" s="544">
        <f t="shared" si="6"/>
        <v>174654.92</v>
      </c>
      <c r="P15" s="280"/>
      <c r="Q15" s="280"/>
      <c r="R15" s="40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78"/>
    </row>
    <row r="16" spans="1:49" s="170" customFormat="1" ht="57.75" customHeight="1" thickBot="1" x14ac:dyDescent="0.25">
      <c r="A16" s="318">
        <v>6</v>
      </c>
      <c r="B16" s="460" t="str">
        <f>'Anexo1 cotizaciones2026'!C15</f>
        <v>SERVICIO MANTENIMIENTO PREVENTIVO Y CORRECTIVO MOTOBOMBAS CENTRIFUGAS DE AGUA POTABLE MARCA BARNES POTENCIA: 10 HP MOTOR ELECTRICO TRIFASICO RPM 3480</v>
      </c>
      <c r="C16" s="535">
        <v>1</v>
      </c>
      <c r="D16" s="536">
        <v>11</v>
      </c>
      <c r="E16" s="9"/>
      <c r="F16" s="543">
        <f>'  ANEXO 3 vig 2027(12 meses)  '!K16</f>
        <v>6477</v>
      </c>
      <c r="G16" s="538">
        <f t="shared" si="0"/>
        <v>1230.6300000000001</v>
      </c>
      <c r="H16" s="538">
        <f t="shared" si="1"/>
        <v>7707.63</v>
      </c>
      <c r="I16" s="9"/>
      <c r="J16" s="237"/>
      <c r="K16" s="538">
        <f t="shared" si="2"/>
        <v>6671.31</v>
      </c>
      <c r="L16" s="538">
        <f t="shared" si="3"/>
        <v>1267.55</v>
      </c>
      <c r="M16" s="538">
        <f t="shared" si="4"/>
        <v>7938.86</v>
      </c>
      <c r="N16" s="544">
        <f t="shared" si="5"/>
        <v>87327.46</v>
      </c>
      <c r="O16" s="544">
        <f t="shared" si="6"/>
        <v>87327.46</v>
      </c>
      <c r="P16" s="279"/>
      <c r="Q16" s="400"/>
      <c r="R16" s="40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280"/>
      <c r="AS16" s="280"/>
      <c r="AT16" s="280"/>
      <c r="AU16" s="280"/>
      <c r="AV16" s="280"/>
      <c r="AW16" s="278"/>
    </row>
    <row r="17" spans="1:49" s="170" customFormat="1" ht="57.75" customHeight="1" thickBot="1" x14ac:dyDescent="0.25">
      <c r="A17" s="378">
        <v>7</v>
      </c>
      <c r="B17" s="460" t="str">
        <f>'Anexo1 cotizaciones2026'!C16</f>
        <v>SERVICIO MANTENIMIENTO PREVENTIVO DE TANQUES PRESURIZADOS HIDRONEUMATICOS MARCA IHM (500 LT) PRESION DE TRABAJO :125 PSI (8.8 BAR).</v>
      </c>
      <c r="C17" s="535">
        <v>2</v>
      </c>
      <c r="D17" s="536">
        <v>11</v>
      </c>
      <c r="E17" s="9"/>
      <c r="F17" s="543">
        <f>'  ANEXO 3 vig 2027(12 meses)  '!K17</f>
        <v>6477</v>
      </c>
      <c r="G17" s="538">
        <f t="shared" si="0"/>
        <v>1230.6300000000001</v>
      </c>
      <c r="H17" s="538">
        <f t="shared" si="1"/>
        <v>7707.63</v>
      </c>
      <c r="I17" s="9"/>
      <c r="J17" s="237"/>
      <c r="K17" s="538">
        <f t="shared" si="2"/>
        <v>6671.31</v>
      </c>
      <c r="L17" s="538">
        <f t="shared" si="3"/>
        <v>1267.55</v>
      </c>
      <c r="M17" s="538">
        <f t="shared" si="4"/>
        <v>7938.86</v>
      </c>
      <c r="N17" s="544">
        <f t="shared" si="5"/>
        <v>87327.46</v>
      </c>
      <c r="O17" s="544">
        <f t="shared" si="6"/>
        <v>174654.92</v>
      </c>
      <c r="P17" s="280"/>
      <c r="Q17" s="280"/>
      <c r="R17" s="40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78"/>
    </row>
    <row r="18" spans="1:49" s="170" customFormat="1" ht="57.75" customHeight="1" thickBot="1" x14ac:dyDescent="0.25">
      <c r="A18" s="318">
        <v>8</v>
      </c>
      <c r="B18" s="460" t="str">
        <f>'Anexo1 cotizaciones2026'!C17</f>
        <v>SERVICIO MANTENIMIENTO PREVENTIVO Y CORRECTIVO MOTOBOMBAS CENTRIFUGAS DE AGUA POTABLE MARCA IHM POTENCIA: 12,5 HP MOTOR ELECTRICO TRIFASICO RPM 3580.</v>
      </c>
      <c r="C18" s="535">
        <v>3</v>
      </c>
      <c r="D18" s="536">
        <v>11</v>
      </c>
      <c r="E18" s="9"/>
      <c r="F18" s="543">
        <f>'  ANEXO 3 vig 2027(12 meses)  '!K18</f>
        <v>6477</v>
      </c>
      <c r="G18" s="538">
        <f t="shared" si="0"/>
        <v>1230.6300000000001</v>
      </c>
      <c r="H18" s="538">
        <f t="shared" si="1"/>
        <v>7707.63</v>
      </c>
      <c r="I18" s="9"/>
      <c r="J18" s="237"/>
      <c r="K18" s="538">
        <f t="shared" si="2"/>
        <v>6671.31</v>
      </c>
      <c r="L18" s="538">
        <f t="shared" si="3"/>
        <v>1267.55</v>
      </c>
      <c r="M18" s="538">
        <f t="shared" si="4"/>
        <v>7938.86</v>
      </c>
      <c r="N18" s="544">
        <f t="shared" si="5"/>
        <v>87327.46</v>
      </c>
      <c r="O18" s="544">
        <f t="shared" si="6"/>
        <v>261982.38</v>
      </c>
      <c r="P18" s="280"/>
      <c r="Q18" s="280"/>
      <c r="R18" s="400"/>
      <c r="S18" s="280"/>
      <c r="T18" s="280"/>
      <c r="U18" s="280"/>
      <c r="V18" s="280"/>
      <c r="W18" s="280"/>
      <c r="X18" s="280"/>
      <c r="Y18" s="280"/>
      <c r="Z18" s="280"/>
      <c r="AA18" s="280"/>
      <c r="AB18" s="280"/>
      <c r="AC18" s="280"/>
      <c r="AD18" s="280"/>
      <c r="AE18" s="280"/>
      <c r="AF18" s="280"/>
      <c r="AG18" s="280"/>
      <c r="AH18" s="280"/>
      <c r="AI18" s="280"/>
      <c r="AJ18" s="280"/>
      <c r="AK18" s="280"/>
      <c r="AL18" s="280"/>
      <c r="AM18" s="280"/>
      <c r="AN18" s="280"/>
      <c r="AO18" s="280"/>
      <c r="AP18" s="280"/>
      <c r="AQ18" s="280"/>
      <c r="AR18" s="280"/>
      <c r="AS18" s="280"/>
      <c r="AT18" s="280"/>
      <c r="AU18" s="280"/>
      <c r="AV18" s="280"/>
      <c r="AW18" s="278"/>
    </row>
    <row r="19" spans="1:49" s="170" customFormat="1" ht="57.75" customHeight="1" thickBot="1" x14ac:dyDescent="0.25">
      <c r="A19" s="318">
        <v>9</v>
      </c>
      <c r="B19" s="460" t="str">
        <f>'Anexo1 cotizaciones2026'!C18</f>
        <v xml:space="preserve">SERVICIO MANTENIMIENTO PREVENTIVO Y CORRECTIVO DE TANQUES PRESURIZADOS HIDROACUMULADOR CON MEMBRANA MARCA IHM LA100H VOLUMEN  100 LT  PRESION DE TRABAJO :150 PSI </v>
      </c>
      <c r="C19" s="535">
        <v>1</v>
      </c>
      <c r="D19" s="536">
        <v>11</v>
      </c>
      <c r="E19" s="9"/>
      <c r="F19" s="543">
        <f>'  ANEXO 3 vig 2027(12 meses)  '!K19</f>
        <v>6477</v>
      </c>
      <c r="G19" s="538">
        <f t="shared" si="0"/>
        <v>1230.6300000000001</v>
      </c>
      <c r="H19" s="538">
        <f t="shared" si="1"/>
        <v>7707.63</v>
      </c>
      <c r="I19" s="9"/>
      <c r="J19" s="237"/>
      <c r="K19" s="538">
        <f t="shared" si="2"/>
        <v>6671.31</v>
      </c>
      <c r="L19" s="538">
        <f t="shared" si="3"/>
        <v>1267.55</v>
      </c>
      <c r="M19" s="538">
        <f t="shared" si="4"/>
        <v>7938.86</v>
      </c>
      <c r="N19" s="544">
        <f t="shared" si="5"/>
        <v>87327.46</v>
      </c>
      <c r="O19" s="544">
        <f t="shared" si="6"/>
        <v>87327.46</v>
      </c>
      <c r="P19" s="280"/>
      <c r="Q19" s="280"/>
      <c r="R19" s="40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78"/>
    </row>
    <row r="20" spans="1:49" s="170" customFormat="1" ht="57.75" customHeight="1" thickBot="1" x14ac:dyDescent="0.25">
      <c r="A20" s="378">
        <v>10</v>
      </c>
      <c r="B20" s="460" t="str">
        <f>'Anexo1 cotizaciones2026'!C19</f>
        <v>SERVICIO MANTENIMIENTO PREVENTIVO Y CORRECTIVO MOTOBOMBAS CENTRIFUGAS DE AGUA POTABLE MARCA BARNES POTENCIA: 10 HP MOTOR ELECTRICO TRIFASICO RPM 3500.</v>
      </c>
      <c r="C20" s="535">
        <v>2</v>
      </c>
      <c r="D20" s="536">
        <v>11</v>
      </c>
      <c r="E20" s="9"/>
      <c r="F20" s="543">
        <f>'  ANEXO 3 vig 2027(12 meses)  '!K20</f>
        <v>6477</v>
      </c>
      <c r="G20" s="538">
        <f t="shared" si="0"/>
        <v>1230.6300000000001</v>
      </c>
      <c r="H20" s="538">
        <f t="shared" si="1"/>
        <v>7707.63</v>
      </c>
      <c r="I20" s="9"/>
      <c r="J20" s="237"/>
      <c r="K20" s="538">
        <f t="shared" si="2"/>
        <v>6671.31</v>
      </c>
      <c r="L20" s="538">
        <f t="shared" si="3"/>
        <v>1267.55</v>
      </c>
      <c r="M20" s="538">
        <f t="shared" si="4"/>
        <v>7938.86</v>
      </c>
      <c r="N20" s="544">
        <f t="shared" si="5"/>
        <v>87327.46</v>
      </c>
      <c r="O20" s="544">
        <f t="shared" si="6"/>
        <v>174654.92</v>
      </c>
      <c r="P20" s="280"/>
      <c r="Q20" s="280"/>
      <c r="R20" s="400"/>
      <c r="S20" s="280"/>
      <c r="T20" s="280"/>
      <c r="U20" s="280"/>
      <c r="V20" s="280"/>
      <c r="W20" s="280"/>
      <c r="X20" s="280"/>
      <c r="Y20" s="280"/>
      <c r="Z20" s="280"/>
      <c r="AA20" s="280"/>
      <c r="AB20" s="280"/>
      <c r="AC20" s="280"/>
      <c r="AD20" s="280"/>
      <c r="AE20" s="280"/>
      <c r="AF20" s="280"/>
      <c r="AG20" s="280"/>
      <c r="AH20" s="280"/>
      <c r="AI20" s="280"/>
      <c r="AJ20" s="280"/>
      <c r="AK20" s="280"/>
      <c r="AL20" s="280"/>
      <c r="AM20" s="280"/>
      <c r="AN20" s="280"/>
      <c r="AO20" s="280"/>
      <c r="AP20" s="280"/>
      <c r="AQ20" s="280"/>
      <c r="AR20" s="280"/>
      <c r="AS20" s="280"/>
      <c r="AT20" s="280"/>
      <c r="AU20" s="280"/>
      <c r="AV20" s="280"/>
      <c r="AW20" s="278"/>
    </row>
    <row r="21" spans="1:49" s="170" customFormat="1" ht="57.75" customHeight="1" thickBot="1" x14ac:dyDescent="0.25">
      <c r="A21" s="318">
        <v>11</v>
      </c>
      <c r="B21" s="460" t="str">
        <f>'Anexo1 cotizaciones2026'!C20</f>
        <v>SERVICIO MANTENIMIENTO PREVENTIVO Y CORRECTIVO MOTOBOMBAS CENTRIFUGAS DE AGUA POTABLE MARCA BARNES POTENCIA: 1.0 HP MOTOR ELECTRICO BIFASICO RPM 3450.</v>
      </c>
      <c r="C21" s="535">
        <v>2</v>
      </c>
      <c r="D21" s="536">
        <v>11</v>
      </c>
      <c r="E21" s="9"/>
      <c r="F21" s="543">
        <f>'  ANEXO 3 vig 2027(12 meses)  '!K21</f>
        <v>6477</v>
      </c>
      <c r="G21" s="538">
        <f t="shared" si="0"/>
        <v>1230.6300000000001</v>
      </c>
      <c r="H21" s="538">
        <f t="shared" si="1"/>
        <v>7707.63</v>
      </c>
      <c r="I21" s="9"/>
      <c r="J21" s="237"/>
      <c r="K21" s="538">
        <f t="shared" si="2"/>
        <v>6671.31</v>
      </c>
      <c r="L21" s="538">
        <f t="shared" si="3"/>
        <v>1267.55</v>
      </c>
      <c r="M21" s="538">
        <f t="shared" si="4"/>
        <v>7938.86</v>
      </c>
      <c r="N21" s="544">
        <f t="shared" si="5"/>
        <v>87327.46</v>
      </c>
      <c r="O21" s="544">
        <f t="shared" si="6"/>
        <v>174654.92</v>
      </c>
      <c r="P21" s="279"/>
      <c r="Q21" s="400"/>
      <c r="R21" s="40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78"/>
    </row>
    <row r="22" spans="1:49" s="170" customFormat="1" ht="57.75" customHeight="1" thickBot="1" x14ac:dyDescent="0.25">
      <c r="A22" s="318">
        <v>12</v>
      </c>
      <c r="B22" s="460" t="str">
        <f>'Anexo1 cotizaciones2026'!C21</f>
        <v>SERVICIO DE LAVADO Y LIMPIEZA DE POZOS DE EYECCION</v>
      </c>
      <c r="C22" s="535">
        <v>20</v>
      </c>
      <c r="D22" s="536">
        <v>11</v>
      </c>
      <c r="E22" s="9"/>
      <c r="F22" s="543">
        <f>'  ANEXO 3 vig 2027(12 meses)  '!K22</f>
        <v>6445</v>
      </c>
      <c r="G22" s="538">
        <f t="shared" si="0"/>
        <v>1224.55</v>
      </c>
      <c r="H22" s="538">
        <f t="shared" si="1"/>
        <v>7669.55</v>
      </c>
      <c r="I22" s="9"/>
      <c r="J22" s="237"/>
      <c r="K22" s="538">
        <f t="shared" si="2"/>
        <v>6638.35</v>
      </c>
      <c r="L22" s="538">
        <f t="shared" si="3"/>
        <v>1261.29</v>
      </c>
      <c r="M22" s="538">
        <f t="shared" si="4"/>
        <v>7899.64</v>
      </c>
      <c r="N22" s="544">
        <f t="shared" si="5"/>
        <v>86896.04</v>
      </c>
      <c r="O22" s="544">
        <f t="shared" si="6"/>
        <v>1737920.8</v>
      </c>
      <c r="P22" s="280"/>
      <c r="Q22" s="280"/>
      <c r="R22" s="400"/>
      <c r="S22" s="280"/>
      <c r="T22" s="280"/>
      <c r="U22" s="280"/>
      <c r="V22" s="280"/>
      <c r="W22" s="280"/>
      <c r="X22" s="280"/>
      <c r="Y22" s="280"/>
      <c r="Z22" s="280"/>
      <c r="AA22" s="280"/>
      <c r="AB22" s="280"/>
      <c r="AC22" s="280"/>
      <c r="AD22" s="280"/>
      <c r="AE22" s="280"/>
      <c r="AF22" s="280"/>
      <c r="AG22" s="280"/>
      <c r="AH22" s="280"/>
      <c r="AI22" s="280"/>
      <c r="AJ22" s="280"/>
      <c r="AK22" s="280"/>
      <c r="AL22" s="280"/>
      <c r="AM22" s="280"/>
      <c r="AN22" s="280"/>
      <c r="AO22" s="280"/>
      <c r="AP22" s="280"/>
      <c r="AQ22" s="280"/>
      <c r="AR22" s="280"/>
      <c r="AS22" s="280"/>
      <c r="AT22" s="280"/>
      <c r="AU22" s="280"/>
      <c r="AV22" s="280"/>
      <c r="AW22" s="278"/>
    </row>
    <row r="23" spans="1:49" s="170" customFormat="1" ht="57.75" customHeight="1" thickBot="1" x14ac:dyDescent="0.25">
      <c r="A23" s="378">
        <v>13</v>
      </c>
      <c r="B23" s="460" t="str">
        <f>'Anexo1 cotizaciones2026'!C22</f>
        <v xml:space="preserve">SERVICIO MANTENIMIENTO PREVENTIVO Y CORRECTIVO ELECTROBOMBAS SUMERGIBLES  AGUAS LLUVIAS Y AGUAS NEGRAS   MARCA IHM   POTENCIA: 2 HP </v>
      </c>
      <c r="C23" s="535">
        <v>46</v>
      </c>
      <c r="D23" s="536">
        <v>11</v>
      </c>
      <c r="E23" s="9"/>
      <c r="F23" s="543">
        <f>'  ANEXO 3 vig 2027(12 meses)  '!K23</f>
        <v>6477</v>
      </c>
      <c r="G23" s="538">
        <f t="shared" si="0"/>
        <v>1230.6300000000001</v>
      </c>
      <c r="H23" s="538">
        <f t="shared" si="1"/>
        <v>7707.63</v>
      </c>
      <c r="I23" s="9"/>
      <c r="J23" s="237"/>
      <c r="K23" s="538">
        <f t="shared" si="2"/>
        <v>6671.31</v>
      </c>
      <c r="L23" s="538">
        <f t="shared" si="3"/>
        <v>1267.55</v>
      </c>
      <c r="M23" s="538">
        <f t="shared" si="4"/>
        <v>7938.86</v>
      </c>
      <c r="N23" s="544">
        <f t="shared" si="5"/>
        <v>87327.46</v>
      </c>
      <c r="O23" s="544">
        <f t="shared" si="6"/>
        <v>4017063.16</v>
      </c>
      <c r="P23" s="280"/>
      <c r="Q23" s="280"/>
      <c r="R23" s="40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78"/>
    </row>
    <row r="24" spans="1:49" s="170" customFormat="1" ht="57.75" customHeight="1" thickBot="1" x14ac:dyDescent="0.25">
      <c r="A24" s="318">
        <v>14</v>
      </c>
      <c r="B24" s="460" t="str">
        <f>'Anexo1 cotizaciones2026'!C23</f>
        <v xml:space="preserve">SERVICIO MANTENIMIENTO PREVENTIVO Y CORRECTIVO MOTOBOMBA CENTRIFUGA     MARCA BARNES   POTENCIA: 6.6 HP MOTOR ELECTRICO 220 V </v>
      </c>
      <c r="C24" s="535">
        <v>2</v>
      </c>
      <c r="D24" s="536">
        <v>11</v>
      </c>
      <c r="E24" s="9"/>
      <c r="F24" s="543">
        <f>'  ANEXO 3 vig 2027(12 meses)  '!K24</f>
        <v>6477</v>
      </c>
      <c r="G24" s="538">
        <f t="shared" si="0"/>
        <v>1230.6300000000001</v>
      </c>
      <c r="H24" s="538">
        <f t="shared" si="1"/>
        <v>7707.63</v>
      </c>
      <c r="I24" s="9"/>
      <c r="J24" s="237"/>
      <c r="K24" s="538">
        <f t="shared" si="2"/>
        <v>6671.31</v>
      </c>
      <c r="L24" s="538">
        <f t="shared" si="3"/>
        <v>1267.55</v>
      </c>
      <c r="M24" s="538">
        <f t="shared" si="4"/>
        <v>7938.86</v>
      </c>
      <c r="N24" s="544">
        <f t="shared" si="5"/>
        <v>87327.46</v>
      </c>
      <c r="O24" s="544">
        <f t="shared" si="6"/>
        <v>174654.92</v>
      </c>
      <c r="P24" s="280"/>
      <c r="Q24" s="280"/>
      <c r="R24" s="400"/>
      <c r="S24" s="280"/>
      <c r="T24" s="280"/>
      <c r="U24" s="280"/>
      <c r="V24" s="280"/>
      <c r="W24" s="280"/>
      <c r="X24" s="280"/>
      <c r="Y24" s="280"/>
      <c r="Z24" s="280"/>
      <c r="AA24" s="280"/>
      <c r="AB24" s="280"/>
      <c r="AC24" s="280"/>
      <c r="AD24" s="280"/>
      <c r="AE24" s="280"/>
      <c r="AF24" s="280"/>
      <c r="AG24" s="280"/>
      <c r="AH24" s="280"/>
      <c r="AI24" s="280"/>
      <c r="AJ24" s="280"/>
      <c r="AK24" s="280"/>
      <c r="AL24" s="280"/>
      <c r="AM24" s="280"/>
      <c r="AN24" s="280"/>
      <c r="AO24" s="280"/>
      <c r="AP24" s="280"/>
      <c r="AQ24" s="280"/>
      <c r="AR24" s="280"/>
      <c r="AS24" s="280"/>
      <c r="AT24" s="280"/>
      <c r="AU24" s="280"/>
      <c r="AV24" s="280"/>
      <c r="AW24" s="278"/>
    </row>
    <row r="25" spans="1:49" s="170" customFormat="1" ht="57.75" customHeight="1" thickBot="1" x14ac:dyDescent="0.25">
      <c r="A25" s="318">
        <v>15</v>
      </c>
      <c r="B25" s="460" t="str">
        <f>'Anexo1 cotizaciones2026'!C24</f>
        <v>SERVICIO MANTENIMIENTO PREVENTIVO Y CORRECTIVO DE TANQUE PRESURIZADO HIDROACUMULADOR CON MMEMBRANA MARCAIHM CAPACIDAD 300 L</v>
      </c>
      <c r="C25" s="535">
        <v>1</v>
      </c>
      <c r="D25" s="536">
        <v>11</v>
      </c>
      <c r="E25" s="9"/>
      <c r="F25" s="543">
        <f>'  ANEXO 3 vig 2027(12 meses)  '!K25</f>
        <v>6477</v>
      </c>
      <c r="G25" s="538">
        <f t="shared" si="0"/>
        <v>1230.6300000000001</v>
      </c>
      <c r="H25" s="538">
        <f t="shared" si="1"/>
        <v>7707.63</v>
      </c>
      <c r="I25" s="9"/>
      <c r="J25" s="237"/>
      <c r="K25" s="538">
        <f t="shared" si="2"/>
        <v>6671.31</v>
      </c>
      <c r="L25" s="538">
        <f t="shared" si="3"/>
        <v>1267.55</v>
      </c>
      <c r="M25" s="538">
        <f t="shared" si="4"/>
        <v>7938.86</v>
      </c>
      <c r="N25" s="544">
        <f t="shared" si="5"/>
        <v>87327.46</v>
      </c>
      <c r="O25" s="544">
        <f t="shared" si="6"/>
        <v>87327.46</v>
      </c>
      <c r="P25" s="280"/>
      <c r="Q25" s="280"/>
      <c r="R25" s="40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78"/>
    </row>
    <row r="26" spans="1:49" s="170" customFormat="1" ht="57.75" customHeight="1" thickBot="1" x14ac:dyDescent="0.25">
      <c r="A26" s="378">
        <v>16</v>
      </c>
      <c r="B26" s="460" t="str">
        <f>'Anexo1 cotizaciones2026'!C25</f>
        <v>SERVICIO MANTENIMIENTO PREVENTIVO Y CORRECTIVO DE MOTOBOMBA TIPO PEDROLLO POTENCIA 1/2 HP  120 V</v>
      </c>
      <c r="C26" s="535">
        <v>1</v>
      </c>
      <c r="D26" s="536">
        <v>11</v>
      </c>
      <c r="E26" s="9"/>
      <c r="F26" s="543">
        <f>'  ANEXO 3 vig 2027(12 meses)  '!K26</f>
        <v>6477</v>
      </c>
      <c r="G26" s="538">
        <f t="shared" si="0"/>
        <v>1230.6300000000001</v>
      </c>
      <c r="H26" s="538">
        <f t="shared" si="1"/>
        <v>7707.63</v>
      </c>
      <c r="I26" s="9"/>
      <c r="J26" s="237"/>
      <c r="K26" s="538">
        <f t="shared" si="2"/>
        <v>6671.31</v>
      </c>
      <c r="L26" s="538">
        <f t="shared" si="3"/>
        <v>1267.55</v>
      </c>
      <c r="M26" s="538">
        <f t="shared" si="4"/>
        <v>7938.86</v>
      </c>
      <c r="N26" s="544">
        <f t="shared" si="5"/>
        <v>87327.46</v>
      </c>
      <c r="O26" s="544">
        <f t="shared" si="6"/>
        <v>87327.46</v>
      </c>
      <c r="P26" s="280"/>
      <c r="Q26" s="280"/>
      <c r="R26" s="400"/>
      <c r="S26" s="280"/>
      <c r="T26" s="280"/>
      <c r="U26" s="280"/>
      <c r="V26" s="280"/>
      <c r="W26" s="280"/>
      <c r="X26" s="280"/>
      <c r="Y26" s="280"/>
      <c r="Z26" s="280"/>
      <c r="AA26" s="280"/>
      <c r="AB26" s="280"/>
      <c r="AC26" s="280"/>
      <c r="AD26" s="280"/>
      <c r="AE26" s="280"/>
      <c r="AF26" s="280"/>
      <c r="AG26" s="280"/>
      <c r="AH26" s="280"/>
      <c r="AI26" s="280"/>
      <c r="AJ26" s="280"/>
      <c r="AK26" s="280"/>
      <c r="AL26" s="280"/>
      <c r="AM26" s="280"/>
      <c r="AN26" s="280"/>
      <c r="AO26" s="280"/>
      <c r="AP26" s="280"/>
      <c r="AQ26" s="280"/>
      <c r="AR26" s="280"/>
      <c r="AS26" s="280"/>
      <c r="AT26" s="280"/>
      <c r="AU26" s="280"/>
      <c r="AV26" s="280"/>
      <c r="AW26" s="278"/>
    </row>
    <row r="27" spans="1:49" s="170" customFormat="1" ht="57.75" customHeight="1" thickBot="1" x14ac:dyDescent="0.25">
      <c r="A27" s="318">
        <v>17</v>
      </c>
      <c r="B27" s="460" t="str">
        <f>'Anexo1 cotizaciones2026'!C26</f>
        <v>SERVICIO MANTENIMIENTO PREVENTIVO Y CORRECTIVO DE MOTOBOMBA TIPO HIDRO FLOW POTENCIA 1 HP</v>
      </c>
      <c r="C27" s="535">
        <v>1</v>
      </c>
      <c r="D27" s="536">
        <v>11</v>
      </c>
      <c r="E27" s="9"/>
      <c r="F27" s="543">
        <f>'  ANEXO 3 vig 2027(12 meses)  '!K27</f>
        <v>6477</v>
      </c>
      <c r="G27" s="538">
        <f t="shared" si="0"/>
        <v>1230.6300000000001</v>
      </c>
      <c r="H27" s="538">
        <f t="shared" si="1"/>
        <v>7707.63</v>
      </c>
      <c r="I27" s="9"/>
      <c r="J27" s="237"/>
      <c r="K27" s="538">
        <f t="shared" si="2"/>
        <v>6671.31</v>
      </c>
      <c r="L27" s="538">
        <f t="shared" si="3"/>
        <v>1267.55</v>
      </c>
      <c r="M27" s="538">
        <f t="shared" si="4"/>
        <v>7938.86</v>
      </c>
      <c r="N27" s="544">
        <f t="shared" si="5"/>
        <v>87327.46</v>
      </c>
      <c r="O27" s="544">
        <f t="shared" si="6"/>
        <v>87327.46</v>
      </c>
      <c r="P27" s="280"/>
      <c r="Q27" s="280"/>
      <c r="R27" s="40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78"/>
    </row>
    <row r="28" spans="1:49" ht="50.25" customHeight="1" thickBot="1" x14ac:dyDescent="0.25">
      <c r="B28" s="1098" t="s">
        <v>420</v>
      </c>
      <c r="C28" s="1099"/>
      <c r="D28" s="230"/>
      <c r="E28" s="230"/>
      <c r="F28" s="230"/>
      <c r="G28" s="230"/>
      <c r="H28" s="230"/>
      <c r="I28" s="230"/>
      <c r="J28" s="230"/>
      <c r="K28" s="545"/>
      <c r="L28" s="545"/>
      <c r="M28" s="546"/>
      <c r="N28" s="547"/>
      <c r="O28" s="547">
        <f>SUM(O11:O27)</f>
        <v>7763515.54</v>
      </c>
      <c r="R28" s="149"/>
    </row>
    <row r="29" spans="1:49" ht="92.25" customHeight="1" thickBot="1" x14ac:dyDescent="0.25">
      <c r="B29" s="1074" t="s">
        <v>185</v>
      </c>
      <c r="C29" s="1075"/>
      <c r="D29" s="230"/>
      <c r="E29" s="230"/>
      <c r="F29" s="230"/>
      <c r="G29" s="230"/>
      <c r="H29" s="230"/>
      <c r="I29" s="230"/>
      <c r="J29" s="230"/>
      <c r="K29" s="230"/>
      <c r="L29" s="230"/>
      <c r="M29" s="231"/>
      <c r="N29" s="395"/>
      <c r="O29" s="442">
        <f>39169569-4203549</f>
        <v>34966020</v>
      </c>
    </row>
    <row r="30" spans="1:49" ht="57" customHeight="1" thickBot="1" x14ac:dyDescent="0.25">
      <c r="B30" s="1039" t="s">
        <v>480</v>
      </c>
      <c r="C30" s="1040"/>
      <c r="D30" s="219"/>
      <c r="E30" s="37"/>
      <c r="F30" s="37"/>
      <c r="G30" s="37"/>
      <c r="H30" s="37"/>
      <c r="N30" s="396"/>
      <c r="O30" s="396">
        <f>ROUND(O28+O29,2)</f>
        <v>42729535.539999999</v>
      </c>
    </row>
    <row r="31" spans="1:49" ht="45" customHeight="1" x14ac:dyDescent="0.2">
      <c r="A31" s="1062" t="s">
        <v>508</v>
      </c>
      <c r="B31" s="1062"/>
      <c r="C31" s="1062"/>
      <c r="D31" s="1062"/>
      <c r="E31" s="1062"/>
      <c r="F31" s="1062"/>
      <c r="G31" s="1062"/>
      <c r="H31" s="1062"/>
      <c r="I31" s="1062"/>
      <c r="J31" s="1062"/>
      <c r="K31" s="1062"/>
      <c r="L31" s="1062"/>
      <c r="M31" s="1062"/>
    </row>
    <row r="32" spans="1:49" ht="52.5" customHeight="1" x14ac:dyDescent="0.2">
      <c r="A32" s="1062" t="s">
        <v>507</v>
      </c>
      <c r="B32" s="1062"/>
      <c r="C32" s="1062"/>
      <c r="D32" s="1062"/>
      <c r="E32" s="1062"/>
      <c r="F32" s="1062"/>
      <c r="G32" s="1062"/>
      <c r="H32" s="1062"/>
      <c r="I32" s="1062"/>
      <c r="J32" s="1062"/>
      <c r="K32" s="1062"/>
      <c r="L32" s="537"/>
      <c r="M32" s="537"/>
      <c r="N32" s="286">
        <f>N28/12</f>
        <v>0</v>
      </c>
      <c r="O32" s="286">
        <f>O28/12</f>
        <v>646959.6283333333</v>
      </c>
    </row>
    <row r="33" spans="1:13" ht="45.75" customHeight="1" x14ac:dyDescent="0.2">
      <c r="A33" s="233"/>
      <c r="B33" s="233"/>
      <c r="C33" s="233"/>
      <c r="D33" s="233"/>
      <c r="E33" s="233"/>
      <c r="F33" s="233"/>
      <c r="G33" s="233"/>
      <c r="H33" s="233"/>
      <c r="I33" s="233"/>
      <c r="J33" s="233"/>
      <c r="K33" s="233"/>
      <c r="L33" s="233"/>
      <c r="M33" s="233"/>
    </row>
    <row r="34" spans="1:13" ht="24" thickBot="1" x14ac:dyDescent="0.4">
      <c r="B34" s="14"/>
      <c r="C34" s="14"/>
      <c r="D34" s="14"/>
      <c r="E34" s="14"/>
      <c r="F34" s="14"/>
      <c r="G34" s="14"/>
      <c r="H34" s="14"/>
      <c r="I34" s="14"/>
      <c r="J34" s="14"/>
    </row>
    <row r="35" spans="1:13" s="122" customFormat="1" ht="39.75" customHeight="1" thickBot="1" x14ac:dyDescent="0.35">
      <c r="A35" s="1037" t="s">
        <v>369</v>
      </c>
      <c r="B35" s="1038"/>
      <c r="C35" s="367"/>
      <c r="D35" s="1038"/>
      <c r="E35" s="1038"/>
      <c r="F35" s="1038"/>
      <c r="G35" s="1063"/>
      <c r="H35" s="1063"/>
      <c r="I35" s="1063"/>
      <c r="J35" s="1063"/>
      <c r="K35" s="1063"/>
      <c r="L35" s="1063"/>
      <c r="M35" s="1064"/>
    </row>
    <row r="36" spans="1:13" s="122" customFormat="1" ht="60.75" customHeight="1" thickBot="1" x14ac:dyDescent="0.35">
      <c r="A36" s="477"/>
      <c r="B36" s="477"/>
      <c r="C36" s="477"/>
      <c r="D36" s="477"/>
      <c r="E36" s="477"/>
      <c r="F36" s="477"/>
      <c r="G36" s="478"/>
      <c r="H36" s="478"/>
      <c r="I36" s="478"/>
      <c r="J36" s="478"/>
      <c r="K36" s="479" t="s">
        <v>469</v>
      </c>
      <c r="L36" s="480"/>
      <c r="M36" s="480"/>
    </row>
    <row r="37" spans="1:13" s="122" customFormat="1" ht="39.75" customHeight="1" thickBot="1" x14ac:dyDescent="0.35">
      <c r="A37" s="117"/>
      <c r="B37" s="474" t="s">
        <v>467</v>
      </c>
      <c r="C37" s="121"/>
      <c r="D37" s="121"/>
      <c r="E37" s="9"/>
      <c r="F37" s="469" t="s">
        <v>37</v>
      </c>
      <c r="G37" s="469" t="s">
        <v>127</v>
      </c>
      <c r="H37" s="469" t="s">
        <v>129</v>
      </c>
      <c r="I37" s="478"/>
      <c r="J37" s="478"/>
      <c r="K37" s="8" t="s">
        <v>37</v>
      </c>
      <c r="L37" s="8" t="s">
        <v>127</v>
      </c>
      <c r="M37" s="8" t="s">
        <v>129</v>
      </c>
    </row>
    <row r="38" spans="1:13" s="122" customFormat="1" ht="39.75" customHeight="1" thickBot="1" x14ac:dyDescent="0.35">
      <c r="A38" s="464">
        <v>1</v>
      </c>
      <c r="B38" s="465" t="s">
        <v>440</v>
      </c>
      <c r="C38" s="467" t="s">
        <v>356</v>
      </c>
      <c r="D38" s="468">
        <v>1</v>
      </c>
      <c r="E38" s="9"/>
      <c r="F38" s="389"/>
      <c r="G38" s="390">
        <f>+ROUND(F38*19%,2)</f>
        <v>0</v>
      </c>
      <c r="H38" s="390">
        <f>ROUND(F38+G38,2)</f>
        <v>0</v>
      </c>
      <c r="I38" s="478"/>
      <c r="J38" s="478"/>
      <c r="K38" s="204">
        <f>+ROUND(F38+(F38*$F$5),0)</f>
        <v>0</v>
      </c>
      <c r="L38" s="204">
        <f>+ROUND(K38*19%,2)</f>
        <v>0</v>
      </c>
      <c r="M38" s="204">
        <f>ROUND(K38+L38,2)</f>
        <v>0</v>
      </c>
    </row>
    <row r="39" spans="1:13" s="122" customFormat="1" ht="39.75" customHeight="1" thickBot="1" x14ac:dyDescent="0.35">
      <c r="A39" s="464">
        <f t="shared" ref="A39:A62" si="7">A38+1</f>
        <v>2</v>
      </c>
      <c r="B39" s="466" t="s">
        <v>441</v>
      </c>
      <c r="C39" s="467" t="s">
        <v>356</v>
      </c>
      <c r="D39" s="468">
        <v>1</v>
      </c>
      <c r="E39" s="453"/>
      <c r="F39" s="389"/>
      <c r="G39" s="390">
        <f t="shared" ref="G39:G62" si="8">+ROUND(F39*19%,2)</f>
        <v>0</v>
      </c>
      <c r="H39" s="390">
        <f t="shared" ref="H39:H62" si="9">ROUND(F39+G39,2)</f>
        <v>0</v>
      </c>
      <c r="I39" s="478"/>
      <c r="J39" s="478"/>
      <c r="K39" s="204">
        <f t="shared" ref="K39:K62" si="10">+ROUND(F39+(F39*$F$5),0)</f>
        <v>0</v>
      </c>
      <c r="L39" s="204">
        <f t="shared" ref="L39:L62" si="11">+ROUND(K39*19%,2)</f>
        <v>0</v>
      </c>
      <c r="M39" s="204">
        <f t="shared" ref="M39:M62" si="12">ROUND(K39+L39,2)</f>
        <v>0</v>
      </c>
    </row>
    <row r="40" spans="1:13" s="122" customFormat="1" ht="39.75" customHeight="1" thickBot="1" x14ac:dyDescent="0.35">
      <c r="A40" s="464">
        <f t="shared" si="7"/>
        <v>3</v>
      </c>
      <c r="B40" s="466" t="s">
        <v>442</v>
      </c>
      <c r="C40" s="467" t="s">
        <v>356</v>
      </c>
      <c r="D40" s="468">
        <v>1</v>
      </c>
      <c r="E40" s="453"/>
      <c r="F40" s="389"/>
      <c r="G40" s="390">
        <f t="shared" si="8"/>
        <v>0</v>
      </c>
      <c r="H40" s="390">
        <f t="shared" si="9"/>
        <v>0</v>
      </c>
      <c r="I40" s="478"/>
      <c r="J40" s="478"/>
      <c r="K40" s="204">
        <f t="shared" si="10"/>
        <v>0</v>
      </c>
      <c r="L40" s="204">
        <f t="shared" si="11"/>
        <v>0</v>
      </c>
      <c r="M40" s="204">
        <f t="shared" si="12"/>
        <v>0</v>
      </c>
    </row>
    <row r="41" spans="1:13" s="122" customFormat="1" ht="39.75" customHeight="1" thickBot="1" x14ac:dyDescent="0.35">
      <c r="A41" s="464">
        <f t="shared" si="7"/>
        <v>4</v>
      </c>
      <c r="B41" s="466" t="s">
        <v>443</v>
      </c>
      <c r="C41" s="467" t="s">
        <v>356</v>
      </c>
      <c r="D41" s="468">
        <v>1</v>
      </c>
      <c r="E41" s="452"/>
      <c r="F41" s="389"/>
      <c r="G41" s="390">
        <f t="shared" si="8"/>
        <v>0</v>
      </c>
      <c r="H41" s="390">
        <f t="shared" si="9"/>
        <v>0</v>
      </c>
      <c r="I41" s="478"/>
      <c r="J41" s="478"/>
      <c r="K41" s="204">
        <f t="shared" si="10"/>
        <v>0</v>
      </c>
      <c r="L41" s="204">
        <f t="shared" si="11"/>
        <v>0</v>
      </c>
      <c r="M41" s="204">
        <f t="shared" si="12"/>
        <v>0</v>
      </c>
    </row>
    <row r="42" spans="1:13" s="122" customFormat="1" ht="39.75" customHeight="1" thickBot="1" x14ac:dyDescent="0.35">
      <c r="A42" s="464">
        <f t="shared" si="7"/>
        <v>5</v>
      </c>
      <c r="B42" s="466" t="s">
        <v>444</v>
      </c>
      <c r="C42" s="467" t="s">
        <v>356</v>
      </c>
      <c r="D42" s="468">
        <v>1</v>
      </c>
      <c r="E42" s="16"/>
      <c r="F42" s="389"/>
      <c r="G42" s="390">
        <f t="shared" si="8"/>
        <v>0</v>
      </c>
      <c r="H42" s="390">
        <f t="shared" si="9"/>
        <v>0</v>
      </c>
      <c r="I42" s="478"/>
      <c r="J42" s="478"/>
      <c r="K42" s="204">
        <f t="shared" si="10"/>
        <v>0</v>
      </c>
      <c r="L42" s="204">
        <f t="shared" si="11"/>
        <v>0</v>
      </c>
      <c r="M42" s="204">
        <f t="shared" si="12"/>
        <v>0</v>
      </c>
    </row>
    <row r="43" spans="1:13" s="122" customFormat="1" ht="39.75" customHeight="1" thickBot="1" x14ac:dyDescent="0.35">
      <c r="A43" s="464">
        <f t="shared" si="7"/>
        <v>6</v>
      </c>
      <c r="B43" s="466" t="s">
        <v>445</v>
      </c>
      <c r="C43" s="467" t="s">
        <v>356</v>
      </c>
      <c r="D43" s="468">
        <v>1</v>
      </c>
      <c r="E43" s="451"/>
      <c r="F43" s="389"/>
      <c r="G43" s="390">
        <f t="shared" si="8"/>
        <v>0</v>
      </c>
      <c r="H43" s="390">
        <f t="shared" si="9"/>
        <v>0</v>
      </c>
      <c r="I43" s="478"/>
      <c r="J43" s="478"/>
      <c r="K43" s="204">
        <f t="shared" si="10"/>
        <v>0</v>
      </c>
      <c r="L43" s="204">
        <f t="shared" si="11"/>
        <v>0</v>
      </c>
      <c r="M43" s="204">
        <f t="shared" si="12"/>
        <v>0</v>
      </c>
    </row>
    <row r="44" spans="1:13" s="122" customFormat="1" ht="39.75" customHeight="1" thickBot="1" x14ac:dyDescent="0.35">
      <c r="A44" s="464">
        <f t="shared" si="7"/>
        <v>7</v>
      </c>
      <c r="B44" s="466" t="s">
        <v>446</v>
      </c>
      <c r="C44" s="467" t="s">
        <v>465</v>
      </c>
      <c r="D44" s="468">
        <v>1</v>
      </c>
      <c r="E44" s="16"/>
      <c r="F44" s="389"/>
      <c r="G44" s="390">
        <f t="shared" si="8"/>
        <v>0</v>
      </c>
      <c r="H44" s="390">
        <f t="shared" si="9"/>
        <v>0</v>
      </c>
      <c r="I44" s="478"/>
      <c r="J44" s="478"/>
      <c r="K44" s="204">
        <f t="shared" si="10"/>
        <v>0</v>
      </c>
      <c r="L44" s="204">
        <f t="shared" si="11"/>
        <v>0</v>
      </c>
      <c r="M44" s="204">
        <f t="shared" si="12"/>
        <v>0</v>
      </c>
    </row>
    <row r="45" spans="1:13" s="122" customFormat="1" ht="39.75" customHeight="1" thickBot="1" x14ac:dyDescent="0.35">
      <c r="A45" s="464">
        <f t="shared" si="7"/>
        <v>8</v>
      </c>
      <c r="B45" s="466" t="s">
        <v>447</v>
      </c>
      <c r="C45" s="467" t="s">
        <v>356</v>
      </c>
      <c r="D45" s="468">
        <v>1</v>
      </c>
      <c r="E45" s="16"/>
      <c r="F45" s="389"/>
      <c r="G45" s="390">
        <f t="shared" si="8"/>
        <v>0</v>
      </c>
      <c r="H45" s="390">
        <f t="shared" si="9"/>
        <v>0</v>
      </c>
      <c r="I45" s="478"/>
      <c r="J45" s="478"/>
      <c r="K45" s="204">
        <f t="shared" si="10"/>
        <v>0</v>
      </c>
      <c r="L45" s="204">
        <f t="shared" si="11"/>
        <v>0</v>
      </c>
      <c r="M45" s="204">
        <f t="shared" si="12"/>
        <v>0</v>
      </c>
    </row>
    <row r="46" spans="1:13" s="122" customFormat="1" ht="39.75" customHeight="1" thickBot="1" x14ac:dyDescent="0.35">
      <c r="A46" s="464">
        <f t="shared" si="7"/>
        <v>9</v>
      </c>
      <c r="B46" s="466" t="s">
        <v>448</v>
      </c>
      <c r="C46" s="467" t="s">
        <v>356</v>
      </c>
      <c r="D46" s="468">
        <v>1</v>
      </c>
      <c r="E46" s="16"/>
      <c r="F46" s="389"/>
      <c r="G46" s="390">
        <f t="shared" si="8"/>
        <v>0</v>
      </c>
      <c r="H46" s="390">
        <f t="shared" si="9"/>
        <v>0</v>
      </c>
      <c r="I46" s="478"/>
      <c r="J46" s="478"/>
      <c r="K46" s="204">
        <f t="shared" si="10"/>
        <v>0</v>
      </c>
      <c r="L46" s="204">
        <f t="shared" si="11"/>
        <v>0</v>
      </c>
      <c r="M46" s="204">
        <f t="shared" si="12"/>
        <v>0</v>
      </c>
    </row>
    <row r="47" spans="1:13" s="122" customFormat="1" ht="39.75" customHeight="1" thickBot="1" x14ac:dyDescent="0.35">
      <c r="A47" s="464">
        <f t="shared" si="7"/>
        <v>10</v>
      </c>
      <c r="B47" s="466" t="s">
        <v>449</v>
      </c>
      <c r="C47" s="467" t="s">
        <v>356</v>
      </c>
      <c r="D47" s="468">
        <v>1</v>
      </c>
      <c r="E47" s="16"/>
      <c r="F47" s="389"/>
      <c r="G47" s="390">
        <f t="shared" si="8"/>
        <v>0</v>
      </c>
      <c r="H47" s="390">
        <f t="shared" si="9"/>
        <v>0</v>
      </c>
      <c r="I47" s="478"/>
      <c r="J47" s="478"/>
      <c r="K47" s="204">
        <f t="shared" si="10"/>
        <v>0</v>
      </c>
      <c r="L47" s="204">
        <f t="shared" si="11"/>
        <v>0</v>
      </c>
      <c r="M47" s="204">
        <f t="shared" si="12"/>
        <v>0</v>
      </c>
    </row>
    <row r="48" spans="1:13" s="122" customFormat="1" ht="39.75" customHeight="1" thickBot="1" x14ac:dyDescent="0.35">
      <c r="A48" s="464">
        <f t="shared" si="7"/>
        <v>11</v>
      </c>
      <c r="B48" s="466" t="s">
        <v>450</v>
      </c>
      <c r="C48" s="467" t="s">
        <v>356</v>
      </c>
      <c r="D48" s="468">
        <v>1</v>
      </c>
      <c r="E48" s="16"/>
      <c r="F48" s="389"/>
      <c r="G48" s="390">
        <f t="shared" si="8"/>
        <v>0</v>
      </c>
      <c r="H48" s="390">
        <f t="shared" si="9"/>
        <v>0</v>
      </c>
      <c r="I48" s="478"/>
      <c r="J48" s="478"/>
      <c r="K48" s="204">
        <f t="shared" si="10"/>
        <v>0</v>
      </c>
      <c r="L48" s="204">
        <f t="shared" si="11"/>
        <v>0</v>
      </c>
      <c r="M48" s="204">
        <f t="shared" si="12"/>
        <v>0</v>
      </c>
    </row>
    <row r="49" spans="1:13" s="122" customFormat="1" ht="39.75" customHeight="1" thickBot="1" x14ac:dyDescent="0.35">
      <c r="A49" s="464">
        <f t="shared" si="7"/>
        <v>12</v>
      </c>
      <c r="B49" s="466" t="s">
        <v>451</v>
      </c>
      <c r="C49" s="467" t="s">
        <v>356</v>
      </c>
      <c r="D49" s="468">
        <v>1</v>
      </c>
      <c r="E49" s="16"/>
      <c r="F49" s="389"/>
      <c r="G49" s="390">
        <f t="shared" si="8"/>
        <v>0</v>
      </c>
      <c r="H49" s="390">
        <f t="shared" si="9"/>
        <v>0</v>
      </c>
      <c r="I49" s="478"/>
      <c r="J49" s="478"/>
      <c r="K49" s="204">
        <f t="shared" si="10"/>
        <v>0</v>
      </c>
      <c r="L49" s="204">
        <f t="shared" si="11"/>
        <v>0</v>
      </c>
      <c r="M49" s="204">
        <f t="shared" si="12"/>
        <v>0</v>
      </c>
    </row>
    <row r="50" spans="1:13" s="122" customFormat="1" ht="39.75" customHeight="1" thickBot="1" x14ac:dyDescent="0.35">
      <c r="A50" s="464">
        <f t="shared" si="7"/>
        <v>13</v>
      </c>
      <c r="B50" s="466" t="s">
        <v>452</v>
      </c>
      <c r="C50" s="467" t="s">
        <v>356</v>
      </c>
      <c r="D50" s="468">
        <v>1</v>
      </c>
      <c r="E50" s="16"/>
      <c r="F50" s="389"/>
      <c r="G50" s="390">
        <f t="shared" si="8"/>
        <v>0</v>
      </c>
      <c r="H50" s="390">
        <f t="shared" si="9"/>
        <v>0</v>
      </c>
      <c r="I50" s="478"/>
      <c r="J50" s="478"/>
      <c r="K50" s="204">
        <f t="shared" si="10"/>
        <v>0</v>
      </c>
      <c r="L50" s="204">
        <f t="shared" si="11"/>
        <v>0</v>
      </c>
      <c r="M50" s="204">
        <f t="shared" si="12"/>
        <v>0</v>
      </c>
    </row>
    <row r="51" spans="1:13" s="122" customFormat="1" ht="39.75" customHeight="1" thickBot="1" x14ac:dyDescent="0.35">
      <c r="A51" s="464">
        <f t="shared" si="7"/>
        <v>14</v>
      </c>
      <c r="B51" s="466" t="s">
        <v>453</v>
      </c>
      <c r="C51" s="467" t="s">
        <v>356</v>
      </c>
      <c r="D51" s="468">
        <v>1</v>
      </c>
      <c r="E51" s="16"/>
      <c r="F51" s="389"/>
      <c r="G51" s="390">
        <f t="shared" si="8"/>
        <v>0</v>
      </c>
      <c r="H51" s="390">
        <f t="shared" si="9"/>
        <v>0</v>
      </c>
      <c r="I51" s="478"/>
      <c r="J51" s="478"/>
      <c r="K51" s="204">
        <f t="shared" si="10"/>
        <v>0</v>
      </c>
      <c r="L51" s="204">
        <f t="shared" si="11"/>
        <v>0</v>
      </c>
      <c r="M51" s="204">
        <f t="shared" si="12"/>
        <v>0</v>
      </c>
    </row>
    <row r="52" spans="1:13" s="122" customFormat="1" ht="39.75" customHeight="1" thickBot="1" x14ac:dyDescent="0.35">
      <c r="A52" s="464">
        <f t="shared" si="7"/>
        <v>15</v>
      </c>
      <c r="B52" s="466" t="s">
        <v>454</v>
      </c>
      <c r="C52" s="467" t="s">
        <v>356</v>
      </c>
      <c r="D52" s="468">
        <v>1</v>
      </c>
      <c r="E52" s="16"/>
      <c r="F52" s="389"/>
      <c r="G52" s="390">
        <f t="shared" si="8"/>
        <v>0</v>
      </c>
      <c r="H52" s="390">
        <f t="shared" si="9"/>
        <v>0</v>
      </c>
      <c r="I52" s="478"/>
      <c r="J52" s="478"/>
      <c r="K52" s="204">
        <f t="shared" si="10"/>
        <v>0</v>
      </c>
      <c r="L52" s="204">
        <f t="shared" si="11"/>
        <v>0</v>
      </c>
      <c r="M52" s="204">
        <f t="shared" si="12"/>
        <v>0</v>
      </c>
    </row>
    <row r="53" spans="1:13" s="122" customFormat="1" ht="39.75" customHeight="1" thickBot="1" x14ac:dyDescent="0.35">
      <c r="A53" s="464">
        <f t="shared" si="7"/>
        <v>16</v>
      </c>
      <c r="B53" s="466" t="s">
        <v>455</v>
      </c>
      <c r="C53" s="467" t="s">
        <v>356</v>
      </c>
      <c r="D53" s="468">
        <v>1</v>
      </c>
      <c r="E53" s="4"/>
      <c r="F53" s="389"/>
      <c r="G53" s="390">
        <f t="shared" si="8"/>
        <v>0</v>
      </c>
      <c r="H53" s="390">
        <f t="shared" si="9"/>
        <v>0</v>
      </c>
      <c r="I53" s="478"/>
      <c r="J53" s="478"/>
      <c r="K53" s="204">
        <f t="shared" si="10"/>
        <v>0</v>
      </c>
      <c r="L53" s="204">
        <f t="shared" si="11"/>
        <v>0</v>
      </c>
      <c r="M53" s="204">
        <f t="shared" si="12"/>
        <v>0</v>
      </c>
    </row>
    <row r="54" spans="1:13" s="122" customFormat="1" ht="39.75" customHeight="1" thickBot="1" x14ac:dyDescent="0.35">
      <c r="A54" s="464">
        <f t="shared" si="7"/>
        <v>17</v>
      </c>
      <c r="B54" s="466" t="s">
        <v>456</v>
      </c>
      <c r="C54" s="467" t="s">
        <v>356</v>
      </c>
      <c r="D54" s="468">
        <v>1</v>
      </c>
      <c r="E54" s="4"/>
      <c r="F54" s="389"/>
      <c r="G54" s="390">
        <f t="shared" si="8"/>
        <v>0</v>
      </c>
      <c r="H54" s="390">
        <f t="shared" si="9"/>
        <v>0</v>
      </c>
      <c r="I54" s="478"/>
      <c r="J54" s="478"/>
      <c r="K54" s="204">
        <f t="shared" si="10"/>
        <v>0</v>
      </c>
      <c r="L54" s="204">
        <f t="shared" si="11"/>
        <v>0</v>
      </c>
      <c r="M54" s="204">
        <f t="shared" si="12"/>
        <v>0</v>
      </c>
    </row>
    <row r="55" spans="1:13" s="122" customFormat="1" ht="39.75" customHeight="1" thickBot="1" x14ac:dyDescent="0.35">
      <c r="A55" s="464">
        <f t="shared" si="7"/>
        <v>18</v>
      </c>
      <c r="B55" s="466" t="s">
        <v>457</v>
      </c>
      <c r="C55" s="467" t="s">
        <v>465</v>
      </c>
      <c r="D55" s="468">
        <v>1</v>
      </c>
      <c r="E55" s="4"/>
      <c r="F55" s="389"/>
      <c r="G55" s="390">
        <f t="shared" si="8"/>
        <v>0</v>
      </c>
      <c r="H55" s="390">
        <f t="shared" si="9"/>
        <v>0</v>
      </c>
      <c r="I55" s="478"/>
      <c r="J55" s="478"/>
      <c r="K55" s="204">
        <f t="shared" si="10"/>
        <v>0</v>
      </c>
      <c r="L55" s="204">
        <f t="shared" si="11"/>
        <v>0</v>
      </c>
      <c r="M55" s="204">
        <f t="shared" si="12"/>
        <v>0</v>
      </c>
    </row>
    <row r="56" spans="1:13" s="122" customFormat="1" ht="39.75" customHeight="1" thickBot="1" x14ac:dyDescent="0.35">
      <c r="A56" s="464">
        <f t="shared" si="7"/>
        <v>19</v>
      </c>
      <c r="B56" s="466" t="s">
        <v>458</v>
      </c>
      <c r="C56" s="467" t="s">
        <v>356</v>
      </c>
      <c r="D56" s="468">
        <v>1</v>
      </c>
      <c r="E56" s="4"/>
      <c r="F56" s="389"/>
      <c r="G56" s="390">
        <f t="shared" si="8"/>
        <v>0</v>
      </c>
      <c r="H56" s="390">
        <f t="shared" si="9"/>
        <v>0</v>
      </c>
      <c r="I56" s="478"/>
      <c r="J56" s="478"/>
      <c r="K56" s="204">
        <f t="shared" si="10"/>
        <v>0</v>
      </c>
      <c r="L56" s="204">
        <f t="shared" si="11"/>
        <v>0</v>
      </c>
      <c r="M56" s="204">
        <f t="shared" si="12"/>
        <v>0</v>
      </c>
    </row>
    <row r="57" spans="1:13" s="122" customFormat="1" ht="39.75" customHeight="1" thickBot="1" x14ac:dyDescent="0.35">
      <c r="A57" s="464">
        <f t="shared" si="7"/>
        <v>20</v>
      </c>
      <c r="B57" s="466" t="s">
        <v>459</v>
      </c>
      <c r="C57" s="467" t="s">
        <v>356</v>
      </c>
      <c r="D57" s="468">
        <v>1</v>
      </c>
      <c r="E57" s="16"/>
      <c r="F57" s="389"/>
      <c r="G57" s="390">
        <f t="shared" si="8"/>
        <v>0</v>
      </c>
      <c r="H57" s="390">
        <f t="shared" si="9"/>
        <v>0</v>
      </c>
      <c r="I57" s="478"/>
      <c r="J57" s="478"/>
      <c r="K57" s="204">
        <f t="shared" si="10"/>
        <v>0</v>
      </c>
      <c r="L57" s="204">
        <f t="shared" si="11"/>
        <v>0</v>
      </c>
      <c r="M57" s="204">
        <f t="shared" si="12"/>
        <v>0</v>
      </c>
    </row>
    <row r="58" spans="1:13" s="122" customFormat="1" ht="39.75" customHeight="1" thickBot="1" x14ac:dyDescent="0.35">
      <c r="A58" s="464">
        <f t="shared" si="7"/>
        <v>21</v>
      </c>
      <c r="B58" s="466" t="s">
        <v>460</v>
      </c>
      <c r="C58" s="467" t="s">
        <v>465</v>
      </c>
      <c r="D58" s="468">
        <v>1</v>
      </c>
      <c r="E58" s="16"/>
      <c r="F58" s="389"/>
      <c r="G58" s="390">
        <f t="shared" si="8"/>
        <v>0</v>
      </c>
      <c r="H58" s="390">
        <f t="shared" si="9"/>
        <v>0</v>
      </c>
      <c r="I58" s="478"/>
      <c r="J58" s="478"/>
      <c r="K58" s="204">
        <f t="shared" si="10"/>
        <v>0</v>
      </c>
      <c r="L58" s="204">
        <f t="shared" si="11"/>
        <v>0</v>
      </c>
      <c r="M58" s="204">
        <f t="shared" si="12"/>
        <v>0</v>
      </c>
    </row>
    <row r="59" spans="1:13" s="122" customFormat="1" ht="39.75" customHeight="1" thickBot="1" x14ac:dyDescent="0.35">
      <c r="A59" s="464">
        <f t="shared" si="7"/>
        <v>22</v>
      </c>
      <c r="B59" s="466" t="s">
        <v>461</v>
      </c>
      <c r="C59" s="467" t="s">
        <v>356</v>
      </c>
      <c r="D59" s="468">
        <v>1</v>
      </c>
      <c r="E59" s="16"/>
      <c r="F59" s="389"/>
      <c r="G59" s="390">
        <f t="shared" si="8"/>
        <v>0</v>
      </c>
      <c r="H59" s="390">
        <f t="shared" si="9"/>
        <v>0</v>
      </c>
      <c r="I59" s="478"/>
      <c r="J59" s="478"/>
      <c r="K59" s="204">
        <f t="shared" si="10"/>
        <v>0</v>
      </c>
      <c r="L59" s="204">
        <f t="shared" si="11"/>
        <v>0</v>
      </c>
      <c r="M59" s="204">
        <f t="shared" si="12"/>
        <v>0</v>
      </c>
    </row>
    <row r="60" spans="1:13" s="122" customFormat="1" ht="39.75" customHeight="1" thickBot="1" x14ac:dyDescent="0.35">
      <c r="A60" s="464">
        <f t="shared" si="7"/>
        <v>23</v>
      </c>
      <c r="B60" s="466" t="s">
        <v>462</v>
      </c>
      <c r="C60" s="467" t="s">
        <v>356</v>
      </c>
      <c r="D60" s="468">
        <v>1</v>
      </c>
      <c r="E60" s="16"/>
      <c r="F60" s="389"/>
      <c r="G60" s="390">
        <f t="shared" si="8"/>
        <v>0</v>
      </c>
      <c r="H60" s="390">
        <f t="shared" si="9"/>
        <v>0</v>
      </c>
      <c r="I60" s="478"/>
      <c r="J60" s="478"/>
      <c r="K60" s="204">
        <f t="shared" si="10"/>
        <v>0</v>
      </c>
      <c r="L60" s="204">
        <f t="shared" si="11"/>
        <v>0</v>
      </c>
      <c r="M60" s="204">
        <f t="shared" si="12"/>
        <v>0</v>
      </c>
    </row>
    <row r="61" spans="1:13" s="122" customFormat="1" ht="39.75" customHeight="1" thickBot="1" x14ac:dyDescent="0.35">
      <c r="A61" s="464">
        <f t="shared" si="7"/>
        <v>24</v>
      </c>
      <c r="B61" s="466" t="s">
        <v>463</v>
      </c>
      <c r="C61" s="467" t="s">
        <v>356</v>
      </c>
      <c r="D61" s="468">
        <v>1</v>
      </c>
      <c r="E61" s="4"/>
      <c r="F61" s="389"/>
      <c r="G61" s="390">
        <f t="shared" si="8"/>
        <v>0</v>
      </c>
      <c r="H61" s="390">
        <f t="shared" si="9"/>
        <v>0</v>
      </c>
      <c r="I61" s="478"/>
      <c r="J61" s="478"/>
      <c r="K61" s="204">
        <f t="shared" si="10"/>
        <v>0</v>
      </c>
      <c r="L61" s="204">
        <f t="shared" si="11"/>
        <v>0</v>
      </c>
      <c r="M61" s="204">
        <f t="shared" si="12"/>
        <v>0</v>
      </c>
    </row>
    <row r="62" spans="1:13" s="122" customFormat="1" ht="39.75" customHeight="1" thickBot="1" x14ac:dyDescent="0.35">
      <c r="A62" s="464">
        <f t="shared" si="7"/>
        <v>25</v>
      </c>
      <c r="B62" s="466" t="s">
        <v>464</v>
      </c>
      <c r="C62" s="467" t="s">
        <v>356</v>
      </c>
      <c r="D62" s="468">
        <v>1</v>
      </c>
      <c r="E62" s="4"/>
      <c r="F62" s="389"/>
      <c r="G62" s="390">
        <f t="shared" si="8"/>
        <v>0</v>
      </c>
      <c r="H62" s="390">
        <f t="shared" si="9"/>
        <v>0</v>
      </c>
      <c r="I62" s="478"/>
      <c r="J62" s="478"/>
      <c r="K62" s="204">
        <f t="shared" si="10"/>
        <v>0</v>
      </c>
      <c r="L62" s="204">
        <f t="shared" si="11"/>
        <v>0</v>
      </c>
      <c r="M62" s="204">
        <f t="shared" si="12"/>
        <v>0</v>
      </c>
    </row>
    <row r="63" spans="1:13" s="122" customFormat="1" ht="39.75" customHeight="1" thickBot="1" x14ac:dyDescent="0.4">
      <c r="A63" s="4"/>
      <c r="B63" s="117"/>
      <c r="C63" s="117"/>
      <c r="D63" s="4"/>
      <c r="E63" s="4"/>
      <c r="F63" s="275"/>
      <c r="G63" s="97"/>
      <c r="H63" s="470"/>
      <c r="I63" s="478"/>
      <c r="J63" s="478"/>
      <c r="K63" s="4"/>
      <c r="L63" s="4"/>
      <c r="M63" s="484">
        <f>ROUND(SUM(M38:M62),2)</f>
        <v>0</v>
      </c>
    </row>
    <row r="64" spans="1:13" s="122" customFormat="1" ht="39.75" customHeight="1" x14ac:dyDescent="0.3">
      <c r="A64" s="477"/>
      <c r="B64" s="477"/>
      <c r="C64" s="477"/>
      <c r="D64" s="477"/>
      <c r="E64" s="477"/>
      <c r="F64" s="477"/>
      <c r="G64" s="478"/>
      <c r="H64" s="478"/>
      <c r="I64" s="478"/>
      <c r="J64" s="478"/>
      <c r="K64" s="478"/>
      <c r="L64" s="478"/>
      <c r="M64" s="478"/>
    </row>
    <row r="65" spans="1:13" s="122" customFormat="1" ht="39.75" customHeight="1" x14ac:dyDescent="0.3">
      <c r="A65" s="477"/>
      <c r="B65" s="477"/>
      <c r="C65" s="477"/>
      <c r="D65" s="477"/>
      <c r="E65" s="477"/>
      <c r="F65" s="477"/>
      <c r="G65" s="478"/>
      <c r="H65" s="478"/>
      <c r="I65" s="478"/>
      <c r="J65" s="478"/>
      <c r="K65" s="478"/>
      <c r="L65" s="478"/>
      <c r="M65" s="478"/>
    </row>
    <row r="66" spans="1:13" s="122" customFormat="1" ht="39.75" customHeight="1" x14ac:dyDescent="0.3">
      <c r="A66" s="477"/>
      <c r="B66" s="477"/>
      <c r="C66" s="477"/>
      <c r="D66" s="477"/>
      <c r="E66" s="477"/>
      <c r="F66" s="477"/>
      <c r="G66" s="478"/>
      <c r="H66" s="478"/>
      <c r="I66" s="478"/>
      <c r="J66" s="478"/>
      <c r="K66" s="478"/>
      <c r="L66" s="478"/>
      <c r="M66" s="478"/>
    </row>
    <row r="67" spans="1:13" s="122" customFormat="1" ht="39.75" customHeight="1" x14ac:dyDescent="0.3">
      <c r="A67" s="477"/>
      <c r="B67" s="477"/>
      <c r="C67" s="477"/>
      <c r="D67" s="477"/>
      <c r="E67" s="477"/>
      <c r="F67" s="477"/>
      <c r="G67" s="478"/>
      <c r="H67" s="478"/>
      <c r="I67" s="478"/>
      <c r="J67" s="478"/>
      <c r="K67" s="478"/>
      <c r="L67" s="478"/>
      <c r="M67" s="478"/>
    </row>
    <row r="68" spans="1:13" s="122" customFormat="1" ht="39.75" customHeight="1" x14ac:dyDescent="0.3">
      <c r="A68" s="477"/>
      <c r="B68" s="477"/>
      <c r="C68" s="477"/>
      <c r="D68" s="477"/>
      <c r="E68" s="477"/>
      <c r="F68" s="477"/>
      <c r="G68" s="478"/>
      <c r="H68" s="478"/>
      <c r="I68" s="478"/>
      <c r="J68" s="478"/>
      <c r="K68" s="478"/>
      <c r="L68" s="478"/>
      <c r="M68" s="478"/>
    </row>
    <row r="69" spans="1:13" s="122" customFormat="1" ht="39.75" customHeight="1" x14ac:dyDescent="0.3">
      <c r="A69" s="477"/>
      <c r="B69" s="477"/>
      <c r="C69" s="477"/>
      <c r="D69" s="477"/>
      <c r="E69" s="477"/>
      <c r="F69" s="477"/>
      <c r="G69" s="478"/>
      <c r="H69" s="478"/>
      <c r="I69" s="478"/>
      <c r="J69" s="478"/>
      <c r="K69" s="478"/>
      <c r="L69" s="478"/>
      <c r="M69" s="478"/>
    </row>
    <row r="70" spans="1:13" s="16" customFormat="1" ht="23.25" x14ac:dyDescent="0.35">
      <c r="B70" s="79"/>
      <c r="C70" s="79"/>
      <c r="D70" s="79"/>
      <c r="E70" s="14"/>
      <c r="F70" s="14"/>
      <c r="G70" s="14"/>
      <c r="H70" s="14"/>
      <c r="I70" s="14"/>
      <c r="J70" s="14"/>
    </row>
    <row r="71" spans="1:13" s="16" customFormat="1" ht="31.5" customHeight="1" x14ac:dyDescent="0.35">
      <c r="B71" s="264" t="str">
        <f>'Anexo1 cotizaciones2026'!C60</f>
        <v xml:space="preserve">Fecha de elaboración: </v>
      </c>
      <c r="C71" s="302"/>
      <c r="D71" s="161"/>
      <c r="E71" s="14"/>
      <c r="F71" s="14"/>
      <c r="G71" s="14"/>
      <c r="H71" s="14"/>
    </row>
    <row r="72" spans="1:13" s="16" customFormat="1" ht="31.5" customHeight="1" x14ac:dyDescent="0.35">
      <c r="B72" s="265" t="str">
        <f>'Anexo1 cotizaciones2026'!C61</f>
        <v xml:space="preserve">Estudio del Sector No.  </v>
      </c>
      <c r="C72" s="162"/>
      <c r="D72" s="162"/>
      <c r="E72" s="14"/>
      <c r="F72" s="14"/>
      <c r="G72" s="14"/>
      <c r="H72" s="14"/>
      <c r="I72" s="14"/>
      <c r="J72" s="14"/>
    </row>
    <row r="73" spans="1:13" s="16" customFormat="1" ht="162" customHeight="1" x14ac:dyDescent="0.35">
      <c r="B73" s="14"/>
      <c r="C73" s="14"/>
      <c r="D73" s="14"/>
      <c r="E73" s="14"/>
      <c r="F73" s="14"/>
      <c r="G73" s="14"/>
      <c r="H73" s="14"/>
      <c r="I73" s="14"/>
      <c r="J73" s="14"/>
    </row>
    <row r="74" spans="1:13" s="16" customFormat="1" ht="23.25" x14ac:dyDescent="0.35">
      <c r="A74" s="15"/>
      <c r="B74" s="15"/>
      <c r="C74" s="15"/>
      <c r="D74" s="15"/>
      <c r="E74" s="14"/>
      <c r="F74" s="14"/>
      <c r="G74" s="14"/>
      <c r="H74" s="14"/>
      <c r="I74" s="14"/>
      <c r="J74" s="14"/>
    </row>
    <row r="75" spans="1:13" s="16" customFormat="1" ht="23.25" x14ac:dyDescent="0.35">
      <c r="A75" s="15"/>
      <c r="B75" s="15"/>
      <c r="C75" s="15"/>
      <c r="D75" s="15"/>
      <c r="E75" s="14"/>
      <c r="F75" s="14"/>
      <c r="G75" s="14"/>
      <c r="H75" s="14"/>
      <c r="I75" s="14"/>
      <c r="J75" s="14"/>
    </row>
    <row r="76" spans="1:13" s="16" customFormat="1" x14ac:dyDescent="0.2">
      <c r="A76" s="15"/>
      <c r="B76" s="15"/>
      <c r="C76" s="15"/>
      <c r="D76" s="15"/>
    </row>
    <row r="77" spans="1:13" s="16" customFormat="1" ht="23.25" x14ac:dyDescent="0.35">
      <c r="A77" s="15"/>
      <c r="B77" s="18"/>
      <c r="C77" s="18"/>
      <c r="D77" s="18"/>
      <c r="J77" s="14"/>
    </row>
    <row r="78" spans="1:13" s="16" customFormat="1" ht="23.25" x14ac:dyDescent="0.35">
      <c r="A78" s="15"/>
      <c r="B78" s="73"/>
      <c r="C78" s="73"/>
      <c r="D78" s="73"/>
      <c r="J78" s="14"/>
    </row>
    <row r="79" spans="1:13" s="16" customFormat="1" ht="23.25" x14ac:dyDescent="0.35">
      <c r="A79" s="15"/>
      <c r="B79" s="79"/>
      <c r="C79" s="79"/>
      <c r="D79" s="79"/>
      <c r="J79" s="14"/>
    </row>
    <row r="80" spans="1:13" s="16" customFormat="1" ht="23.25" x14ac:dyDescent="0.35">
      <c r="A80" s="15"/>
      <c r="B80" s="79"/>
      <c r="C80" s="79"/>
      <c r="D80" s="79"/>
      <c r="J80" s="14"/>
    </row>
    <row r="81" spans="1:10" s="16" customFormat="1" ht="23.25" x14ac:dyDescent="0.35">
      <c r="A81" s="15"/>
      <c r="B81" s="79"/>
      <c r="C81" s="79"/>
      <c r="D81" s="79"/>
      <c r="J81" s="14"/>
    </row>
    <row r="82" spans="1:10" s="16" customFormat="1" ht="23.25" x14ac:dyDescent="0.35">
      <c r="A82" s="15"/>
      <c r="B82" s="79"/>
      <c r="C82" s="79"/>
      <c r="D82" s="79"/>
      <c r="J82" s="14"/>
    </row>
    <row r="83" spans="1:10" s="16" customFormat="1" ht="23.25" x14ac:dyDescent="0.35">
      <c r="A83" s="15"/>
      <c r="B83" s="79"/>
      <c r="C83" s="79"/>
      <c r="D83" s="79"/>
      <c r="J83" s="14"/>
    </row>
    <row r="84" spans="1:10" s="16" customFormat="1" ht="23.25" x14ac:dyDescent="0.35">
      <c r="A84" s="15"/>
      <c r="B84" s="79"/>
      <c r="C84" s="79"/>
      <c r="D84" s="79"/>
      <c r="J84" s="14"/>
    </row>
    <row r="85" spans="1:10" s="16" customFormat="1" ht="23.25" x14ac:dyDescent="0.35">
      <c r="A85" s="14"/>
      <c r="B85" s="14"/>
      <c r="C85" s="14"/>
      <c r="D85" s="14"/>
      <c r="E85" s="14"/>
      <c r="F85" s="14"/>
      <c r="G85" s="14"/>
      <c r="H85" s="14"/>
      <c r="I85" s="14"/>
      <c r="J85" s="14"/>
    </row>
    <row r="86" spans="1:10" s="16" customFormat="1" ht="23.25" x14ac:dyDescent="0.35">
      <c r="A86" s="14"/>
      <c r="B86" s="14"/>
      <c r="C86" s="14"/>
      <c r="D86" s="14"/>
      <c r="E86" s="14"/>
      <c r="F86" s="14"/>
      <c r="G86" s="14"/>
      <c r="H86" s="14"/>
      <c r="I86" s="14"/>
      <c r="J86" s="14"/>
    </row>
    <row r="87" spans="1:10" s="16" customFormat="1" ht="23.25" x14ac:dyDescent="0.35">
      <c r="A87" s="14"/>
      <c r="B87" s="14"/>
      <c r="C87" s="14"/>
      <c r="D87" s="14"/>
      <c r="E87" s="14"/>
      <c r="F87" s="14"/>
      <c r="G87" s="14"/>
      <c r="H87" s="14"/>
      <c r="I87" s="14"/>
      <c r="J87" s="14"/>
    </row>
    <row r="88" spans="1:10" s="16" customFormat="1" ht="23.25" x14ac:dyDescent="0.35">
      <c r="A88" s="14"/>
      <c r="B88" s="14"/>
      <c r="C88" s="14"/>
      <c r="D88" s="14"/>
      <c r="E88" s="14"/>
      <c r="F88" s="14"/>
      <c r="G88" s="14"/>
      <c r="H88" s="14"/>
      <c r="I88" s="14"/>
      <c r="J88" s="14"/>
    </row>
    <row r="89" spans="1:10" s="16" customFormat="1" ht="23.25" x14ac:dyDescent="0.35">
      <c r="A89" s="14"/>
      <c r="B89" s="14"/>
      <c r="C89" s="14"/>
      <c r="D89" s="14"/>
      <c r="E89" s="14"/>
      <c r="F89" s="14"/>
      <c r="G89" s="14"/>
      <c r="H89" s="14"/>
      <c r="I89" s="14"/>
      <c r="J89" s="14"/>
    </row>
    <row r="90" spans="1:10" s="16" customFormat="1" ht="23.25" x14ac:dyDescent="0.35">
      <c r="A90" s="14"/>
      <c r="B90" s="14"/>
      <c r="C90" s="14"/>
      <c r="D90" s="14"/>
      <c r="E90" s="14"/>
      <c r="F90" s="14"/>
      <c r="G90" s="14"/>
      <c r="H90" s="14"/>
      <c r="I90" s="14"/>
      <c r="J90" s="14"/>
    </row>
    <row r="91" spans="1:10" s="16" customFormat="1" ht="23.25" x14ac:dyDescent="0.35">
      <c r="A91" s="14"/>
      <c r="B91" s="14"/>
      <c r="C91" s="14"/>
      <c r="D91" s="14"/>
      <c r="E91" s="14"/>
      <c r="F91" s="14"/>
      <c r="G91" s="14"/>
      <c r="H91" s="14"/>
      <c r="I91" s="14"/>
      <c r="J91" s="14"/>
    </row>
    <row r="92" spans="1:10" s="16" customFormat="1" ht="23.25" x14ac:dyDescent="0.35">
      <c r="A92" s="14"/>
      <c r="B92" s="14"/>
      <c r="C92" s="14"/>
      <c r="D92" s="14"/>
      <c r="E92" s="14"/>
      <c r="F92" s="14"/>
      <c r="G92" s="14"/>
      <c r="H92" s="14"/>
      <c r="I92" s="14"/>
      <c r="J92" s="14"/>
    </row>
    <row r="93" spans="1:10" s="16" customFormat="1" ht="23.25" x14ac:dyDescent="0.35">
      <c r="A93" s="14"/>
      <c r="B93" s="14"/>
      <c r="C93" s="14"/>
      <c r="D93" s="14"/>
      <c r="E93" s="14"/>
      <c r="F93" s="14"/>
      <c r="G93" s="14"/>
      <c r="H93" s="14"/>
      <c r="I93" s="14"/>
      <c r="J93" s="14"/>
    </row>
    <row r="94" spans="1:10" s="16" customFormat="1" ht="23.25" x14ac:dyDescent="0.35">
      <c r="B94" s="79"/>
      <c r="C94" s="79"/>
      <c r="D94" s="79"/>
      <c r="J94" s="14"/>
    </row>
    <row r="95" spans="1:10" s="16" customFormat="1" ht="23.25" x14ac:dyDescent="0.35">
      <c r="B95" s="79"/>
      <c r="C95" s="79"/>
      <c r="D95" s="79"/>
      <c r="J95" s="14"/>
    </row>
    <row r="96" spans="1:10" s="16" customFormat="1" ht="23.25" x14ac:dyDescent="0.35">
      <c r="B96" s="79"/>
      <c r="C96" s="79"/>
      <c r="D96" s="79"/>
      <c r="J96" s="14"/>
    </row>
    <row r="97" spans="2:10" s="16" customFormat="1" ht="23.25" x14ac:dyDescent="0.35">
      <c r="B97" s="79"/>
      <c r="C97" s="79"/>
      <c r="D97" s="79"/>
      <c r="J97" s="14"/>
    </row>
    <row r="98" spans="2:10" s="16" customFormat="1" x14ac:dyDescent="0.2">
      <c r="B98" s="79"/>
      <c r="C98" s="79"/>
      <c r="D98" s="79"/>
    </row>
    <row r="99" spans="2:10" s="16" customFormat="1" x14ac:dyDescent="0.2">
      <c r="B99" s="79"/>
      <c r="C99" s="79"/>
      <c r="D99" s="79"/>
    </row>
    <row r="4712" customFormat="1" x14ac:dyDescent="0.25"/>
  </sheetData>
  <mergeCells count="19">
    <mergeCell ref="A1:N1"/>
    <mergeCell ref="F3:N3"/>
    <mergeCell ref="F4:N4"/>
    <mergeCell ref="A8:A10"/>
    <mergeCell ref="B8:B10"/>
    <mergeCell ref="C8:C10"/>
    <mergeCell ref="D8:D10"/>
    <mergeCell ref="F8:H8"/>
    <mergeCell ref="K8:O8"/>
    <mergeCell ref="N9:N10"/>
    <mergeCell ref="A35:B35"/>
    <mergeCell ref="D35:F35"/>
    <mergeCell ref="G35:M35"/>
    <mergeCell ref="O9:O10"/>
    <mergeCell ref="B28:C28"/>
    <mergeCell ref="B29:C29"/>
    <mergeCell ref="B30:C30"/>
    <mergeCell ref="A31:M31"/>
    <mergeCell ref="A32:K32"/>
  </mergeCells>
  <printOptions horizontalCentered="1" verticalCentered="1"/>
  <pageMargins left="0.31496062992125984" right="0.31496062992125984" top="0.31496062992125984" bottom="0.31496062992125984" header="0.31496062992125984" footer="0.31496062992125984"/>
  <pageSetup paperSize="14" scale="40" fitToHeight="0" orientation="landscape" horizontalDpi="4294967293" verticalDpi="300"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900-000000000000}">
          <x14:formula1>
            <xm:f>'C:\Users\asantama\Desktop\PROCESOS 2016\ESTUDIOS DE MERCADO\MINIMA CUANTIA\ADQUISICION BUZONES DE SUGERENCIAS\[ESTUDIO DE MERCADO DEFINITIVO  BUZON DE SUGERENCIAS.xlsx]DATOS'!#REF!</xm:f>
          </x14:formula1>
          <xm:sqref>B73:D73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AG1055"/>
  <sheetViews>
    <sheetView topLeftCell="E54" zoomScale="60" zoomScaleNormal="60" workbookViewId="0">
      <selection activeCell="D3" sqref="D3:AD3"/>
    </sheetView>
  </sheetViews>
  <sheetFormatPr baseColWidth="10" defaultRowHeight="22.5" x14ac:dyDescent="0.25"/>
  <cols>
    <col min="1" max="1" width="6.7109375" style="585" customWidth="1"/>
    <col min="2" max="2" width="70.42578125" style="586" customWidth="1"/>
    <col min="3" max="3" width="14.85546875" style="586" customWidth="1"/>
    <col min="4" max="4" width="12.5703125" style="587" customWidth="1"/>
    <col min="5" max="5" width="18.42578125" style="587" customWidth="1"/>
    <col min="6" max="6" width="23" style="588" customWidth="1"/>
    <col min="7" max="7" width="19.140625" style="588" customWidth="1"/>
    <col min="8" max="8" width="20" style="588" customWidth="1"/>
    <col min="9" max="9" width="22.5703125" style="588" customWidth="1"/>
    <col min="10" max="10" width="12.28515625" style="588" customWidth="1"/>
    <col min="11" max="11" width="12.5703125" style="587" customWidth="1"/>
    <col min="12" max="12" width="17.42578125" style="587" customWidth="1"/>
    <col min="13" max="13" width="23" style="588" customWidth="1"/>
    <col min="14" max="15" width="19.28515625" style="588" customWidth="1"/>
    <col min="16" max="16" width="26.7109375" style="588" customWidth="1"/>
    <col min="17" max="17" width="5" style="588" customWidth="1"/>
    <col min="18" max="18" width="12.5703125" style="587" customWidth="1"/>
    <col min="19" max="19" width="17.42578125" style="587" customWidth="1"/>
    <col min="20" max="20" width="19.140625" style="588" customWidth="1"/>
    <col min="21" max="22" width="19.28515625" style="588" customWidth="1"/>
    <col min="23" max="23" width="22.140625" style="588" customWidth="1"/>
    <col min="24" max="24" width="4" style="588" customWidth="1"/>
    <col min="25" max="25" width="24" style="588" customWidth="1"/>
    <col min="26" max="26" width="4" style="588" customWidth="1"/>
    <col min="27" max="27" width="18.7109375" style="588" customWidth="1"/>
    <col min="28" max="30" width="4" style="588" customWidth="1"/>
    <col min="31" max="31" width="11.42578125" style="585"/>
    <col min="32" max="32" width="15" style="585" customWidth="1"/>
    <col min="33" max="33" width="14" style="585" bestFit="1" customWidth="1"/>
    <col min="34" max="16384" width="11.42578125" style="585"/>
  </cols>
  <sheetData>
    <row r="1" spans="1:31" ht="67.5" customHeight="1" thickBot="1" x14ac:dyDescent="0.3">
      <c r="A1" s="1023" t="s">
        <v>540</v>
      </c>
      <c r="B1" s="1024"/>
      <c r="C1" s="1024"/>
      <c r="D1" s="1024"/>
      <c r="E1" s="1024"/>
      <c r="F1" s="1024"/>
      <c r="G1" s="1024"/>
      <c r="H1" s="1024"/>
      <c r="I1" s="1024"/>
      <c r="J1" s="1024"/>
      <c r="K1" s="1024"/>
      <c r="L1" s="1024"/>
      <c r="M1" s="1024"/>
      <c r="N1" s="1024"/>
      <c r="O1" s="1024"/>
      <c r="P1" s="1024"/>
      <c r="Q1" s="1024"/>
      <c r="R1" s="1024"/>
      <c r="S1" s="1024"/>
      <c r="T1" s="1024"/>
      <c r="U1" s="1024"/>
      <c r="V1" s="1024"/>
      <c r="W1" s="1024"/>
      <c r="X1" s="1024"/>
      <c r="Y1" s="1024"/>
      <c r="Z1" s="1024"/>
      <c r="AA1" s="1024"/>
      <c r="AB1" s="1024"/>
      <c r="AC1" s="1024"/>
      <c r="AD1" s="1024"/>
    </row>
    <row r="2" spans="1:31" ht="9" customHeight="1" thickBot="1" x14ac:dyDescent="0.3"/>
    <row r="3" spans="1:31" s="591" customFormat="1" ht="89.25" customHeight="1" thickBot="1" x14ac:dyDescent="0.3">
      <c r="A3" s="589"/>
      <c r="B3" s="590"/>
      <c r="C3" s="590"/>
      <c r="D3" s="940" t="s">
        <v>408</v>
      </c>
      <c r="E3" s="940"/>
      <c r="F3" s="940"/>
      <c r="G3" s="940"/>
      <c r="H3" s="940"/>
      <c r="I3" s="940"/>
      <c r="J3" s="940"/>
      <c r="K3" s="940"/>
      <c r="L3" s="940"/>
      <c r="M3" s="940"/>
      <c r="N3" s="940"/>
      <c r="O3" s="940"/>
      <c r="P3" s="940"/>
      <c r="Q3" s="940"/>
      <c r="R3" s="940"/>
      <c r="S3" s="940"/>
      <c r="T3" s="940"/>
      <c r="U3" s="940"/>
      <c r="V3" s="940"/>
      <c r="W3" s="940"/>
      <c r="X3" s="940"/>
      <c r="Y3" s="940"/>
      <c r="Z3" s="940"/>
      <c r="AA3" s="940"/>
      <c r="AB3" s="940"/>
      <c r="AC3" s="940"/>
      <c r="AD3" s="940"/>
    </row>
    <row r="4" spans="1:31" s="591" customFormat="1" ht="89.25" customHeight="1" thickBot="1" x14ac:dyDescent="0.3">
      <c r="A4" s="592"/>
      <c r="B4" s="593"/>
      <c r="C4" s="593"/>
      <c r="D4" s="940"/>
      <c r="E4" s="940"/>
      <c r="F4" s="940"/>
      <c r="G4" s="940"/>
      <c r="H4" s="940"/>
      <c r="I4" s="940"/>
      <c r="J4" s="940"/>
      <c r="K4" s="940"/>
      <c r="L4" s="940"/>
      <c r="M4" s="940"/>
      <c r="N4" s="940"/>
      <c r="O4" s="940"/>
      <c r="P4" s="940"/>
      <c r="Q4" s="940"/>
      <c r="R4" s="940"/>
      <c r="S4" s="940"/>
      <c r="T4" s="940"/>
      <c r="U4" s="940"/>
      <c r="V4" s="940"/>
      <c r="W4" s="940"/>
      <c r="X4" s="940"/>
      <c r="Y4" s="940"/>
      <c r="Z4" s="405"/>
      <c r="AA4" s="405"/>
      <c r="AB4" s="405"/>
      <c r="AC4" s="405"/>
      <c r="AD4" s="405"/>
    </row>
    <row r="5" spans="1:31" s="591" customFormat="1" ht="24" customHeight="1" thickBot="1" x14ac:dyDescent="0.3">
      <c r="D5" s="406"/>
      <c r="E5" s="406"/>
      <c r="F5" s="406"/>
      <c r="G5" s="406"/>
      <c r="H5" s="406"/>
      <c r="I5" s="406"/>
      <c r="J5" s="406"/>
      <c r="K5" s="406"/>
      <c r="L5" s="406"/>
      <c r="M5" s="406"/>
      <c r="N5" s="406"/>
      <c r="O5" s="406"/>
      <c r="P5" s="406"/>
      <c r="Q5" s="406"/>
      <c r="R5" s="406"/>
      <c r="S5" s="406"/>
      <c r="T5" s="406"/>
      <c r="U5" s="406"/>
      <c r="V5" s="406"/>
      <c r="W5" s="406"/>
      <c r="X5" s="406"/>
      <c r="Y5" s="406"/>
      <c r="Z5" s="406"/>
      <c r="AA5" s="406"/>
      <c r="AB5" s="406"/>
      <c r="AC5" s="406"/>
      <c r="AD5" s="406"/>
    </row>
    <row r="6" spans="1:31" ht="20.25" hidden="1" customHeight="1" thickBot="1" x14ac:dyDescent="0.3"/>
    <row r="7" spans="1:31" ht="28.5" customHeight="1" thickBot="1" x14ac:dyDescent="0.3">
      <c r="A7" s="1025"/>
      <c r="B7" s="1026"/>
      <c r="C7" s="594"/>
      <c r="D7" s="1027"/>
      <c r="E7" s="1110" t="s">
        <v>421</v>
      </c>
      <c r="F7" s="1111"/>
      <c r="G7" s="1111"/>
      <c r="H7" s="1111"/>
      <c r="I7" s="1112"/>
      <c r="K7" s="1027"/>
      <c r="L7" s="1110" t="s">
        <v>422</v>
      </c>
      <c r="M7" s="1111"/>
      <c r="N7" s="1111"/>
      <c r="O7" s="1111"/>
      <c r="P7" s="1112"/>
      <c r="Q7" s="399"/>
      <c r="R7" s="1027"/>
      <c r="S7" s="1110" t="s">
        <v>426</v>
      </c>
      <c r="T7" s="1111"/>
      <c r="U7" s="1111"/>
      <c r="V7" s="1111"/>
      <c r="W7" s="1112"/>
    </row>
    <row r="8" spans="1:31" ht="20.25" customHeight="1" thickBot="1" x14ac:dyDescent="0.3">
      <c r="A8" s="1003"/>
      <c r="B8" s="1004"/>
      <c r="C8" s="591"/>
      <c r="D8" s="1028"/>
      <c r="E8" s="1113"/>
      <c r="F8" s="1114"/>
      <c r="G8" s="1114"/>
      <c r="H8" s="1114"/>
      <c r="I8" s="1115"/>
      <c r="K8" s="1028"/>
      <c r="L8" s="1113"/>
      <c r="M8" s="1114"/>
      <c r="N8" s="1114"/>
      <c r="O8" s="1114"/>
      <c r="P8" s="1115"/>
      <c r="Q8" s="399"/>
      <c r="R8" s="1028"/>
      <c r="S8" s="1113"/>
      <c r="T8" s="1114"/>
      <c r="U8" s="1114"/>
      <c r="V8" s="1114"/>
      <c r="W8" s="1115"/>
    </row>
    <row r="9" spans="1:31" ht="79.5" customHeight="1" x14ac:dyDescent="0.25">
      <c r="A9" s="1018" t="s">
        <v>30</v>
      </c>
      <c r="B9" s="1018" t="s">
        <v>213</v>
      </c>
      <c r="C9" s="530"/>
      <c r="D9" s="1027" t="s">
        <v>238</v>
      </c>
      <c r="E9" s="1027" t="s">
        <v>530</v>
      </c>
      <c r="F9" s="1102" t="s">
        <v>37</v>
      </c>
      <c r="G9" s="1102" t="s">
        <v>127</v>
      </c>
      <c r="H9" s="1102" t="s">
        <v>129</v>
      </c>
      <c r="I9" s="1102" t="s">
        <v>183</v>
      </c>
      <c r="K9" s="1027" t="s">
        <v>238</v>
      </c>
      <c r="L9" s="1104" t="s">
        <v>423</v>
      </c>
      <c r="M9" s="1102" t="s">
        <v>37</v>
      </c>
      <c r="N9" s="1102" t="s">
        <v>127</v>
      </c>
      <c r="O9" s="1102" t="s">
        <v>129</v>
      </c>
      <c r="P9" s="1102" t="s">
        <v>183</v>
      </c>
      <c r="Q9" s="595"/>
      <c r="R9" s="1027" t="s">
        <v>238</v>
      </c>
      <c r="S9" s="1104" t="s">
        <v>427</v>
      </c>
      <c r="T9" s="1102" t="s">
        <v>37</v>
      </c>
      <c r="U9" s="1102" t="s">
        <v>127</v>
      </c>
      <c r="V9" s="1102" t="s">
        <v>129</v>
      </c>
      <c r="W9" s="1102" t="s">
        <v>183</v>
      </c>
      <c r="Y9" s="1103" t="s">
        <v>428</v>
      </c>
    </row>
    <row r="10" spans="1:31" ht="49.5" customHeight="1" thickBot="1" x14ac:dyDescent="0.3">
      <c r="A10" s="1019"/>
      <c r="B10" s="1019"/>
      <c r="C10" s="530"/>
      <c r="D10" s="1028"/>
      <c r="E10" s="1028"/>
      <c r="F10" s="1103"/>
      <c r="G10" s="1103"/>
      <c r="H10" s="1103"/>
      <c r="I10" s="1103"/>
      <c r="K10" s="1028"/>
      <c r="L10" s="957"/>
      <c r="M10" s="1103"/>
      <c r="N10" s="1103"/>
      <c r="O10" s="1103"/>
      <c r="P10" s="1103"/>
      <c r="Q10" s="595"/>
      <c r="R10" s="1028"/>
      <c r="S10" s="957"/>
      <c r="T10" s="1103"/>
      <c r="U10" s="1103"/>
      <c r="V10" s="1103"/>
      <c r="W10" s="1103"/>
      <c r="Y10" s="1103"/>
    </row>
    <row r="11" spans="1:31" ht="30" customHeight="1" thickBot="1" x14ac:dyDescent="0.3">
      <c r="A11" s="1100"/>
      <c r="B11" s="1101"/>
      <c r="C11" s="596"/>
      <c r="D11" s="597"/>
      <c r="E11" s="598"/>
      <c r="F11" s="599"/>
      <c r="G11" s="599"/>
      <c r="H11" s="599"/>
      <c r="I11" s="599"/>
      <c r="J11" s="599"/>
      <c r="K11" s="597"/>
      <c r="L11" s="598"/>
      <c r="M11" s="599"/>
      <c r="N11" s="599"/>
      <c r="O11" s="599"/>
      <c r="P11" s="599"/>
      <c r="Q11" s="599"/>
      <c r="R11" s="597"/>
      <c r="S11" s="598"/>
      <c r="T11" s="599"/>
      <c r="U11" s="599"/>
      <c r="V11" s="599"/>
      <c r="W11" s="599"/>
      <c r="X11" s="599"/>
      <c r="Y11" s="599"/>
      <c r="Z11" s="599"/>
      <c r="AA11" s="599"/>
      <c r="AB11" s="599"/>
      <c r="AC11" s="599"/>
      <c r="AD11" s="599"/>
    </row>
    <row r="12" spans="1:31" ht="51.75" customHeight="1" thickBot="1" x14ac:dyDescent="0.3">
      <c r="A12" s="600">
        <v>1</v>
      </c>
      <c r="B12" s="601" t="s">
        <v>391</v>
      </c>
      <c r="C12" s="602"/>
      <c r="D12" s="532">
        <v>2</v>
      </c>
      <c r="E12" s="583">
        <v>1</v>
      </c>
      <c r="F12" s="550">
        <f>'ANEX 2 PROYEC 2026-2027-2028'!F14</f>
        <v>7631.4</v>
      </c>
      <c r="G12" s="551">
        <f>+ROUND(F12*19%,2)</f>
        <v>1449.97</v>
      </c>
      <c r="H12" s="551">
        <f>+ROUND(F12+G12,2)</f>
        <v>9081.3700000000008</v>
      </c>
      <c r="I12" s="551">
        <f>ROUND(H12*E12*D12,2)</f>
        <v>18162.740000000002</v>
      </c>
      <c r="J12" s="584"/>
      <c r="K12" s="532">
        <v>2</v>
      </c>
      <c r="L12" s="533">
        <v>12</v>
      </c>
      <c r="M12" s="552">
        <f>'ANEX 2 PROYEC 2026-2027-2028'!M14</f>
        <v>7967.18</v>
      </c>
      <c r="N12" s="551">
        <f>+ROUND(M12*19%,2)</f>
        <v>1513.76</v>
      </c>
      <c r="O12" s="553">
        <f>+ROUND(M12+N12,2)</f>
        <v>9480.94</v>
      </c>
      <c r="P12" s="553">
        <f>ROUND(O12*L12*K12,2)</f>
        <v>227542.56</v>
      </c>
      <c r="Q12" s="407"/>
      <c r="R12" s="532">
        <v>2</v>
      </c>
      <c r="S12" s="533">
        <v>11</v>
      </c>
      <c r="T12" s="552">
        <f>'ANEX 2 PROYEC 2026-2027-2028'!T14</f>
        <v>8206.2000000000007</v>
      </c>
      <c r="U12" s="553">
        <f>+ROUND(T12*19%,2)</f>
        <v>1559.18</v>
      </c>
      <c r="V12" s="553">
        <f>+ROUND(T12+U12,2)</f>
        <v>9765.3799999999992</v>
      </c>
      <c r="W12" s="553">
        <f>ROUND(V12*S12*R12,2)</f>
        <v>214838.36</v>
      </c>
      <c r="X12" s="599"/>
      <c r="Y12" s="553">
        <f>ROUND(I12+P12+W12,2)</f>
        <v>460543.66</v>
      </c>
      <c r="Z12" s="599"/>
      <c r="AA12" s="407"/>
      <c r="AB12" s="599"/>
      <c r="AC12" s="599"/>
      <c r="AD12" s="599"/>
    </row>
    <row r="13" spans="1:31" ht="53.25" customHeight="1" thickBot="1" x14ac:dyDescent="0.3">
      <c r="A13" s="603">
        <v>2</v>
      </c>
      <c r="B13" s="601" t="s">
        <v>394</v>
      </c>
      <c r="C13" s="602"/>
      <c r="D13" s="532">
        <v>1</v>
      </c>
      <c r="E13" s="583">
        <v>1</v>
      </c>
      <c r="F13" s="550">
        <f>'ANEX 2 PROYEC 2026-2027-2028'!F15</f>
        <v>7631.4</v>
      </c>
      <c r="G13" s="551">
        <f t="shared" ref="G13:G28" si="0">+ROUND(F13*19%,2)</f>
        <v>1449.97</v>
      </c>
      <c r="H13" s="551">
        <f t="shared" ref="H13:H28" si="1">+ROUND(F13+G13,2)</f>
        <v>9081.3700000000008</v>
      </c>
      <c r="I13" s="551">
        <f t="shared" ref="I13:I28" si="2">ROUND(H13*E13*D13,2)</f>
        <v>9081.3700000000008</v>
      </c>
      <c r="J13" s="584"/>
      <c r="K13" s="532">
        <v>1</v>
      </c>
      <c r="L13" s="533">
        <v>12</v>
      </c>
      <c r="M13" s="552">
        <f>'ANEX 2 PROYEC 2026-2027-2028'!M15</f>
        <v>7967.18</v>
      </c>
      <c r="N13" s="551">
        <f t="shared" ref="N13:N28" si="3">+ROUND(M13*19%,2)</f>
        <v>1513.76</v>
      </c>
      <c r="O13" s="553">
        <f t="shared" ref="O13:O28" si="4">+ROUND(M13+N13,2)</f>
        <v>9480.94</v>
      </c>
      <c r="P13" s="553">
        <f t="shared" ref="P13:P28" si="5">ROUND(O13*L13*K13,2)</f>
        <v>113771.28</v>
      </c>
      <c r="Q13" s="407"/>
      <c r="R13" s="532">
        <v>1</v>
      </c>
      <c r="S13" s="533">
        <v>11</v>
      </c>
      <c r="T13" s="552">
        <f>'ANEX 2 PROYEC 2026-2027-2028'!T15</f>
        <v>8206.2000000000007</v>
      </c>
      <c r="U13" s="553">
        <f t="shared" ref="U13:U28" si="6">+ROUND(T13*19%,2)</f>
        <v>1559.18</v>
      </c>
      <c r="V13" s="553">
        <f t="shared" ref="V13:V28" si="7">+ROUND(T13+U13,2)</f>
        <v>9765.3799999999992</v>
      </c>
      <c r="W13" s="553">
        <f t="shared" ref="W13:W28" si="8">ROUND(V13*S13*R13,2)</f>
        <v>107419.18</v>
      </c>
      <c r="X13" s="599"/>
      <c r="Y13" s="553">
        <f t="shared" ref="Y13:Y28" si="9">ROUND(I13+P13+W13,2)</f>
        <v>230271.83</v>
      </c>
      <c r="Z13" s="599"/>
      <c r="AA13" s="599"/>
      <c r="AB13" s="599"/>
      <c r="AC13" s="599"/>
      <c r="AD13" s="599"/>
    </row>
    <row r="14" spans="1:31" ht="54.75" customHeight="1" thickBot="1" x14ac:dyDescent="0.3">
      <c r="A14" s="603">
        <v>3</v>
      </c>
      <c r="B14" s="601" t="s">
        <v>392</v>
      </c>
      <c r="C14" s="602"/>
      <c r="D14" s="532">
        <v>1</v>
      </c>
      <c r="E14" s="583">
        <v>1</v>
      </c>
      <c r="F14" s="550">
        <f>'ANEX 2 PROYEC 2026-2027-2028'!F16</f>
        <v>7631.4</v>
      </c>
      <c r="G14" s="551">
        <f t="shared" si="0"/>
        <v>1449.97</v>
      </c>
      <c r="H14" s="551">
        <f t="shared" si="1"/>
        <v>9081.3700000000008</v>
      </c>
      <c r="I14" s="551">
        <f t="shared" si="2"/>
        <v>9081.3700000000008</v>
      </c>
      <c r="J14" s="584"/>
      <c r="K14" s="532">
        <v>1</v>
      </c>
      <c r="L14" s="533">
        <v>12</v>
      </c>
      <c r="M14" s="552">
        <f>'ANEX 2 PROYEC 2026-2027-2028'!M16</f>
        <v>7967.18</v>
      </c>
      <c r="N14" s="551">
        <f t="shared" si="3"/>
        <v>1513.76</v>
      </c>
      <c r="O14" s="553">
        <f t="shared" si="4"/>
        <v>9480.94</v>
      </c>
      <c r="P14" s="553">
        <f t="shared" si="5"/>
        <v>113771.28</v>
      </c>
      <c r="Q14" s="407"/>
      <c r="R14" s="532">
        <v>1</v>
      </c>
      <c r="S14" s="533">
        <v>11</v>
      </c>
      <c r="T14" s="552">
        <f>'ANEX 2 PROYEC 2026-2027-2028'!T16</f>
        <v>8206.2000000000007</v>
      </c>
      <c r="U14" s="553">
        <f t="shared" si="6"/>
        <v>1559.18</v>
      </c>
      <c r="V14" s="553">
        <f t="shared" si="7"/>
        <v>9765.3799999999992</v>
      </c>
      <c r="W14" s="553">
        <f t="shared" si="8"/>
        <v>107419.18</v>
      </c>
      <c r="X14" s="599"/>
      <c r="Y14" s="553">
        <f t="shared" si="9"/>
        <v>230271.83</v>
      </c>
      <c r="Z14" s="599"/>
      <c r="AA14" s="599"/>
      <c r="AB14" s="599"/>
      <c r="AC14" s="599"/>
      <c r="AD14" s="599"/>
      <c r="AE14" s="604"/>
    </row>
    <row r="15" spans="1:31" ht="48.75" customHeight="1" thickBot="1" x14ac:dyDescent="0.3">
      <c r="A15" s="600">
        <v>4</v>
      </c>
      <c r="B15" s="601" t="s">
        <v>393</v>
      </c>
      <c r="C15" s="602"/>
      <c r="D15" s="532">
        <v>1</v>
      </c>
      <c r="E15" s="583">
        <v>1</v>
      </c>
      <c r="F15" s="550">
        <f>'ANEX 2 PROYEC 2026-2027-2028'!F17</f>
        <v>7631.4</v>
      </c>
      <c r="G15" s="551">
        <f t="shared" si="0"/>
        <v>1449.97</v>
      </c>
      <c r="H15" s="551">
        <f t="shared" si="1"/>
        <v>9081.3700000000008</v>
      </c>
      <c r="I15" s="551">
        <f t="shared" si="2"/>
        <v>9081.3700000000008</v>
      </c>
      <c r="J15" s="584"/>
      <c r="K15" s="532">
        <v>1</v>
      </c>
      <c r="L15" s="533">
        <v>12</v>
      </c>
      <c r="M15" s="552">
        <f>'ANEX 2 PROYEC 2026-2027-2028'!M17</f>
        <v>7967.18</v>
      </c>
      <c r="N15" s="551">
        <f t="shared" si="3"/>
        <v>1513.76</v>
      </c>
      <c r="O15" s="553">
        <f t="shared" si="4"/>
        <v>9480.94</v>
      </c>
      <c r="P15" s="553">
        <f t="shared" si="5"/>
        <v>113771.28</v>
      </c>
      <c r="Q15" s="407"/>
      <c r="R15" s="532">
        <v>1</v>
      </c>
      <c r="S15" s="533">
        <v>11</v>
      </c>
      <c r="T15" s="552">
        <f>'ANEX 2 PROYEC 2026-2027-2028'!T17</f>
        <v>8206.2000000000007</v>
      </c>
      <c r="U15" s="553">
        <f t="shared" si="6"/>
        <v>1559.18</v>
      </c>
      <c r="V15" s="553">
        <f t="shared" si="7"/>
        <v>9765.3799999999992</v>
      </c>
      <c r="W15" s="553">
        <f t="shared" si="8"/>
        <v>107419.18</v>
      </c>
      <c r="X15" s="599"/>
      <c r="Y15" s="553">
        <f t="shared" si="9"/>
        <v>230271.83</v>
      </c>
      <c r="Z15" s="599"/>
      <c r="AA15" s="599"/>
      <c r="AB15" s="599"/>
      <c r="AC15" s="599"/>
      <c r="AD15" s="599"/>
    </row>
    <row r="16" spans="1:31" ht="54" customHeight="1" thickBot="1" x14ac:dyDescent="0.3">
      <c r="A16" s="603">
        <v>5</v>
      </c>
      <c r="B16" s="601" t="s">
        <v>395</v>
      </c>
      <c r="C16" s="602"/>
      <c r="D16" s="532">
        <v>2</v>
      </c>
      <c r="E16" s="583">
        <v>1</v>
      </c>
      <c r="F16" s="550">
        <f>'ANEX 2 PROYEC 2026-2027-2028'!F18</f>
        <v>7631.4</v>
      </c>
      <c r="G16" s="551">
        <f t="shared" si="0"/>
        <v>1449.97</v>
      </c>
      <c r="H16" s="551">
        <f t="shared" si="1"/>
        <v>9081.3700000000008</v>
      </c>
      <c r="I16" s="551">
        <f t="shared" si="2"/>
        <v>18162.740000000002</v>
      </c>
      <c r="J16" s="584"/>
      <c r="K16" s="532">
        <v>2</v>
      </c>
      <c r="L16" s="533">
        <v>12</v>
      </c>
      <c r="M16" s="552">
        <f>'ANEX 2 PROYEC 2026-2027-2028'!M18</f>
        <v>7967.18</v>
      </c>
      <c r="N16" s="551">
        <f t="shared" si="3"/>
        <v>1513.76</v>
      </c>
      <c r="O16" s="553">
        <f t="shared" si="4"/>
        <v>9480.94</v>
      </c>
      <c r="P16" s="553">
        <f t="shared" si="5"/>
        <v>227542.56</v>
      </c>
      <c r="Q16" s="407"/>
      <c r="R16" s="532">
        <v>2</v>
      </c>
      <c r="S16" s="533">
        <v>11</v>
      </c>
      <c r="T16" s="552">
        <f>'ANEX 2 PROYEC 2026-2027-2028'!T18</f>
        <v>8206.2000000000007</v>
      </c>
      <c r="U16" s="553">
        <f t="shared" si="6"/>
        <v>1559.18</v>
      </c>
      <c r="V16" s="553">
        <f t="shared" si="7"/>
        <v>9765.3799999999992</v>
      </c>
      <c r="W16" s="553">
        <f t="shared" si="8"/>
        <v>214838.36</v>
      </c>
      <c r="X16" s="599"/>
      <c r="Y16" s="553">
        <f t="shared" si="9"/>
        <v>460543.66</v>
      </c>
      <c r="Z16" s="599"/>
      <c r="AA16" s="599"/>
      <c r="AB16" s="599"/>
      <c r="AC16" s="599"/>
      <c r="AD16" s="599"/>
    </row>
    <row r="17" spans="1:33" ht="51.75" customHeight="1" thickBot="1" x14ac:dyDescent="0.3">
      <c r="A17" s="603">
        <v>6</v>
      </c>
      <c r="B17" s="601" t="s">
        <v>396</v>
      </c>
      <c r="C17" s="602"/>
      <c r="D17" s="532">
        <v>1</v>
      </c>
      <c r="E17" s="583">
        <v>1</v>
      </c>
      <c r="F17" s="550">
        <f>'ANEX 2 PROYEC 2026-2027-2028'!F19</f>
        <v>7631.4</v>
      </c>
      <c r="G17" s="551">
        <f t="shared" si="0"/>
        <v>1449.97</v>
      </c>
      <c r="H17" s="551">
        <f t="shared" si="1"/>
        <v>9081.3700000000008</v>
      </c>
      <c r="I17" s="551">
        <f t="shared" si="2"/>
        <v>9081.3700000000008</v>
      </c>
      <c r="J17" s="584"/>
      <c r="K17" s="532">
        <v>1</v>
      </c>
      <c r="L17" s="533">
        <v>12</v>
      </c>
      <c r="M17" s="552">
        <f>'ANEX 2 PROYEC 2026-2027-2028'!M19</f>
        <v>7967.18</v>
      </c>
      <c r="N17" s="551">
        <f t="shared" si="3"/>
        <v>1513.76</v>
      </c>
      <c r="O17" s="553">
        <f t="shared" si="4"/>
        <v>9480.94</v>
      </c>
      <c r="P17" s="553">
        <f t="shared" si="5"/>
        <v>113771.28</v>
      </c>
      <c r="Q17" s="407"/>
      <c r="R17" s="532">
        <v>1</v>
      </c>
      <c r="S17" s="533">
        <v>11</v>
      </c>
      <c r="T17" s="552">
        <f>'ANEX 2 PROYEC 2026-2027-2028'!T19</f>
        <v>8206.2000000000007</v>
      </c>
      <c r="U17" s="553">
        <f t="shared" si="6"/>
        <v>1559.18</v>
      </c>
      <c r="V17" s="553">
        <f t="shared" si="7"/>
        <v>9765.3799999999992</v>
      </c>
      <c r="W17" s="553">
        <f t="shared" si="8"/>
        <v>107419.18</v>
      </c>
      <c r="X17" s="599"/>
      <c r="Y17" s="553">
        <f t="shared" si="9"/>
        <v>230271.83</v>
      </c>
      <c r="Z17" s="599"/>
      <c r="AA17" s="407"/>
      <c r="AB17" s="599"/>
      <c r="AC17" s="599"/>
      <c r="AD17" s="599"/>
    </row>
    <row r="18" spans="1:33" ht="53.25" customHeight="1" thickBot="1" x14ac:dyDescent="0.3">
      <c r="A18" s="600">
        <v>7</v>
      </c>
      <c r="B18" s="601" t="s">
        <v>397</v>
      </c>
      <c r="C18" s="602"/>
      <c r="D18" s="532">
        <v>2</v>
      </c>
      <c r="E18" s="583">
        <v>1</v>
      </c>
      <c r="F18" s="550">
        <f>'ANEX 2 PROYEC 2026-2027-2028'!F20</f>
        <v>7631.4</v>
      </c>
      <c r="G18" s="551">
        <f t="shared" si="0"/>
        <v>1449.97</v>
      </c>
      <c r="H18" s="551">
        <f t="shared" si="1"/>
        <v>9081.3700000000008</v>
      </c>
      <c r="I18" s="551">
        <f t="shared" si="2"/>
        <v>18162.740000000002</v>
      </c>
      <c r="J18" s="584"/>
      <c r="K18" s="532">
        <v>2</v>
      </c>
      <c r="L18" s="533">
        <v>12</v>
      </c>
      <c r="M18" s="552">
        <f>'ANEX 2 PROYEC 2026-2027-2028'!M20</f>
        <v>7967.18</v>
      </c>
      <c r="N18" s="551">
        <f t="shared" si="3"/>
        <v>1513.76</v>
      </c>
      <c r="O18" s="553">
        <f t="shared" si="4"/>
        <v>9480.94</v>
      </c>
      <c r="P18" s="553">
        <f t="shared" si="5"/>
        <v>227542.56</v>
      </c>
      <c r="Q18" s="407"/>
      <c r="R18" s="532">
        <v>2</v>
      </c>
      <c r="S18" s="533">
        <v>11</v>
      </c>
      <c r="T18" s="552">
        <f>'ANEX 2 PROYEC 2026-2027-2028'!T20</f>
        <v>8206.2000000000007</v>
      </c>
      <c r="U18" s="553">
        <f t="shared" si="6"/>
        <v>1559.18</v>
      </c>
      <c r="V18" s="553">
        <f t="shared" si="7"/>
        <v>9765.3799999999992</v>
      </c>
      <c r="W18" s="553">
        <f t="shared" si="8"/>
        <v>214838.36</v>
      </c>
      <c r="X18" s="599"/>
      <c r="Y18" s="553">
        <f t="shared" si="9"/>
        <v>460543.66</v>
      </c>
      <c r="Z18" s="599"/>
      <c r="AA18" s="599"/>
      <c r="AB18" s="599"/>
      <c r="AC18" s="599"/>
      <c r="AD18" s="599"/>
    </row>
    <row r="19" spans="1:33" ht="54.75" customHeight="1" thickBot="1" x14ac:dyDescent="0.3">
      <c r="A19" s="603">
        <v>8</v>
      </c>
      <c r="B19" s="601" t="s">
        <v>398</v>
      </c>
      <c r="C19" s="602"/>
      <c r="D19" s="532">
        <v>3</v>
      </c>
      <c r="E19" s="583">
        <v>1</v>
      </c>
      <c r="F19" s="550">
        <f>'ANEX 2 PROYEC 2026-2027-2028'!F21</f>
        <v>7631.4</v>
      </c>
      <c r="G19" s="551">
        <f t="shared" si="0"/>
        <v>1449.97</v>
      </c>
      <c r="H19" s="551">
        <f t="shared" si="1"/>
        <v>9081.3700000000008</v>
      </c>
      <c r="I19" s="551">
        <f t="shared" si="2"/>
        <v>27244.11</v>
      </c>
      <c r="J19" s="584"/>
      <c r="K19" s="532">
        <v>3</v>
      </c>
      <c r="L19" s="533">
        <v>12</v>
      </c>
      <c r="M19" s="552">
        <f>'ANEX 2 PROYEC 2026-2027-2028'!M21</f>
        <v>7967.18</v>
      </c>
      <c r="N19" s="551">
        <f t="shared" si="3"/>
        <v>1513.76</v>
      </c>
      <c r="O19" s="553">
        <f t="shared" si="4"/>
        <v>9480.94</v>
      </c>
      <c r="P19" s="553">
        <f t="shared" si="5"/>
        <v>341313.84</v>
      </c>
      <c r="Q19" s="407"/>
      <c r="R19" s="532">
        <v>3</v>
      </c>
      <c r="S19" s="533">
        <v>11</v>
      </c>
      <c r="T19" s="552">
        <f>'ANEX 2 PROYEC 2026-2027-2028'!T21</f>
        <v>8206.2000000000007</v>
      </c>
      <c r="U19" s="553">
        <f t="shared" si="6"/>
        <v>1559.18</v>
      </c>
      <c r="V19" s="553">
        <f t="shared" si="7"/>
        <v>9765.3799999999992</v>
      </c>
      <c r="W19" s="553">
        <f t="shared" si="8"/>
        <v>322257.53999999998</v>
      </c>
      <c r="X19" s="599"/>
      <c r="Y19" s="553">
        <f t="shared" si="9"/>
        <v>690815.49</v>
      </c>
      <c r="Z19" s="599"/>
      <c r="AA19" s="599"/>
      <c r="AB19" s="599"/>
      <c r="AC19" s="599"/>
      <c r="AD19" s="599"/>
      <c r="AE19" s="604"/>
    </row>
    <row r="20" spans="1:33" ht="48.75" customHeight="1" thickBot="1" x14ac:dyDescent="0.3">
      <c r="A20" s="603">
        <v>9</v>
      </c>
      <c r="B20" s="601" t="s">
        <v>399</v>
      </c>
      <c r="C20" s="602"/>
      <c r="D20" s="532">
        <v>1</v>
      </c>
      <c r="E20" s="583">
        <v>1</v>
      </c>
      <c r="F20" s="550">
        <f>'ANEX 2 PROYEC 2026-2027-2028'!F22</f>
        <v>7631.4</v>
      </c>
      <c r="G20" s="551">
        <f t="shared" si="0"/>
        <v>1449.97</v>
      </c>
      <c r="H20" s="551">
        <f t="shared" si="1"/>
        <v>9081.3700000000008</v>
      </c>
      <c r="I20" s="551">
        <f t="shared" si="2"/>
        <v>9081.3700000000008</v>
      </c>
      <c r="J20" s="584"/>
      <c r="K20" s="532">
        <v>1</v>
      </c>
      <c r="L20" s="533">
        <v>12</v>
      </c>
      <c r="M20" s="552">
        <f>'ANEX 2 PROYEC 2026-2027-2028'!M22</f>
        <v>7967.18</v>
      </c>
      <c r="N20" s="551">
        <f t="shared" si="3"/>
        <v>1513.76</v>
      </c>
      <c r="O20" s="553">
        <f t="shared" si="4"/>
        <v>9480.94</v>
      </c>
      <c r="P20" s="553">
        <f t="shared" si="5"/>
        <v>113771.28</v>
      </c>
      <c r="Q20" s="407"/>
      <c r="R20" s="532">
        <v>1</v>
      </c>
      <c r="S20" s="533">
        <v>11</v>
      </c>
      <c r="T20" s="552">
        <f>'ANEX 2 PROYEC 2026-2027-2028'!T22</f>
        <v>8206.2000000000007</v>
      </c>
      <c r="U20" s="553">
        <f t="shared" si="6"/>
        <v>1559.18</v>
      </c>
      <c r="V20" s="553">
        <f t="shared" si="7"/>
        <v>9765.3799999999992</v>
      </c>
      <c r="W20" s="553">
        <f t="shared" si="8"/>
        <v>107419.18</v>
      </c>
      <c r="X20" s="599"/>
      <c r="Y20" s="553">
        <f t="shared" si="9"/>
        <v>230271.83</v>
      </c>
      <c r="Z20" s="599"/>
      <c r="AA20" s="599"/>
      <c r="AB20" s="599"/>
      <c r="AC20" s="599"/>
      <c r="AD20" s="599"/>
    </row>
    <row r="21" spans="1:33" ht="54" customHeight="1" thickBot="1" x14ac:dyDescent="0.3">
      <c r="A21" s="600">
        <v>10</v>
      </c>
      <c r="B21" s="601" t="s">
        <v>400</v>
      </c>
      <c r="C21" s="602"/>
      <c r="D21" s="532">
        <v>2</v>
      </c>
      <c r="E21" s="583">
        <v>1</v>
      </c>
      <c r="F21" s="550">
        <f>'ANEX 2 PROYEC 2026-2027-2028'!F23</f>
        <v>7631.4</v>
      </c>
      <c r="G21" s="551">
        <f t="shared" si="0"/>
        <v>1449.97</v>
      </c>
      <c r="H21" s="551">
        <f t="shared" si="1"/>
        <v>9081.3700000000008</v>
      </c>
      <c r="I21" s="551">
        <f t="shared" si="2"/>
        <v>18162.740000000002</v>
      </c>
      <c r="J21" s="584"/>
      <c r="K21" s="532">
        <v>2</v>
      </c>
      <c r="L21" s="533">
        <v>12</v>
      </c>
      <c r="M21" s="552">
        <f>'ANEX 2 PROYEC 2026-2027-2028'!M23</f>
        <v>7967.18</v>
      </c>
      <c r="N21" s="551">
        <f t="shared" si="3"/>
        <v>1513.76</v>
      </c>
      <c r="O21" s="553">
        <f t="shared" si="4"/>
        <v>9480.94</v>
      </c>
      <c r="P21" s="553">
        <f t="shared" si="5"/>
        <v>227542.56</v>
      </c>
      <c r="Q21" s="407"/>
      <c r="R21" s="532">
        <v>2</v>
      </c>
      <c r="S21" s="533">
        <v>11</v>
      </c>
      <c r="T21" s="552">
        <f>'ANEX 2 PROYEC 2026-2027-2028'!T23</f>
        <v>8206.2000000000007</v>
      </c>
      <c r="U21" s="553">
        <f t="shared" si="6"/>
        <v>1559.18</v>
      </c>
      <c r="V21" s="553">
        <f t="shared" si="7"/>
        <v>9765.3799999999992</v>
      </c>
      <c r="W21" s="553">
        <f t="shared" si="8"/>
        <v>214838.36</v>
      </c>
      <c r="X21" s="599"/>
      <c r="Y21" s="553">
        <f t="shared" si="9"/>
        <v>460543.66</v>
      </c>
      <c r="Z21" s="599"/>
      <c r="AA21" s="599"/>
      <c r="AB21" s="599"/>
      <c r="AC21" s="599"/>
      <c r="AD21" s="599"/>
    </row>
    <row r="22" spans="1:33" ht="51.75" customHeight="1" thickBot="1" x14ac:dyDescent="0.3">
      <c r="A22" s="603">
        <v>11</v>
      </c>
      <c r="B22" s="601" t="s">
        <v>401</v>
      </c>
      <c r="C22" s="602"/>
      <c r="D22" s="532">
        <v>2</v>
      </c>
      <c r="E22" s="583">
        <v>1</v>
      </c>
      <c r="F22" s="550">
        <f>'ANEX 2 PROYEC 2026-2027-2028'!F24</f>
        <v>7631.4</v>
      </c>
      <c r="G22" s="551">
        <f t="shared" si="0"/>
        <v>1449.97</v>
      </c>
      <c r="H22" s="551">
        <f t="shared" si="1"/>
        <v>9081.3700000000008</v>
      </c>
      <c r="I22" s="551">
        <f t="shared" si="2"/>
        <v>18162.740000000002</v>
      </c>
      <c r="J22" s="584"/>
      <c r="K22" s="532">
        <v>2</v>
      </c>
      <c r="L22" s="533">
        <v>12</v>
      </c>
      <c r="M22" s="552">
        <f>'ANEX 2 PROYEC 2026-2027-2028'!M24</f>
        <v>7967.18</v>
      </c>
      <c r="N22" s="551">
        <f t="shared" si="3"/>
        <v>1513.76</v>
      </c>
      <c r="O22" s="553">
        <f t="shared" si="4"/>
        <v>9480.94</v>
      </c>
      <c r="P22" s="553">
        <f t="shared" si="5"/>
        <v>227542.56</v>
      </c>
      <c r="Q22" s="407"/>
      <c r="R22" s="532">
        <v>2</v>
      </c>
      <c r="S22" s="533">
        <v>11</v>
      </c>
      <c r="T22" s="552">
        <f>'ANEX 2 PROYEC 2026-2027-2028'!T24</f>
        <v>8206.2000000000007</v>
      </c>
      <c r="U22" s="553">
        <f t="shared" si="6"/>
        <v>1559.18</v>
      </c>
      <c r="V22" s="553">
        <f t="shared" si="7"/>
        <v>9765.3799999999992</v>
      </c>
      <c r="W22" s="553">
        <f t="shared" si="8"/>
        <v>214838.36</v>
      </c>
      <c r="X22" s="599"/>
      <c r="Y22" s="553">
        <f t="shared" si="9"/>
        <v>460543.66</v>
      </c>
      <c r="Z22" s="599"/>
      <c r="AA22" s="407"/>
      <c r="AB22" s="599"/>
      <c r="AC22" s="599"/>
      <c r="AD22" s="599"/>
    </row>
    <row r="23" spans="1:33" ht="53.25" customHeight="1" thickBot="1" x14ac:dyDescent="0.3">
      <c r="A23" s="603">
        <v>12</v>
      </c>
      <c r="B23" s="601" t="s">
        <v>402</v>
      </c>
      <c r="C23" s="602"/>
      <c r="D23" s="532">
        <v>20</v>
      </c>
      <c r="E23" s="583">
        <v>1</v>
      </c>
      <c r="F23" s="550">
        <f>'ANEX 2 PROYEC 2026-2027-2028'!F25</f>
        <v>7631.4</v>
      </c>
      <c r="G23" s="551">
        <f t="shared" si="0"/>
        <v>1449.97</v>
      </c>
      <c r="H23" s="551">
        <f t="shared" si="1"/>
        <v>9081.3700000000008</v>
      </c>
      <c r="I23" s="551">
        <f t="shared" si="2"/>
        <v>181627.4</v>
      </c>
      <c r="J23" s="584"/>
      <c r="K23" s="532">
        <v>20</v>
      </c>
      <c r="L23" s="533">
        <v>12</v>
      </c>
      <c r="M23" s="552">
        <f>'ANEX 2 PROYEC 2026-2027-2028'!M25</f>
        <v>7967.18</v>
      </c>
      <c r="N23" s="551">
        <f t="shared" si="3"/>
        <v>1513.76</v>
      </c>
      <c r="O23" s="553">
        <f t="shared" si="4"/>
        <v>9480.94</v>
      </c>
      <c r="P23" s="553">
        <f t="shared" si="5"/>
        <v>2275425.6</v>
      </c>
      <c r="Q23" s="407"/>
      <c r="R23" s="532">
        <v>20</v>
      </c>
      <c r="S23" s="533">
        <v>11</v>
      </c>
      <c r="T23" s="552">
        <f>'ANEX 2 PROYEC 2026-2027-2028'!T25</f>
        <v>8206.2000000000007</v>
      </c>
      <c r="U23" s="553">
        <f t="shared" si="6"/>
        <v>1559.18</v>
      </c>
      <c r="V23" s="553">
        <f t="shared" si="7"/>
        <v>9765.3799999999992</v>
      </c>
      <c r="W23" s="553">
        <f t="shared" si="8"/>
        <v>2148383.6</v>
      </c>
      <c r="X23" s="599"/>
      <c r="Y23" s="553">
        <f t="shared" si="9"/>
        <v>4605436.5999999996</v>
      </c>
      <c r="Z23" s="599"/>
      <c r="AA23" s="599"/>
      <c r="AB23" s="599"/>
      <c r="AC23" s="599"/>
      <c r="AD23" s="599"/>
    </row>
    <row r="24" spans="1:33" ht="54.75" customHeight="1" thickBot="1" x14ac:dyDescent="0.3">
      <c r="A24" s="600">
        <v>13</v>
      </c>
      <c r="B24" s="601" t="s">
        <v>403</v>
      </c>
      <c r="C24" s="602"/>
      <c r="D24" s="532">
        <v>46</v>
      </c>
      <c r="E24" s="583">
        <v>1</v>
      </c>
      <c r="F24" s="550">
        <f>'ANEX 2 PROYEC 2026-2027-2028'!F26</f>
        <v>7631.4</v>
      </c>
      <c r="G24" s="551">
        <f t="shared" si="0"/>
        <v>1449.97</v>
      </c>
      <c r="H24" s="551">
        <f t="shared" si="1"/>
        <v>9081.3700000000008</v>
      </c>
      <c r="I24" s="551">
        <f t="shared" si="2"/>
        <v>417743.02</v>
      </c>
      <c r="J24" s="584"/>
      <c r="K24" s="532">
        <v>46</v>
      </c>
      <c r="L24" s="533">
        <v>12</v>
      </c>
      <c r="M24" s="552">
        <f>'ANEX 2 PROYEC 2026-2027-2028'!M26</f>
        <v>7967.18</v>
      </c>
      <c r="N24" s="551">
        <f t="shared" si="3"/>
        <v>1513.76</v>
      </c>
      <c r="O24" s="553">
        <f t="shared" si="4"/>
        <v>9480.94</v>
      </c>
      <c r="P24" s="553">
        <f t="shared" si="5"/>
        <v>5233478.88</v>
      </c>
      <c r="Q24" s="407"/>
      <c r="R24" s="532">
        <v>46</v>
      </c>
      <c r="S24" s="533">
        <v>11</v>
      </c>
      <c r="T24" s="552">
        <f>'ANEX 2 PROYEC 2026-2027-2028'!T26</f>
        <v>8206.2000000000007</v>
      </c>
      <c r="U24" s="553">
        <f t="shared" si="6"/>
        <v>1559.18</v>
      </c>
      <c r="V24" s="553">
        <f t="shared" si="7"/>
        <v>9765.3799999999992</v>
      </c>
      <c r="W24" s="553">
        <f t="shared" si="8"/>
        <v>4941282.28</v>
      </c>
      <c r="X24" s="599"/>
      <c r="Y24" s="553">
        <f t="shared" si="9"/>
        <v>10592504.18</v>
      </c>
      <c r="Z24" s="599"/>
      <c r="AA24" s="599"/>
      <c r="AB24" s="599"/>
      <c r="AC24" s="599"/>
      <c r="AD24" s="599"/>
      <c r="AE24" s="604"/>
    </row>
    <row r="25" spans="1:33" ht="48.75" customHeight="1" thickBot="1" x14ac:dyDescent="0.3">
      <c r="A25" s="603">
        <v>14</v>
      </c>
      <c r="B25" s="601" t="s">
        <v>404</v>
      </c>
      <c r="C25" s="602"/>
      <c r="D25" s="532">
        <v>2</v>
      </c>
      <c r="E25" s="583">
        <v>1</v>
      </c>
      <c r="F25" s="550">
        <f>'ANEX 2 PROYEC 2026-2027-2028'!F27</f>
        <v>7631.4</v>
      </c>
      <c r="G25" s="551">
        <f t="shared" si="0"/>
        <v>1449.97</v>
      </c>
      <c r="H25" s="551">
        <f t="shared" si="1"/>
        <v>9081.3700000000008</v>
      </c>
      <c r="I25" s="551">
        <f t="shared" si="2"/>
        <v>18162.740000000002</v>
      </c>
      <c r="J25" s="584"/>
      <c r="K25" s="532">
        <v>2</v>
      </c>
      <c r="L25" s="533">
        <v>12</v>
      </c>
      <c r="M25" s="552">
        <f>'ANEX 2 PROYEC 2026-2027-2028'!M27</f>
        <v>7967.18</v>
      </c>
      <c r="N25" s="551">
        <f t="shared" si="3"/>
        <v>1513.76</v>
      </c>
      <c r="O25" s="553">
        <f t="shared" si="4"/>
        <v>9480.94</v>
      </c>
      <c r="P25" s="553">
        <f t="shared" si="5"/>
        <v>227542.56</v>
      </c>
      <c r="Q25" s="407"/>
      <c r="R25" s="532">
        <v>2</v>
      </c>
      <c r="S25" s="533">
        <v>11</v>
      </c>
      <c r="T25" s="552">
        <f>'ANEX 2 PROYEC 2026-2027-2028'!T27</f>
        <v>8206.2000000000007</v>
      </c>
      <c r="U25" s="553">
        <f t="shared" si="6"/>
        <v>1559.18</v>
      </c>
      <c r="V25" s="553">
        <f t="shared" si="7"/>
        <v>9765.3799999999992</v>
      </c>
      <c r="W25" s="553">
        <f t="shared" si="8"/>
        <v>214838.36</v>
      </c>
      <c r="X25" s="599"/>
      <c r="Y25" s="553">
        <f t="shared" si="9"/>
        <v>460543.66</v>
      </c>
      <c r="Z25" s="599"/>
      <c r="AA25" s="599"/>
      <c r="AB25" s="599"/>
      <c r="AC25" s="599"/>
      <c r="AD25" s="599"/>
    </row>
    <row r="26" spans="1:33" ht="54" customHeight="1" thickBot="1" x14ac:dyDescent="0.3">
      <c r="A26" s="603">
        <v>15</v>
      </c>
      <c r="B26" s="601" t="s">
        <v>405</v>
      </c>
      <c r="C26" s="602"/>
      <c r="D26" s="532">
        <v>1</v>
      </c>
      <c r="E26" s="583">
        <v>1</v>
      </c>
      <c r="F26" s="550">
        <f>'ANEX 2 PROYEC 2026-2027-2028'!F28</f>
        <v>7631.4</v>
      </c>
      <c r="G26" s="551">
        <f t="shared" si="0"/>
        <v>1449.97</v>
      </c>
      <c r="H26" s="551">
        <f t="shared" si="1"/>
        <v>9081.3700000000008</v>
      </c>
      <c r="I26" s="551">
        <f t="shared" si="2"/>
        <v>9081.3700000000008</v>
      </c>
      <c r="J26" s="584"/>
      <c r="K26" s="532">
        <v>1</v>
      </c>
      <c r="L26" s="533">
        <v>12</v>
      </c>
      <c r="M26" s="552">
        <f>'ANEX 2 PROYEC 2026-2027-2028'!M28</f>
        <v>7967.18</v>
      </c>
      <c r="N26" s="551">
        <f t="shared" si="3"/>
        <v>1513.76</v>
      </c>
      <c r="O26" s="553">
        <f t="shared" si="4"/>
        <v>9480.94</v>
      </c>
      <c r="P26" s="553">
        <f t="shared" si="5"/>
        <v>113771.28</v>
      </c>
      <c r="Q26" s="407"/>
      <c r="R26" s="532">
        <v>1</v>
      </c>
      <c r="S26" s="533">
        <v>11</v>
      </c>
      <c r="T26" s="552">
        <f>'ANEX 2 PROYEC 2026-2027-2028'!T28</f>
        <v>8206.2000000000007</v>
      </c>
      <c r="U26" s="553">
        <f t="shared" si="6"/>
        <v>1559.18</v>
      </c>
      <c r="V26" s="553">
        <f t="shared" si="7"/>
        <v>9765.3799999999992</v>
      </c>
      <c r="W26" s="553">
        <f t="shared" si="8"/>
        <v>107419.18</v>
      </c>
      <c r="X26" s="599"/>
      <c r="Y26" s="553">
        <f t="shared" si="9"/>
        <v>230271.83</v>
      </c>
      <c r="Z26" s="599"/>
      <c r="AA26" s="599"/>
      <c r="AB26" s="599"/>
      <c r="AC26" s="599"/>
      <c r="AD26" s="599"/>
    </row>
    <row r="27" spans="1:33" ht="51.75" customHeight="1" thickBot="1" x14ac:dyDescent="0.3">
      <c r="A27" s="600">
        <v>16</v>
      </c>
      <c r="B27" s="601" t="s">
        <v>406</v>
      </c>
      <c r="C27" s="602"/>
      <c r="D27" s="532">
        <v>1</v>
      </c>
      <c r="E27" s="583">
        <v>1</v>
      </c>
      <c r="F27" s="550">
        <f>'ANEX 2 PROYEC 2026-2027-2028'!F29</f>
        <v>7631.4</v>
      </c>
      <c r="G27" s="551">
        <f t="shared" si="0"/>
        <v>1449.97</v>
      </c>
      <c r="H27" s="551">
        <f t="shared" si="1"/>
        <v>9081.3700000000008</v>
      </c>
      <c r="I27" s="551">
        <f t="shared" si="2"/>
        <v>9081.3700000000008</v>
      </c>
      <c r="J27" s="584"/>
      <c r="K27" s="532">
        <v>1</v>
      </c>
      <c r="L27" s="533">
        <v>12</v>
      </c>
      <c r="M27" s="552">
        <f>'ANEX 2 PROYEC 2026-2027-2028'!M29</f>
        <v>7967.18</v>
      </c>
      <c r="N27" s="551">
        <f t="shared" si="3"/>
        <v>1513.76</v>
      </c>
      <c r="O27" s="553">
        <f t="shared" si="4"/>
        <v>9480.94</v>
      </c>
      <c r="P27" s="553">
        <f t="shared" si="5"/>
        <v>113771.28</v>
      </c>
      <c r="Q27" s="407"/>
      <c r="R27" s="532">
        <v>1</v>
      </c>
      <c r="S27" s="533">
        <v>11</v>
      </c>
      <c r="T27" s="552">
        <f>'ANEX 2 PROYEC 2026-2027-2028'!T29</f>
        <v>8206.2000000000007</v>
      </c>
      <c r="U27" s="553">
        <f t="shared" si="6"/>
        <v>1559.18</v>
      </c>
      <c r="V27" s="553">
        <f t="shared" si="7"/>
        <v>9765.3799999999992</v>
      </c>
      <c r="W27" s="553">
        <f t="shared" si="8"/>
        <v>107419.18</v>
      </c>
      <c r="X27" s="599"/>
      <c r="Y27" s="553">
        <f t="shared" si="9"/>
        <v>230271.83</v>
      </c>
      <c r="Z27" s="599"/>
      <c r="AA27" s="407"/>
      <c r="AB27" s="599"/>
      <c r="AC27" s="599"/>
      <c r="AD27" s="599"/>
    </row>
    <row r="28" spans="1:33" ht="53.25" customHeight="1" thickBot="1" x14ac:dyDescent="0.3">
      <c r="A28" s="603">
        <v>17</v>
      </c>
      <c r="B28" s="601" t="s">
        <v>407</v>
      </c>
      <c r="C28" s="602"/>
      <c r="D28" s="532">
        <v>1</v>
      </c>
      <c r="E28" s="583">
        <v>1</v>
      </c>
      <c r="F28" s="550">
        <f>'ANEX 2 PROYEC 2026-2027-2028'!F30</f>
        <v>7631.4</v>
      </c>
      <c r="G28" s="551">
        <f t="shared" si="0"/>
        <v>1449.97</v>
      </c>
      <c r="H28" s="551">
        <f t="shared" si="1"/>
        <v>9081.3700000000008</v>
      </c>
      <c r="I28" s="551">
        <f t="shared" si="2"/>
        <v>9081.3700000000008</v>
      </c>
      <c r="J28" s="584"/>
      <c r="K28" s="532">
        <v>1</v>
      </c>
      <c r="L28" s="533">
        <v>12</v>
      </c>
      <c r="M28" s="552">
        <f>'ANEX 2 PROYEC 2026-2027-2028'!M30</f>
        <v>7967.18</v>
      </c>
      <c r="N28" s="551">
        <f t="shared" si="3"/>
        <v>1513.76</v>
      </c>
      <c r="O28" s="553">
        <f t="shared" si="4"/>
        <v>9480.94</v>
      </c>
      <c r="P28" s="553">
        <f t="shared" si="5"/>
        <v>113771.28</v>
      </c>
      <c r="Q28" s="407"/>
      <c r="R28" s="532">
        <v>1</v>
      </c>
      <c r="S28" s="533">
        <v>11</v>
      </c>
      <c r="T28" s="552">
        <f>'ANEX 2 PROYEC 2026-2027-2028'!T30</f>
        <v>8206.2000000000007</v>
      </c>
      <c r="U28" s="553">
        <f t="shared" si="6"/>
        <v>1559.18</v>
      </c>
      <c r="V28" s="553">
        <f t="shared" si="7"/>
        <v>9765.3799999999992</v>
      </c>
      <c r="W28" s="553">
        <f t="shared" si="8"/>
        <v>107419.18</v>
      </c>
      <c r="X28" s="599"/>
      <c r="Y28" s="553">
        <f t="shared" si="9"/>
        <v>230271.83</v>
      </c>
      <c r="Z28" s="599"/>
      <c r="AA28" s="599"/>
      <c r="AB28" s="599"/>
      <c r="AC28" s="599"/>
      <c r="AD28" s="599"/>
    </row>
    <row r="29" spans="1:33" ht="82.5" customHeight="1" x14ac:dyDescent="0.25">
      <c r="A29" s="1012" t="s">
        <v>371</v>
      </c>
      <c r="B29" s="1013"/>
      <c r="C29" s="605"/>
      <c r="D29" s="606"/>
      <c r="E29" s="588"/>
      <c r="F29" s="1014" t="s">
        <v>424</v>
      </c>
      <c r="G29" s="1014"/>
      <c r="H29" s="1014"/>
      <c r="I29" s="579">
        <f>ROUND(SUM(I12:I28),2)</f>
        <v>808241.93</v>
      </c>
      <c r="J29" s="392"/>
      <c r="K29" s="606"/>
      <c r="L29" s="606"/>
      <c r="M29" s="1105" t="s">
        <v>425</v>
      </c>
      <c r="N29" s="1105"/>
      <c r="O29" s="1105"/>
      <c r="P29" s="580">
        <f>ROUND(SUM(P12:P28),2)</f>
        <v>10125643.92</v>
      </c>
      <c r="Q29" s="393"/>
      <c r="R29" s="606"/>
      <c r="S29" s="606"/>
      <c r="T29" s="1015" t="s">
        <v>520</v>
      </c>
      <c r="U29" s="1015"/>
      <c r="V29" s="1015"/>
      <c r="W29" s="579">
        <f>SUM(W12:W28)</f>
        <v>9560307.0199999996</v>
      </c>
      <c r="Y29" s="581">
        <f>ROUND(I29+P29+W29,2)</f>
        <v>20494192.870000001</v>
      </c>
      <c r="AA29" s="393"/>
      <c r="AF29" s="604"/>
      <c r="AG29" s="604"/>
    </row>
    <row r="30" spans="1:33" ht="35.1" customHeight="1" thickBot="1" x14ac:dyDescent="0.3">
      <c r="A30" s="607"/>
      <c r="B30" s="607"/>
      <c r="C30" s="607"/>
      <c r="D30" s="607"/>
      <c r="E30" s="608"/>
      <c r="F30" s="608"/>
      <c r="G30" s="608"/>
      <c r="H30" s="608"/>
      <c r="I30" s="608"/>
      <c r="J30" s="608"/>
      <c r="K30" s="607"/>
      <c r="L30" s="607"/>
      <c r="M30" s="608"/>
      <c r="N30" s="608"/>
      <c r="O30" s="608"/>
      <c r="P30" s="608"/>
      <c r="Q30" s="608"/>
      <c r="R30" s="607"/>
      <c r="S30" s="607"/>
      <c r="T30" s="608"/>
      <c r="U30" s="608"/>
      <c r="V30" s="608"/>
      <c r="W30" s="608"/>
      <c r="X30" s="608"/>
      <c r="Y30" s="608"/>
      <c r="Z30" s="608"/>
      <c r="AA30" s="608"/>
      <c r="AB30" s="608"/>
      <c r="AC30" s="608"/>
      <c r="AD30" s="608"/>
    </row>
    <row r="31" spans="1:33" ht="35.1" customHeight="1" thickBot="1" x14ac:dyDescent="0.3">
      <c r="A31" s="607"/>
      <c r="B31" s="784"/>
      <c r="C31" s="785"/>
      <c r="D31" s="785"/>
      <c r="E31" s="785"/>
      <c r="F31" s="785"/>
      <c r="G31" s="785"/>
      <c r="H31" s="786"/>
      <c r="I31" s="608"/>
      <c r="J31" s="608"/>
      <c r="K31" s="608"/>
      <c r="L31" s="607"/>
      <c r="M31" s="608"/>
      <c r="N31" s="608"/>
      <c r="O31" s="608"/>
      <c r="P31" s="608"/>
      <c r="Q31" s="608"/>
      <c r="R31" s="608"/>
      <c r="S31" s="607"/>
      <c r="T31" s="608"/>
      <c r="U31" s="608"/>
      <c r="V31" s="608"/>
      <c r="W31" s="608"/>
      <c r="X31" s="608"/>
      <c r="Y31" s="608"/>
      <c r="Z31" s="608"/>
      <c r="AA31" s="608"/>
      <c r="AB31" s="608"/>
      <c r="AC31" s="608"/>
      <c r="AD31" s="608"/>
    </row>
    <row r="32" spans="1:33" ht="35.1" customHeight="1" thickBot="1" x14ac:dyDescent="0.3">
      <c r="A32" s="607"/>
      <c r="B32" s="607"/>
      <c r="C32" s="607"/>
      <c r="D32" s="607"/>
      <c r="E32" s="608"/>
      <c r="F32" s="608"/>
      <c r="G32" s="608"/>
      <c r="H32" s="608"/>
      <c r="I32" s="608"/>
      <c r="J32" s="608"/>
      <c r="K32" s="607"/>
      <c r="L32" s="607"/>
      <c r="M32" s="608"/>
      <c r="N32" s="608"/>
      <c r="O32" s="608"/>
      <c r="P32" s="608"/>
      <c r="Q32" s="608"/>
      <c r="R32" s="607"/>
      <c r="S32" s="607"/>
      <c r="T32" s="608"/>
      <c r="U32" s="608"/>
      <c r="V32" s="608"/>
      <c r="W32" s="608"/>
      <c r="X32" s="608"/>
      <c r="Y32" s="608"/>
      <c r="Z32" s="608"/>
      <c r="AA32" s="608"/>
      <c r="AB32" s="608"/>
      <c r="AC32" s="608"/>
      <c r="AD32" s="608"/>
    </row>
    <row r="33" spans="1:30" ht="63" customHeight="1" thickBot="1" x14ac:dyDescent="0.3">
      <c r="A33" s="607"/>
      <c r="B33" s="1106" t="s">
        <v>513</v>
      </c>
      <c r="C33" s="785"/>
      <c r="D33" s="785"/>
      <c r="E33" s="785"/>
      <c r="F33" s="785"/>
      <c r="G33" s="785"/>
      <c r="H33" s="786"/>
      <c r="I33" s="608"/>
      <c r="J33" s="608"/>
      <c r="K33" s="608"/>
      <c r="L33" s="607"/>
      <c r="M33" s="608"/>
      <c r="N33" s="608"/>
      <c r="O33" s="608"/>
      <c r="P33" s="608"/>
      <c r="Q33" s="608"/>
      <c r="R33" s="608"/>
      <c r="S33" s="607"/>
      <c r="T33" s="608"/>
      <c r="U33" s="608"/>
      <c r="V33" s="608"/>
      <c r="W33" s="608"/>
      <c r="X33" s="608"/>
      <c r="Y33" s="608"/>
      <c r="Z33" s="608"/>
      <c r="AA33" s="608"/>
      <c r="AB33" s="608"/>
      <c r="AC33" s="608"/>
      <c r="AD33" s="608"/>
    </row>
    <row r="34" spans="1:30" ht="35.1" customHeight="1" thickBot="1" x14ac:dyDescent="0.3">
      <c r="A34" s="607"/>
      <c r="B34" s="607"/>
      <c r="C34" s="607"/>
      <c r="D34" s="607"/>
      <c r="E34" s="608"/>
      <c r="F34" s="608"/>
      <c r="G34" s="608"/>
      <c r="H34" s="608"/>
      <c r="I34" s="608"/>
      <c r="J34" s="608"/>
      <c r="K34" s="607"/>
      <c r="L34" s="607"/>
      <c r="M34" s="608"/>
      <c r="N34" s="608"/>
      <c r="O34" s="608"/>
      <c r="P34" s="608"/>
      <c r="Q34" s="608"/>
      <c r="R34" s="607"/>
      <c r="S34" s="607"/>
      <c r="T34" s="608"/>
      <c r="U34" s="608"/>
      <c r="V34" s="608"/>
      <c r="W34" s="608"/>
      <c r="X34" s="608"/>
      <c r="Y34" s="608"/>
      <c r="Z34" s="608"/>
      <c r="AA34" s="608"/>
      <c r="AB34" s="608"/>
      <c r="AC34" s="608"/>
      <c r="AD34" s="608"/>
    </row>
    <row r="35" spans="1:30" ht="35.1" customHeight="1" thickBot="1" x14ac:dyDescent="0.3">
      <c r="A35" s="406"/>
      <c r="B35" s="474" t="s">
        <v>467</v>
      </c>
      <c r="C35" s="474" t="s">
        <v>512</v>
      </c>
      <c r="D35" s="121"/>
      <c r="E35" s="1107" t="s">
        <v>510</v>
      </c>
      <c r="F35" s="1108"/>
      <c r="G35" s="1108"/>
      <c r="H35" s="1109"/>
      <c r="I35" s="608"/>
      <c r="J35" s="608"/>
      <c r="K35" s="121"/>
      <c r="L35" s="607"/>
      <c r="M35" s="983" t="s">
        <v>514</v>
      </c>
      <c r="N35" s="984"/>
      <c r="O35" s="985"/>
      <c r="P35" s="609">
        <v>4.3999999999999997E-2</v>
      </c>
      <c r="Q35" s="608"/>
      <c r="R35" s="121"/>
      <c r="S35" s="607"/>
      <c r="T35" s="977" t="s">
        <v>515</v>
      </c>
      <c r="U35" s="978"/>
      <c r="V35" s="979"/>
      <c r="W35" s="610">
        <v>0.03</v>
      </c>
      <c r="X35" s="608"/>
      <c r="Y35" s="608"/>
      <c r="Z35" s="608"/>
      <c r="AA35" s="608"/>
      <c r="AB35" s="608"/>
      <c r="AC35" s="608"/>
      <c r="AD35" s="608"/>
    </row>
    <row r="36" spans="1:30" ht="35.1" customHeight="1" thickBot="1" x14ac:dyDescent="0.3">
      <c r="A36" s="611">
        <v>1</v>
      </c>
      <c r="B36" s="975" t="s">
        <v>440</v>
      </c>
      <c r="C36" s="976"/>
      <c r="D36" s="529"/>
      <c r="E36" s="570">
        <v>1</v>
      </c>
      <c r="F36" s="571">
        <f>'ANEX 2 PROYEC 2026-2027-2028'!F36</f>
        <v>26890.726074682494</v>
      </c>
      <c r="G36" s="568">
        <f>+ROUND(F36*19%,2)</f>
        <v>5109.24</v>
      </c>
      <c r="H36" s="568">
        <f>+ROUND(F36+G36,2)</f>
        <v>31999.97</v>
      </c>
      <c r="I36" s="608"/>
      <c r="J36" s="608"/>
      <c r="K36" s="529"/>
      <c r="L36" s="607"/>
      <c r="M36" s="553">
        <f>'ANEX 2 PROYEC 2026-2027-2028'!M36</f>
        <v>28073.919999999998</v>
      </c>
      <c r="N36" s="551">
        <f t="shared" ref="N36:N60" si="10">+ROUND(M36*19%,2)</f>
        <v>5334.04</v>
      </c>
      <c r="O36" s="553">
        <f>+ROUND(M36+N36,2)</f>
        <v>33407.96</v>
      </c>
      <c r="P36" s="608"/>
      <c r="Q36" s="608"/>
      <c r="R36" s="529"/>
      <c r="S36" s="607"/>
      <c r="T36" s="553">
        <f>'ANEX 2 PROYEC 2026-2027-2028'!T36</f>
        <v>28916.14</v>
      </c>
      <c r="U36" s="553">
        <f>+ROUND(T36*19%,2)</f>
        <v>5494.07</v>
      </c>
      <c r="V36" s="553">
        <f>+ROUND(T36+U36,2)</f>
        <v>34410.21</v>
      </c>
      <c r="W36" s="608"/>
      <c r="X36" s="608"/>
      <c r="Y36" s="553">
        <f>ROUND(H36+O36+V36,2)</f>
        <v>99818.14</v>
      </c>
      <c r="Z36" s="608"/>
      <c r="AA36" s="608"/>
      <c r="AB36" s="608"/>
      <c r="AC36" s="608"/>
      <c r="AD36" s="608"/>
    </row>
    <row r="37" spans="1:30" ht="35.1" customHeight="1" thickBot="1" x14ac:dyDescent="0.3">
      <c r="A37" s="611">
        <f t="shared" ref="A37:A60" si="11">A36+1</f>
        <v>2</v>
      </c>
      <c r="B37" s="975" t="s">
        <v>441</v>
      </c>
      <c r="C37" s="976"/>
      <c r="D37" s="529"/>
      <c r="E37" s="468">
        <v>1</v>
      </c>
      <c r="F37" s="571">
        <f>'ANEX 2 PROYEC 2026-2027-2028'!F37</f>
        <v>4103.5370720596347</v>
      </c>
      <c r="G37" s="551">
        <f t="shared" ref="G37:G60" si="12">+ROUND(F37*19%,2)</f>
        <v>779.67</v>
      </c>
      <c r="H37" s="551">
        <f t="shared" ref="H37:H60" si="13">+ROUND(F37+G37,2)</f>
        <v>4883.21</v>
      </c>
      <c r="I37" s="608"/>
      <c r="J37" s="608"/>
      <c r="K37" s="529"/>
      <c r="L37" s="607"/>
      <c r="M37" s="553">
        <f>'ANEX 2 PROYEC 2026-2027-2028'!M37</f>
        <v>4284.09</v>
      </c>
      <c r="N37" s="551">
        <f t="shared" si="10"/>
        <v>813.98</v>
      </c>
      <c r="O37" s="553">
        <f t="shared" ref="O37:O60" si="14">+ROUND(M37+N37,2)</f>
        <v>5098.07</v>
      </c>
      <c r="P37" s="608"/>
      <c r="Q37" s="608"/>
      <c r="R37" s="529"/>
      <c r="S37" s="607"/>
      <c r="T37" s="553">
        <f>'ANEX 2 PROYEC 2026-2027-2028'!T37</f>
        <v>4412.6099999999997</v>
      </c>
      <c r="U37" s="553">
        <f t="shared" ref="U37:U60" si="15">+ROUND(T37*19%,2)</f>
        <v>838.4</v>
      </c>
      <c r="V37" s="553">
        <f t="shared" ref="V37:V60" si="16">+ROUND(T37+U37,2)</f>
        <v>5251.01</v>
      </c>
      <c r="W37" s="608"/>
      <c r="X37" s="608"/>
      <c r="Y37" s="553">
        <f t="shared" ref="Y37:Y60" si="17">ROUND(H37+O37+V37,2)</f>
        <v>15232.29</v>
      </c>
      <c r="Z37" s="608"/>
      <c r="AA37" s="608"/>
      <c r="AB37" s="608"/>
      <c r="AC37" s="608"/>
      <c r="AD37" s="608"/>
    </row>
    <row r="38" spans="1:30" ht="35.1" customHeight="1" thickBot="1" x14ac:dyDescent="0.3">
      <c r="A38" s="611">
        <f t="shared" si="11"/>
        <v>3</v>
      </c>
      <c r="B38" s="975" t="s">
        <v>442</v>
      </c>
      <c r="C38" s="976"/>
      <c r="D38" s="529"/>
      <c r="E38" s="468">
        <v>1</v>
      </c>
      <c r="F38" s="571">
        <f>'ANEX 2 PROYEC 2026-2027-2028'!F38</f>
        <v>1375.6379369133074</v>
      </c>
      <c r="G38" s="551">
        <f t="shared" si="12"/>
        <v>261.37</v>
      </c>
      <c r="H38" s="551">
        <f t="shared" si="13"/>
        <v>1637.01</v>
      </c>
      <c r="I38" s="608"/>
      <c r="J38" s="608"/>
      <c r="K38" s="529"/>
      <c r="L38" s="607"/>
      <c r="M38" s="553">
        <f>'ANEX 2 PROYEC 2026-2027-2028'!M38</f>
        <v>1436.17</v>
      </c>
      <c r="N38" s="551">
        <f t="shared" si="10"/>
        <v>272.87</v>
      </c>
      <c r="O38" s="553">
        <f t="shared" si="14"/>
        <v>1709.04</v>
      </c>
      <c r="P38" s="608"/>
      <c r="Q38" s="608"/>
      <c r="R38" s="529"/>
      <c r="S38" s="607"/>
      <c r="T38" s="553">
        <f>'ANEX 2 PROYEC 2026-2027-2028'!T38</f>
        <v>1479.26</v>
      </c>
      <c r="U38" s="553">
        <f t="shared" si="15"/>
        <v>281.06</v>
      </c>
      <c r="V38" s="553">
        <f t="shared" si="16"/>
        <v>1760.32</v>
      </c>
      <c r="W38" s="608"/>
      <c r="X38" s="608"/>
      <c r="Y38" s="553">
        <f t="shared" si="17"/>
        <v>5106.37</v>
      </c>
      <c r="Z38" s="608"/>
      <c r="AA38" s="608"/>
      <c r="AB38" s="608"/>
      <c r="AC38" s="608"/>
      <c r="AD38" s="608"/>
    </row>
    <row r="39" spans="1:30" ht="35.1" customHeight="1" thickBot="1" x14ac:dyDescent="0.3">
      <c r="A39" s="611">
        <f t="shared" si="11"/>
        <v>4</v>
      </c>
      <c r="B39" s="975" t="s">
        <v>443</v>
      </c>
      <c r="C39" s="976"/>
      <c r="D39" s="529"/>
      <c r="E39" s="468">
        <v>1</v>
      </c>
      <c r="F39" s="571">
        <f>'ANEX 2 PROYEC 2026-2027-2028'!F39</f>
        <v>2437.2589950303695</v>
      </c>
      <c r="G39" s="551">
        <f t="shared" si="12"/>
        <v>463.08</v>
      </c>
      <c r="H39" s="551">
        <f t="shared" si="13"/>
        <v>2900.34</v>
      </c>
      <c r="I39" s="608"/>
      <c r="J39" s="608"/>
      <c r="K39" s="529"/>
      <c r="L39" s="607"/>
      <c r="M39" s="553">
        <f>'ANEX 2 PROYEC 2026-2027-2028'!M39</f>
        <v>2544.5</v>
      </c>
      <c r="N39" s="551">
        <f t="shared" si="10"/>
        <v>483.46</v>
      </c>
      <c r="O39" s="553">
        <f t="shared" si="14"/>
        <v>3027.96</v>
      </c>
      <c r="P39" s="608"/>
      <c r="Q39" s="608"/>
      <c r="R39" s="529"/>
      <c r="S39" s="607"/>
      <c r="T39" s="553">
        <f>'ANEX 2 PROYEC 2026-2027-2028'!T39</f>
        <v>2620.84</v>
      </c>
      <c r="U39" s="553">
        <f t="shared" si="15"/>
        <v>497.96</v>
      </c>
      <c r="V39" s="553">
        <f t="shared" si="16"/>
        <v>3118.8</v>
      </c>
      <c r="W39" s="608"/>
      <c r="X39" s="608"/>
      <c r="Y39" s="553">
        <f t="shared" si="17"/>
        <v>9047.1</v>
      </c>
      <c r="Z39" s="608"/>
      <c r="AA39" s="608"/>
      <c r="AB39" s="608"/>
      <c r="AC39" s="608"/>
      <c r="AD39" s="608"/>
    </row>
    <row r="40" spans="1:30" ht="35.1" customHeight="1" thickBot="1" x14ac:dyDescent="0.3">
      <c r="A40" s="611">
        <f t="shared" si="11"/>
        <v>5</v>
      </c>
      <c r="B40" s="975" t="s">
        <v>444</v>
      </c>
      <c r="C40" s="976"/>
      <c r="D40" s="529"/>
      <c r="E40" s="468">
        <v>1</v>
      </c>
      <c r="F40" s="571">
        <f>'ANEX 2 PROYEC 2026-2027-2028'!F40</f>
        <v>29439.385194643841</v>
      </c>
      <c r="G40" s="551">
        <f t="shared" si="12"/>
        <v>5593.48</v>
      </c>
      <c r="H40" s="551">
        <f t="shared" si="13"/>
        <v>35032.870000000003</v>
      </c>
      <c r="I40" s="608"/>
      <c r="J40" s="608"/>
      <c r="K40" s="529"/>
      <c r="L40" s="607"/>
      <c r="M40" s="553">
        <f>'ANEX 2 PROYEC 2026-2027-2028'!M40</f>
        <v>30734.720000000001</v>
      </c>
      <c r="N40" s="551">
        <f t="shared" si="10"/>
        <v>5839.6</v>
      </c>
      <c r="O40" s="553">
        <f t="shared" si="14"/>
        <v>36574.32</v>
      </c>
      <c r="P40" s="608"/>
      <c r="Q40" s="608"/>
      <c r="R40" s="529"/>
      <c r="S40" s="607"/>
      <c r="T40" s="553">
        <f>'ANEX 2 PROYEC 2026-2027-2028'!T40</f>
        <v>31656.76</v>
      </c>
      <c r="U40" s="553">
        <f t="shared" si="15"/>
        <v>6014.78</v>
      </c>
      <c r="V40" s="553">
        <f t="shared" si="16"/>
        <v>37671.54</v>
      </c>
      <c r="W40" s="608"/>
      <c r="X40" s="608"/>
      <c r="Y40" s="553">
        <f t="shared" si="17"/>
        <v>109278.73</v>
      </c>
      <c r="Z40" s="608"/>
      <c r="AA40" s="608"/>
      <c r="AB40" s="608"/>
      <c r="AC40" s="608"/>
      <c r="AD40" s="608"/>
    </row>
    <row r="41" spans="1:30" ht="35.1" customHeight="1" thickBot="1" x14ac:dyDescent="0.3">
      <c r="A41" s="611">
        <f t="shared" si="11"/>
        <v>6</v>
      </c>
      <c r="B41" s="975" t="s">
        <v>445</v>
      </c>
      <c r="C41" s="976"/>
      <c r="D41" s="529"/>
      <c r="E41" s="468">
        <v>1</v>
      </c>
      <c r="F41" s="571">
        <f>'ANEX 2 PROYEC 2026-2027-2028'!F41</f>
        <v>5882.5806605466578</v>
      </c>
      <c r="G41" s="551">
        <f t="shared" si="12"/>
        <v>1117.69</v>
      </c>
      <c r="H41" s="551">
        <f t="shared" si="13"/>
        <v>7000.27</v>
      </c>
      <c r="I41" s="608"/>
      <c r="J41" s="608"/>
      <c r="K41" s="529"/>
      <c r="L41" s="607"/>
      <c r="M41" s="553">
        <f>'ANEX 2 PROYEC 2026-2027-2028'!M41</f>
        <v>6141.41</v>
      </c>
      <c r="N41" s="551">
        <f t="shared" si="10"/>
        <v>1166.8699999999999</v>
      </c>
      <c r="O41" s="553">
        <f t="shared" si="14"/>
        <v>7308.28</v>
      </c>
      <c r="P41" s="608"/>
      <c r="Q41" s="608"/>
      <c r="R41" s="529"/>
      <c r="S41" s="607"/>
      <c r="T41" s="553">
        <f>'ANEX 2 PROYEC 2026-2027-2028'!T41</f>
        <v>6325.65</v>
      </c>
      <c r="U41" s="553">
        <f t="shared" si="15"/>
        <v>1201.8699999999999</v>
      </c>
      <c r="V41" s="553">
        <f t="shared" si="16"/>
        <v>7527.52</v>
      </c>
      <c r="W41" s="608"/>
      <c r="X41" s="608"/>
      <c r="Y41" s="553">
        <f t="shared" si="17"/>
        <v>21836.07</v>
      </c>
      <c r="Z41" s="608"/>
      <c r="AA41" s="608"/>
      <c r="AB41" s="608"/>
      <c r="AC41" s="608"/>
      <c r="AD41" s="608"/>
    </row>
    <row r="42" spans="1:30" ht="35.1" customHeight="1" thickBot="1" x14ac:dyDescent="0.3">
      <c r="A42" s="611">
        <f t="shared" si="11"/>
        <v>7</v>
      </c>
      <c r="B42" s="975" t="s">
        <v>446</v>
      </c>
      <c r="C42" s="976"/>
      <c r="D42" s="529"/>
      <c r="E42" s="468">
        <v>1</v>
      </c>
      <c r="F42" s="571">
        <f>'ANEX 2 PROYEC 2026-2027-2028'!F42</f>
        <v>3193.5509966869131</v>
      </c>
      <c r="G42" s="551">
        <f t="shared" si="12"/>
        <v>606.77</v>
      </c>
      <c r="H42" s="551">
        <f t="shared" si="13"/>
        <v>3800.32</v>
      </c>
      <c r="I42" s="608"/>
      <c r="J42" s="608"/>
      <c r="K42" s="529"/>
      <c r="L42" s="607"/>
      <c r="M42" s="553">
        <f>'ANEX 2 PROYEC 2026-2027-2028'!M42</f>
        <v>3334.07</v>
      </c>
      <c r="N42" s="551">
        <f t="shared" si="10"/>
        <v>633.47</v>
      </c>
      <c r="O42" s="553">
        <f t="shared" si="14"/>
        <v>3967.54</v>
      </c>
      <c r="P42" s="608"/>
      <c r="Q42" s="608"/>
      <c r="R42" s="529"/>
      <c r="S42" s="607"/>
      <c r="T42" s="553">
        <f>'ANEX 2 PROYEC 2026-2027-2028'!T42</f>
        <v>3434.09</v>
      </c>
      <c r="U42" s="553">
        <f t="shared" si="15"/>
        <v>652.48</v>
      </c>
      <c r="V42" s="553">
        <f t="shared" si="16"/>
        <v>4086.57</v>
      </c>
      <c r="W42" s="608"/>
      <c r="X42" s="608"/>
      <c r="Y42" s="553">
        <f t="shared" si="17"/>
        <v>11854.43</v>
      </c>
      <c r="Z42" s="608"/>
      <c r="AA42" s="608"/>
      <c r="AB42" s="608"/>
      <c r="AC42" s="608"/>
      <c r="AD42" s="608"/>
    </row>
    <row r="43" spans="1:30" ht="35.1" customHeight="1" thickBot="1" x14ac:dyDescent="0.3">
      <c r="A43" s="611">
        <f t="shared" si="11"/>
        <v>8</v>
      </c>
      <c r="B43" s="975" t="s">
        <v>447</v>
      </c>
      <c r="C43" s="976"/>
      <c r="D43" s="529"/>
      <c r="E43" s="468">
        <v>1</v>
      </c>
      <c r="F43" s="571">
        <f>'ANEX 2 PROYEC 2026-2027-2028'!F43</f>
        <v>44986.502027194911</v>
      </c>
      <c r="G43" s="551">
        <f t="shared" si="12"/>
        <v>8547.44</v>
      </c>
      <c r="H43" s="551">
        <f t="shared" si="13"/>
        <v>53533.94</v>
      </c>
      <c r="I43" s="608"/>
      <c r="J43" s="608"/>
      <c r="K43" s="529"/>
      <c r="L43" s="607"/>
      <c r="M43" s="553">
        <f>'ANEX 2 PROYEC 2026-2027-2028'!M43</f>
        <v>46965.91</v>
      </c>
      <c r="N43" s="551">
        <f t="shared" si="10"/>
        <v>8923.52</v>
      </c>
      <c r="O43" s="553">
        <f t="shared" si="14"/>
        <v>55889.43</v>
      </c>
      <c r="P43" s="608"/>
      <c r="Q43" s="608"/>
      <c r="R43" s="529"/>
      <c r="S43" s="607"/>
      <c r="T43" s="553">
        <f>'ANEX 2 PROYEC 2026-2027-2028'!T43</f>
        <v>48374.89</v>
      </c>
      <c r="U43" s="553">
        <f t="shared" si="15"/>
        <v>9191.23</v>
      </c>
      <c r="V43" s="553">
        <f t="shared" si="16"/>
        <v>57566.12</v>
      </c>
      <c r="W43" s="608"/>
      <c r="X43" s="608"/>
      <c r="Y43" s="553">
        <f t="shared" si="17"/>
        <v>166989.49</v>
      </c>
      <c r="Z43" s="608"/>
      <c r="AA43" s="608"/>
      <c r="AB43" s="608"/>
      <c r="AC43" s="608"/>
      <c r="AD43" s="608"/>
    </row>
    <row r="44" spans="1:30" ht="35.1" customHeight="1" thickBot="1" x14ac:dyDescent="0.3">
      <c r="A44" s="611">
        <f t="shared" si="11"/>
        <v>9</v>
      </c>
      <c r="B44" s="975" t="s">
        <v>448</v>
      </c>
      <c r="C44" s="976"/>
      <c r="D44" s="529"/>
      <c r="E44" s="468">
        <v>1</v>
      </c>
      <c r="F44" s="571">
        <f>'ANEX 2 PROYEC 2026-2027-2028'!F44</f>
        <v>52128.640747515179</v>
      </c>
      <c r="G44" s="551">
        <f t="shared" si="12"/>
        <v>9904.44</v>
      </c>
      <c r="H44" s="551">
        <f t="shared" si="13"/>
        <v>62033.08</v>
      </c>
      <c r="I44" s="608"/>
      <c r="J44" s="608"/>
      <c r="K44" s="529"/>
      <c r="L44" s="607"/>
      <c r="M44" s="553">
        <f>'ANEX 2 PROYEC 2026-2027-2028'!M44</f>
        <v>54422.3</v>
      </c>
      <c r="N44" s="551">
        <f t="shared" si="10"/>
        <v>10340.24</v>
      </c>
      <c r="O44" s="553">
        <f t="shared" si="14"/>
        <v>64762.54</v>
      </c>
      <c r="P44" s="608"/>
      <c r="Q44" s="608"/>
      <c r="R44" s="529"/>
      <c r="S44" s="607"/>
      <c r="T44" s="553">
        <f>'ANEX 2 PROYEC 2026-2027-2028'!T44</f>
        <v>56054.97</v>
      </c>
      <c r="U44" s="553">
        <f t="shared" si="15"/>
        <v>10650.44</v>
      </c>
      <c r="V44" s="553">
        <f t="shared" si="16"/>
        <v>66705.41</v>
      </c>
      <c r="W44" s="608"/>
      <c r="X44" s="608"/>
      <c r="Y44" s="553">
        <f t="shared" si="17"/>
        <v>193501.03</v>
      </c>
      <c r="Z44" s="608"/>
      <c r="AA44" s="608"/>
      <c r="AB44" s="608"/>
      <c r="AC44" s="608"/>
      <c r="AD44" s="608"/>
    </row>
    <row r="45" spans="1:30" ht="35.1" customHeight="1" thickBot="1" x14ac:dyDescent="0.3">
      <c r="A45" s="611">
        <f t="shared" si="11"/>
        <v>10</v>
      </c>
      <c r="B45" s="975" t="s">
        <v>449</v>
      </c>
      <c r="C45" s="976"/>
      <c r="D45" s="529"/>
      <c r="E45" s="468">
        <v>1</v>
      </c>
      <c r="F45" s="571">
        <f>'ANEX 2 PROYEC 2026-2027-2028'!F45</f>
        <v>977.67180908337912</v>
      </c>
      <c r="G45" s="551">
        <f t="shared" si="12"/>
        <v>185.76</v>
      </c>
      <c r="H45" s="551">
        <f t="shared" si="13"/>
        <v>1163.43</v>
      </c>
      <c r="I45" s="608"/>
      <c r="J45" s="608"/>
      <c r="K45" s="529"/>
      <c r="L45" s="607"/>
      <c r="M45" s="553">
        <f>'ANEX 2 PROYEC 2026-2027-2028'!M45</f>
        <v>1020.69</v>
      </c>
      <c r="N45" s="551">
        <f t="shared" si="10"/>
        <v>193.93</v>
      </c>
      <c r="O45" s="553">
        <f t="shared" si="14"/>
        <v>1214.6199999999999</v>
      </c>
      <c r="P45" s="608"/>
      <c r="Q45" s="608"/>
      <c r="R45" s="529"/>
      <c r="S45" s="607"/>
      <c r="T45" s="553">
        <f>'ANEX 2 PROYEC 2026-2027-2028'!T45</f>
        <v>1051.31</v>
      </c>
      <c r="U45" s="553">
        <f t="shared" si="15"/>
        <v>199.75</v>
      </c>
      <c r="V45" s="553">
        <f t="shared" si="16"/>
        <v>1251.06</v>
      </c>
      <c r="W45" s="608"/>
      <c r="X45" s="608"/>
      <c r="Y45" s="553">
        <f t="shared" si="17"/>
        <v>3629.11</v>
      </c>
      <c r="Z45" s="608"/>
      <c r="AA45" s="608"/>
      <c r="AB45" s="608"/>
      <c r="AC45" s="608"/>
      <c r="AD45" s="608"/>
    </row>
    <row r="46" spans="1:30" ht="35.1" customHeight="1" thickBot="1" x14ac:dyDescent="0.3">
      <c r="A46" s="611">
        <f t="shared" si="11"/>
        <v>11</v>
      </c>
      <c r="B46" s="975" t="s">
        <v>450</v>
      </c>
      <c r="C46" s="976"/>
      <c r="D46" s="529"/>
      <c r="E46" s="468">
        <v>1</v>
      </c>
      <c r="F46" s="571">
        <f>'ANEX 2 PROYEC 2026-2027-2028'!F46</f>
        <v>1652.5911782164546</v>
      </c>
      <c r="G46" s="551">
        <f t="shared" si="12"/>
        <v>313.99</v>
      </c>
      <c r="H46" s="551">
        <f t="shared" si="13"/>
        <v>1966.58</v>
      </c>
      <c r="I46" s="608"/>
      <c r="J46" s="608"/>
      <c r="K46" s="529"/>
      <c r="L46" s="607"/>
      <c r="M46" s="553">
        <f>'ANEX 2 PROYEC 2026-2027-2028'!M46</f>
        <v>1725.31</v>
      </c>
      <c r="N46" s="551">
        <f t="shared" si="10"/>
        <v>327.81</v>
      </c>
      <c r="O46" s="553">
        <f t="shared" si="14"/>
        <v>2053.12</v>
      </c>
      <c r="P46" s="608"/>
      <c r="Q46" s="608"/>
      <c r="R46" s="529"/>
      <c r="S46" s="607"/>
      <c r="T46" s="553">
        <f>'ANEX 2 PROYEC 2026-2027-2028'!T46</f>
        <v>1777.07</v>
      </c>
      <c r="U46" s="553">
        <f t="shared" si="15"/>
        <v>337.64</v>
      </c>
      <c r="V46" s="553">
        <f t="shared" si="16"/>
        <v>2114.71</v>
      </c>
      <c r="W46" s="608"/>
      <c r="X46" s="608"/>
      <c r="Y46" s="553">
        <f t="shared" si="17"/>
        <v>6134.41</v>
      </c>
      <c r="Z46" s="608"/>
      <c r="AA46" s="608"/>
      <c r="AB46" s="608"/>
      <c r="AC46" s="608"/>
      <c r="AD46" s="608"/>
    </row>
    <row r="47" spans="1:30" ht="35.1" customHeight="1" thickBot="1" x14ac:dyDescent="0.3">
      <c r="A47" s="611">
        <f t="shared" si="11"/>
        <v>12</v>
      </c>
      <c r="B47" s="975" t="s">
        <v>451</v>
      </c>
      <c r="C47" s="976"/>
      <c r="D47" s="529"/>
      <c r="E47" s="468">
        <v>1</v>
      </c>
      <c r="F47" s="571">
        <f>'ANEX 2 PROYEC 2026-2027-2028'!F47</f>
        <v>49720.880708172277</v>
      </c>
      <c r="G47" s="551">
        <f t="shared" si="12"/>
        <v>9446.9699999999993</v>
      </c>
      <c r="H47" s="551">
        <f t="shared" si="13"/>
        <v>59167.85</v>
      </c>
      <c r="I47" s="608"/>
      <c r="J47" s="608"/>
      <c r="K47" s="529"/>
      <c r="L47" s="607"/>
      <c r="M47" s="553">
        <f>'ANEX 2 PROYEC 2026-2027-2028'!M47</f>
        <v>51908.6</v>
      </c>
      <c r="N47" s="551">
        <f t="shared" si="10"/>
        <v>9862.6299999999992</v>
      </c>
      <c r="O47" s="553">
        <f t="shared" si="14"/>
        <v>61771.23</v>
      </c>
      <c r="P47" s="608"/>
      <c r="Q47" s="608"/>
      <c r="R47" s="529"/>
      <c r="S47" s="607"/>
      <c r="T47" s="553">
        <f>'ANEX 2 PROYEC 2026-2027-2028'!T47</f>
        <v>53465.86</v>
      </c>
      <c r="U47" s="553">
        <f t="shared" si="15"/>
        <v>10158.51</v>
      </c>
      <c r="V47" s="553">
        <f t="shared" si="16"/>
        <v>63624.37</v>
      </c>
      <c r="W47" s="608"/>
      <c r="X47" s="608"/>
      <c r="Y47" s="553">
        <f t="shared" si="17"/>
        <v>184563.45</v>
      </c>
      <c r="Z47" s="608"/>
      <c r="AA47" s="608"/>
      <c r="AB47" s="608"/>
      <c r="AC47" s="608"/>
      <c r="AD47" s="608"/>
    </row>
    <row r="48" spans="1:30" ht="35.1" customHeight="1" thickBot="1" x14ac:dyDescent="0.3">
      <c r="A48" s="611">
        <f t="shared" si="11"/>
        <v>13</v>
      </c>
      <c r="B48" s="975" t="s">
        <v>452</v>
      </c>
      <c r="C48" s="976"/>
      <c r="D48" s="529"/>
      <c r="E48" s="468">
        <v>1</v>
      </c>
      <c r="F48" s="571">
        <f>'ANEX 2 PROYEC 2026-2027-2028'!F48</f>
        <v>53361.937139011585</v>
      </c>
      <c r="G48" s="551">
        <f t="shared" si="12"/>
        <v>10138.77</v>
      </c>
      <c r="H48" s="551">
        <f t="shared" si="13"/>
        <v>63500.71</v>
      </c>
      <c r="I48" s="608"/>
      <c r="J48" s="608"/>
      <c r="K48" s="529"/>
      <c r="L48" s="607"/>
      <c r="M48" s="553">
        <f>'ANEX 2 PROYEC 2026-2027-2028'!M48</f>
        <v>55709.86</v>
      </c>
      <c r="N48" s="551">
        <f t="shared" si="10"/>
        <v>10584.87</v>
      </c>
      <c r="O48" s="553">
        <f t="shared" si="14"/>
        <v>66294.73</v>
      </c>
      <c r="P48" s="608"/>
      <c r="Q48" s="608"/>
      <c r="R48" s="529"/>
      <c r="S48" s="607"/>
      <c r="T48" s="553">
        <f>'ANEX 2 PROYEC 2026-2027-2028'!T48</f>
        <v>57381.16</v>
      </c>
      <c r="U48" s="553">
        <f t="shared" si="15"/>
        <v>10902.42</v>
      </c>
      <c r="V48" s="553">
        <f t="shared" si="16"/>
        <v>68283.58</v>
      </c>
      <c r="W48" s="608"/>
      <c r="X48" s="608"/>
      <c r="Y48" s="553">
        <f t="shared" si="17"/>
        <v>198079.02</v>
      </c>
      <c r="Z48" s="608"/>
      <c r="AA48" s="608"/>
      <c r="AB48" s="608"/>
      <c r="AC48" s="608"/>
      <c r="AD48" s="608"/>
    </row>
    <row r="49" spans="1:30" ht="35.1" customHeight="1" thickBot="1" x14ac:dyDescent="0.3">
      <c r="A49" s="611">
        <f t="shared" si="11"/>
        <v>14</v>
      </c>
      <c r="B49" s="975" t="s">
        <v>453</v>
      </c>
      <c r="C49" s="976"/>
      <c r="D49" s="529"/>
      <c r="E49" s="468">
        <v>1</v>
      </c>
      <c r="F49" s="571">
        <f>'ANEX 2 PROYEC 2026-2027-2028'!F49</f>
        <v>26751.19238059083</v>
      </c>
      <c r="G49" s="551">
        <f t="shared" si="12"/>
        <v>5082.7299999999996</v>
      </c>
      <c r="H49" s="551">
        <f t="shared" si="13"/>
        <v>31833.919999999998</v>
      </c>
      <c r="I49" s="608"/>
      <c r="J49" s="608"/>
      <c r="K49" s="529"/>
      <c r="L49" s="607"/>
      <c r="M49" s="553">
        <f>'ANEX 2 PROYEC 2026-2027-2028'!M49</f>
        <v>27928.240000000002</v>
      </c>
      <c r="N49" s="551">
        <f t="shared" si="10"/>
        <v>5306.37</v>
      </c>
      <c r="O49" s="553">
        <f t="shared" si="14"/>
        <v>33234.61</v>
      </c>
      <c r="P49" s="608"/>
      <c r="Q49" s="608"/>
      <c r="R49" s="529"/>
      <c r="S49" s="607"/>
      <c r="T49" s="553">
        <f>'ANEX 2 PROYEC 2026-2027-2028'!T49</f>
        <v>28766.09</v>
      </c>
      <c r="U49" s="553">
        <f t="shared" si="15"/>
        <v>5465.56</v>
      </c>
      <c r="V49" s="553">
        <f t="shared" si="16"/>
        <v>34231.65</v>
      </c>
      <c r="W49" s="608"/>
      <c r="X49" s="608"/>
      <c r="Y49" s="553">
        <f t="shared" si="17"/>
        <v>99300.18</v>
      </c>
      <c r="Z49" s="608"/>
      <c r="AA49" s="608"/>
      <c r="AB49" s="608"/>
      <c r="AC49" s="608"/>
      <c r="AD49" s="608"/>
    </row>
    <row r="50" spans="1:30" ht="35.1" customHeight="1" thickBot="1" x14ac:dyDescent="0.3">
      <c r="A50" s="611">
        <f t="shared" si="11"/>
        <v>15</v>
      </c>
      <c r="B50" s="975" t="s">
        <v>454</v>
      </c>
      <c r="C50" s="976"/>
      <c r="D50" s="529"/>
      <c r="E50" s="468">
        <v>1</v>
      </c>
      <c r="F50" s="571">
        <f>'ANEX 2 PROYEC 2026-2027-2028'!F50</f>
        <v>53502.373749999992</v>
      </c>
      <c r="G50" s="551">
        <f t="shared" si="12"/>
        <v>10165.450000000001</v>
      </c>
      <c r="H50" s="551">
        <f t="shared" si="13"/>
        <v>63667.82</v>
      </c>
      <c r="I50" s="608"/>
      <c r="J50" s="608"/>
      <c r="K50" s="529"/>
      <c r="L50" s="607"/>
      <c r="M50" s="553">
        <f>'ANEX 2 PROYEC 2026-2027-2028'!M50</f>
        <v>55856.480000000003</v>
      </c>
      <c r="N50" s="551">
        <f t="shared" si="10"/>
        <v>10612.73</v>
      </c>
      <c r="O50" s="553">
        <f t="shared" si="14"/>
        <v>66469.210000000006</v>
      </c>
      <c r="P50" s="608"/>
      <c r="Q50" s="608"/>
      <c r="R50" s="529"/>
      <c r="S50" s="607"/>
      <c r="T50" s="553">
        <f>'ANEX 2 PROYEC 2026-2027-2028'!T50</f>
        <v>57532.17</v>
      </c>
      <c r="U50" s="553">
        <f t="shared" si="15"/>
        <v>10931.11</v>
      </c>
      <c r="V50" s="553">
        <f t="shared" si="16"/>
        <v>68463.28</v>
      </c>
      <c r="W50" s="608"/>
      <c r="X50" s="608"/>
      <c r="Y50" s="553">
        <f t="shared" si="17"/>
        <v>198600.31</v>
      </c>
      <c r="Z50" s="608"/>
      <c r="AA50" s="608"/>
      <c r="AB50" s="608"/>
      <c r="AC50" s="608"/>
      <c r="AD50" s="608"/>
    </row>
    <row r="51" spans="1:30" ht="35.1" customHeight="1" thickBot="1" x14ac:dyDescent="0.3">
      <c r="A51" s="611">
        <f t="shared" si="11"/>
        <v>16</v>
      </c>
      <c r="B51" s="975" t="s">
        <v>455</v>
      </c>
      <c r="C51" s="976"/>
      <c r="D51" s="529"/>
      <c r="E51" s="468">
        <v>1</v>
      </c>
      <c r="F51" s="571">
        <f>'ANEX 2 PROYEC 2026-2027-2028'!F51</f>
        <v>41401.569589315288</v>
      </c>
      <c r="G51" s="551">
        <f t="shared" si="12"/>
        <v>7866.3</v>
      </c>
      <c r="H51" s="551">
        <f t="shared" si="13"/>
        <v>49267.87</v>
      </c>
      <c r="I51" s="608"/>
      <c r="J51" s="608"/>
      <c r="K51" s="529"/>
      <c r="L51" s="607"/>
      <c r="M51" s="553">
        <f>'ANEX 2 PROYEC 2026-2027-2028'!M51</f>
        <v>43223.24</v>
      </c>
      <c r="N51" s="551">
        <f t="shared" si="10"/>
        <v>8212.42</v>
      </c>
      <c r="O51" s="553">
        <f t="shared" si="14"/>
        <v>51435.66</v>
      </c>
      <c r="P51" s="608"/>
      <c r="Q51" s="608"/>
      <c r="R51" s="529"/>
      <c r="S51" s="607"/>
      <c r="T51" s="553">
        <f>'ANEX 2 PROYEC 2026-2027-2028'!T51</f>
        <v>44519.94</v>
      </c>
      <c r="U51" s="553">
        <f t="shared" si="15"/>
        <v>8458.7900000000009</v>
      </c>
      <c r="V51" s="553">
        <f t="shared" si="16"/>
        <v>52978.73</v>
      </c>
      <c r="W51" s="608"/>
      <c r="X51" s="608"/>
      <c r="Y51" s="553">
        <f t="shared" si="17"/>
        <v>153682.26</v>
      </c>
      <c r="Z51" s="608"/>
      <c r="AA51" s="608"/>
      <c r="AB51" s="608"/>
      <c r="AC51" s="608"/>
      <c r="AD51" s="608"/>
    </row>
    <row r="52" spans="1:30" ht="35.1" customHeight="1" thickBot="1" x14ac:dyDescent="0.3">
      <c r="A52" s="611">
        <f t="shared" si="11"/>
        <v>17</v>
      </c>
      <c r="B52" s="975" t="s">
        <v>456</v>
      </c>
      <c r="C52" s="976"/>
      <c r="D52" s="529"/>
      <c r="E52" s="468">
        <v>1</v>
      </c>
      <c r="F52" s="571">
        <f>'ANEX 2 PROYEC 2026-2027-2028'!F52</f>
        <v>19188.184274572057</v>
      </c>
      <c r="G52" s="551">
        <f t="shared" si="12"/>
        <v>3645.76</v>
      </c>
      <c r="H52" s="551">
        <f t="shared" si="13"/>
        <v>22833.94</v>
      </c>
      <c r="I52" s="608"/>
      <c r="J52" s="608"/>
      <c r="K52" s="529"/>
      <c r="L52" s="607"/>
      <c r="M52" s="553">
        <f>'ANEX 2 PROYEC 2026-2027-2028'!M52</f>
        <v>20032.46</v>
      </c>
      <c r="N52" s="551">
        <f t="shared" si="10"/>
        <v>3806.17</v>
      </c>
      <c r="O52" s="553">
        <f>+ROUND(M52+N52,2)</f>
        <v>23838.63</v>
      </c>
      <c r="P52" s="608"/>
      <c r="Q52" s="608"/>
      <c r="R52" s="529"/>
      <c r="S52" s="607"/>
      <c r="T52" s="553">
        <f>'ANEX 2 PROYEC 2026-2027-2028'!T52</f>
        <v>20633.43</v>
      </c>
      <c r="U52" s="553">
        <f t="shared" si="15"/>
        <v>3920.35</v>
      </c>
      <c r="V52" s="553">
        <f t="shared" si="16"/>
        <v>24553.78</v>
      </c>
      <c r="W52" s="608"/>
      <c r="X52" s="608"/>
      <c r="Y52" s="553">
        <f t="shared" si="17"/>
        <v>71226.350000000006</v>
      </c>
      <c r="Z52" s="608"/>
      <c r="AA52" s="608"/>
      <c r="AB52" s="608"/>
      <c r="AC52" s="608"/>
      <c r="AD52" s="608"/>
    </row>
    <row r="53" spans="1:30" ht="35.1" customHeight="1" thickBot="1" x14ac:dyDescent="0.3">
      <c r="A53" s="611">
        <f t="shared" si="11"/>
        <v>18</v>
      </c>
      <c r="B53" s="975" t="s">
        <v>457</v>
      </c>
      <c r="C53" s="976"/>
      <c r="D53" s="529"/>
      <c r="E53" s="468">
        <v>1</v>
      </c>
      <c r="F53" s="571">
        <f>'ANEX 2 PROYEC 2026-2027-2028'!F53</f>
        <v>9145.2708669243511</v>
      </c>
      <c r="G53" s="551">
        <f t="shared" si="12"/>
        <v>1737.6</v>
      </c>
      <c r="H53" s="551">
        <f t="shared" si="13"/>
        <v>10882.87</v>
      </c>
      <c r="I53" s="608"/>
      <c r="J53" s="608"/>
      <c r="K53" s="529"/>
      <c r="L53" s="607"/>
      <c r="M53" s="553">
        <f>'ANEX 2 PROYEC 2026-2027-2028'!M53</f>
        <v>9547.66</v>
      </c>
      <c r="N53" s="551">
        <f t="shared" si="10"/>
        <v>1814.06</v>
      </c>
      <c r="O53" s="553">
        <f t="shared" si="14"/>
        <v>11361.72</v>
      </c>
      <c r="P53" s="608"/>
      <c r="Q53" s="608"/>
      <c r="R53" s="529"/>
      <c r="S53" s="607"/>
      <c r="T53" s="553">
        <f>'ANEX 2 PROYEC 2026-2027-2028'!T53</f>
        <v>9834.09</v>
      </c>
      <c r="U53" s="553">
        <f t="shared" si="15"/>
        <v>1868.48</v>
      </c>
      <c r="V53" s="553">
        <f t="shared" si="16"/>
        <v>11702.57</v>
      </c>
      <c r="W53" s="608"/>
      <c r="X53" s="608"/>
      <c r="Y53" s="553">
        <f t="shared" si="17"/>
        <v>33947.160000000003</v>
      </c>
      <c r="Z53" s="608"/>
      <c r="AA53" s="608"/>
      <c r="AB53" s="608"/>
      <c r="AC53" s="608"/>
      <c r="AD53" s="608"/>
    </row>
    <row r="54" spans="1:30" ht="35.1" customHeight="1" thickBot="1" x14ac:dyDescent="0.3">
      <c r="A54" s="611">
        <f t="shared" si="11"/>
        <v>19</v>
      </c>
      <c r="B54" s="975" t="s">
        <v>458</v>
      </c>
      <c r="C54" s="976"/>
      <c r="D54" s="529"/>
      <c r="E54" s="468">
        <v>1</v>
      </c>
      <c r="F54" s="571">
        <f>'ANEX 2 PROYEC 2026-2027-2028'!F54</f>
        <v>36720.826374240743</v>
      </c>
      <c r="G54" s="551">
        <f t="shared" si="12"/>
        <v>6976.96</v>
      </c>
      <c r="H54" s="551">
        <f t="shared" si="13"/>
        <v>43697.79</v>
      </c>
      <c r="I54" s="608"/>
      <c r="J54" s="608"/>
      <c r="K54" s="529"/>
      <c r="L54" s="607"/>
      <c r="M54" s="553">
        <f>'ANEX 2 PROYEC 2026-2027-2028'!M54</f>
        <v>38336.54</v>
      </c>
      <c r="N54" s="551">
        <f t="shared" si="10"/>
        <v>7283.94</v>
      </c>
      <c r="O54" s="553">
        <f t="shared" si="14"/>
        <v>45620.480000000003</v>
      </c>
      <c r="P54" s="608"/>
      <c r="Q54" s="608"/>
      <c r="R54" s="529"/>
      <c r="S54" s="607"/>
      <c r="T54" s="553">
        <f>'ANEX 2 PROYEC 2026-2027-2028'!T54</f>
        <v>39486.639999999999</v>
      </c>
      <c r="U54" s="553">
        <f>+ROUND(T54*19%,2)</f>
        <v>7502.46</v>
      </c>
      <c r="V54" s="553">
        <f>+ROUND(T54+U54,2)</f>
        <v>46989.1</v>
      </c>
      <c r="W54" s="608"/>
      <c r="X54" s="608"/>
      <c r="Y54" s="553">
        <f t="shared" si="17"/>
        <v>136307.37</v>
      </c>
      <c r="Z54" s="608"/>
      <c r="AA54" s="608"/>
      <c r="AB54" s="608"/>
      <c r="AC54" s="608"/>
      <c r="AD54" s="608"/>
    </row>
    <row r="55" spans="1:30" ht="35.1" customHeight="1" thickBot="1" x14ac:dyDescent="0.3">
      <c r="A55" s="611">
        <f t="shared" si="11"/>
        <v>20</v>
      </c>
      <c r="B55" s="975" t="s">
        <v>459</v>
      </c>
      <c r="C55" s="976"/>
      <c r="D55" s="529"/>
      <c r="E55" s="468">
        <v>1</v>
      </c>
      <c r="F55" s="571">
        <f>'ANEX 2 PROYEC 2026-2027-2028'!F55</f>
        <v>74535.855893152941</v>
      </c>
      <c r="G55" s="551">
        <f t="shared" si="12"/>
        <v>14161.81</v>
      </c>
      <c r="H55" s="551">
        <f t="shared" si="13"/>
        <v>88697.67</v>
      </c>
      <c r="I55" s="608"/>
      <c r="J55" s="608"/>
      <c r="K55" s="529"/>
      <c r="L55" s="607"/>
      <c r="M55" s="553">
        <f>'ANEX 2 PROYEC 2026-2027-2028'!M55</f>
        <v>77815.429999999993</v>
      </c>
      <c r="N55" s="551">
        <f t="shared" si="10"/>
        <v>14784.93</v>
      </c>
      <c r="O55" s="553">
        <f t="shared" si="14"/>
        <v>92600.36</v>
      </c>
      <c r="P55" s="608"/>
      <c r="Q55" s="608"/>
      <c r="R55" s="529"/>
      <c r="S55" s="607"/>
      <c r="T55" s="553">
        <f>'ANEX 2 PROYEC 2026-2027-2028'!T55</f>
        <v>80149.89</v>
      </c>
      <c r="U55" s="553">
        <f t="shared" si="15"/>
        <v>15228.48</v>
      </c>
      <c r="V55" s="553">
        <f t="shared" si="16"/>
        <v>95378.37</v>
      </c>
      <c r="W55" s="608"/>
      <c r="X55" s="608"/>
      <c r="Y55" s="553">
        <f t="shared" si="17"/>
        <v>276676.40000000002</v>
      </c>
      <c r="Z55" s="608"/>
      <c r="AA55" s="608"/>
      <c r="AB55" s="608"/>
      <c r="AC55" s="608"/>
      <c r="AD55" s="608"/>
    </row>
    <row r="56" spans="1:30" ht="35.1" customHeight="1" thickBot="1" x14ac:dyDescent="0.3">
      <c r="A56" s="611">
        <f t="shared" si="11"/>
        <v>21</v>
      </c>
      <c r="B56" s="975" t="s">
        <v>460</v>
      </c>
      <c r="C56" s="976"/>
      <c r="D56" s="529"/>
      <c r="E56" s="468">
        <v>1</v>
      </c>
      <c r="F56" s="571">
        <f>'ANEX 2 PROYEC 2026-2027-2028'!F56</f>
        <v>442855.08179872989</v>
      </c>
      <c r="G56" s="551">
        <f t="shared" si="12"/>
        <v>84142.47</v>
      </c>
      <c r="H56" s="551">
        <f t="shared" si="13"/>
        <v>526997.55000000005</v>
      </c>
      <c r="I56" s="608"/>
      <c r="J56" s="608"/>
      <c r="K56" s="529"/>
      <c r="L56" s="607"/>
      <c r="M56" s="553">
        <f>'ANEX 2 PROYEC 2026-2027-2028'!M56</f>
        <v>462340.71</v>
      </c>
      <c r="N56" s="551">
        <f t="shared" si="10"/>
        <v>87844.73</v>
      </c>
      <c r="O56" s="553">
        <f t="shared" si="14"/>
        <v>550185.43999999994</v>
      </c>
      <c r="P56" s="608"/>
      <c r="Q56" s="608"/>
      <c r="R56" s="529"/>
      <c r="S56" s="607"/>
      <c r="T56" s="553">
        <f>'ANEX 2 PROYEC 2026-2027-2028'!T56</f>
        <v>476210.93</v>
      </c>
      <c r="U56" s="553">
        <f t="shared" si="15"/>
        <v>90480.08</v>
      </c>
      <c r="V56" s="553">
        <f t="shared" si="16"/>
        <v>566691.01</v>
      </c>
      <c r="W56" s="608"/>
      <c r="X56" s="608"/>
      <c r="Y56" s="553">
        <f t="shared" si="17"/>
        <v>1643874</v>
      </c>
      <c r="Z56" s="608"/>
      <c r="AA56" s="608"/>
      <c r="AB56" s="608"/>
      <c r="AC56" s="608"/>
      <c r="AD56" s="608"/>
    </row>
    <row r="57" spans="1:30" ht="35.1" customHeight="1" thickBot="1" x14ac:dyDescent="0.3">
      <c r="A57" s="611">
        <f t="shared" si="11"/>
        <v>22</v>
      </c>
      <c r="B57" s="975" t="s">
        <v>461</v>
      </c>
      <c r="C57" s="976"/>
      <c r="D57" s="529"/>
      <c r="E57" s="468">
        <v>1</v>
      </c>
      <c r="F57" s="571">
        <f>'ANEX 2 PROYEC 2026-2027-2028'!F57</f>
        <v>34733.715496962999</v>
      </c>
      <c r="G57" s="551">
        <f t="shared" si="12"/>
        <v>6599.41</v>
      </c>
      <c r="H57" s="551">
        <f t="shared" si="13"/>
        <v>41333.129999999997</v>
      </c>
      <c r="I57" s="608"/>
      <c r="J57" s="608"/>
      <c r="K57" s="529"/>
      <c r="L57" s="607"/>
      <c r="M57" s="553">
        <f>'ANEX 2 PROYEC 2026-2027-2028'!M57</f>
        <v>36262</v>
      </c>
      <c r="N57" s="551">
        <f t="shared" si="10"/>
        <v>6889.78</v>
      </c>
      <c r="O57" s="553">
        <f t="shared" si="14"/>
        <v>43151.78</v>
      </c>
      <c r="P57" s="608"/>
      <c r="Q57" s="608"/>
      <c r="R57" s="529"/>
      <c r="S57" s="607"/>
      <c r="T57" s="553">
        <f>'ANEX 2 PROYEC 2026-2027-2028'!T57</f>
        <v>37349.86</v>
      </c>
      <c r="U57" s="553">
        <f t="shared" si="15"/>
        <v>7096.47</v>
      </c>
      <c r="V57" s="553">
        <f t="shared" si="16"/>
        <v>44446.33</v>
      </c>
      <c r="W57" s="608"/>
      <c r="X57" s="608"/>
      <c r="Y57" s="553">
        <f t="shared" si="17"/>
        <v>128931.24</v>
      </c>
      <c r="Z57" s="608"/>
      <c r="AA57" s="608"/>
      <c r="AB57" s="608"/>
      <c r="AC57" s="608"/>
      <c r="AD57" s="608"/>
    </row>
    <row r="58" spans="1:30" ht="35.1" customHeight="1" thickBot="1" x14ac:dyDescent="0.3">
      <c r="A58" s="611">
        <f t="shared" si="11"/>
        <v>23</v>
      </c>
      <c r="B58" s="975" t="s">
        <v>462</v>
      </c>
      <c r="C58" s="976"/>
      <c r="D58" s="529"/>
      <c r="E58" s="468">
        <v>1</v>
      </c>
      <c r="F58" s="571">
        <f>'ANEX 2 PROYEC 2026-2027-2028'!F58</f>
        <v>64846.841864301481</v>
      </c>
      <c r="G58" s="551">
        <f t="shared" si="12"/>
        <v>12320.9</v>
      </c>
      <c r="H58" s="551">
        <f t="shared" si="13"/>
        <v>77167.740000000005</v>
      </c>
      <c r="I58" s="608"/>
      <c r="J58" s="608"/>
      <c r="K58" s="529"/>
      <c r="L58" s="607"/>
      <c r="M58" s="553">
        <f>'ANEX 2 PROYEC 2026-2027-2028'!M58</f>
        <v>67700.100000000006</v>
      </c>
      <c r="N58" s="551">
        <f t="shared" si="10"/>
        <v>12863.02</v>
      </c>
      <c r="O58" s="553">
        <f t="shared" si="14"/>
        <v>80563.12</v>
      </c>
      <c r="P58" s="608"/>
      <c r="Q58" s="608"/>
      <c r="R58" s="529"/>
      <c r="S58" s="607"/>
      <c r="T58" s="553">
        <f>'ANEX 2 PROYEC 2026-2027-2028'!T58</f>
        <v>69731.100000000006</v>
      </c>
      <c r="U58" s="553">
        <f t="shared" si="15"/>
        <v>13248.91</v>
      </c>
      <c r="V58" s="553">
        <f t="shared" si="16"/>
        <v>82980.009999999995</v>
      </c>
      <c r="W58" s="608"/>
      <c r="X58" s="608"/>
      <c r="Y58" s="553">
        <f t="shared" si="17"/>
        <v>240710.87</v>
      </c>
      <c r="Z58" s="608"/>
      <c r="AA58" s="608"/>
      <c r="AB58" s="608"/>
      <c r="AC58" s="608"/>
      <c r="AD58" s="608"/>
    </row>
    <row r="59" spans="1:30" ht="35.1" customHeight="1" thickBot="1" x14ac:dyDescent="0.3">
      <c r="A59" s="611">
        <f t="shared" si="11"/>
        <v>24</v>
      </c>
      <c r="B59" s="975" t="s">
        <v>463</v>
      </c>
      <c r="C59" s="976"/>
      <c r="D59" s="529"/>
      <c r="E59" s="468">
        <v>1</v>
      </c>
      <c r="F59" s="571">
        <f>'ANEX 2 PROYEC 2026-2027-2028'!F59</f>
        <v>220026.7534235229</v>
      </c>
      <c r="G59" s="551">
        <f t="shared" si="12"/>
        <v>41805.08</v>
      </c>
      <c r="H59" s="551">
        <f t="shared" si="13"/>
        <v>261831.83</v>
      </c>
      <c r="I59" s="608"/>
      <c r="J59" s="608"/>
      <c r="K59" s="529"/>
      <c r="L59" s="607"/>
      <c r="M59" s="553">
        <f>'ANEX 2 PROYEC 2026-2027-2028'!M59</f>
        <v>229707.93</v>
      </c>
      <c r="N59" s="551">
        <f t="shared" si="10"/>
        <v>43644.51</v>
      </c>
      <c r="O59" s="553">
        <f t="shared" si="14"/>
        <v>273352.44</v>
      </c>
      <c r="P59" s="608"/>
      <c r="Q59" s="608"/>
      <c r="R59" s="529"/>
      <c r="S59" s="607"/>
      <c r="T59" s="553">
        <f>'ANEX 2 PROYEC 2026-2027-2028'!T59</f>
        <v>236599.17</v>
      </c>
      <c r="U59" s="553">
        <f t="shared" si="15"/>
        <v>44953.84</v>
      </c>
      <c r="V59" s="553">
        <f t="shared" si="16"/>
        <v>281553.01</v>
      </c>
      <c r="W59" s="608"/>
      <c r="X59" s="608"/>
      <c r="Y59" s="553">
        <f t="shared" si="17"/>
        <v>816737.28000000003</v>
      </c>
      <c r="Z59" s="608"/>
      <c r="AA59" s="608"/>
      <c r="AB59" s="608"/>
      <c r="AC59" s="608"/>
      <c r="AD59" s="608"/>
    </row>
    <row r="60" spans="1:30" ht="35.1" customHeight="1" thickBot="1" x14ac:dyDescent="0.3">
      <c r="A60" s="611">
        <f t="shared" si="11"/>
        <v>25</v>
      </c>
      <c r="B60" s="975" t="s">
        <v>464</v>
      </c>
      <c r="C60" s="976"/>
      <c r="D60" s="529"/>
      <c r="E60" s="468">
        <v>1</v>
      </c>
      <c r="F60" s="571">
        <f>'ANEX 2 PROYEC 2026-2027-2028'!F60</f>
        <v>114145.21252070677</v>
      </c>
      <c r="G60" s="551">
        <f t="shared" si="12"/>
        <v>21687.59</v>
      </c>
      <c r="H60" s="554">
        <f t="shared" si="13"/>
        <v>135832.79999999999</v>
      </c>
      <c r="I60" s="608"/>
      <c r="J60" s="608"/>
      <c r="K60" s="529"/>
      <c r="L60" s="607"/>
      <c r="M60" s="553">
        <f>'ANEX 2 PROYEC 2026-2027-2028'!M60</f>
        <v>119167.6</v>
      </c>
      <c r="N60" s="551">
        <f t="shared" si="10"/>
        <v>22641.84</v>
      </c>
      <c r="O60" s="553">
        <f t="shared" si="14"/>
        <v>141809.44</v>
      </c>
      <c r="P60" s="608"/>
      <c r="Q60" s="608"/>
      <c r="R60" s="529"/>
      <c r="S60" s="607"/>
      <c r="T60" s="553">
        <f>'ANEX 2 PROYEC 2026-2027-2028'!T60</f>
        <v>122742.63</v>
      </c>
      <c r="U60" s="553">
        <f t="shared" si="15"/>
        <v>23321.1</v>
      </c>
      <c r="V60" s="553">
        <f t="shared" si="16"/>
        <v>146063.73000000001</v>
      </c>
      <c r="W60" s="608"/>
      <c r="X60" s="608"/>
      <c r="Y60" s="553">
        <f t="shared" si="17"/>
        <v>423705.97</v>
      </c>
      <c r="Z60" s="608"/>
      <c r="AA60" s="608"/>
      <c r="AB60" s="608"/>
      <c r="AC60" s="608"/>
      <c r="AD60" s="608"/>
    </row>
    <row r="61" spans="1:30" ht="35.1" customHeight="1" thickBot="1" x14ac:dyDescent="0.3">
      <c r="A61" s="607"/>
      <c r="B61" s="607"/>
      <c r="C61" s="607"/>
      <c r="D61" s="607"/>
      <c r="E61" s="608"/>
      <c r="F61" s="608"/>
      <c r="G61" s="608"/>
      <c r="H61" s="612">
        <f>SUM(H36:H60)</f>
        <v>1682664.5100000002</v>
      </c>
      <c r="I61" s="608"/>
      <c r="J61" s="608"/>
      <c r="K61" s="607"/>
      <c r="L61" s="607"/>
      <c r="M61" s="608"/>
      <c r="N61" s="608"/>
      <c r="O61" s="613">
        <f>SUM(O36:O60)</f>
        <v>1756701.7299999995</v>
      </c>
      <c r="P61" s="608"/>
      <c r="Q61" s="608"/>
      <c r="R61" s="607"/>
      <c r="S61" s="607"/>
      <c r="T61" s="614"/>
      <c r="U61" s="614"/>
      <c r="V61" s="612">
        <f>SUM(V36:V60)</f>
        <v>1809402.79</v>
      </c>
      <c r="W61" s="614"/>
      <c r="X61" s="608"/>
      <c r="Y61" s="612">
        <f>SUM(Y36:Y60)</f>
        <v>5248769.03</v>
      </c>
      <c r="Z61" s="608"/>
      <c r="AA61" s="608"/>
      <c r="AB61" s="608"/>
      <c r="AC61" s="608"/>
      <c r="AD61" s="608"/>
    </row>
    <row r="62" spans="1:30" ht="24.75" customHeight="1" thickBot="1" x14ac:dyDescent="0.3">
      <c r="A62" s="607"/>
      <c r="B62" s="607"/>
      <c r="C62" s="607"/>
      <c r="D62" s="607"/>
      <c r="E62" s="608"/>
      <c r="F62" s="608"/>
      <c r="G62" s="608"/>
      <c r="H62" s="608"/>
      <c r="I62" s="608"/>
      <c r="J62" s="608"/>
      <c r="K62" s="607"/>
      <c r="L62" s="607"/>
      <c r="M62" s="608"/>
      <c r="N62" s="608"/>
      <c r="O62" s="608"/>
      <c r="P62" s="608"/>
      <c r="Q62" s="608"/>
      <c r="R62" s="607"/>
      <c r="S62" s="607"/>
      <c r="T62" s="608"/>
      <c r="U62" s="608"/>
      <c r="V62" s="608"/>
      <c r="W62" s="608"/>
      <c r="X62" s="608"/>
      <c r="Y62" s="608"/>
      <c r="Z62" s="608"/>
      <c r="AA62" s="608"/>
    </row>
    <row r="63" spans="1:30" ht="35.1" customHeight="1" thickBot="1" x14ac:dyDescent="0.3">
      <c r="A63" s="607"/>
      <c r="B63" s="615" t="s">
        <v>511</v>
      </c>
      <c r="C63" s="607"/>
      <c r="D63" s="607"/>
      <c r="E63" s="608"/>
      <c r="F63" s="608"/>
      <c r="G63" s="608"/>
      <c r="H63" s="616">
        <f>I29+H61</f>
        <v>2490906.4400000004</v>
      </c>
      <c r="I63" s="608"/>
      <c r="J63" s="608"/>
      <c r="K63" s="607"/>
      <c r="L63" s="607"/>
      <c r="M63" s="608"/>
      <c r="N63" s="608"/>
      <c r="O63" s="616">
        <f>P29+O61</f>
        <v>11882345.649999999</v>
      </c>
      <c r="P63" s="608"/>
      <c r="Q63" s="608"/>
      <c r="R63" s="607"/>
      <c r="S63" s="607"/>
      <c r="T63" s="608"/>
      <c r="U63" s="608"/>
      <c r="V63" s="616">
        <f>W29+V61</f>
        <v>11369709.809999999</v>
      </c>
      <c r="W63" s="608"/>
      <c r="X63" s="608"/>
      <c r="Y63" s="616">
        <f>Y29+Y61</f>
        <v>25742961.900000002</v>
      </c>
      <c r="Z63" s="608"/>
      <c r="AA63" s="608"/>
      <c r="AB63" s="617"/>
      <c r="AC63" s="617"/>
      <c r="AD63" s="617"/>
    </row>
    <row r="64" spans="1:30" ht="49.5" customHeight="1" thickBot="1" x14ac:dyDescent="0.3">
      <c r="A64" s="618"/>
      <c r="B64" s="561"/>
      <c r="C64" s="561"/>
      <c r="D64" s="561"/>
      <c r="E64" s="561"/>
      <c r="F64" s="561"/>
      <c r="G64" s="561"/>
      <c r="H64" s="561"/>
      <c r="I64" s="561"/>
      <c r="J64" s="561"/>
      <c r="K64" s="561"/>
      <c r="L64" s="561"/>
      <c r="M64" s="563"/>
      <c r="N64" s="560"/>
      <c r="O64" s="560"/>
      <c r="P64" s="560"/>
      <c r="Q64" s="564"/>
      <c r="R64" s="565"/>
      <c r="S64" s="560"/>
      <c r="T64" s="560"/>
      <c r="U64" s="560"/>
      <c r="V64" s="564"/>
      <c r="W64" s="505"/>
      <c r="X64" s="566"/>
      <c r="Y64" s="566"/>
      <c r="Z64" s="566"/>
      <c r="AA64" s="564"/>
      <c r="AB64" s="555"/>
      <c r="AC64" s="555"/>
      <c r="AD64" s="555"/>
    </row>
    <row r="65" spans="1:30" ht="49.5" customHeight="1" thickBot="1" x14ac:dyDescent="0.3">
      <c r="A65" s="618"/>
      <c r="B65" s="994" t="s">
        <v>511</v>
      </c>
      <c r="C65" s="995"/>
      <c r="D65" s="995"/>
      <c r="E65" s="995"/>
      <c r="F65" s="995"/>
      <c r="G65" s="995"/>
      <c r="H65" s="995"/>
      <c r="I65" s="995"/>
      <c r="J65" s="995"/>
      <c r="K65" s="995"/>
      <c r="L65" s="996"/>
      <c r="M65" s="559"/>
      <c r="N65" s="560"/>
      <c r="O65" s="560"/>
      <c r="P65" s="560"/>
      <c r="Q65" s="576"/>
      <c r="R65" s="560"/>
      <c r="S65" s="560"/>
      <c r="T65" s="560"/>
      <c r="U65" s="560"/>
      <c r="V65" s="576"/>
      <c r="W65" s="577"/>
      <c r="X65" s="997"/>
      <c r="Y65" s="997"/>
      <c r="Z65" s="997"/>
      <c r="AA65" s="576"/>
      <c r="AB65" s="555"/>
      <c r="AC65" s="555"/>
      <c r="AD65" s="555"/>
    </row>
    <row r="66" spans="1:30" ht="51" customHeight="1" x14ac:dyDescent="0.25">
      <c r="A66" s="591"/>
      <c r="B66" s="591"/>
      <c r="C66" s="591"/>
      <c r="D66" s="591"/>
      <c r="E66" s="591"/>
      <c r="K66" s="591"/>
      <c r="L66" s="591"/>
      <c r="R66" s="591"/>
      <c r="S66" s="591"/>
      <c r="AB66" s="619"/>
      <c r="AC66" s="619"/>
      <c r="AD66" s="619"/>
    </row>
    <row r="67" spans="1:30" ht="21.75" customHeight="1" x14ac:dyDescent="0.25">
      <c r="A67" s="591"/>
      <c r="B67" s="591"/>
      <c r="C67" s="591"/>
      <c r="D67" s="591"/>
      <c r="E67" s="591"/>
      <c r="K67" s="591"/>
      <c r="L67" s="591"/>
      <c r="R67" s="591"/>
      <c r="S67" s="591"/>
    </row>
    <row r="68" spans="1:30" ht="35.1" customHeight="1" x14ac:dyDescent="0.25">
      <c r="A68" s="591"/>
      <c r="B68" s="591"/>
      <c r="C68" s="591"/>
      <c r="D68" s="591"/>
      <c r="E68" s="591"/>
      <c r="K68" s="591"/>
      <c r="L68" s="591"/>
      <c r="R68" s="591"/>
      <c r="S68" s="591"/>
    </row>
    <row r="69" spans="1:30" ht="21" customHeight="1" x14ac:dyDescent="0.25">
      <c r="A69" s="591"/>
      <c r="B69" s="558" t="s">
        <v>534</v>
      </c>
      <c r="C69" s="558"/>
      <c r="D69" s="408"/>
      <c r="E69" s="588"/>
      <c r="K69" s="408"/>
      <c r="L69" s="408"/>
      <c r="R69" s="408"/>
      <c r="S69" s="408"/>
    </row>
    <row r="70" spans="1:30" ht="21" customHeight="1" x14ac:dyDescent="0.25">
      <c r="A70" s="591"/>
      <c r="B70" s="558"/>
      <c r="C70" s="558"/>
      <c r="D70" s="408"/>
      <c r="E70" s="588"/>
      <c r="K70" s="408"/>
      <c r="L70" s="408"/>
      <c r="R70" s="408"/>
      <c r="S70" s="408"/>
    </row>
    <row r="71" spans="1:30" ht="24" customHeight="1" x14ac:dyDescent="0.25">
      <c r="A71" s="591"/>
      <c r="B71" s="558" t="s">
        <v>532</v>
      </c>
      <c r="C71" s="558"/>
      <c r="D71" s="591"/>
      <c r="E71" s="591"/>
      <c r="K71" s="591"/>
      <c r="L71" s="591"/>
      <c r="R71" s="591"/>
      <c r="S71" s="591"/>
    </row>
    <row r="72" spans="1:30" ht="35.1" customHeight="1" x14ac:dyDescent="0.25">
      <c r="A72" s="591"/>
      <c r="B72" s="591"/>
      <c r="C72" s="591"/>
      <c r="D72" s="591"/>
      <c r="E72" s="591"/>
      <c r="K72" s="591"/>
      <c r="L72" s="591"/>
      <c r="R72" s="591"/>
      <c r="S72" s="591"/>
    </row>
    <row r="73" spans="1:30" s="620" customFormat="1" ht="162" customHeight="1" x14ac:dyDescent="0.25">
      <c r="B73" s="621"/>
      <c r="C73" s="621"/>
      <c r="D73" s="621"/>
      <c r="E73" s="621"/>
      <c r="F73" s="588"/>
      <c r="G73" s="588"/>
      <c r="H73" s="588"/>
      <c r="I73" s="588"/>
      <c r="J73" s="588"/>
      <c r="K73" s="621"/>
      <c r="L73" s="621"/>
      <c r="M73" s="588"/>
      <c r="N73" s="588"/>
      <c r="O73" s="588"/>
      <c r="P73" s="588"/>
      <c r="Q73" s="588"/>
      <c r="R73" s="621"/>
      <c r="S73" s="621"/>
      <c r="T73" s="588"/>
      <c r="U73" s="588"/>
      <c r="V73" s="588"/>
      <c r="W73" s="588"/>
      <c r="X73" s="588"/>
      <c r="Y73" s="588"/>
      <c r="Z73" s="588"/>
      <c r="AA73" s="588"/>
      <c r="AB73" s="588"/>
      <c r="AC73" s="588"/>
      <c r="AD73" s="588"/>
    </row>
    <row r="74" spans="1:30" s="620" customFormat="1" x14ac:dyDescent="0.25">
      <c r="A74" s="622"/>
      <c r="B74" s="622"/>
      <c r="C74" s="622"/>
      <c r="D74" s="621"/>
      <c r="E74" s="621"/>
      <c r="F74" s="588"/>
      <c r="G74" s="588"/>
      <c r="H74" s="588"/>
      <c r="I74" s="588"/>
      <c r="J74" s="588"/>
      <c r="K74" s="621"/>
      <c r="L74" s="621"/>
      <c r="M74" s="588"/>
      <c r="N74" s="588"/>
      <c r="O74" s="588"/>
      <c r="P74" s="588"/>
      <c r="Q74" s="588"/>
      <c r="R74" s="621"/>
      <c r="S74" s="621"/>
      <c r="T74" s="588"/>
      <c r="U74" s="588"/>
      <c r="V74" s="588"/>
      <c r="W74" s="588"/>
      <c r="X74" s="588"/>
      <c r="Y74" s="588"/>
      <c r="Z74" s="588"/>
      <c r="AA74" s="588"/>
      <c r="AB74" s="588"/>
      <c r="AC74" s="588"/>
      <c r="AD74" s="588"/>
    </row>
    <row r="75" spans="1:30" s="620" customFormat="1" x14ac:dyDescent="0.25">
      <c r="A75" s="622"/>
      <c r="B75" s="622"/>
      <c r="C75" s="622"/>
      <c r="D75" s="621"/>
      <c r="E75" s="621"/>
      <c r="F75" s="588"/>
      <c r="G75" s="588"/>
      <c r="H75" s="588"/>
      <c r="I75" s="588"/>
      <c r="J75" s="588"/>
      <c r="K75" s="621"/>
      <c r="L75" s="621"/>
      <c r="M75" s="588"/>
      <c r="N75" s="588"/>
      <c r="O75" s="588"/>
      <c r="P75" s="588"/>
      <c r="Q75" s="588"/>
      <c r="R75" s="621"/>
      <c r="S75" s="621"/>
      <c r="T75" s="588"/>
      <c r="U75" s="588"/>
      <c r="V75" s="588"/>
      <c r="W75" s="588"/>
      <c r="X75" s="588"/>
      <c r="Y75" s="588"/>
      <c r="Z75" s="588"/>
      <c r="AA75" s="588"/>
      <c r="AB75" s="588"/>
      <c r="AC75" s="588"/>
      <c r="AD75" s="588"/>
    </row>
    <row r="76" spans="1:30" s="620" customFormat="1" ht="15.75" customHeight="1" x14ac:dyDescent="0.25">
      <c r="A76" s="622"/>
      <c r="B76" s="622"/>
      <c r="C76" s="622"/>
      <c r="D76" s="623"/>
      <c r="E76" s="623"/>
      <c r="F76" s="588"/>
      <c r="G76" s="588"/>
      <c r="H76" s="588"/>
      <c r="I76" s="588"/>
      <c r="J76" s="588"/>
      <c r="K76" s="623"/>
      <c r="L76" s="623"/>
      <c r="M76" s="588"/>
      <c r="N76" s="588"/>
      <c r="O76" s="588"/>
      <c r="P76" s="588"/>
      <c r="Q76" s="588"/>
      <c r="R76" s="623"/>
      <c r="S76" s="623"/>
      <c r="T76" s="588"/>
      <c r="U76" s="588"/>
      <c r="V76" s="588"/>
      <c r="W76" s="588"/>
      <c r="X76" s="588"/>
      <c r="Y76" s="588"/>
      <c r="Z76" s="588"/>
      <c r="AA76" s="588"/>
      <c r="AB76" s="588"/>
      <c r="AC76" s="588"/>
      <c r="AD76" s="588"/>
    </row>
    <row r="77" spans="1:30" s="620" customFormat="1" x14ac:dyDescent="0.25">
      <c r="A77" s="622"/>
      <c r="B77" s="624"/>
      <c r="C77" s="624"/>
      <c r="D77" s="623"/>
      <c r="E77" s="623"/>
      <c r="F77" s="588"/>
      <c r="G77" s="588"/>
      <c r="H77" s="588"/>
      <c r="I77" s="588"/>
      <c r="J77" s="588"/>
      <c r="K77" s="623"/>
      <c r="L77" s="623"/>
      <c r="M77" s="588"/>
      <c r="N77" s="588"/>
      <c r="O77" s="588"/>
      <c r="P77" s="588"/>
      <c r="Q77" s="588"/>
      <c r="R77" s="623"/>
      <c r="S77" s="623"/>
      <c r="T77" s="588"/>
      <c r="U77" s="588"/>
      <c r="V77" s="588"/>
      <c r="W77" s="588"/>
      <c r="X77" s="588"/>
      <c r="Y77" s="588"/>
      <c r="Z77" s="588"/>
      <c r="AA77" s="588"/>
      <c r="AB77" s="588"/>
      <c r="AC77" s="588"/>
      <c r="AD77" s="588"/>
    </row>
    <row r="78" spans="1:30" s="620" customFormat="1" x14ac:dyDescent="0.25">
      <c r="A78" s="622"/>
      <c r="B78" s="625"/>
      <c r="C78" s="625"/>
      <c r="D78" s="623"/>
      <c r="E78" s="623"/>
      <c r="F78" s="588"/>
      <c r="G78" s="588"/>
      <c r="H78" s="588"/>
      <c r="I78" s="588"/>
      <c r="J78" s="588"/>
      <c r="K78" s="623"/>
      <c r="L78" s="623"/>
      <c r="M78" s="588"/>
      <c r="N78" s="588"/>
      <c r="O78" s="588"/>
      <c r="P78" s="588"/>
      <c r="Q78" s="588"/>
      <c r="R78" s="623"/>
      <c r="S78" s="623"/>
      <c r="T78" s="588"/>
      <c r="U78" s="588"/>
      <c r="V78" s="588"/>
      <c r="W78" s="588"/>
      <c r="X78" s="588"/>
      <c r="Y78" s="588"/>
      <c r="Z78" s="588"/>
      <c r="AA78" s="588"/>
      <c r="AB78" s="588"/>
      <c r="AC78" s="588"/>
      <c r="AD78" s="588"/>
    </row>
    <row r="79" spans="1:30" s="620" customFormat="1" x14ac:dyDescent="0.25">
      <c r="A79" s="622"/>
      <c r="B79" s="626"/>
      <c r="C79" s="626"/>
      <c r="D79" s="623"/>
      <c r="E79" s="623"/>
      <c r="F79" s="588"/>
      <c r="G79" s="588"/>
      <c r="H79" s="588"/>
      <c r="I79" s="588"/>
      <c r="J79" s="588"/>
      <c r="K79" s="623"/>
      <c r="L79" s="623"/>
      <c r="M79" s="588"/>
      <c r="N79" s="588"/>
      <c r="O79" s="588"/>
      <c r="P79" s="588"/>
      <c r="Q79" s="588"/>
      <c r="R79" s="623"/>
      <c r="S79" s="623"/>
      <c r="T79" s="588"/>
      <c r="U79" s="588"/>
      <c r="V79" s="588"/>
      <c r="W79" s="588"/>
      <c r="X79" s="588"/>
      <c r="Y79" s="588"/>
      <c r="Z79" s="588"/>
      <c r="AA79" s="588"/>
      <c r="AB79" s="588"/>
      <c r="AC79" s="588"/>
      <c r="AD79" s="588"/>
    </row>
    <row r="80" spans="1:30" s="620" customFormat="1" x14ac:dyDescent="0.25">
      <c r="A80" s="622"/>
      <c r="B80" s="626"/>
      <c r="C80" s="626"/>
      <c r="D80" s="623"/>
      <c r="E80" s="623"/>
      <c r="F80" s="588"/>
      <c r="G80" s="588"/>
      <c r="H80" s="588"/>
      <c r="I80" s="588"/>
      <c r="J80" s="588"/>
      <c r="K80" s="623"/>
      <c r="L80" s="623"/>
      <c r="M80" s="588"/>
      <c r="N80" s="588"/>
      <c r="O80" s="588"/>
      <c r="P80" s="588"/>
      <c r="Q80" s="588"/>
      <c r="R80" s="623"/>
      <c r="S80" s="623"/>
      <c r="T80" s="588"/>
      <c r="U80" s="588"/>
      <c r="V80" s="588"/>
      <c r="W80" s="588"/>
      <c r="X80" s="588"/>
      <c r="Y80" s="588"/>
      <c r="Z80" s="588"/>
      <c r="AA80" s="588"/>
      <c r="AB80" s="588"/>
      <c r="AC80" s="588"/>
      <c r="AD80" s="588"/>
    </row>
    <row r="81" spans="1:30" s="620" customFormat="1" x14ac:dyDescent="0.25">
      <c r="A81" s="622"/>
      <c r="B81" s="626"/>
      <c r="C81" s="626"/>
      <c r="D81" s="623"/>
      <c r="E81" s="623"/>
      <c r="F81" s="588"/>
      <c r="G81" s="588"/>
      <c r="H81" s="588"/>
      <c r="I81" s="588"/>
      <c r="J81" s="588"/>
      <c r="K81" s="623"/>
      <c r="L81" s="623"/>
      <c r="M81" s="588"/>
      <c r="N81" s="588"/>
      <c r="O81" s="588"/>
      <c r="P81" s="588"/>
      <c r="Q81" s="588"/>
      <c r="R81" s="623"/>
      <c r="S81" s="623"/>
      <c r="T81" s="588"/>
      <c r="U81" s="588"/>
      <c r="V81" s="588"/>
      <c r="W81" s="588"/>
      <c r="X81" s="588"/>
      <c r="Y81" s="588"/>
      <c r="Z81" s="588"/>
      <c r="AA81" s="588"/>
      <c r="AB81" s="588"/>
      <c r="AC81" s="588"/>
      <c r="AD81" s="588"/>
    </row>
    <row r="82" spans="1:30" s="620" customFormat="1" x14ac:dyDescent="0.25">
      <c r="A82" s="622"/>
      <c r="B82" s="626"/>
      <c r="C82" s="626"/>
      <c r="D82" s="623"/>
      <c r="E82" s="623"/>
      <c r="F82" s="588"/>
      <c r="G82" s="588"/>
      <c r="H82" s="588"/>
      <c r="I82" s="588"/>
      <c r="J82" s="588"/>
      <c r="K82" s="623"/>
      <c r="L82" s="623"/>
      <c r="M82" s="588"/>
      <c r="N82" s="588"/>
      <c r="O82" s="588"/>
      <c r="P82" s="588"/>
      <c r="Q82" s="588"/>
      <c r="R82" s="623"/>
      <c r="S82" s="623"/>
      <c r="T82" s="588"/>
      <c r="U82" s="588"/>
      <c r="V82" s="588"/>
      <c r="W82" s="588"/>
      <c r="X82" s="588"/>
      <c r="Y82" s="588"/>
      <c r="Z82" s="588"/>
      <c r="AA82" s="588"/>
      <c r="AB82" s="588"/>
      <c r="AC82" s="588"/>
      <c r="AD82" s="588"/>
    </row>
    <row r="83" spans="1:30" s="620" customFormat="1" x14ac:dyDescent="0.25">
      <c r="A83" s="622"/>
      <c r="B83" s="626"/>
      <c r="C83" s="626"/>
      <c r="D83" s="623"/>
      <c r="E83" s="623"/>
      <c r="F83" s="588"/>
      <c r="G83" s="588"/>
      <c r="H83" s="588"/>
      <c r="I83" s="588"/>
      <c r="J83" s="588"/>
      <c r="K83" s="623"/>
      <c r="L83" s="623"/>
      <c r="M83" s="588"/>
      <c r="N83" s="588"/>
      <c r="O83" s="588"/>
      <c r="P83" s="588"/>
      <c r="Q83" s="588"/>
      <c r="R83" s="623"/>
      <c r="S83" s="623"/>
      <c r="T83" s="588"/>
      <c r="U83" s="588"/>
      <c r="V83" s="588"/>
      <c r="W83" s="588"/>
      <c r="X83" s="588"/>
      <c r="Y83" s="588"/>
      <c r="Z83" s="588"/>
      <c r="AA83" s="588"/>
      <c r="AB83" s="588"/>
      <c r="AC83" s="588"/>
      <c r="AD83" s="588"/>
    </row>
    <row r="84" spans="1:30" s="620" customFormat="1" x14ac:dyDescent="0.25">
      <c r="A84" s="622"/>
      <c r="B84" s="626"/>
      <c r="C84" s="626"/>
      <c r="D84" s="623"/>
      <c r="E84" s="623"/>
      <c r="F84" s="588"/>
      <c r="G84" s="588"/>
      <c r="H84" s="588"/>
      <c r="I84" s="588"/>
      <c r="J84" s="588"/>
      <c r="K84" s="623"/>
      <c r="L84" s="623"/>
      <c r="M84" s="588"/>
      <c r="N84" s="588"/>
      <c r="O84" s="588"/>
      <c r="P84" s="588"/>
      <c r="Q84" s="588"/>
      <c r="R84" s="623"/>
      <c r="S84" s="623"/>
      <c r="T84" s="588"/>
      <c r="U84" s="588"/>
      <c r="V84" s="588"/>
      <c r="W84" s="588"/>
      <c r="X84" s="588"/>
      <c r="Y84" s="588"/>
      <c r="Z84" s="588"/>
      <c r="AA84" s="588"/>
      <c r="AB84" s="588"/>
      <c r="AC84" s="588"/>
      <c r="AD84" s="588"/>
    </row>
    <row r="85" spans="1:30" s="620" customFormat="1" x14ac:dyDescent="0.25">
      <c r="A85" s="621"/>
      <c r="B85" s="621"/>
      <c r="C85" s="621"/>
      <c r="D85" s="621"/>
      <c r="E85" s="621"/>
      <c r="F85" s="588"/>
      <c r="G85" s="588"/>
      <c r="H85" s="588"/>
      <c r="I85" s="588"/>
      <c r="J85" s="588"/>
      <c r="K85" s="621"/>
      <c r="L85" s="621"/>
      <c r="M85" s="588"/>
      <c r="N85" s="588"/>
      <c r="O85" s="588"/>
      <c r="P85" s="588"/>
      <c r="Q85" s="588"/>
      <c r="R85" s="621"/>
      <c r="S85" s="621"/>
      <c r="T85" s="588"/>
      <c r="U85" s="588"/>
      <c r="V85" s="588"/>
      <c r="W85" s="588"/>
      <c r="X85" s="588"/>
      <c r="Y85" s="588"/>
      <c r="Z85" s="588"/>
      <c r="AA85" s="588"/>
      <c r="AB85" s="588"/>
      <c r="AC85" s="588"/>
      <c r="AD85" s="588"/>
    </row>
    <row r="86" spans="1:30" s="620" customFormat="1" x14ac:dyDescent="0.25">
      <c r="A86" s="621"/>
      <c r="B86" s="621"/>
      <c r="C86" s="621"/>
      <c r="D86" s="621"/>
      <c r="E86" s="621"/>
      <c r="F86" s="588"/>
      <c r="G86" s="588"/>
      <c r="H86" s="588"/>
      <c r="I86" s="588"/>
      <c r="J86" s="588"/>
      <c r="K86" s="621"/>
      <c r="L86" s="621"/>
      <c r="M86" s="588"/>
      <c r="N86" s="588"/>
      <c r="O86" s="588"/>
      <c r="P86" s="588"/>
      <c r="Q86" s="588"/>
      <c r="R86" s="621"/>
      <c r="S86" s="621"/>
      <c r="T86" s="588"/>
      <c r="U86" s="588"/>
      <c r="V86" s="588"/>
      <c r="W86" s="588"/>
      <c r="X86" s="588"/>
      <c r="Y86" s="588"/>
      <c r="Z86" s="588"/>
      <c r="AA86" s="588"/>
      <c r="AB86" s="588"/>
      <c r="AC86" s="588"/>
      <c r="AD86" s="588"/>
    </row>
    <row r="87" spans="1:30" s="620" customFormat="1" x14ac:dyDescent="0.25">
      <c r="A87" s="621"/>
      <c r="B87" s="621"/>
      <c r="C87" s="621"/>
      <c r="D87" s="621"/>
      <c r="E87" s="621"/>
      <c r="F87" s="588"/>
      <c r="G87" s="588"/>
      <c r="H87" s="588"/>
      <c r="I87" s="588"/>
      <c r="J87" s="588"/>
      <c r="K87" s="621"/>
      <c r="L87" s="621"/>
      <c r="M87" s="588"/>
      <c r="N87" s="588"/>
      <c r="O87" s="588"/>
      <c r="P87" s="588"/>
      <c r="Q87" s="588"/>
      <c r="R87" s="621"/>
      <c r="S87" s="621"/>
      <c r="T87" s="588"/>
      <c r="U87" s="588"/>
      <c r="V87" s="588"/>
      <c r="W87" s="588"/>
      <c r="X87" s="588"/>
      <c r="Y87" s="588"/>
      <c r="Z87" s="588"/>
      <c r="AA87" s="588"/>
      <c r="AB87" s="588"/>
      <c r="AC87" s="588"/>
      <c r="AD87" s="588"/>
    </row>
    <row r="88" spans="1:30" s="620" customFormat="1" x14ac:dyDescent="0.25">
      <c r="A88" s="621"/>
      <c r="B88" s="621"/>
      <c r="C88" s="621"/>
      <c r="D88" s="621"/>
      <c r="E88" s="621"/>
      <c r="F88" s="588"/>
      <c r="G88" s="588"/>
      <c r="H88" s="588"/>
      <c r="I88" s="588"/>
      <c r="J88" s="588"/>
      <c r="K88" s="621"/>
      <c r="L88" s="621"/>
      <c r="M88" s="588"/>
      <c r="N88" s="588"/>
      <c r="O88" s="588"/>
      <c r="P88" s="588"/>
      <c r="Q88" s="588"/>
      <c r="R88" s="621"/>
      <c r="S88" s="621"/>
      <c r="T88" s="588"/>
      <c r="U88" s="588"/>
      <c r="V88" s="588"/>
      <c r="W88" s="588"/>
      <c r="X88" s="588"/>
      <c r="Y88" s="588"/>
      <c r="Z88" s="588"/>
      <c r="AA88" s="588"/>
      <c r="AB88" s="588"/>
      <c r="AC88" s="588"/>
      <c r="AD88" s="588"/>
    </row>
    <row r="89" spans="1:30" s="620" customFormat="1" x14ac:dyDescent="0.25">
      <c r="A89" s="621"/>
      <c r="B89" s="621"/>
      <c r="C89" s="621"/>
      <c r="D89" s="621"/>
      <c r="E89" s="621"/>
      <c r="F89" s="588"/>
      <c r="G89" s="588"/>
      <c r="H89" s="588"/>
      <c r="I89" s="588"/>
      <c r="J89" s="588"/>
      <c r="K89" s="621"/>
      <c r="L89" s="621"/>
      <c r="M89" s="588"/>
      <c r="N89" s="588"/>
      <c r="O89" s="588"/>
      <c r="P89" s="588"/>
      <c r="Q89" s="588"/>
      <c r="R89" s="621"/>
      <c r="S89" s="621"/>
      <c r="T89" s="588"/>
      <c r="U89" s="588"/>
      <c r="V89" s="588"/>
      <c r="W89" s="588"/>
      <c r="X89" s="588"/>
      <c r="Y89" s="588"/>
      <c r="Z89" s="588"/>
      <c r="AA89" s="588"/>
      <c r="AB89" s="588"/>
      <c r="AC89" s="588"/>
      <c r="AD89" s="588"/>
    </row>
    <row r="90" spans="1:30" s="620" customFormat="1" x14ac:dyDescent="0.25">
      <c r="A90" s="621"/>
      <c r="B90" s="621"/>
      <c r="C90" s="621"/>
      <c r="D90" s="621"/>
      <c r="E90" s="621"/>
      <c r="F90" s="588"/>
      <c r="G90" s="588"/>
      <c r="H90" s="588"/>
      <c r="I90" s="588"/>
      <c r="J90" s="588"/>
      <c r="K90" s="621"/>
      <c r="L90" s="621"/>
      <c r="M90" s="588"/>
      <c r="N90" s="588"/>
      <c r="O90" s="588"/>
      <c r="P90" s="588"/>
      <c r="Q90" s="588"/>
      <c r="R90" s="621"/>
      <c r="S90" s="621"/>
      <c r="T90" s="588"/>
      <c r="U90" s="588"/>
      <c r="V90" s="588"/>
      <c r="W90" s="588"/>
      <c r="X90" s="588"/>
      <c r="Y90" s="588"/>
      <c r="Z90" s="588"/>
      <c r="AA90" s="588"/>
      <c r="AB90" s="588"/>
      <c r="AC90" s="588"/>
      <c r="AD90" s="588"/>
    </row>
    <row r="91" spans="1:30" s="620" customFormat="1" x14ac:dyDescent="0.25">
      <c r="A91" s="621"/>
      <c r="B91" s="621"/>
      <c r="C91" s="621"/>
      <c r="D91" s="621"/>
      <c r="E91" s="621"/>
      <c r="F91" s="588"/>
      <c r="G91" s="588"/>
      <c r="H91" s="588"/>
      <c r="I91" s="588"/>
      <c r="J91" s="588"/>
      <c r="K91" s="621"/>
      <c r="L91" s="621"/>
      <c r="M91" s="588"/>
      <c r="N91" s="588"/>
      <c r="O91" s="588"/>
      <c r="P91" s="588"/>
      <c r="Q91" s="588"/>
      <c r="R91" s="621"/>
      <c r="S91" s="621"/>
      <c r="T91" s="588"/>
      <c r="U91" s="588"/>
      <c r="V91" s="588"/>
      <c r="W91" s="588"/>
      <c r="X91" s="588"/>
      <c r="Y91" s="588"/>
      <c r="Z91" s="588"/>
      <c r="AA91" s="588"/>
      <c r="AB91" s="588"/>
      <c r="AC91" s="588"/>
      <c r="AD91" s="588"/>
    </row>
    <row r="92" spans="1:30" s="620" customFormat="1" x14ac:dyDescent="0.25">
      <c r="A92" s="621"/>
      <c r="B92" s="621"/>
      <c r="C92" s="621"/>
      <c r="D92" s="621"/>
      <c r="E92" s="621"/>
      <c r="F92" s="588"/>
      <c r="G92" s="588"/>
      <c r="H92" s="588"/>
      <c r="I92" s="588"/>
      <c r="J92" s="588"/>
      <c r="K92" s="621"/>
      <c r="L92" s="621"/>
      <c r="M92" s="588"/>
      <c r="N92" s="588"/>
      <c r="O92" s="588"/>
      <c r="P92" s="588"/>
      <c r="Q92" s="588"/>
      <c r="R92" s="621"/>
      <c r="S92" s="621"/>
      <c r="T92" s="588"/>
      <c r="U92" s="588"/>
      <c r="V92" s="588"/>
      <c r="W92" s="588"/>
      <c r="X92" s="588"/>
      <c r="Y92" s="588"/>
      <c r="Z92" s="588"/>
      <c r="AA92" s="588"/>
      <c r="AB92" s="588"/>
      <c r="AC92" s="588"/>
      <c r="AD92" s="588"/>
    </row>
    <row r="93" spans="1:30" s="620" customFormat="1" x14ac:dyDescent="0.25">
      <c r="A93" s="621"/>
      <c r="B93" s="621"/>
      <c r="C93" s="621"/>
      <c r="D93" s="621"/>
      <c r="E93" s="621"/>
      <c r="F93" s="588"/>
      <c r="G93" s="588"/>
      <c r="H93" s="588"/>
      <c r="I93" s="588"/>
      <c r="J93" s="588"/>
      <c r="K93" s="621"/>
      <c r="L93" s="621"/>
      <c r="M93" s="588"/>
      <c r="N93" s="588"/>
      <c r="O93" s="588"/>
      <c r="P93" s="588"/>
      <c r="Q93" s="588"/>
      <c r="R93" s="621"/>
      <c r="S93" s="621"/>
      <c r="T93" s="588"/>
      <c r="U93" s="588"/>
      <c r="V93" s="588"/>
      <c r="W93" s="588"/>
      <c r="X93" s="588"/>
      <c r="Y93" s="588"/>
      <c r="Z93" s="588"/>
      <c r="AA93" s="588"/>
      <c r="AB93" s="588"/>
      <c r="AC93" s="588"/>
      <c r="AD93" s="588"/>
    </row>
    <row r="94" spans="1:30" s="620" customFormat="1" x14ac:dyDescent="0.25">
      <c r="B94" s="626"/>
      <c r="C94" s="626"/>
      <c r="D94" s="623"/>
      <c r="E94" s="623"/>
      <c r="F94" s="588"/>
      <c r="G94" s="588"/>
      <c r="H94" s="588"/>
      <c r="I94" s="588"/>
      <c r="J94" s="588"/>
      <c r="K94" s="623"/>
      <c r="L94" s="623"/>
      <c r="M94" s="588"/>
      <c r="N94" s="588"/>
      <c r="O94" s="588"/>
      <c r="P94" s="588"/>
      <c r="Q94" s="588"/>
      <c r="R94" s="623"/>
      <c r="S94" s="623"/>
      <c r="T94" s="588"/>
      <c r="U94" s="588"/>
      <c r="V94" s="588"/>
      <c r="W94" s="588"/>
      <c r="X94" s="588"/>
      <c r="Y94" s="588"/>
      <c r="Z94" s="588"/>
      <c r="AA94" s="588"/>
      <c r="AB94" s="588"/>
      <c r="AC94" s="588"/>
      <c r="AD94" s="588"/>
    </row>
    <row r="95" spans="1:30" s="620" customFormat="1" x14ac:dyDescent="0.25">
      <c r="B95" s="626"/>
      <c r="C95" s="626"/>
      <c r="D95" s="623"/>
      <c r="E95" s="623"/>
      <c r="F95" s="588"/>
      <c r="G95" s="588"/>
      <c r="H95" s="588"/>
      <c r="I95" s="588"/>
      <c r="J95" s="588"/>
      <c r="K95" s="623"/>
      <c r="L95" s="623"/>
      <c r="M95" s="588"/>
      <c r="N95" s="588"/>
      <c r="O95" s="588"/>
      <c r="P95" s="588"/>
      <c r="Q95" s="588"/>
      <c r="R95" s="623"/>
      <c r="S95" s="623"/>
      <c r="T95" s="588"/>
      <c r="U95" s="588"/>
      <c r="V95" s="588"/>
      <c r="W95" s="588"/>
      <c r="X95" s="588"/>
      <c r="Y95" s="588"/>
      <c r="Z95" s="588"/>
      <c r="AA95" s="588"/>
      <c r="AB95" s="588"/>
      <c r="AC95" s="588"/>
      <c r="AD95" s="588"/>
    </row>
    <row r="96" spans="1:30" s="620" customFormat="1" x14ac:dyDescent="0.25">
      <c r="B96" s="626"/>
      <c r="C96" s="626"/>
      <c r="D96" s="623"/>
      <c r="E96" s="623"/>
      <c r="F96" s="588"/>
      <c r="G96" s="588"/>
      <c r="H96" s="588"/>
      <c r="I96" s="588"/>
      <c r="J96" s="588"/>
      <c r="K96" s="623"/>
      <c r="L96" s="623"/>
      <c r="M96" s="588"/>
      <c r="N96" s="588"/>
      <c r="O96" s="588"/>
      <c r="P96" s="588"/>
      <c r="Q96" s="588"/>
      <c r="R96" s="623"/>
      <c r="S96" s="623"/>
      <c r="T96" s="588"/>
      <c r="U96" s="588"/>
      <c r="V96" s="588"/>
      <c r="W96" s="588"/>
      <c r="X96" s="588"/>
      <c r="Y96" s="588"/>
      <c r="Z96" s="588"/>
      <c r="AA96" s="588"/>
      <c r="AB96" s="588"/>
      <c r="AC96" s="588"/>
      <c r="AD96" s="588"/>
    </row>
    <row r="97" spans="2:30" s="620" customFormat="1" x14ac:dyDescent="0.25">
      <c r="B97" s="626"/>
      <c r="C97" s="626"/>
      <c r="D97" s="623"/>
      <c r="E97" s="623"/>
      <c r="F97" s="588"/>
      <c r="G97" s="588"/>
      <c r="H97" s="588"/>
      <c r="I97" s="588"/>
      <c r="J97" s="588"/>
      <c r="K97" s="623"/>
      <c r="L97" s="623"/>
      <c r="M97" s="588"/>
      <c r="N97" s="588"/>
      <c r="O97" s="588"/>
      <c r="P97" s="588"/>
      <c r="Q97" s="588"/>
      <c r="R97" s="623"/>
      <c r="S97" s="623"/>
      <c r="T97" s="588"/>
      <c r="U97" s="588"/>
      <c r="V97" s="588"/>
      <c r="W97" s="588"/>
      <c r="X97" s="588"/>
      <c r="Y97" s="588"/>
      <c r="Z97" s="588"/>
      <c r="AA97" s="588"/>
      <c r="AB97" s="588"/>
      <c r="AC97" s="588"/>
      <c r="AD97" s="588"/>
    </row>
    <row r="98" spans="2:30" s="620" customFormat="1" ht="15.75" customHeight="1" x14ac:dyDescent="0.25">
      <c r="B98" s="626"/>
      <c r="C98" s="626"/>
      <c r="D98" s="623"/>
      <c r="E98" s="623"/>
      <c r="F98" s="588"/>
      <c r="G98" s="588"/>
      <c r="H98" s="588"/>
      <c r="I98" s="588"/>
      <c r="J98" s="588"/>
      <c r="K98" s="623"/>
      <c r="L98" s="623"/>
      <c r="M98" s="588"/>
      <c r="N98" s="588"/>
      <c r="O98" s="588"/>
      <c r="P98" s="588"/>
      <c r="Q98" s="588"/>
      <c r="R98" s="623"/>
      <c r="S98" s="623"/>
      <c r="T98" s="588"/>
      <c r="U98" s="588"/>
      <c r="V98" s="588"/>
      <c r="W98" s="588"/>
      <c r="X98" s="588"/>
      <c r="Y98" s="588"/>
      <c r="Z98" s="588"/>
      <c r="AA98" s="588"/>
      <c r="AB98" s="588"/>
      <c r="AC98" s="588"/>
      <c r="AD98" s="588"/>
    </row>
    <row r="99" spans="2:30" s="620" customFormat="1" ht="15.75" customHeight="1" x14ac:dyDescent="0.25">
      <c r="B99" s="626"/>
      <c r="C99" s="626"/>
      <c r="D99" s="623"/>
      <c r="E99" s="623"/>
      <c r="F99" s="588"/>
      <c r="G99" s="588"/>
      <c r="H99" s="588"/>
      <c r="I99" s="588"/>
      <c r="J99" s="588"/>
      <c r="K99" s="623"/>
      <c r="L99" s="623"/>
      <c r="M99" s="588"/>
      <c r="N99" s="588"/>
      <c r="O99" s="588"/>
      <c r="P99" s="588"/>
      <c r="Q99" s="588"/>
      <c r="R99" s="623"/>
      <c r="S99" s="623"/>
      <c r="T99" s="588"/>
      <c r="U99" s="588"/>
      <c r="V99" s="588"/>
      <c r="W99" s="588"/>
      <c r="X99" s="588"/>
      <c r="Y99" s="588"/>
      <c r="Z99" s="588"/>
      <c r="AA99" s="588"/>
      <c r="AB99" s="588"/>
      <c r="AC99" s="588"/>
      <c r="AD99" s="588"/>
    </row>
    <row r="100" spans="2:30" ht="15.75" customHeight="1" x14ac:dyDescent="0.25"/>
    <row r="101" spans="2:30" ht="15.75" customHeight="1" x14ac:dyDescent="0.25"/>
    <row r="102" spans="2:30" ht="15.75" customHeight="1" x14ac:dyDescent="0.25"/>
    <row r="103" spans="2:30" ht="15.75" customHeight="1" x14ac:dyDescent="0.25"/>
    <row r="104" spans="2:30" ht="15.75" customHeight="1" x14ac:dyDescent="0.25"/>
    <row r="105" spans="2:30" ht="15.75" customHeight="1" x14ac:dyDescent="0.25"/>
    <row r="106" spans="2:30" ht="15.75" customHeight="1" x14ac:dyDescent="0.25"/>
    <row r="107" spans="2:30" ht="15.75" customHeight="1" x14ac:dyDescent="0.25"/>
    <row r="108" spans="2:30" ht="15.75" customHeight="1" x14ac:dyDescent="0.25"/>
    <row r="109" spans="2:30" ht="15.75" customHeight="1" x14ac:dyDescent="0.25"/>
    <row r="110" spans="2:30" ht="15.75" customHeight="1" x14ac:dyDescent="0.25"/>
    <row r="111" spans="2:30" ht="15.75" customHeight="1" x14ac:dyDescent="0.25"/>
    <row r="112" spans="2:30"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sheetData>
  <mergeCells count="69">
    <mergeCell ref="S9:S10"/>
    <mergeCell ref="T9:T10"/>
    <mergeCell ref="U9:U10"/>
    <mergeCell ref="V9:V10"/>
    <mergeCell ref="W9:W10"/>
    <mergeCell ref="B37:C37"/>
    <mergeCell ref="B38:C38"/>
    <mergeCell ref="A1:AD1"/>
    <mergeCell ref="D3:AD3"/>
    <mergeCell ref="A7:B7"/>
    <mergeCell ref="A8:B8"/>
    <mergeCell ref="E7:I8"/>
    <mergeCell ref="L7:P8"/>
    <mergeCell ref="D4:Y4"/>
    <mergeCell ref="D7:D8"/>
    <mergeCell ref="K7:K8"/>
    <mergeCell ref="S7:W8"/>
    <mergeCell ref="Y9:Y10"/>
    <mergeCell ref="N9:N10"/>
    <mergeCell ref="O9:O10"/>
    <mergeCell ref="P9:P10"/>
    <mergeCell ref="B33:H33"/>
    <mergeCell ref="E35:H35"/>
    <mergeCell ref="M35:O35"/>
    <mergeCell ref="T35:V35"/>
    <mergeCell ref="B36:C36"/>
    <mergeCell ref="M29:O29"/>
    <mergeCell ref="B31:H31"/>
    <mergeCell ref="A29:B29"/>
    <mergeCell ref="F29:H29"/>
    <mergeCell ref="T29:V29"/>
    <mergeCell ref="K9:K10"/>
    <mergeCell ref="R7:R8"/>
    <mergeCell ref="R9:R10"/>
    <mergeCell ref="A11:B11"/>
    <mergeCell ref="I9:I10"/>
    <mergeCell ref="G9:G10"/>
    <mergeCell ref="F9:F10"/>
    <mergeCell ref="E9:E10"/>
    <mergeCell ref="H9:H10"/>
    <mergeCell ref="A9:A10"/>
    <mergeCell ref="L9:L10"/>
    <mergeCell ref="B9:B10"/>
    <mergeCell ref="D9:D10"/>
    <mergeCell ref="M9:M10"/>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9:C59"/>
    <mergeCell ref="B60:C60"/>
    <mergeCell ref="B65:L65"/>
    <mergeCell ref="X65:Z65"/>
    <mergeCell ref="B54:C54"/>
    <mergeCell ref="B55:C55"/>
    <mergeCell ref="B56:C56"/>
    <mergeCell ref="B57:C57"/>
    <mergeCell ref="B58:C58"/>
  </mergeCells>
  <printOptions horizontalCentered="1" verticalCentered="1"/>
  <pageMargins left="0.70866141732283472" right="0.70866141732283472" top="0.74803149606299213" bottom="0.74803149606299213" header="0.31496062992125984" footer="0.31496062992125984"/>
  <pageSetup paperSize="5" scale="38" orientation="landscape" horizontalDpi="4294967293" verticalDpi="300" r:id="rId1"/>
  <rowBreaks count="3" manualBreakCount="3">
    <brk id="29" max="26" man="1"/>
    <brk id="46" max="26" man="1"/>
    <brk id="107" max="16383" man="1"/>
  </row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A00-000000000000}">
          <x14:formula1>
            <xm:f>'C:\Users\asantama\Desktop\PROCESOS 2016\ESTUDIOS DE MERCADO\MINIMA CUANTIA\ADQUISICION BUZONES DE SUGERENCIAS\[ESTUDIO DE MERCADO DEFINITIVO  BUZON DE SUGERENCIAS.xlsx]DATOS'!#REF!</xm:f>
          </x14:formula1>
          <xm:sqref>B73:C73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D70"/>
  <sheetViews>
    <sheetView tabSelected="1" zoomScale="80" zoomScaleNormal="80" zoomScaleSheetLayoutView="70" workbookViewId="0">
      <selection activeCell="J59" sqref="J59"/>
    </sheetView>
  </sheetViews>
  <sheetFormatPr baseColWidth="10" defaultColWidth="9.140625" defaultRowHeight="12.75" x14ac:dyDescent="0.2"/>
  <cols>
    <col min="1" max="1" width="3.85546875" style="710" customWidth="1"/>
    <col min="2" max="2" width="6.7109375" style="710" customWidth="1"/>
    <col min="3" max="3" width="44.7109375" style="710" customWidth="1"/>
    <col min="4" max="4" width="20.140625" style="710" customWidth="1"/>
    <col min="5" max="6" width="22.42578125" style="764" customWidth="1"/>
    <col min="7" max="7" width="20" style="764" customWidth="1"/>
    <col min="8" max="8" width="23.28515625" style="764" customWidth="1"/>
    <col min="9" max="9" width="4.140625" style="764" customWidth="1"/>
    <col min="10" max="10" width="21.140625" style="764" customWidth="1" collapsed="1"/>
    <col min="11" max="11" width="3.42578125" style="764" hidden="1" customWidth="1"/>
    <col min="12" max="12" width="21.28515625" style="764" customWidth="1"/>
    <col min="13" max="13" width="2.28515625" style="764" hidden="1" customWidth="1"/>
    <col min="14" max="14" width="20.5703125" style="764" customWidth="1"/>
    <col min="15" max="15" width="1.7109375" style="764" customWidth="1"/>
    <col min="16" max="16" width="26.28515625" style="764" customWidth="1"/>
    <col min="17" max="17" width="9.140625" style="710"/>
    <col min="18" max="18" width="15.28515625" style="710" customWidth="1"/>
    <col min="19" max="19" width="22.5703125" style="710" customWidth="1"/>
    <col min="20" max="20" width="11.85546875" style="710" bestFit="1" customWidth="1"/>
    <col min="21" max="16384" width="9.140625" style="710"/>
  </cols>
  <sheetData>
    <row r="1" spans="2:16" s="3" customFormat="1" ht="30" customHeight="1" thickBot="1" x14ac:dyDescent="0.25">
      <c r="B1" s="790" t="s">
        <v>54</v>
      </c>
      <c r="C1" s="791"/>
      <c r="D1" s="791"/>
      <c r="E1" s="791"/>
      <c r="F1" s="791"/>
      <c r="G1" s="791"/>
      <c r="H1" s="791"/>
      <c r="I1" s="791"/>
      <c r="J1" s="791"/>
      <c r="K1" s="791"/>
      <c r="L1" s="791"/>
      <c r="M1" s="791"/>
      <c r="N1" s="791"/>
      <c r="O1" s="791"/>
      <c r="P1" s="792"/>
    </row>
    <row r="2" spans="2:16" ht="9.9499999999999993" customHeight="1" thickBot="1" x14ac:dyDescent="0.25">
      <c r="C2" s="711"/>
      <c r="D2" s="711"/>
      <c r="E2" s="712"/>
      <c r="F2" s="712"/>
      <c r="G2" s="712"/>
      <c r="H2" s="712"/>
      <c r="I2" s="712"/>
      <c r="J2" s="712"/>
      <c r="K2" s="712"/>
      <c r="L2" s="712"/>
      <c r="M2" s="712"/>
      <c r="N2" s="712"/>
      <c r="O2" s="713"/>
      <c r="P2" s="712"/>
    </row>
    <row r="3" spans="2:16" ht="30" customHeight="1" thickBot="1" x14ac:dyDescent="0.25">
      <c r="B3" s="793"/>
      <c r="C3" s="794"/>
      <c r="D3" s="794"/>
      <c r="E3" s="794"/>
      <c r="F3" s="795"/>
      <c r="G3" s="799" t="s">
        <v>472</v>
      </c>
      <c r="H3" s="800"/>
      <c r="I3" s="800"/>
      <c r="J3" s="800"/>
      <c r="K3" s="800"/>
      <c r="L3" s="800"/>
      <c r="M3" s="800"/>
      <c r="N3" s="800"/>
      <c r="O3" s="800"/>
      <c r="P3" s="801"/>
    </row>
    <row r="4" spans="2:16" ht="102" customHeight="1" thickBot="1" x14ac:dyDescent="0.25">
      <c r="B4" s="796"/>
      <c r="C4" s="797"/>
      <c r="D4" s="797"/>
      <c r="E4" s="797"/>
      <c r="F4" s="798"/>
      <c r="G4" s="802" t="s">
        <v>439</v>
      </c>
      <c r="H4" s="803"/>
      <c r="I4" s="803"/>
      <c r="J4" s="803"/>
      <c r="K4" s="803"/>
      <c r="L4" s="803"/>
      <c r="M4" s="803"/>
      <c r="N4" s="803"/>
      <c r="O4" s="803"/>
      <c r="P4" s="804"/>
    </row>
    <row r="5" spans="2:16" ht="51.75" customHeight="1" thickBot="1" x14ac:dyDescent="0.25">
      <c r="B5" s="805" t="s">
        <v>190</v>
      </c>
      <c r="C5" s="806"/>
      <c r="D5" s="806"/>
      <c r="E5" s="806"/>
      <c r="F5" s="806"/>
      <c r="G5" s="806"/>
      <c r="H5" s="807"/>
      <c r="I5" s="808"/>
      <c r="J5" s="714" t="s">
        <v>435</v>
      </c>
      <c r="K5" s="715"/>
      <c r="L5" s="714" t="s">
        <v>436</v>
      </c>
      <c r="M5" s="715"/>
      <c r="N5" s="714" t="s">
        <v>437</v>
      </c>
      <c r="O5" s="715"/>
      <c r="P5" s="716" t="s">
        <v>438</v>
      </c>
    </row>
    <row r="6" spans="2:16" s="723" customFormat="1" ht="48.95" customHeight="1" thickBot="1" x14ac:dyDescent="0.2">
      <c r="B6" s="717" t="s">
        <v>387</v>
      </c>
      <c r="C6" s="718" t="s">
        <v>388</v>
      </c>
      <c r="D6" s="719" t="s">
        <v>430</v>
      </c>
      <c r="E6" s="720" t="s">
        <v>431</v>
      </c>
      <c r="F6" s="720" t="s">
        <v>432</v>
      </c>
      <c r="G6" s="720" t="s">
        <v>433</v>
      </c>
      <c r="H6" s="720" t="s">
        <v>434</v>
      </c>
      <c r="I6" s="809"/>
      <c r="J6" s="721" t="s">
        <v>40</v>
      </c>
      <c r="K6" s="722"/>
      <c r="L6" s="721" t="s">
        <v>40</v>
      </c>
      <c r="M6" s="722"/>
      <c r="N6" s="721" t="s">
        <v>40</v>
      </c>
      <c r="O6" s="722"/>
      <c r="P6" s="721" t="s">
        <v>471</v>
      </c>
    </row>
    <row r="7" spans="2:16" ht="72.75" customHeight="1" thickBot="1" x14ac:dyDescent="0.25">
      <c r="B7" s="724">
        <v>1</v>
      </c>
      <c r="C7" s="601" t="s">
        <v>391</v>
      </c>
      <c r="D7" s="528">
        <v>2</v>
      </c>
      <c r="E7" s="379">
        <v>1</v>
      </c>
      <c r="F7" s="725">
        <v>12</v>
      </c>
      <c r="G7" s="725">
        <v>11</v>
      </c>
      <c r="H7" s="726">
        <f>+G7+F7+E7</f>
        <v>24</v>
      </c>
      <c r="I7" s="809"/>
      <c r="J7" s="727">
        <f>'ANEXO 3 RESUMEN VIG(2026-2028)'!I12</f>
        <v>18162.740000000002</v>
      </c>
      <c r="K7" s="728"/>
      <c r="L7" s="729">
        <f>'ANEXO 3 RESUMEN VIG(2026-2028)'!P12</f>
        <v>227542.56</v>
      </c>
      <c r="M7" s="728">
        <f>ROUND(J7*19%,0)</f>
        <v>3451</v>
      </c>
      <c r="N7" s="730">
        <f>'ANEXO 3 RESUMEN VIG(2026-2028)'!W12</f>
        <v>214838.36</v>
      </c>
      <c r="O7" s="722"/>
      <c r="P7" s="731">
        <f>ROUND(+N7+L7+J7,2)</f>
        <v>460543.66</v>
      </c>
    </row>
    <row r="8" spans="2:16" ht="60.75" thickBot="1" x14ac:dyDescent="0.25">
      <c r="B8" s="724">
        <v>2</v>
      </c>
      <c r="C8" s="601" t="s">
        <v>394</v>
      </c>
      <c r="D8" s="528">
        <v>1</v>
      </c>
      <c r="E8" s="379">
        <v>1</v>
      </c>
      <c r="F8" s="725">
        <v>12</v>
      </c>
      <c r="G8" s="725">
        <v>11</v>
      </c>
      <c r="H8" s="726">
        <f t="shared" ref="H8:H23" si="0">+G8+F8+E8</f>
        <v>24</v>
      </c>
      <c r="I8" s="809"/>
      <c r="J8" s="727">
        <f>'ANEXO 3 RESUMEN VIG(2026-2028)'!I13</f>
        <v>9081.3700000000008</v>
      </c>
      <c r="K8" s="728"/>
      <c r="L8" s="729">
        <f>'ANEXO 3 RESUMEN VIG(2026-2028)'!P13</f>
        <v>113771.28</v>
      </c>
      <c r="M8" s="728">
        <f t="shared" ref="M8:M23" si="1">ROUND(J8*19%,0)</f>
        <v>1725</v>
      </c>
      <c r="N8" s="730">
        <f>'ANEXO 3 RESUMEN VIG(2026-2028)'!W13</f>
        <v>107419.18</v>
      </c>
      <c r="O8" s="722"/>
      <c r="P8" s="731">
        <f t="shared" ref="P8:P22" si="2">ROUND(+N8+L8+J8,2)</f>
        <v>230271.83</v>
      </c>
    </row>
    <row r="9" spans="2:16" ht="60.75" thickBot="1" x14ac:dyDescent="0.25">
      <c r="B9" s="724">
        <v>3</v>
      </c>
      <c r="C9" s="601" t="s">
        <v>392</v>
      </c>
      <c r="D9" s="528">
        <v>1</v>
      </c>
      <c r="E9" s="379">
        <v>1</v>
      </c>
      <c r="F9" s="725">
        <v>12</v>
      </c>
      <c r="G9" s="725">
        <v>11</v>
      </c>
      <c r="H9" s="726">
        <f t="shared" si="0"/>
        <v>24</v>
      </c>
      <c r="I9" s="809"/>
      <c r="J9" s="727">
        <f>'ANEXO 3 RESUMEN VIG(2026-2028)'!I14</f>
        <v>9081.3700000000008</v>
      </c>
      <c r="K9" s="728"/>
      <c r="L9" s="729">
        <f>'ANEXO 3 RESUMEN VIG(2026-2028)'!P14</f>
        <v>113771.28</v>
      </c>
      <c r="M9" s="728">
        <f t="shared" si="1"/>
        <v>1725</v>
      </c>
      <c r="N9" s="730">
        <f>'ANEXO 3 RESUMEN VIG(2026-2028)'!W14</f>
        <v>107419.18</v>
      </c>
      <c r="O9" s="722"/>
      <c r="P9" s="731">
        <f t="shared" si="2"/>
        <v>230271.83</v>
      </c>
    </row>
    <row r="10" spans="2:16" ht="60.75" thickBot="1" x14ac:dyDescent="0.25">
      <c r="B10" s="724">
        <v>4</v>
      </c>
      <c r="C10" s="601" t="s">
        <v>393</v>
      </c>
      <c r="D10" s="528">
        <v>1</v>
      </c>
      <c r="E10" s="379">
        <v>1</v>
      </c>
      <c r="F10" s="725">
        <v>12</v>
      </c>
      <c r="G10" s="725">
        <v>11</v>
      </c>
      <c r="H10" s="726">
        <f t="shared" si="0"/>
        <v>24</v>
      </c>
      <c r="I10" s="809"/>
      <c r="J10" s="727">
        <f>'ANEXO 3 RESUMEN VIG(2026-2028)'!I15</f>
        <v>9081.3700000000008</v>
      </c>
      <c r="K10" s="728"/>
      <c r="L10" s="729">
        <f>'ANEXO 3 RESUMEN VIG(2026-2028)'!P15</f>
        <v>113771.28</v>
      </c>
      <c r="M10" s="728">
        <f t="shared" si="1"/>
        <v>1725</v>
      </c>
      <c r="N10" s="730">
        <f>'ANEXO 3 RESUMEN VIG(2026-2028)'!W15</f>
        <v>107419.18</v>
      </c>
      <c r="O10" s="722"/>
      <c r="P10" s="731">
        <f t="shared" si="2"/>
        <v>230271.83</v>
      </c>
    </row>
    <row r="11" spans="2:16" ht="48.75" thickBot="1" x14ac:dyDescent="0.25">
      <c r="B11" s="724">
        <v>5</v>
      </c>
      <c r="C11" s="601" t="s">
        <v>395</v>
      </c>
      <c r="D11" s="528">
        <v>2</v>
      </c>
      <c r="E11" s="379">
        <v>1</v>
      </c>
      <c r="F11" s="725">
        <v>12</v>
      </c>
      <c r="G11" s="725">
        <v>11</v>
      </c>
      <c r="H11" s="726">
        <f t="shared" si="0"/>
        <v>24</v>
      </c>
      <c r="I11" s="809"/>
      <c r="J11" s="727">
        <f>'ANEXO 3 RESUMEN VIG(2026-2028)'!I16</f>
        <v>18162.740000000002</v>
      </c>
      <c r="K11" s="728"/>
      <c r="L11" s="729">
        <f>'ANEXO 3 RESUMEN VIG(2026-2028)'!P16</f>
        <v>227542.56</v>
      </c>
      <c r="M11" s="728">
        <f t="shared" si="1"/>
        <v>3451</v>
      </c>
      <c r="N11" s="730">
        <f>'ANEXO 3 RESUMEN VIG(2026-2028)'!W16</f>
        <v>214838.36</v>
      </c>
      <c r="O11" s="722"/>
      <c r="P11" s="731">
        <f t="shared" si="2"/>
        <v>460543.66</v>
      </c>
    </row>
    <row r="12" spans="2:16" ht="60.75" customHeight="1" thickBot="1" x14ac:dyDescent="0.25">
      <c r="B12" s="724">
        <v>6</v>
      </c>
      <c r="C12" s="601" t="s">
        <v>396</v>
      </c>
      <c r="D12" s="528">
        <v>1</v>
      </c>
      <c r="E12" s="379">
        <v>1</v>
      </c>
      <c r="F12" s="725">
        <v>12</v>
      </c>
      <c r="G12" s="725">
        <v>11</v>
      </c>
      <c r="H12" s="726">
        <f t="shared" si="0"/>
        <v>24</v>
      </c>
      <c r="I12" s="732"/>
      <c r="J12" s="727">
        <f>'ANEXO 3 RESUMEN VIG(2026-2028)'!I17</f>
        <v>9081.3700000000008</v>
      </c>
      <c r="K12" s="728"/>
      <c r="L12" s="729">
        <f>'ANEXO 3 RESUMEN VIG(2026-2028)'!P17</f>
        <v>113771.28</v>
      </c>
      <c r="M12" s="728">
        <f t="shared" si="1"/>
        <v>1725</v>
      </c>
      <c r="N12" s="730">
        <f>'ANEXO 3 RESUMEN VIG(2026-2028)'!W17</f>
        <v>107419.18</v>
      </c>
      <c r="O12" s="722"/>
      <c r="P12" s="731">
        <f t="shared" si="2"/>
        <v>230271.83</v>
      </c>
    </row>
    <row r="13" spans="2:16" ht="64.5" customHeight="1" thickBot="1" x14ac:dyDescent="0.25">
      <c r="B13" s="724">
        <v>7</v>
      </c>
      <c r="C13" s="601" t="s">
        <v>397</v>
      </c>
      <c r="D13" s="528">
        <v>2</v>
      </c>
      <c r="E13" s="379">
        <v>1</v>
      </c>
      <c r="F13" s="725">
        <v>12</v>
      </c>
      <c r="G13" s="725">
        <v>11</v>
      </c>
      <c r="H13" s="726">
        <f t="shared" si="0"/>
        <v>24</v>
      </c>
      <c r="I13" s="732"/>
      <c r="J13" s="727">
        <f>'ANEXO 3 RESUMEN VIG(2026-2028)'!I18</f>
        <v>18162.740000000002</v>
      </c>
      <c r="K13" s="728"/>
      <c r="L13" s="729">
        <f>'ANEXO 3 RESUMEN VIG(2026-2028)'!P18</f>
        <v>227542.56</v>
      </c>
      <c r="M13" s="728">
        <f t="shared" si="1"/>
        <v>3451</v>
      </c>
      <c r="N13" s="730">
        <f>'ANEXO 3 RESUMEN VIG(2026-2028)'!W18</f>
        <v>214838.36</v>
      </c>
      <c r="O13" s="722"/>
      <c r="P13" s="731">
        <f t="shared" si="2"/>
        <v>460543.66</v>
      </c>
    </row>
    <row r="14" spans="2:16" ht="55.5" customHeight="1" thickBot="1" x14ac:dyDescent="0.25">
      <c r="B14" s="724">
        <v>8</v>
      </c>
      <c r="C14" s="601" t="s">
        <v>398</v>
      </c>
      <c r="D14" s="528">
        <v>3</v>
      </c>
      <c r="E14" s="379">
        <v>1</v>
      </c>
      <c r="F14" s="725">
        <v>12</v>
      </c>
      <c r="G14" s="725">
        <v>11</v>
      </c>
      <c r="H14" s="726">
        <f t="shared" si="0"/>
        <v>24</v>
      </c>
      <c r="I14" s="732"/>
      <c r="J14" s="727">
        <f>'ANEXO 3 RESUMEN VIG(2026-2028)'!I19</f>
        <v>27244.11</v>
      </c>
      <c r="K14" s="728"/>
      <c r="L14" s="729">
        <f>'ANEXO 3 RESUMEN VIG(2026-2028)'!P19</f>
        <v>341313.84</v>
      </c>
      <c r="M14" s="728">
        <f t="shared" si="1"/>
        <v>5176</v>
      </c>
      <c r="N14" s="730">
        <f>'ANEXO 3 RESUMEN VIG(2026-2028)'!W19</f>
        <v>322257.53999999998</v>
      </c>
      <c r="O14" s="722"/>
      <c r="P14" s="731">
        <f t="shared" si="2"/>
        <v>690815.49</v>
      </c>
    </row>
    <row r="15" spans="2:16" ht="72" customHeight="1" thickBot="1" x14ac:dyDescent="0.25">
      <c r="B15" s="724">
        <v>9</v>
      </c>
      <c r="C15" s="601" t="s">
        <v>399</v>
      </c>
      <c r="D15" s="528">
        <v>1</v>
      </c>
      <c r="E15" s="379">
        <v>1</v>
      </c>
      <c r="F15" s="725">
        <v>12</v>
      </c>
      <c r="G15" s="725">
        <v>11</v>
      </c>
      <c r="H15" s="726">
        <f t="shared" si="0"/>
        <v>24</v>
      </c>
      <c r="I15" s="732"/>
      <c r="J15" s="727">
        <f>'ANEXO 3 RESUMEN VIG(2026-2028)'!I20</f>
        <v>9081.3700000000008</v>
      </c>
      <c r="K15" s="728"/>
      <c r="L15" s="729">
        <f>'ANEXO 3 RESUMEN VIG(2026-2028)'!P20</f>
        <v>113771.28</v>
      </c>
      <c r="M15" s="728">
        <f t="shared" si="1"/>
        <v>1725</v>
      </c>
      <c r="N15" s="730">
        <f>'ANEXO 3 RESUMEN VIG(2026-2028)'!W20</f>
        <v>107419.18</v>
      </c>
      <c r="O15" s="722"/>
      <c r="P15" s="731">
        <f t="shared" si="2"/>
        <v>230271.83</v>
      </c>
    </row>
    <row r="16" spans="2:16" ht="58.5" customHeight="1" thickBot="1" x14ac:dyDescent="0.25">
      <c r="B16" s="724">
        <v>10</v>
      </c>
      <c r="C16" s="601" t="s">
        <v>400</v>
      </c>
      <c r="D16" s="528">
        <v>2</v>
      </c>
      <c r="E16" s="379">
        <v>1</v>
      </c>
      <c r="F16" s="725">
        <v>12</v>
      </c>
      <c r="G16" s="725">
        <v>11</v>
      </c>
      <c r="H16" s="726">
        <f t="shared" si="0"/>
        <v>24</v>
      </c>
      <c r="I16" s="732"/>
      <c r="J16" s="727">
        <f>'ANEXO 3 RESUMEN VIG(2026-2028)'!I21</f>
        <v>18162.740000000002</v>
      </c>
      <c r="K16" s="728"/>
      <c r="L16" s="729">
        <f>'ANEXO 3 RESUMEN VIG(2026-2028)'!P21</f>
        <v>227542.56</v>
      </c>
      <c r="M16" s="728">
        <f t="shared" si="1"/>
        <v>3451</v>
      </c>
      <c r="N16" s="730">
        <f>'ANEXO 3 RESUMEN VIG(2026-2028)'!W21</f>
        <v>214838.36</v>
      </c>
      <c r="O16" s="722"/>
      <c r="P16" s="731">
        <f t="shared" si="2"/>
        <v>460543.66</v>
      </c>
    </row>
    <row r="17" spans="1:27" ht="64.5" customHeight="1" thickBot="1" x14ac:dyDescent="0.25">
      <c r="B17" s="724">
        <v>11</v>
      </c>
      <c r="C17" s="601" t="s">
        <v>401</v>
      </c>
      <c r="D17" s="528">
        <v>2</v>
      </c>
      <c r="E17" s="379">
        <v>1</v>
      </c>
      <c r="F17" s="725">
        <v>12</v>
      </c>
      <c r="G17" s="725">
        <v>11</v>
      </c>
      <c r="H17" s="726">
        <f t="shared" si="0"/>
        <v>24</v>
      </c>
      <c r="I17" s="732"/>
      <c r="J17" s="727">
        <f>'ANEXO 3 RESUMEN VIG(2026-2028)'!I22</f>
        <v>18162.740000000002</v>
      </c>
      <c r="K17" s="728"/>
      <c r="L17" s="729">
        <f>'ANEXO 3 RESUMEN VIG(2026-2028)'!P22</f>
        <v>227542.56</v>
      </c>
      <c r="M17" s="728">
        <f t="shared" si="1"/>
        <v>3451</v>
      </c>
      <c r="N17" s="730">
        <f>'ANEXO 3 RESUMEN VIG(2026-2028)'!W22</f>
        <v>214838.36</v>
      </c>
      <c r="O17" s="722"/>
      <c r="P17" s="731">
        <f t="shared" si="2"/>
        <v>460543.66</v>
      </c>
    </row>
    <row r="18" spans="1:27" ht="36.75" customHeight="1" thickBot="1" x14ac:dyDescent="0.25">
      <c r="B18" s="724">
        <v>12</v>
      </c>
      <c r="C18" s="601" t="s">
        <v>402</v>
      </c>
      <c r="D18" s="528">
        <v>20</v>
      </c>
      <c r="E18" s="379">
        <v>1</v>
      </c>
      <c r="F18" s="725">
        <v>12</v>
      </c>
      <c r="G18" s="725">
        <v>11</v>
      </c>
      <c r="H18" s="726">
        <f t="shared" si="0"/>
        <v>24</v>
      </c>
      <c r="I18" s="732"/>
      <c r="J18" s="727">
        <f>'ANEXO 3 RESUMEN VIG(2026-2028)'!I23</f>
        <v>181627.4</v>
      </c>
      <c r="K18" s="728"/>
      <c r="L18" s="729">
        <f>'ANEXO 3 RESUMEN VIG(2026-2028)'!P23</f>
        <v>2275425.6</v>
      </c>
      <c r="M18" s="728">
        <f t="shared" si="1"/>
        <v>34509</v>
      </c>
      <c r="N18" s="730">
        <f>'ANEXO 3 RESUMEN VIG(2026-2028)'!W23</f>
        <v>2148383.6</v>
      </c>
      <c r="O18" s="722"/>
      <c r="P18" s="731">
        <f t="shared" si="2"/>
        <v>4605436.5999999996</v>
      </c>
    </row>
    <row r="19" spans="1:27" ht="63.75" customHeight="1" thickBot="1" x14ac:dyDescent="0.25">
      <c r="B19" s="724">
        <v>13</v>
      </c>
      <c r="C19" s="601" t="s">
        <v>403</v>
      </c>
      <c r="D19" s="528">
        <v>46</v>
      </c>
      <c r="E19" s="379">
        <v>1</v>
      </c>
      <c r="F19" s="725">
        <v>12</v>
      </c>
      <c r="G19" s="725">
        <v>11</v>
      </c>
      <c r="H19" s="726">
        <f t="shared" si="0"/>
        <v>24</v>
      </c>
      <c r="I19" s="732"/>
      <c r="J19" s="727">
        <f>'ANEXO 3 RESUMEN VIG(2026-2028)'!I24</f>
        <v>417743.02</v>
      </c>
      <c r="K19" s="728"/>
      <c r="L19" s="729">
        <f>'ANEXO 3 RESUMEN VIG(2026-2028)'!P24</f>
        <v>5233478.88</v>
      </c>
      <c r="M19" s="728">
        <f t="shared" si="1"/>
        <v>79371</v>
      </c>
      <c r="N19" s="730">
        <f>'ANEXO 3 RESUMEN VIG(2026-2028)'!W24</f>
        <v>4941282.28</v>
      </c>
      <c r="O19" s="722"/>
      <c r="P19" s="731">
        <f t="shared" si="2"/>
        <v>10592504.18</v>
      </c>
    </row>
    <row r="20" spans="1:27" ht="59.25" customHeight="1" thickBot="1" x14ac:dyDescent="0.25">
      <c r="B20" s="724">
        <v>14</v>
      </c>
      <c r="C20" s="601" t="s">
        <v>404</v>
      </c>
      <c r="D20" s="528">
        <v>2</v>
      </c>
      <c r="E20" s="379">
        <v>1</v>
      </c>
      <c r="F20" s="725">
        <v>12</v>
      </c>
      <c r="G20" s="725">
        <v>11</v>
      </c>
      <c r="H20" s="726">
        <f t="shared" si="0"/>
        <v>24</v>
      </c>
      <c r="I20" s="732"/>
      <c r="J20" s="727">
        <f>'ANEXO 3 RESUMEN VIG(2026-2028)'!I25</f>
        <v>18162.740000000002</v>
      </c>
      <c r="K20" s="728"/>
      <c r="L20" s="729">
        <f>'ANEXO 3 RESUMEN VIG(2026-2028)'!P25</f>
        <v>227542.56</v>
      </c>
      <c r="M20" s="728">
        <f t="shared" si="1"/>
        <v>3451</v>
      </c>
      <c r="N20" s="730">
        <f>'ANEXO 3 RESUMEN VIG(2026-2028)'!W25</f>
        <v>214838.36</v>
      </c>
      <c r="O20" s="722"/>
      <c r="P20" s="731">
        <f t="shared" si="2"/>
        <v>460543.66</v>
      </c>
    </row>
    <row r="21" spans="1:27" ht="62.25" customHeight="1" thickBot="1" x14ac:dyDescent="0.25">
      <c r="B21" s="724">
        <v>15</v>
      </c>
      <c r="C21" s="601" t="s">
        <v>405</v>
      </c>
      <c r="D21" s="528">
        <v>1</v>
      </c>
      <c r="E21" s="379">
        <v>1</v>
      </c>
      <c r="F21" s="725">
        <v>12</v>
      </c>
      <c r="G21" s="725">
        <v>11</v>
      </c>
      <c r="H21" s="726">
        <f t="shared" si="0"/>
        <v>24</v>
      </c>
      <c r="I21" s="732"/>
      <c r="J21" s="727">
        <f>'ANEXO 3 RESUMEN VIG(2026-2028)'!I26</f>
        <v>9081.3700000000008</v>
      </c>
      <c r="K21" s="728"/>
      <c r="L21" s="729">
        <f>'ANEXO 3 RESUMEN VIG(2026-2028)'!P26</f>
        <v>113771.28</v>
      </c>
      <c r="M21" s="728">
        <f t="shared" si="1"/>
        <v>1725</v>
      </c>
      <c r="N21" s="730">
        <f>'ANEXO 3 RESUMEN VIG(2026-2028)'!W26</f>
        <v>107419.18</v>
      </c>
      <c r="O21" s="722"/>
      <c r="P21" s="731">
        <f t="shared" si="2"/>
        <v>230271.83</v>
      </c>
    </row>
    <row r="22" spans="1:27" ht="48" customHeight="1" thickBot="1" x14ac:dyDescent="0.25">
      <c r="B22" s="724">
        <v>16</v>
      </c>
      <c r="C22" s="601" t="s">
        <v>406</v>
      </c>
      <c r="D22" s="528">
        <v>1</v>
      </c>
      <c r="E22" s="379">
        <v>1</v>
      </c>
      <c r="F22" s="725">
        <v>12</v>
      </c>
      <c r="G22" s="725">
        <v>11</v>
      </c>
      <c r="H22" s="726">
        <f t="shared" si="0"/>
        <v>24</v>
      </c>
      <c r="I22" s="732"/>
      <c r="J22" s="727">
        <f>'ANEXO 3 RESUMEN VIG(2026-2028)'!I27</f>
        <v>9081.3700000000008</v>
      </c>
      <c r="K22" s="728"/>
      <c r="L22" s="729">
        <f>'ANEXO 3 RESUMEN VIG(2026-2028)'!P27</f>
        <v>113771.28</v>
      </c>
      <c r="M22" s="728">
        <f t="shared" si="1"/>
        <v>1725</v>
      </c>
      <c r="N22" s="730">
        <f>'ANEXO 3 RESUMEN VIG(2026-2028)'!W27</f>
        <v>107419.18</v>
      </c>
      <c r="O22" s="722"/>
      <c r="P22" s="731">
        <f t="shared" si="2"/>
        <v>230271.83</v>
      </c>
    </row>
    <row r="23" spans="1:27" ht="48" customHeight="1" thickBot="1" x14ac:dyDescent="0.25">
      <c r="B23" s="724">
        <v>17</v>
      </c>
      <c r="C23" s="601" t="s">
        <v>407</v>
      </c>
      <c r="D23" s="528">
        <v>1</v>
      </c>
      <c r="E23" s="379">
        <v>1</v>
      </c>
      <c r="F23" s="725">
        <v>12</v>
      </c>
      <c r="G23" s="725">
        <v>11</v>
      </c>
      <c r="H23" s="726">
        <f t="shared" si="0"/>
        <v>24</v>
      </c>
      <c r="I23" s="732"/>
      <c r="J23" s="727">
        <f>'ANEXO 3 RESUMEN VIG(2026-2028)'!I28</f>
        <v>9081.3700000000008</v>
      </c>
      <c r="K23" s="728"/>
      <c r="L23" s="729">
        <f>'ANEXO 3 RESUMEN VIG(2026-2028)'!P28</f>
        <v>113771.28</v>
      </c>
      <c r="M23" s="728">
        <f t="shared" si="1"/>
        <v>1725</v>
      </c>
      <c r="N23" s="730">
        <f>'ANEXO 3 RESUMEN VIG(2026-2028)'!W28</f>
        <v>107419.18</v>
      </c>
      <c r="O23" s="722"/>
      <c r="P23" s="731">
        <f>ROUND(+N23+L23+J23,2)</f>
        <v>230271.83</v>
      </c>
    </row>
    <row r="24" spans="1:27" ht="30" customHeight="1" thickBot="1" x14ac:dyDescent="0.25">
      <c r="B24" s="1" t="s">
        <v>389</v>
      </c>
      <c r="C24" s="782"/>
      <c r="D24" s="782"/>
      <c r="E24" s="782"/>
      <c r="F24" s="782"/>
      <c r="G24" s="782"/>
      <c r="H24" s="783"/>
      <c r="I24" s="449"/>
      <c r="J24" s="733">
        <f>SUM(J7:J23)</f>
        <v>808241.93</v>
      </c>
      <c r="K24" s="734"/>
      <c r="L24" s="733">
        <f>SUM(L7:L23)</f>
        <v>10125643.919999998</v>
      </c>
      <c r="M24" s="735"/>
      <c r="N24" s="733">
        <f>SUM(N7:N23)</f>
        <v>9560307.0199999996</v>
      </c>
      <c r="O24" s="713"/>
      <c r="P24" s="733">
        <f>SUM(P7:P23)</f>
        <v>20494192.869999994</v>
      </c>
      <c r="R24" s="736"/>
    </row>
    <row r="25" spans="1:27" s="711" customFormat="1" ht="30" customHeight="1" x14ac:dyDescent="0.2">
      <c r="B25" s="582"/>
      <c r="C25" s="582"/>
      <c r="D25" s="582"/>
      <c r="E25" s="582"/>
      <c r="F25" s="582"/>
      <c r="G25" s="582"/>
      <c r="H25" s="582"/>
      <c r="I25" s="450"/>
      <c r="J25" s="734"/>
      <c r="K25" s="734"/>
      <c r="L25" s="734"/>
      <c r="M25" s="734"/>
      <c r="N25" s="737"/>
      <c r="O25" s="713"/>
      <c r="P25" s="737"/>
    </row>
    <row r="26" spans="1:27" s="711" customFormat="1" ht="30" customHeight="1" thickBot="1" x14ac:dyDescent="0.25">
      <c r="B26" s="582"/>
      <c r="C26" s="582"/>
      <c r="D26" s="582"/>
      <c r="E26" s="582"/>
      <c r="F26" s="582"/>
      <c r="G26" s="582"/>
      <c r="H26" s="582"/>
      <c r="I26" s="450"/>
      <c r="J26" s="734"/>
      <c r="K26" s="734"/>
      <c r="L26" s="734"/>
      <c r="M26" s="734"/>
      <c r="N26" s="737"/>
      <c r="O26" s="713"/>
      <c r="P26" s="737"/>
    </row>
    <row r="27" spans="1:27" s="585" customFormat="1" ht="35.1" customHeight="1" thickBot="1" x14ac:dyDescent="0.3">
      <c r="A27" s="607"/>
      <c r="B27" s="784" t="s">
        <v>370</v>
      </c>
      <c r="C27" s="785"/>
      <c r="D27" s="785"/>
      <c r="E27" s="785"/>
      <c r="F27" s="785"/>
      <c r="G27" s="786"/>
      <c r="H27" s="608"/>
      <c r="I27" s="608"/>
      <c r="J27" s="607"/>
      <c r="K27" s="608"/>
      <c r="L27" s="608"/>
      <c r="M27" s="608"/>
      <c r="N27" s="608"/>
      <c r="O27" s="608"/>
      <c r="P27" s="607"/>
      <c r="Q27" s="608"/>
      <c r="R27" s="608"/>
      <c r="S27" s="608"/>
      <c r="T27" s="608"/>
      <c r="U27" s="608"/>
      <c r="V27" s="608"/>
      <c r="W27" s="608"/>
      <c r="X27" s="608"/>
      <c r="Y27" s="608"/>
      <c r="Z27" s="608"/>
      <c r="AA27" s="608"/>
    </row>
    <row r="28" spans="1:27" s="585" customFormat="1" ht="45" customHeight="1" thickBot="1" x14ac:dyDescent="0.3">
      <c r="A28" s="607"/>
      <c r="B28" s="607"/>
      <c r="C28" s="607"/>
      <c r="D28" s="608"/>
      <c r="E28" s="608"/>
      <c r="F28" s="608"/>
      <c r="G28" s="608"/>
      <c r="H28" s="608"/>
      <c r="I28" s="608"/>
      <c r="J28" s="714" t="s">
        <v>435</v>
      </c>
      <c r="K28" s="715"/>
      <c r="L28" s="714" t="s">
        <v>436</v>
      </c>
      <c r="M28" s="715"/>
      <c r="N28" s="714" t="s">
        <v>437</v>
      </c>
      <c r="O28" s="608"/>
      <c r="P28" s="716" t="s">
        <v>438</v>
      </c>
      <c r="Q28" s="608"/>
      <c r="R28" s="608"/>
      <c r="S28" s="608"/>
      <c r="T28" s="608"/>
      <c r="U28" s="608"/>
      <c r="V28" s="608"/>
      <c r="W28" s="608"/>
      <c r="X28" s="608"/>
      <c r="Y28" s="608"/>
      <c r="Z28" s="608"/>
      <c r="AA28" s="608"/>
    </row>
    <row r="29" spans="1:27" s="585" customFormat="1" ht="35.1" customHeight="1" thickBot="1" x14ac:dyDescent="0.3">
      <c r="A29" s="406"/>
      <c r="B29" s="765"/>
      <c r="C29" s="766"/>
      <c r="D29" s="121"/>
      <c r="E29" s="608"/>
      <c r="F29" s="608"/>
      <c r="G29" s="608"/>
      <c r="H29" s="608"/>
      <c r="I29" s="608"/>
      <c r="J29" s="721" t="s">
        <v>470</v>
      </c>
      <c r="K29" s="722"/>
      <c r="L29" s="721" t="s">
        <v>470</v>
      </c>
      <c r="M29" s="722"/>
      <c r="N29" s="721" t="s">
        <v>470</v>
      </c>
      <c r="O29" s="608"/>
      <c r="P29" s="721" t="s">
        <v>471</v>
      </c>
      <c r="Q29" s="608"/>
      <c r="R29" s="608"/>
      <c r="S29" s="608"/>
      <c r="T29" s="608"/>
      <c r="U29" s="608"/>
      <c r="V29" s="608"/>
      <c r="W29" s="608"/>
      <c r="X29" s="608"/>
      <c r="Y29" s="608"/>
      <c r="Z29" s="608"/>
      <c r="AA29" s="608"/>
    </row>
    <row r="30" spans="1:27" s="585" customFormat="1" ht="35.1" customHeight="1" thickBot="1" x14ac:dyDescent="0.3">
      <c r="A30" s="611">
        <v>1</v>
      </c>
      <c r="B30" s="789" t="s">
        <v>440</v>
      </c>
      <c r="C30" s="789"/>
      <c r="D30" s="468">
        <v>1</v>
      </c>
      <c r="E30" s="767" t="s">
        <v>356</v>
      </c>
      <c r="F30" s="486"/>
      <c r="G30" s="486"/>
      <c r="H30" s="738"/>
      <c r="I30" s="739"/>
      <c r="J30" s="727">
        <f>'ANEXO 3 RESUMEN VIG(2026-2028)'!H36</f>
        <v>31999.97</v>
      </c>
      <c r="K30" s="722"/>
      <c r="L30" s="729">
        <f>'ANEXO 3 RESUMEN VIG(2026-2028)'!O36</f>
        <v>33407.96</v>
      </c>
      <c r="M30" s="728">
        <f t="shared" ref="M30" si="3">ROUND(J30*19%,0)</f>
        <v>6080</v>
      </c>
      <c r="N30" s="730">
        <f>'ANEXO 3 RESUMEN VIG(2026-2028)'!V36</f>
        <v>34410.21</v>
      </c>
      <c r="O30" s="608"/>
      <c r="P30" s="731">
        <f>ROUND(+N30+L30+J30,2)</f>
        <v>99818.14</v>
      </c>
      <c r="Q30" s="407"/>
      <c r="R30" s="407"/>
      <c r="S30" s="407"/>
      <c r="T30" s="608"/>
      <c r="U30" s="608"/>
      <c r="V30" s="407"/>
      <c r="W30" s="608"/>
      <c r="X30" s="608"/>
      <c r="Y30" s="608"/>
      <c r="Z30" s="608"/>
      <c r="AA30" s="608"/>
    </row>
    <row r="31" spans="1:27" s="585" customFormat="1" ht="35.1" customHeight="1" thickBot="1" x14ac:dyDescent="0.3">
      <c r="A31" s="611">
        <f t="shared" ref="A31:A54" si="4">A30+1</f>
        <v>2</v>
      </c>
      <c r="B31" s="789" t="s">
        <v>441</v>
      </c>
      <c r="C31" s="789"/>
      <c r="D31" s="468">
        <v>1</v>
      </c>
      <c r="E31" s="767" t="s">
        <v>356</v>
      </c>
      <c r="F31" s="485"/>
      <c r="G31" s="485"/>
      <c r="H31" s="608"/>
      <c r="I31" s="740"/>
      <c r="J31" s="727">
        <f>'ANEXO 3 RESUMEN VIG(2026-2028)'!H37</f>
        <v>4883.21</v>
      </c>
      <c r="K31" s="722"/>
      <c r="L31" s="729">
        <f>'ANEXO 3 RESUMEN VIG(2026-2028)'!O37</f>
        <v>5098.07</v>
      </c>
      <c r="M31" s="728">
        <f t="shared" ref="M31:M54" si="5">ROUND(J31*19%,0)</f>
        <v>928</v>
      </c>
      <c r="N31" s="730">
        <f>'ANEXO 3 RESUMEN VIG(2026-2028)'!V37</f>
        <v>5251.01</v>
      </c>
      <c r="O31" s="608"/>
      <c r="P31" s="731">
        <f t="shared" ref="P31:P54" si="6">ROUND(+N31+L31+J31,2)</f>
        <v>15232.29</v>
      </c>
      <c r="Q31" s="407"/>
      <c r="R31" s="407"/>
      <c r="S31" s="407"/>
      <c r="T31" s="608"/>
      <c r="U31" s="608"/>
      <c r="V31" s="407"/>
      <c r="W31" s="608"/>
      <c r="X31" s="608"/>
      <c r="Y31" s="608"/>
      <c r="Z31" s="608"/>
      <c r="AA31" s="608"/>
    </row>
    <row r="32" spans="1:27" s="585" customFormat="1" ht="35.1" customHeight="1" thickBot="1" x14ac:dyDescent="0.3">
      <c r="A32" s="611">
        <f t="shared" si="4"/>
        <v>3</v>
      </c>
      <c r="B32" s="789" t="s">
        <v>442</v>
      </c>
      <c r="C32" s="789"/>
      <c r="D32" s="468">
        <v>1</v>
      </c>
      <c r="E32" s="767" t="s">
        <v>356</v>
      </c>
      <c r="F32" s="485"/>
      <c r="G32" s="485"/>
      <c r="H32" s="608"/>
      <c r="I32" s="740"/>
      <c r="J32" s="727">
        <f>'ANEXO 3 RESUMEN VIG(2026-2028)'!H38</f>
        <v>1637.01</v>
      </c>
      <c r="K32" s="722"/>
      <c r="L32" s="729">
        <f>'ANEXO 3 RESUMEN VIG(2026-2028)'!O38</f>
        <v>1709.04</v>
      </c>
      <c r="M32" s="728">
        <f t="shared" si="5"/>
        <v>311</v>
      </c>
      <c r="N32" s="730">
        <f>'ANEXO 3 RESUMEN VIG(2026-2028)'!V38</f>
        <v>1760.32</v>
      </c>
      <c r="O32" s="608"/>
      <c r="P32" s="731">
        <f t="shared" si="6"/>
        <v>5106.37</v>
      </c>
      <c r="Q32" s="407"/>
      <c r="R32" s="407"/>
      <c r="S32" s="407"/>
      <c r="T32" s="608"/>
      <c r="U32" s="608"/>
      <c r="V32" s="407"/>
      <c r="W32" s="608"/>
      <c r="X32" s="608"/>
      <c r="Y32" s="608"/>
      <c r="Z32" s="608"/>
      <c r="AA32" s="608"/>
    </row>
    <row r="33" spans="1:27" s="585" customFormat="1" ht="35.1" customHeight="1" thickBot="1" x14ac:dyDescent="0.3">
      <c r="A33" s="611">
        <f t="shared" si="4"/>
        <v>4</v>
      </c>
      <c r="B33" s="789" t="s">
        <v>443</v>
      </c>
      <c r="C33" s="789"/>
      <c r="D33" s="468">
        <v>1</v>
      </c>
      <c r="E33" s="767" t="s">
        <v>356</v>
      </c>
      <c r="F33" s="485"/>
      <c r="G33" s="485"/>
      <c r="H33" s="608"/>
      <c r="I33" s="740"/>
      <c r="J33" s="727">
        <f>'ANEXO 3 RESUMEN VIG(2026-2028)'!H39</f>
        <v>2900.34</v>
      </c>
      <c r="K33" s="722"/>
      <c r="L33" s="729">
        <f>'ANEXO 3 RESUMEN VIG(2026-2028)'!O39</f>
        <v>3027.96</v>
      </c>
      <c r="M33" s="728">
        <f t="shared" si="5"/>
        <v>551</v>
      </c>
      <c r="N33" s="730">
        <f>'ANEXO 3 RESUMEN VIG(2026-2028)'!V39</f>
        <v>3118.8</v>
      </c>
      <c r="O33" s="608"/>
      <c r="P33" s="731">
        <f t="shared" si="6"/>
        <v>9047.1</v>
      </c>
      <c r="Q33" s="407"/>
      <c r="R33" s="407"/>
      <c r="S33" s="407"/>
      <c r="T33" s="608"/>
      <c r="U33" s="608"/>
      <c r="V33" s="407"/>
      <c r="W33" s="608"/>
      <c r="X33" s="608"/>
      <c r="Y33" s="608"/>
      <c r="Z33" s="608"/>
      <c r="AA33" s="608"/>
    </row>
    <row r="34" spans="1:27" s="585" customFormat="1" ht="35.1" customHeight="1" thickBot="1" x14ac:dyDescent="0.3">
      <c r="A34" s="611">
        <f t="shared" si="4"/>
        <v>5</v>
      </c>
      <c r="B34" s="789" t="s">
        <v>444</v>
      </c>
      <c r="C34" s="789"/>
      <c r="D34" s="468">
        <v>1</v>
      </c>
      <c r="E34" s="767" t="s">
        <v>356</v>
      </c>
      <c r="F34" s="485"/>
      <c r="G34" s="485"/>
      <c r="H34" s="608"/>
      <c r="I34" s="740"/>
      <c r="J34" s="727">
        <f>'ANEXO 3 RESUMEN VIG(2026-2028)'!H40</f>
        <v>35032.870000000003</v>
      </c>
      <c r="K34" s="722"/>
      <c r="L34" s="729">
        <f>'ANEXO 3 RESUMEN VIG(2026-2028)'!O40</f>
        <v>36574.32</v>
      </c>
      <c r="M34" s="728">
        <f t="shared" si="5"/>
        <v>6656</v>
      </c>
      <c r="N34" s="730">
        <f>'ANEXO 3 RESUMEN VIG(2026-2028)'!V40</f>
        <v>37671.54</v>
      </c>
      <c r="O34" s="608"/>
      <c r="P34" s="731">
        <f t="shared" si="6"/>
        <v>109278.73</v>
      </c>
      <c r="Q34" s="407"/>
      <c r="R34" s="407"/>
      <c r="S34" s="407"/>
      <c r="T34" s="608"/>
      <c r="U34" s="608"/>
      <c r="V34" s="407"/>
      <c r="W34" s="608"/>
      <c r="X34" s="608"/>
      <c r="Y34" s="608"/>
      <c r="Z34" s="608"/>
      <c r="AA34" s="608"/>
    </row>
    <row r="35" spans="1:27" s="585" customFormat="1" ht="35.1" customHeight="1" thickBot="1" x14ac:dyDescent="0.3">
      <c r="A35" s="611">
        <f t="shared" si="4"/>
        <v>6</v>
      </c>
      <c r="B35" s="789" t="s">
        <v>445</v>
      </c>
      <c r="C35" s="789"/>
      <c r="D35" s="468">
        <v>1</v>
      </c>
      <c r="E35" s="767" t="s">
        <v>356</v>
      </c>
      <c r="F35" s="485"/>
      <c r="G35" s="485"/>
      <c r="H35" s="608"/>
      <c r="I35" s="740"/>
      <c r="J35" s="727">
        <f>'ANEXO 3 RESUMEN VIG(2026-2028)'!H41</f>
        <v>7000.27</v>
      </c>
      <c r="K35" s="722"/>
      <c r="L35" s="729">
        <f>'ANEXO 3 RESUMEN VIG(2026-2028)'!O41</f>
        <v>7308.28</v>
      </c>
      <c r="M35" s="728">
        <f t="shared" si="5"/>
        <v>1330</v>
      </c>
      <c r="N35" s="730">
        <f>'ANEXO 3 RESUMEN VIG(2026-2028)'!V41</f>
        <v>7527.52</v>
      </c>
      <c r="O35" s="608"/>
      <c r="P35" s="731">
        <f t="shared" si="6"/>
        <v>21836.07</v>
      </c>
      <c r="Q35" s="407"/>
      <c r="R35" s="407"/>
      <c r="S35" s="407"/>
      <c r="T35" s="608"/>
      <c r="U35" s="608"/>
      <c r="V35" s="407"/>
      <c r="W35" s="608"/>
      <c r="X35" s="608"/>
      <c r="Y35" s="608"/>
      <c r="Z35" s="608"/>
      <c r="AA35" s="608"/>
    </row>
    <row r="36" spans="1:27" s="585" customFormat="1" ht="35.1" customHeight="1" thickBot="1" x14ac:dyDescent="0.3">
      <c r="A36" s="611">
        <f t="shared" si="4"/>
        <v>7</v>
      </c>
      <c r="B36" s="789" t="s">
        <v>446</v>
      </c>
      <c r="C36" s="789"/>
      <c r="D36" s="468">
        <v>1</v>
      </c>
      <c r="E36" s="767" t="s">
        <v>465</v>
      </c>
      <c r="F36" s="485"/>
      <c r="G36" s="485"/>
      <c r="H36" s="608"/>
      <c r="I36" s="740"/>
      <c r="J36" s="727">
        <f>'ANEXO 3 RESUMEN VIG(2026-2028)'!H42</f>
        <v>3800.32</v>
      </c>
      <c r="K36" s="722"/>
      <c r="L36" s="729">
        <f>'ANEXO 3 RESUMEN VIG(2026-2028)'!O42</f>
        <v>3967.54</v>
      </c>
      <c r="M36" s="728">
        <f t="shared" si="5"/>
        <v>722</v>
      </c>
      <c r="N36" s="730">
        <f>'ANEXO 3 RESUMEN VIG(2026-2028)'!V42</f>
        <v>4086.57</v>
      </c>
      <c r="O36" s="608"/>
      <c r="P36" s="731">
        <f t="shared" si="6"/>
        <v>11854.43</v>
      </c>
      <c r="Q36" s="407"/>
      <c r="R36" s="407"/>
      <c r="S36" s="407"/>
      <c r="T36" s="608"/>
      <c r="U36" s="608"/>
      <c r="V36" s="407"/>
      <c r="W36" s="608"/>
      <c r="X36" s="608"/>
      <c r="Y36" s="608"/>
      <c r="Z36" s="608"/>
      <c r="AA36" s="608"/>
    </row>
    <row r="37" spans="1:27" s="585" customFormat="1" ht="35.1" customHeight="1" thickBot="1" x14ac:dyDescent="0.3">
      <c r="A37" s="611">
        <f t="shared" si="4"/>
        <v>8</v>
      </c>
      <c r="B37" s="789" t="s">
        <v>447</v>
      </c>
      <c r="C37" s="789"/>
      <c r="D37" s="468">
        <v>1</v>
      </c>
      <c r="E37" s="767" t="s">
        <v>356</v>
      </c>
      <c r="F37" s="485"/>
      <c r="G37" s="485"/>
      <c r="H37" s="608"/>
      <c r="I37" s="740"/>
      <c r="J37" s="727">
        <f>'ANEXO 3 RESUMEN VIG(2026-2028)'!H43</f>
        <v>53533.94</v>
      </c>
      <c r="K37" s="722"/>
      <c r="L37" s="729">
        <f>'ANEXO 3 RESUMEN VIG(2026-2028)'!O43</f>
        <v>55889.43</v>
      </c>
      <c r="M37" s="728">
        <f t="shared" si="5"/>
        <v>10171</v>
      </c>
      <c r="N37" s="730">
        <f>'ANEXO 3 RESUMEN VIG(2026-2028)'!V43</f>
        <v>57566.12</v>
      </c>
      <c r="O37" s="608"/>
      <c r="P37" s="731">
        <f t="shared" si="6"/>
        <v>166989.49</v>
      </c>
      <c r="Q37" s="407"/>
      <c r="R37" s="407"/>
      <c r="S37" s="407"/>
      <c r="T37" s="608"/>
      <c r="U37" s="608"/>
      <c r="V37" s="407"/>
      <c r="W37" s="608"/>
      <c r="X37" s="608"/>
      <c r="Y37" s="608"/>
      <c r="Z37" s="608"/>
      <c r="AA37" s="608"/>
    </row>
    <row r="38" spans="1:27" s="585" customFormat="1" ht="35.1" customHeight="1" thickBot="1" x14ac:dyDescent="0.3">
      <c r="A38" s="611">
        <f t="shared" si="4"/>
        <v>9</v>
      </c>
      <c r="B38" s="789" t="s">
        <v>448</v>
      </c>
      <c r="C38" s="789"/>
      <c r="D38" s="468">
        <v>1</v>
      </c>
      <c r="E38" s="767" t="s">
        <v>356</v>
      </c>
      <c r="F38" s="485"/>
      <c r="G38" s="485"/>
      <c r="H38" s="608"/>
      <c r="I38" s="740"/>
      <c r="J38" s="727">
        <f>'ANEXO 3 RESUMEN VIG(2026-2028)'!H44</f>
        <v>62033.08</v>
      </c>
      <c r="K38" s="722"/>
      <c r="L38" s="729">
        <f>'ANEXO 3 RESUMEN VIG(2026-2028)'!O44</f>
        <v>64762.54</v>
      </c>
      <c r="M38" s="728">
        <f t="shared" si="5"/>
        <v>11786</v>
      </c>
      <c r="N38" s="730">
        <f>'ANEXO 3 RESUMEN VIG(2026-2028)'!V44</f>
        <v>66705.41</v>
      </c>
      <c r="O38" s="608"/>
      <c r="P38" s="731">
        <f t="shared" si="6"/>
        <v>193501.03</v>
      </c>
      <c r="Q38" s="407"/>
      <c r="R38" s="407"/>
      <c r="S38" s="407"/>
      <c r="T38" s="608"/>
      <c r="U38" s="608"/>
      <c r="V38" s="407"/>
      <c r="W38" s="608"/>
      <c r="X38" s="608"/>
      <c r="Y38" s="608"/>
      <c r="Z38" s="608"/>
      <c r="AA38" s="608"/>
    </row>
    <row r="39" spans="1:27" s="585" customFormat="1" ht="35.1" customHeight="1" thickBot="1" x14ac:dyDescent="0.3">
      <c r="A39" s="611">
        <f t="shared" si="4"/>
        <v>10</v>
      </c>
      <c r="B39" s="789" t="s">
        <v>449</v>
      </c>
      <c r="C39" s="789"/>
      <c r="D39" s="468">
        <v>1</v>
      </c>
      <c r="E39" s="767" t="s">
        <v>356</v>
      </c>
      <c r="F39" s="485"/>
      <c r="G39" s="485"/>
      <c r="H39" s="608"/>
      <c r="I39" s="740"/>
      <c r="J39" s="727">
        <f>'ANEXO 3 RESUMEN VIG(2026-2028)'!H45</f>
        <v>1163.43</v>
      </c>
      <c r="K39" s="722"/>
      <c r="L39" s="729">
        <f>'ANEXO 3 RESUMEN VIG(2026-2028)'!O45</f>
        <v>1214.6199999999999</v>
      </c>
      <c r="M39" s="728">
        <f t="shared" si="5"/>
        <v>221</v>
      </c>
      <c r="N39" s="730">
        <f>'ANEXO 3 RESUMEN VIG(2026-2028)'!V45</f>
        <v>1251.06</v>
      </c>
      <c r="O39" s="608"/>
      <c r="P39" s="731">
        <f t="shared" si="6"/>
        <v>3629.11</v>
      </c>
      <c r="Q39" s="407"/>
      <c r="R39" s="407"/>
      <c r="S39" s="407"/>
      <c r="T39" s="608"/>
      <c r="U39" s="608"/>
      <c r="V39" s="407"/>
      <c r="W39" s="608"/>
      <c r="X39" s="608"/>
      <c r="Y39" s="608"/>
      <c r="Z39" s="608"/>
      <c r="AA39" s="608"/>
    </row>
    <row r="40" spans="1:27" s="585" customFormat="1" ht="35.1" customHeight="1" thickBot="1" x14ac:dyDescent="0.3">
      <c r="A40" s="611">
        <f t="shared" si="4"/>
        <v>11</v>
      </c>
      <c r="B40" s="789" t="s">
        <v>450</v>
      </c>
      <c r="C40" s="789"/>
      <c r="D40" s="468">
        <v>1</v>
      </c>
      <c r="E40" s="767" t="s">
        <v>356</v>
      </c>
      <c r="F40" s="485"/>
      <c r="G40" s="485"/>
      <c r="H40" s="608"/>
      <c r="I40" s="740"/>
      <c r="J40" s="727">
        <f>'ANEXO 3 RESUMEN VIG(2026-2028)'!H46</f>
        <v>1966.58</v>
      </c>
      <c r="K40" s="722"/>
      <c r="L40" s="729">
        <f>'ANEXO 3 RESUMEN VIG(2026-2028)'!O46</f>
        <v>2053.12</v>
      </c>
      <c r="M40" s="728">
        <f t="shared" si="5"/>
        <v>374</v>
      </c>
      <c r="N40" s="730">
        <f>'ANEXO 3 RESUMEN VIG(2026-2028)'!V46</f>
        <v>2114.71</v>
      </c>
      <c r="O40" s="608"/>
      <c r="P40" s="731">
        <f t="shared" si="6"/>
        <v>6134.41</v>
      </c>
      <c r="Q40" s="407"/>
      <c r="R40" s="407"/>
      <c r="S40" s="407"/>
      <c r="T40" s="608"/>
      <c r="U40" s="608"/>
      <c r="V40" s="407"/>
      <c r="W40" s="608"/>
      <c r="X40" s="608"/>
      <c r="Y40" s="608"/>
      <c r="Z40" s="608"/>
      <c r="AA40" s="608"/>
    </row>
    <row r="41" spans="1:27" s="585" customFormat="1" ht="35.1" customHeight="1" thickBot="1" x14ac:dyDescent="0.3">
      <c r="A41" s="611">
        <f t="shared" si="4"/>
        <v>12</v>
      </c>
      <c r="B41" s="789" t="s">
        <v>451</v>
      </c>
      <c r="C41" s="789"/>
      <c r="D41" s="468">
        <v>1</v>
      </c>
      <c r="E41" s="767" t="s">
        <v>356</v>
      </c>
      <c r="F41" s="485"/>
      <c r="G41" s="485"/>
      <c r="H41" s="608"/>
      <c r="I41" s="740"/>
      <c r="J41" s="727">
        <f>'ANEXO 3 RESUMEN VIG(2026-2028)'!H47</f>
        <v>59167.85</v>
      </c>
      <c r="K41" s="722"/>
      <c r="L41" s="729">
        <f>'ANEXO 3 RESUMEN VIG(2026-2028)'!O47</f>
        <v>61771.23</v>
      </c>
      <c r="M41" s="728">
        <f t="shared" si="5"/>
        <v>11242</v>
      </c>
      <c r="N41" s="730">
        <f>'ANEXO 3 RESUMEN VIG(2026-2028)'!V47</f>
        <v>63624.37</v>
      </c>
      <c r="O41" s="608"/>
      <c r="P41" s="731">
        <f t="shared" si="6"/>
        <v>184563.45</v>
      </c>
      <c r="Q41" s="407"/>
      <c r="R41" s="407"/>
      <c r="S41" s="407"/>
      <c r="T41" s="608"/>
      <c r="U41" s="608"/>
      <c r="V41" s="407"/>
      <c r="W41" s="608"/>
      <c r="X41" s="608"/>
      <c r="Y41" s="608"/>
      <c r="Z41" s="608"/>
      <c r="AA41" s="608"/>
    </row>
    <row r="42" spans="1:27" s="585" customFormat="1" ht="35.1" customHeight="1" thickBot="1" x14ac:dyDescent="0.3">
      <c r="A42" s="611">
        <f t="shared" si="4"/>
        <v>13</v>
      </c>
      <c r="B42" s="789" t="s">
        <v>452</v>
      </c>
      <c r="C42" s="789"/>
      <c r="D42" s="468">
        <v>1</v>
      </c>
      <c r="E42" s="767" t="s">
        <v>356</v>
      </c>
      <c r="F42" s="485"/>
      <c r="G42" s="485"/>
      <c r="H42" s="608"/>
      <c r="I42" s="740"/>
      <c r="J42" s="727">
        <f>'ANEXO 3 RESUMEN VIG(2026-2028)'!H48</f>
        <v>63500.71</v>
      </c>
      <c r="K42" s="722"/>
      <c r="L42" s="729">
        <f>'ANEXO 3 RESUMEN VIG(2026-2028)'!O48</f>
        <v>66294.73</v>
      </c>
      <c r="M42" s="728">
        <f t="shared" si="5"/>
        <v>12065</v>
      </c>
      <c r="N42" s="730">
        <f>'ANEXO 3 RESUMEN VIG(2026-2028)'!V48</f>
        <v>68283.58</v>
      </c>
      <c r="O42" s="608"/>
      <c r="P42" s="731">
        <f t="shared" si="6"/>
        <v>198079.02</v>
      </c>
      <c r="Q42" s="407"/>
      <c r="R42" s="407"/>
      <c r="S42" s="407"/>
      <c r="T42" s="608"/>
      <c r="U42" s="608"/>
      <c r="V42" s="407"/>
      <c r="W42" s="608"/>
      <c r="X42" s="608"/>
      <c r="Y42" s="608"/>
      <c r="Z42" s="608"/>
      <c r="AA42" s="608"/>
    </row>
    <row r="43" spans="1:27" s="585" customFormat="1" ht="35.1" customHeight="1" thickBot="1" x14ac:dyDescent="0.3">
      <c r="A43" s="611">
        <f t="shared" si="4"/>
        <v>14</v>
      </c>
      <c r="B43" s="789" t="s">
        <v>453</v>
      </c>
      <c r="C43" s="789"/>
      <c r="D43" s="468">
        <v>1</v>
      </c>
      <c r="E43" s="767" t="s">
        <v>356</v>
      </c>
      <c r="F43" s="485"/>
      <c r="G43" s="485"/>
      <c r="H43" s="608"/>
      <c r="I43" s="740"/>
      <c r="J43" s="727">
        <f>'ANEXO 3 RESUMEN VIG(2026-2028)'!H49</f>
        <v>31833.919999999998</v>
      </c>
      <c r="K43" s="722"/>
      <c r="L43" s="729">
        <f>'ANEXO 3 RESUMEN VIG(2026-2028)'!O49</f>
        <v>33234.61</v>
      </c>
      <c r="M43" s="728">
        <f t="shared" si="5"/>
        <v>6048</v>
      </c>
      <c r="N43" s="730">
        <f>'ANEXO 3 RESUMEN VIG(2026-2028)'!V49</f>
        <v>34231.65</v>
      </c>
      <c r="O43" s="608"/>
      <c r="P43" s="731">
        <f t="shared" si="6"/>
        <v>99300.18</v>
      </c>
      <c r="Q43" s="407"/>
      <c r="R43" s="407"/>
      <c r="S43" s="407"/>
      <c r="T43" s="608"/>
      <c r="U43" s="608"/>
      <c r="V43" s="407"/>
      <c r="W43" s="608"/>
      <c r="X43" s="608"/>
      <c r="Y43" s="608"/>
      <c r="Z43" s="608"/>
      <c r="AA43" s="608"/>
    </row>
    <row r="44" spans="1:27" s="585" customFormat="1" ht="35.1" customHeight="1" thickBot="1" x14ac:dyDescent="0.3">
      <c r="A44" s="611">
        <f t="shared" si="4"/>
        <v>15</v>
      </c>
      <c r="B44" s="789" t="s">
        <v>454</v>
      </c>
      <c r="C44" s="789"/>
      <c r="D44" s="468">
        <v>1</v>
      </c>
      <c r="E44" s="767" t="s">
        <v>356</v>
      </c>
      <c r="F44" s="485"/>
      <c r="G44" s="485"/>
      <c r="H44" s="608"/>
      <c r="I44" s="740"/>
      <c r="J44" s="727">
        <f>'ANEXO 3 RESUMEN VIG(2026-2028)'!H50</f>
        <v>63667.82</v>
      </c>
      <c r="K44" s="722"/>
      <c r="L44" s="729">
        <f>'ANEXO 3 RESUMEN VIG(2026-2028)'!O50</f>
        <v>66469.210000000006</v>
      </c>
      <c r="M44" s="728">
        <f t="shared" si="5"/>
        <v>12097</v>
      </c>
      <c r="N44" s="730">
        <f>'ANEXO 3 RESUMEN VIG(2026-2028)'!V50</f>
        <v>68463.28</v>
      </c>
      <c r="O44" s="608"/>
      <c r="P44" s="731">
        <f t="shared" si="6"/>
        <v>198600.31</v>
      </c>
      <c r="Q44" s="407"/>
      <c r="R44" s="407"/>
      <c r="S44" s="407"/>
      <c r="T44" s="608"/>
      <c r="U44" s="608"/>
      <c r="V44" s="407"/>
      <c r="W44" s="608"/>
      <c r="X44" s="608"/>
      <c r="Y44" s="608"/>
      <c r="Z44" s="608"/>
      <c r="AA44" s="608"/>
    </row>
    <row r="45" spans="1:27" s="585" customFormat="1" ht="35.1" customHeight="1" thickBot="1" x14ac:dyDescent="0.3">
      <c r="A45" s="611">
        <f t="shared" si="4"/>
        <v>16</v>
      </c>
      <c r="B45" s="789" t="s">
        <v>455</v>
      </c>
      <c r="C45" s="789"/>
      <c r="D45" s="468">
        <v>1</v>
      </c>
      <c r="E45" s="767" t="s">
        <v>356</v>
      </c>
      <c r="F45" s="485"/>
      <c r="G45" s="485"/>
      <c r="H45" s="608"/>
      <c r="I45" s="740"/>
      <c r="J45" s="727">
        <f>'ANEXO 3 RESUMEN VIG(2026-2028)'!H51</f>
        <v>49267.87</v>
      </c>
      <c r="K45" s="722"/>
      <c r="L45" s="729">
        <f>'ANEXO 3 RESUMEN VIG(2026-2028)'!O51</f>
        <v>51435.66</v>
      </c>
      <c r="M45" s="728">
        <f t="shared" si="5"/>
        <v>9361</v>
      </c>
      <c r="N45" s="730">
        <f>'ANEXO 3 RESUMEN VIG(2026-2028)'!V51</f>
        <v>52978.73</v>
      </c>
      <c r="O45" s="608"/>
      <c r="P45" s="731">
        <f t="shared" si="6"/>
        <v>153682.26</v>
      </c>
      <c r="Q45" s="407"/>
      <c r="R45" s="407"/>
      <c r="S45" s="407"/>
      <c r="T45" s="608"/>
      <c r="U45" s="608"/>
      <c r="V45" s="407"/>
      <c r="W45" s="608"/>
      <c r="X45" s="608"/>
      <c r="Y45" s="608"/>
      <c r="Z45" s="608"/>
      <c r="AA45" s="608"/>
    </row>
    <row r="46" spans="1:27" s="585" customFormat="1" ht="35.1" customHeight="1" thickBot="1" x14ac:dyDescent="0.3">
      <c r="A46" s="611">
        <f t="shared" si="4"/>
        <v>17</v>
      </c>
      <c r="B46" s="789" t="s">
        <v>456</v>
      </c>
      <c r="C46" s="789"/>
      <c r="D46" s="468">
        <v>1</v>
      </c>
      <c r="E46" s="767" t="s">
        <v>356</v>
      </c>
      <c r="F46" s="485"/>
      <c r="G46" s="485"/>
      <c r="H46" s="608"/>
      <c r="I46" s="740"/>
      <c r="J46" s="727">
        <f>'ANEXO 3 RESUMEN VIG(2026-2028)'!H52</f>
        <v>22833.94</v>
      </c>
      <c r="K46" s="722"/>
      <c r="L46" s="729">
        <f>'ANEXO 3 RESUMEN VIG(2026-2028)'!O52</f>
        <v>23838.63</v>
      </c>
      <c r="M46" s="728">
        <f t="shared" si="5"/>
        <v>4338</v>
      </c>
      <c r="N46" s="730">
        <f>'ANEXO 3 RESUMEN VIG(2026-2028)'!V52</f>
        <v>24553.78</v>
      </c>
      <c r="O46" s="608"/>
      <c r="P46" s="731">
        <f t="shared" si="6"/>
        <v>71226.350000000006</v>
      </c>
      <c r="Q46" s="407"/>
      <c r="R46" s="407"/>
      <c r="S46" s="407"/>
      <c r="T46" s="608"/>
      <c r="U46" s="608"/>
      <c r="V46" s="407"/>
      <c r="W46" s="608"/>
      <c r="X46" s="608"/>
      <c r="Y46" s="608"/>
      <c r="Z46" s="608"/>
      <c r="AA46" s="608"/>
    </row>
    <row r="47" spans="1:27" s="585" customFormat="1" ht="35.1" customHeight="1" thickBot="1" x14ac:dyDescent="0.3">
      <c r="A47" s="611">
        <f t="shared" si="4"/>
        <v>18</v>
      </c>
      <c r="B47" s="789" t="s">
        <v>457</v>
      </c>
      <c r="C47" s="789"/>
      <c r="D47" s="468">
        <v>1</v>
      </c>
      <c r="E47" s="767" t="s">
        <v>465</v>
      </c>
      <c r="F47" s="485"/>
      <c r="G47" s="485"/>
      <c r="H47" s="608"/>
      <c r="I47" s="740"/>
      <c r="J47" s="727">
        <f>'ANEXO 3 RESUMEN VIG(2026-2028)'!H53</f>
        <v>10882.87</v>
      </c>
      <c r="K47" s="722"/>
      <c r="L47" s="729">
        <f>'ANEXO 3 RESUMEN VIG(2026-2028)'!O53</f>
        <v>11361.72</v>
      </c>
      <c r="M47" s="728">
        <f t="shared" si="5"/>
        <v>2068</v>
      </c>
      <c r="N47" s="730">
        <f>'ANEXO 3 RESUMEN VIG(2026-2028)'!V53</f>
        <v>11702.57</v>
      </c>
      <c r="O47" s="608"/>
      <c r="P47" s="731">
        <f t="shared" si="6"/>
        <v>33947.160000000003</v>
      </c>
      <c r="Q47" s="407"/>
      <c r="R47" s="407"/>
      <c r="S47" s="407"/>
      <c r="T47" s="608"/>
      <c r="U47" s="608"/>
      <c r="V47" s="407"/>
      <c r="W47" s="608"/>
      <c r="X47" s="608"/>
      <c r="Y47" s="608"/>
      <c r="Z47" s="608"/>
      <c r="AA47" s="608"/>
    </row>
    <row r="48" spans="1:27" s="585" customFormat="1" ht="35.1" customHeight="1" thickBot="1" x14ac:dyDescent="0.3">
      <c r="A48" s="611">
        <f t="shared" si="4"/>
        <v>19</v>
      </c>
      <c r="B48" s="789" t="s">
        <v>458</v>
      </c>
      <c r="C48" s="789"/>
      <c r="D48" s="468">
        <v>1</v>
      </c>
      <c r="E48" s="767" t="s">
        <v>356</v>
      </c>
      <c r="F48" s="485"/>
      <c r="G48" s="485"/>
      <c r="H48" s="608"/>
      <c r="I48" s="740"/>
      <c r="J48" s="727">
        <f>'ANEXO 3 RESUMEN VIG(2026-2028)'!H54</f>
        <v>43697.79</v>
      </c>
      <c r="K48" s="722"/>
      <c r="L48" s="729">
        <f>'ANEXO 3 RESUMEN VIG(2026-2028)'!O54</f>
        <v>45620.480000000003</v>
      </c>
      <c r="M48" s="728">
        <f t="shared" si="5"/>
        <v>8303</v>
      </c>
      <c r="N48" s="730">
        <f>'ANEXO 3 RESUMEN VIG(2026-2028)'!V54</f>
        <v>46989.1</v>
      </c>
      <c r="O48" s="608"/>
      <c r="P48" s="731">
        <f t="shared" si="6"/>
        <v>136307.37</v>
      </c>
      <c r="Q48" s="407"/>
      <c r="R48" s="407"/>
      <c r="S48" s="407"/>
      <c r="T48" s="608"/>
      <c r="U48" s="608"/>
      <c r="V48" s="407"/>
      <c r="W48" s="608"/>
      <c r="X48" s="608"/>
      <c r="Y48" s="608"/>
      <c r="Z48" s="608"/>
      <c r="AA48" s="608"/>
    </row>
    <row r="49" spans="1:30" s="585" customFormat="1" ht="35.1" customHeight="1" thickBot="1" x14ac:dyDescent="0.3">
      <c r="A49" s="611">
        <f t="shared" si="4"/>
        <v>20</v>
      </c>
      <c r="B49" s="789" t="s">
        <v>459</v>
      </c>
      <c r="C49" s="789"/>
      <c r="D49" s="468">
        <v>1</v>
      </c>
      <c r="E49" s="767" t="s">
        <v>356</v>
      </c>
      <c r="F49" s="485"/>
      <c r="G49" s="485"/>
      <c r="H49" s="608"/>
      <c r="I49" s="740"/>
      <c r="J49" s="727">
        <f>'ANEXO 3 RESUMEN VIG(2026-2028)'!H55</f>
        <v>88697.67</v>
      </c>
      <c r="K49" s="722"/>
      <c r="L49" s="729">
        <f>'ANEXO 3 RESUMEN VIG(2026-2028)'!O55</f>
        <v>92600.36</v>
      </c>
      <c r="M49" s="728">
        <f t="shared" si="5"/>
        <v>16853</v>
      </c>
      <c r="N49" s="730">
        <f>'ANEXO 3 RESUMEN VIG(2026-2028)'!V55</f>
        <v>95378.37</v>
      </c>
      <c r="O49" s="608"/>
      <c r="P49" s="731">
        <f t="shared" si="6"/>
        <v>276676.40000000002</v>
      </c>
      <c r="Q49" s="407"/>
      <c r="R49" s="407"/>
      <c r="S49" s="407"/>
      <c r="T49" s="608"/>
      <c r="U49" s="608"/>
      <c r="V49" s="407"/>
      <c r="W49" s="608"/>
      <c r="X49" s="608"/>
      <c r="Y49" s="608"/>
      <c r="Z49" s="608"/>
      <c r="AA49" s="608"/>
    </row>
    <row r="50" spans="1:30" s="585" customFormat="1" ht="35.1" customHeight="1" thickBot="1" x14ac:dyDescent="0.3">
      <c r="A50" s="611">
        <f t="shared" si="4"/>
        <v>21</v>
      </c>
      <c r="B50" s="789" t="s">
        <v>460</v>
      </c>
      <c r="C50" s="789"/>
      <c r="D50" s="468">
        <v>1</v>
      </c>
      <c r="E50" s="767" t="s">
        <v>465</v>
      </c>
      <c r="F50" s="485"/>
      <c r="G50" s="485"/>
      <c r="H50" s="608"/>
      <c r="I50" s="740"/>
      <c r="J50" s="727">
        <f>'ANEXO 3 RESUMEN VIG(2026-2028)'!H56</f>
        <v>526997.55000000005</v>
      </c>
      <c r="K50" s="722"/>
      <c r="L50" s="729">
        <f>'ANEXO 3 RESUMEN VIG(2026-2028)'!O56</f>
        <v>550185.43999999994</v>
      </c>
      <c r="M50" s="728">
        <f t="shared" si="5"/>
        <v>100130</v>
      </c>
      <c r="N50" s="730">
        <f>'ANEXO 3 RESUMEN VIG(2026-2028)'!V56</f>
        <v>566691.01</v>
      </c>
      <c r="O50" s="608"/>
      <c r="P50" s="731">
        <f t="shared" si="6"/>
        <v>1643874</v>
      </c>
      <c r="Q50" s="407"/>
      <c r="R50" s="407"/>
      <c r="S50" s="407"/>
      <c r="T50" s="608"/>
      <c r="U50" s="608"/>
      <c r="V50" s="407"/>
      <c r="W50" s="608"/>
      <c r="X50" s="608"/>
      <c r="Y50" s="608"/>
      <c r="Z50" s="608"/>
      <c r="AA50" s="608"/>
    </row>
    <row r="51" spans="1:30" s="585" customFormat="1" ht="35.1" customHeight="1" thickBot="1" x14ac:dyDescent="0.3">
      <c r="A51" s="611">
        <f t="shared" si="4"/>
        <v>22</v>
      </c>
      <c r="B51" s="789" t="s">
        <v>461</v>
      </c>
      <c r="C51" s="789"/>
      <c r="D51" s="468">
        <v>1</v>
      </c>
      <c r="E51" s="767" t="s">
        <v>356</v>
      </c>
      <c r="F51" s="485"/>
      <c r="G51" s="485"/>
      <c r="H51" s="608"/>
      <c r="I51" s="740"/>
      <c r="J51" s="727">
        <f>'ANEXO 3 RESUMEN VIG(2026-2028)'!H57</f>
        <v>41333.129999999997</v>
      </c>
      <c r="K51" s="722"/>
      <c r="L51" s="729">
        <f>'ANEXO 3 RESUMEN VIG(2026-2028)'!O57</f>
        <v>43151.78</v>
      </c>
      <c r="M51" s="728">
        <f t="shared" si="5"/>
        <v>7853</v>
      </c>
      <c r="N51" s="730">
        <f>'ANEXO 3 RESUMEN VIG(2026-2028)'!V57</f>
        <v>44446.33</v>
      </c>
      <c r="O51" s="608"/>
      <c r="P51" s="731">
        <f t="shared" si="6"/>
        <v>128931.24</v>
      </c>
      <c r="Q51" s="407"/>
      <c r="R51" s="407"/>
      <c r="S51" s="407"/>
      <c r="T51" s="608"/>
      <c r="U51" s="608"/>
      <c r="V51" s="407"/>
      <c r="W51" s="608"/>
      <c r="X51" s="608"/>
      <c r="Y51" s="608"/>
      <c r="Z51" s="608"/>
      <c r="AA51" s="608"/>
    </row>
    <row r="52" spans="1:30" s="585" customFormat="1" ht="35.1" customHeight="1" thickBot="1" x14ac:dyDescent="0.3">
      <c r="A52" s="611">
        <f t="shared" si="4"/>
        <v>23</v>
      </c>
      <c r="B52" s="789" t="s">
        <v>462</v>
      </c>
      <c r="C52" s="789"/>
      <c r="D52" s="468">
        <v>1</v>
      </c>
      <c r="E52" s="767" t="s">
        <v>356</v>
      </c>
      <c r="F52" s="485"/>
      <c r="G52" s="485"/>
      <c r="H52" s="608"/>
      <c r="I52" s="740"/>
      <c r="J52" s="727">
        <f>'ANEXO 3 RESUMEN VIG(2026-2028)'!H58</f>
        <v>77167.740000000005</v>
      </c>
      <c r="K52" s="722"/>
      <c r="L52" s="729">
        <f>'ANEXO 3 RESUMEN VIG(2026-2028)'!O58</f>
        <v>80563.12</v>
      </c>
      <c r="M52" s="728">
        <f t="shared" si="5"/>
        <v>14662</v>
      </c>
      <c r="N52" s="730">
        <f>'ANEXO 3 RESUMEN VIG(2026-2028)'!V58</f>
        <v>82980.009999999995</v>
      </c>
      <c r="O52" s="608"/>
      <c r="P52" s="731">
        <f t="shared" si="6"/>
        <v>240710.87</v>
      </c>
      <c r="Q52" s="407"/>
      <c r="R52" s="407"/>
      <c r="S52" s="407"/>
      <c r="T52" s="608"/>
      <c r="U52" s="608"/>
      <c r="V52" s="407"/>
      <c r="W52" s="608"/>
      <c r="X52" s="608"/>
      <c r="Y52" s="608"/>
      <c r="Z52" s="608"/>
      <c r="AA52" s="608"/>
    </row>
    <row r="53" spans="1:30" s="585" customFormat="1" ht="35.1" customHeight="1" thickBot="1" x14ac:dyDescent="0.3">
      <c r="A53" s="611">
        <f t="shared" si="4"/>
        <v>24</v>
      </c>
      <c r="B53" s="789" t="s">
        <v>463</v>
      </c>
      <c r="C53" s="789"/>
      <c r="D53" s="468">
        <v>1</v>
      </c>
      <c r="E53" s="767" t="s">
        <v>356</v>
      </c>
      <c r="F53" s="485"/>
      <c r="G53" s="485"/>
      <c r="H53" s="608"/>
      <c r="I53" s="740"/>
      <c r="J53" s="727">
        <f>'ANEXO 3 RESUMEN VIG(2026-2028)'!H59</f>
        <v>261831.83</v>
      </c>
      <c r="K53" s="722"/>
      <c r="L53" s="729">
        <f>'ANEXO 3 RESUMEN VIG(2026-2028)'!O59</f>
        <v>273352.44</v>
      </c>
      <c r="M53" s="728">
        <f t="shared" si="5"/>
        <v>49748</v>
      </c>
      <c r="N53" s="730">
        <f>'ANEXO 3 RESUMEN VIG(2026-2028)'!V59</f>
        <v>281553.01</v>
      </c>
      <c r="O53" s="608"/>
      <c r="P53" s="731">
        <f t="shared" si="6"/>
        <v>816737.28000000003</v>
      </c>
      <c r="Q53" s="407"/>
      <c r="R53" s="407"/>
      <c r="S53" s="407"/>
      <c r="T53" s="608"/>
      <c r="U53" s="608"/>
      <c r="V53" s="407"/>
      <c r="W53" s="608"/>
      <c r="X53" s="608"/>
      <c r="Y53" s="608"/>
      <c r="Z53" s="608"/>
      <c r="AA53" s="608"/>
    </row>
    <row r="54" spans="1:30" s="585" customFormat="1" ht="35.1" customHeight="1" thickBot="1" x14ac:dyDescent="0.3">
      <c r="A54" s="611">
        <f t="shared" si="4"/>
        <v>25</v>
      </c>
      <c r="B54" s="789" t="s">
        <v>464</v>
      </c>
      <c r="C54" s="789"/>
      <c r="D54" s="468">
        <v>1</v>
      </c>
      <c r="E54" s="767" t="s">
        <v>356</v>
      </c>
      <c r="F54" s="487"/>
      <c r="G54" s="487"/>
      <c r="H54" s="741"/>
      <c r="I54" s="742"/>
      <c r="J54" s="743">
        <f>'ANEXO 3 RESUMEN VIG(2026-2028)'!H60</f>
        <v>135832.79999999999</v>
      </c>
      <c r="K54" s="722"/>
      <c r="L54" s="744">
        <f>'ANEXO 3 RESUMEN VIG(2026-2028)'!O60</f>
        <v>141809.44</v>
      </c>
      <c r="M54" s="728">
        <f t="shared" si="5"/>
        <v>25808</v>
      </c>
      <c r="N54" s="745">
        <f>'ANEXO 3 RESUMEN VIG(2026-2028)'!V60</f>
        <v>146063.73000000001</v>
      </c>
      <c r="O54" s="608"/>
      <c r="P54" s="731">
        <f t="shared" si="6"/>
        <v>423705.97</v>
      </c>
      <c r="Q54" s="407"/>
      <c r="R54" s="407"/>
      <c r="S54" s="407"/>
      <c r="T54" s="608"/>
      <c r="U54" s="608"/>
      <c r="V54" s="407"/>
      <c r="W54" s="608"/>
      <c r="X54" s="608"/>
      <c r="Y54" s="608"/>
      <c r="Z54" s="608"/>
      <c r="AA54" s="608"/>
    </row>
    <row r="55" spans="1:30" s="585" customFormat="1" ht="35.1" customHeight="1" thickBot="1" x14ac:dyDescent="0.3">
      <c r="A55" s="607"/>
      <c r="B55" s="607"/>
      <c r="C55" s="607"/>
      <c r="D55" s="608"/>
      <c r="E55" s="608"/>
      <c r="F55" s="608"/>
      <c r="G55" s="746"/>
      <c r="H55" s="608"/>
      <c r="I55" s="608"/>
      <c r="J55" s="747">
        <f>SUM(J30:J54)</f>
        <v>1682664.5100000002</v>
      </c>
      <c r="K55" s="748"/>
      <c r="L55" s="747">
        <f>SUM(L30:L54)</f>
        <v>1756701.7299999995</v>
      </c>
      <c r="M55" s="749">
        <f>SUM(M30:M54)</f>
        <v>319706</v>
      </c>
      <c r="N55" s="747">
        <f>SUM(N30:N54)</f>
        <v>1809402.79</v>
      </c>
      <c r="O55" s="608"/>
      <c r="P55" s="781">
        <f>SUM(P30:P54)</f>
        <v>5248769.03</v>
      </c>
      <c r="Q55" s="608"/>
      <c r="R55" s="608"/>
      <c r="S55" s="746"/>
      <c r="T55" s="608"/>
      <c r="U55" s="608"/>
      <c r="V55" s="608"/>
      <c r="W55" s="608"/>
      <c r="X55" s="608"/>
      <c r="Y55" s="608"/>
      <c r="Z55" s="608"/>
      <c r="AA55" s="608"/>
    </row>
    <row r="56" spans="1:30" s="585" customFormat="1" ht="35.1" customHeight="1" thickBot="1" x14ac:dyDescent="0.3">
      <c r="A56" s="607"/>
      <c r="B56" s="607"/>
      <c r="C56" s="607"/>
      <c r="D56" s="608"/>
      <c r="E56" s="608"/>
      <c r="F56" s="608"/>
      <c r="G56" s="746"/>
      <c r="H56" s="608"/>
      <c r="I56" s="608"/>
      <c r="J56" s="607"/>
      <c r="K56" s="608"/>
      <c r="L56" s="608"/>
      <c r="M56" s="750"/>
      <c r="N56" s="608"/>
      <c r="O56" s="608"/>
      <c r="P56" s="751"/>
      <c r="Q56" s="608"/>
      <c r="R56" s="608"/>
      <c r="S56" s="746"/>
      <c r="T56" s="608"/>
      <c r="U56" s="608"/>
      <c r="V56" s="608"/>
      <c r="W56" s="608"/>
      <c r="X56" s="608"/>
      <c r="Y56" s="608"/>
      <c r="Z56" s="608"/>
      <c r="AA56" s="608"/>
    </row>
    <row r="57" spans="1:30" s="585" customFormat="1" ht="48" customHeight="1" thickBot="1" x14ac:dyDescent="0.3">
      <c r="A57" s="607"/>
      <c r="B57" s="607"/>
      <c r="C57" s="752"/>
      <c r="D57" s="753"/>
      <c r="E57" s="754">
        <v>2026</v>
      </c>
      <c r="F57" s="754">
        <v>2027</v>
      </c>
      <c r="G57" s="754">
        <v>2028</v>
      </c>
      <c r="H57" s="754" t="s">
        <v>521</v>
      </c>
      <c r="I57" s="608"/>
      <c r="J57" s="607"/>
      <c r="K57" s="608"/>
      <c r="L57" s="608"/>
      <c r="M57" s="750"/>
      <c r="N57" s="608"/>
      <c r="O57" s="608"/>
      <c r="P57" s="751"/>
      <c r="Q57" s="608"/>
      <c r="R57" s="608"/>
      <c r="S57" s="746"/>
      <c r="T57" s="608"/>
      <c r="U57" s="608"/>
      <c r="V57" s="608"/>
      <c r="W57" s="608"/>
      <c r="X57" s="608"/>
      <c r="Y57" s="608"/>
      <c r="Z57" s="608"/>
      <c r="AA57" s="608"/>
    </row>
    <row r="58" spans="1:30" s="585" customFormat="1" ht="51.75" customHeight="1" thickBot="1" x14ac:dyDescent="0.3">
      <c r="A58" s="607"/>
      <c r="B58" s="607"/>
      <c r="C58" s="607"/>
      <c r="D58" s="753" t="s">
        <v>526</v>
      </c>
      <c r="E58" s="754" t="s">
        <v>522</v>
      </c>
      <c r="F58" s="754" t="s">
        <v>523</v>
      </c>
      <c r="G58" s="754" t="s">
        <v>524</v>
      </c>
      <c r="H58" s="754" t="s">
        <v>525</v>
      </c>
      <c r="I58" s="608"/>
      <c r="J58" s="607"/>
      <c r="K58" s="608"/>
      <c r="L58" s="608"/>
      <c r="M58" s="750"/>
      <c r="N58" s="608"/>
      <c r="O58" s="608"/>
      <c r="P58" s="751"/>
      <c r="Q58" s="608"/>
      <c r="R58" s="608"/>
      <c r="S58" s="746"/>
      <c r="T58" s="608"/>
      <c r="U58" s="608"/>
      <c r="V58" s="608"/>
      <c r="W58" s="608"/>
      <c r="X58" s="608"/>
      <c r="Y58" s="608"/>
      <c r="Z58" s="608"/>
      <c r="AA58" s="608"/>
    </row>
    <row r="59" spans="1:30" s="585" customFormat="1" ht="48.75" customHeight="1" thickBot="1" x14ac:dyDescent="0.3">
      <c r="A59" s="607"/>
      <c r="B59" s="607"/>
      <c r="C59" s="607"/>
      <c r="D59" s="754" t="s">
        <v>527</v>
      </c>
      <c r="E59" s="755">
        <f>'ANEXO 3 RESUMEN VIG(2026-2028)'!I29</f>
        <v>808241.93</v>
      </c>
      <c r="F59" s="755">
        <f>L24</f>
        <v>10125643.919999998</v>
      </c>
      <c r="G59" s="756">
        <f>N24</f>
        <v>9560307.0199999996</v>
      </c>
      <c r="H59" s="757">
        <f>E59+F59+G59</f>
        <v>20494192.869999997</v>
      </c>
      <c r="I59" s="608"/>
      <c r="J59" s="607"/>
      <c r="K59" s="608"/>
      <c r="L59" s="608"/>
      <c r="M59" s="750"/>
      <c r="N59" s="608"/>
      <c r="O59" s="608"/>
      <c r="P59" s="751"/>
      <c r="Q59" s="608"/>
      <c r="R59" s="608"/>
      <c r="S59" s="746"/>
      <c r="T59" s="608"/>
      <c r="U59" s="608"/>
      <c r="V59" s="608"/>
      <c r="W59" s="608"/>
      <c r="X59" s="608"/>
      <c r="Y59" s="608"/>
      <c r="Z59" s="608"/>
      <c r="AA59" s="608"/>
    </row>
    <row r="60" spans="1:30" s="585" customFormat="1" ht="52.5" customHeight="1" thickBot="1" x14ac:dyDescent="0.3">
      <c r="A60" s="607"/>
      <c r="B60" s="607"/>
      <c r="C60" s="607"/>
      <c r="D60" s="754" t="s">
        <v>528</v>
      </c>
      <c r="E60" s="768">
        <f>J55</f>
        <v>1682664.5100000002</v>
      </c>
      <c r="F60" s="755">
        <f>L55</f>
        <v>1756701.7299999995</v>
      </c>
      <c r="G60" s="756">
        <f>N55</f>
        <v>1809402.79</v>
      </c>
      <c r="H60" s="758">
        <f>E60+F60+G60</f>
        <v>5248769.0299999993</v>
      </c>
      <c r="I60" s="608"/>
      <c r="J60" s="607"/>
      <c r="K60" s="608"/>
      <c r="L60" s="608"/>
      <c r="M60" s="750"/>
      <c r="N60" s="608"/>
      <c r="O60" s="608"/>
      <c r="P60" s="751"/>
      <c r="Q60" s="608"/>
      <c r="R60" s="608"/>
      <c r="S60" s="746"/>
      <c r="T60" s="608"/>
      <c r="U60" s="608"/>
      <c r="V60" s="608"/>
      <c r="W60" s="608"/>
      <c r="X60" s="608"/>
      <c r="Y60" s="608"/>
      <c r="Z60" s="608"/>
      <c r="AA60" s="608"/>
    </row>
    <row r="61" spans="1:30" s="585" customFormat="1" ht="35.1" customHeight="1" thickBot="1" x14ac:dyDescent="0.3">
      <c r="A61" s="607"/>
      <c r="B61" s="607"/>
      <c r="C61" s="607"/>
      <c r="D61" s="608"/>
      <c r="E61" s="608"/>
      <c r="F61" s="608"/>
      <c r="G61" s="746"/>
      <c r="H61" s="759">
        <f>SUM(H59:H60)</f>
        <v>25742961.899999999</v>
      </c>
      <c r="I61" s="608"/>
      <c r="J61" s="607"/>
      <c r="K61" s="608"/>
      <c r="L61" s="608"/>
      <c r="M61" s="750"/>
      <c r="N61" s="608"/>
      <c r="O61" s="608"/>
      <c r="P61" s="751"/>
      <c r="Q61" s="608"/>
      <c r="R61" s="608"/>
      <c r="S61" s="746"/>
      <c r="T61" s="608"/>
      <c r="U61" s="608"/>
      <c r="V61" s="608"/>
      <c r="W61" s="608"/>
      <c r="X61" s="608"/>
      <c r="Y61" s="608"/>
      <c r="Z61" s="608"/>
      <c r="AA61" s="608"/>
    </row>
    <row r="62" spans="1:30" s="71" customFormat="1" ht="17.100000000000001" customHeight="1" x14ac:dyDescent="0.2">
      <c r="C62" s="35"/>
      <c r="D62" s="35"/>
      <c r="J62" s="556"/>
      <c r="K62" s="556"/>
      <c r="L62" s="760"/>
      <c r="M62" s="556"/>
      <c r="N62" s="760"/>
      <c r="O62" s="556"/>
    </row>
    <row r="63" spans="1:30" s="761" customFormat="1" ht="24.95" customHeight="1" x14ac:dyDescent="0.2">
      <c r="C63" s="511" t="s">
        <v>390</v>
      </c>
      <c r="D63" s="511"/>
      <c r="J63" s="762"/>
      <c r="K63" s="762"/>
      <c r="L63" s="762"/>
      <c r="M63" s="71"/>
      <c r="N63" s="71"/>
      <c r="P63" s="71"/>
    </row>
    <row r="64" spans="1:30" s="769" customFormat="1" ht="45" customHeight="1" x14ac:dyDescent="0.2">
      <c r="A64" s="787"/>
      <c r="B64" s="788"/>
      <c r="C64" s="788"/>
      <c r="D64" s="788"/>
      <c r="E64" s="788"/>
      <c r="F64" s="788"/>
      <c r="G64" s="788"/>
      <c r="H64" s="788"/>
      <c r="I64" s="788"/>
      <c r="J64" s="788"/>
      <c r="K64" s="788"/>
      <c r="L64" s="788"/>
      <c r="M64" s="788"/>
      <c r="N64" s="788"/>
      <c r="O64" s="788"/>
      <c r="P64" s="788"/>
      <c r="Q64" s="788"/>
      <c r="R64" s="788"/>
      <c r="S64" s="788"/>
      <c r="T64" s="788"/>
      <c r="U64" s="788"/>
      <c r="V64" s="788"/>
      <c r="W64" s="788"/>
      <c r="X64" s="788"/>
      <c r="Y64" s="788"/>
      <c r="Z64" s="788"/>
      <c r="AA64" s="788"/>
      <c r="AB64" s="788"/>
      <c r="AC64" s="788"/>
      <c r="AD64" s="788"/>
    </row>
    <row r="65" spans="1:30" s="769" customFormat="1" ht="31.5" customHeight="1" x14ac:dyDescent="0.25">
      <c r="A65" s="810" t="s">
        <v>536</v>
      </c>
      <c r="B65" s="811"/>
      <c r="C65" s="811"/>
      <c r="D65" s="811"/>
      <c r="E65" s="811"/>
      <c r="F65" s="811"/>
      <c r="G65" s="811"/>
      <c r="H65" s="811"/>
      <c r="I65" s="811"/>
      <c r="J65" s="811"/>
      <c r="K65" s="811"/>
      <c r="L65" s="811"/>
      <c r="M65" s="811"/>
      <c r="N65" s="811"/>
      <c r="O65" s="772"/>
      <c r="P65" s="772"/>
      <c r="Q65" s="772"/>
      <c r="R65" s="772"/>
      <c r="S65" s="772"/>
      <c r="T65" s="772"/>
      <c r="U65" s="772"/>
      <c r="V65" s="772"/>
      <c r="W65" s="772"/>
      <c r="X65" s="772"/>
      <c r="Y65" s="772"/>
      <c r="Z65" s="772"/>
      <c r="AA65" s="772"/>
      <c r="AB65" s="772"/>
      <c r="AC65" s="772"/>
      <c r="AD65" s="772"/>
    </row>
    <row r="66" spans="1:30" s="770" customFormat="1" ht="34.5" customHeight="1" x14ac:dyDescent="0.2">
      <c r="A66" s="810" t="s">
        <v>537</v>
      </c>
      <c r="B66" s="811"/>
      <c r="C66" s="811"/>
      <c r="D66" s="811"/>
      <c r="E66" s="811"/>
      <c r="F66" s="811"/>
      <c r="G66" s="811"/>
      <c r="H66" s="811"/>
      <c r="I66" s="811"/>
      <c r="J66" s="811"/>
      <c r="K66" s="811"/>
      <c r="L66" s="811"/>
      <c r="M66" s="811"/>
      <c r="N66" s="811"/>
      <c r="O66" s="810"/>
      <c r="P66" s="811"/>
      <c r="Q66" s="811"/>
      <c r="R66" s="811"/>
      <c r="S66" s="811"/>
      <c r="T66" s="811"/>
      <c r="U66" s="811"/>
      <c r="V66" s="811"/>
      <c r="W66" s="811"/>
      <c r="X66" s="811"/>
      <c r="Y66" s="811"/>
      <c r="Z66" s="811"/>
      <c r="AA66" s="811"/>
      <c r="AB66" s="811"/>
      <c r="AC66" s="810"/>
      <c r="AD66" s="811"/>
    </row>
    <row r="67" spans="1:30" s="770" customFormat="1" ht="47.25" customHeight="1" x14ac:dyDescent="0.2">
      <c r="A67" s="810" t="s">
        <v>538</v>
      </c>
      <c r="B67" s="811"/>
      <c r="C67" s="811"/>
      <c r="D67" s="811"/>
      <c r="E67" s="811"/>
      <c r="F67" s="811"/>
      <c r="G67" s="811"/>
      <c r="H67" s="811"/>
      <c r="I67" s="811"/>
      <c r="J67" s="811"/>
      <c r="K67" s="811"/>
      <c r="L67" s="811"/>
      <c r="M67" s="811"/>
      <c r="N67" s="811"/>
      <c r="O67" s="810"/>
      <c r="P67" s="811"/>
      <c r="Q67" s="811"/>
      <c r="R67" s="811"/>
      <c r="S67" s="811"/>
      <c r="T67" s="811"/>
      <c r="U67" s="811"/>
      <c r="V67" s="811"/>
      <c r="W67" s="811"/>
      <c r="X67" s="811"/>
      <c r="Y67" s="811"/>
      <c r="Z67" s="811"/>
      <c r="AA67" s="811"/>
      <c r="AB67" s="811"/>
      <c r="AC67" s="810"/>
      <c r="AD67" s="811"/>
    </row>
    <row r="69" spans="1:30" x14ac:dyDescent="0.2">
      <c r="C69" s="763" t="s">
        <v>529</v>
      </c>
      <c r="D69" s="771">
        <v>46240</v>
      </c>
    </row>
    <row r="70" spans="1:30" x14ac:dyDescent="0.2">
      <c r="C70" s="710" t="s">
        <v>533</v>
      </c>
      <c r="D70" s="710">
        <v>437</v>
      </c>
    </row>
  </sheetData>
  <mergeCells count="41">
    <mergeCell ref="A65:N65"/>
    <mergeCell ref="A66:N66"/>
    <mergeCell ref="O66:AB66"/>
    <mergeCell ref="AC66:AD66"/>
    <mergeCell ref="A67:N67"/>
    <mergeCell ref="O67:AB67"/>
    <mergeCell ref="AC67:AD67"/>
    <mergeCell ref="B53:C53"/>
    <mergeCell ref="B54:C54"/>
    <mergeCell ref="B48:C48"/>
    <mergeCell ref="B49:C49"/>
    <mergeCell ref="B50:C50"/>
    <mergeCell ref="B51:C51"/>
    <mergeCell ref="B52:C52"/>
    <mergeCell ref="B43:C43"/>
    <mergeCell ref="B44:C44"/>
    <mergeCell ref="B45:C45"/>
    <mergeCell ref="B46:C46"/>
    <mergeCell ref="B47:C47"/>
    <mergeCell ref="B1:P1"/>
    <mergeCell ref="B3:F4"/>
    <mergeCell ref="G3:P3"/>
    <mergeCell ref="G4:P4"/>
    <mergeCell ref="B5:H5"/>
    <mergeCell ref="I5:I11"/>
    <mergeCell ref="B24:H24"/>
    <mergeCell ref="B27:G27"/>
    <mergeCell ref="A64:AD64"/>
    <mergeCell ref="B30:C30"/>
    <mergeCell ref="B31:C31"/>
    <mergeCell ref="B32:C32"/>
    <mergeCell ref="B33:C33"/>
    <mergeCell ref="B34:C34"/>
    <mergeCell ref="B35:C35"/>
    <mergeCell ref="B36:C36"/>
    <mergeCell ref="B37:C37"/>
    <mergeCell ref="B38:C38"/>
    <mergeCell ref="B39:C39"/>
    <mergeCell ref="B40:C40"/>
    <mergeCell ref="B41:C41"/>
    <mergeCell ref="B42:C42"/>
  </mergeCells>
  <printOptions horizontalCentered="1" verticalCentered="1"/>
  <pageMargins left="0" right="0" top="0.59055118110236227" bottom="0" header="0" footer="0"/>
  <pageSetup paperSize="14" scale="44" fitToHeight="0" orientation="landscape" horizontalDpi="4294967294" verticalDpi="300" r:id="rId1"/>
  <headerFooter scaleWithDoc="0"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3:M14"/>
  <sheetViews>
    <sheetView workbookViewId="0">
      <selection activeCell="E17" sqref="E17"/>
    </sheetView>
  </sheetViews>
  <sheetFormatPr baseColWidth="10" defaultRowHeight="15" x14ac:dyDescent="0.25"/>
  <cols>
    <col min="2" max="2" width="34.5703125" customWidth="1"/>
    <col min="8" max="8" width="23.7109375" customWidth="1"/>
    <col min="9" max="9" width="17" customWidth="1"/>
  </cols>
  <sheetData>
    <row r="3" spans="2:13" ht="33.75" x14ac:dyDescent="0.25">
      <c r="B3" s="426" t="s">
        <v>374</v>
      </c>
      <c r="C3" s="427">
        <v>7305414</v>
      </c>
      <c r="H3" s="430"/>
      <c r="I3" s="431" t="s">
        <v>380</v>
      </c>
      <c r="J3" s="431" t="s">
        <v>378</v>
      </c>
      <c r="K3" s="431" t="s">
        <v>379</v>
      </c>
      <c r="L3" s="429"/>
      <c r="M3" s="429"/>
    </row>
    <row r="4" spans="2:13" ht="15.75" x14ac:dyDescent="0.25">
      <c r="B4" s="426" t="s">
        <v>373</v>
      </c>
      <c r="C4" s="427">
        <v>26294550</v>
      </c>
      <c r="H4" s="431" t="s">
        <v>377</v>
      </c>
      <c r="I4" s="427">
        <v>7305414</v>
      </c>
      <c r="J4" s="427">
        <v>26294550</v>
      </c>
      <c r="K4" s="432">
        <f>I4+J4</f>
        <v>33599964</v>
      </c>
      <c r="L4" s="429"/>
      <c r="M4" s="429"/>
    </row>
    <row r="5" spans="2:13" ht="15.75" x14ac:dyDescent="0.25">
      <c r="B5" s="426" t="s">
        <v>375</v>
      </c>
      <c r="C5" s="427">
        <v>34966020</v>
      </c>
      <c r="H5" s="431" t="s">
        <v>193</v>
      </c>
      <c r="I5" s="433">
        <v>0</v>
      </c>
      <c r="J5" s="427">
        <v>34966020</v>
      </c>
      <c r="K5" s="432">
        <f>J5</f>
        <v>34966020</v>
      </c>
      <c r="L5" s="429"/>
      <c r="M5" s="429"/>
    </row>
    <row r="6" spans="2:13" ht="47.25" x14ac:dyDescent="0.25">
      <c r="B6" s="426" t="s">
        <v>376</v>
      </c>
      <c r="C6" s="428">
        <f>C3+C4+C5</f>
        <v>68565984</v>
      </c>
      <c r="H6" s="431" t="s">
        <v>376</v>
      </c>
      <c r="I6" s="430"/>
      <c r="J6" s="430"/>
      <c r="K6" s="434">
        <f>SUM(K4:K5)</f>
        <v>68565984</v>
      </c>
      <c r="L6" s="429"/>
      <c r="M6" s="429"/>
    </row>
    <row r="7" spans="2:13" x14ac:dyDescent="0.25">
      <c r="I7" s="429"/>
      <c r="J7" s="429"/>
      <c r="K7" s="429"/>
      <c r="L7" s="429"/>
      <c r="M7" s="429"/>
    </row>
    <row r="8" spans="2:13" x14ac:dyDescent="0.25">
      <c r="H8" s="429"/>
      <c r="I8" s="429"/>
      <c r="J8" s="429"/>
      <c r="K8" s="429"/>
      <c r="L8" s="429"/>
      <c r="M8" s="429"/>
    </row>
    <row r="9" spans="2:13" x14ac:dyDescent="0.25">
      <c r="H9" s="429"/>
      <c r="I9" s="429"/>
      <c r="J9" s="429"/>
      <c r="K9" s="429"/>
      <c r="L9" s="429"/>
      <c r="M9" s="429"/>
    </row>
    <row r="10" spans="2:13" x14ac:dyDescent="0.25">
      <c r="H10" s="429"/>
      <c r="I10" s="429"/>
      <c r="J10" s="429"/>
      <c r="K10" s="429"/>
      <c r="L10" s="429"/>
      <c r="M10" s="429"/>
    </row>
    <row r="11" spans="2:13" x14ac:dyDescent="0.25">
      <c r="H11" s="429"/>
      <c r="I11" s="429"/>
      <c r="J11" s="429"/>
      <c r="K11" s="429"/>
      <c r="L11" s="429"/>
      <c r="M11" s="429"/>
    </row>
    <row r="12" spans="2:13" x14ac:dyDescent="0.25">
      <c r="H12" s="429"/>
      <c r="I12" s="429"/>
      <c r="J12" s="429"/>
      <c r="K12" s="429"/>
      <c r="L12" s="429"/>
      <c r="M12" s="429"/>
    </row>
    <row r="13" spans="2:13" x14ac:dyDescent="0.25">
      <c r="H13" s="429"/>
      <c r="I13" s="429"/>
      <c r="J13" s="429"/>
      <c r="K13" s="429"/>
      <c r="L13" s="429"/>
      <c r="M13" s="429"/>
    </row>
    <row r="14" spans="2:13" x14ac:dyDescent="0.25">
      <c r="H14" s="429"/>
      <c r="I14" s="429"/>
      <c r="J14" s="429"/>
      <c r="K14" s="429"/>
      <c r="L14" s="429"/>
      <c r="M14" s="429"/>
    </row>
  </sheetData>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U28"/>
  <sheetViews>
    <sheetView topLeftCell="A19" zoomScale="60" zoomScaleNormal="60" workbookViewId="0">
      <selection activeCell="S28" sqref="S28:T28"/>
    </sheetView>
  </sheetViews>
  <sheetFormatPr baseColWidth="10" defaultRowHeight="52.5" customHeight="1" x14ac:dyDescent="0.2"/>
  <cols>
    <col min="1" max="1" width="2.85546875" style="3" customWidth="1"/>
    <col min="2" max="2" width="5.85546875" style="3" customWidth="1"/>
    <col min="3" max="3" width="49.7109375" style="3" customWidth="1"/>
    <col min="4" max="4" width="7.140625" style="3" customWidth="1"/>
    <col min="5" max="6" width="7.28515625" style="3" customWidth="1"/>
    <col min="7" max="7" width="14" style="3" customWidth="1"/>
    <col min="8" max="8" width="14.7109375" style="3" customWidth="1"/>
    <col min="9" max="9" width="15.7109375" style="3" customWidth="1"/>
    <col min="10" max="10" width="6" style="3" customWidth="1"/>
    <col min="11" max="13" width="0" style="3" hidden="1" customWidth="1"/>
    <col min="14" max="14" width="3.7109375" style="3" customWidth="1"/>
    <col min="15" max="15" width="18.5703125" style="3" customWidth="1"/>
    <col min="16" max="16" width="12.7109375" style="3" bestFit="1" customWidth="1"/>
    <col min="17" max="17" width="19.42578125" style="3" bestFit="1" customWidth="1"/>
    <col min="18" max="18" width="11.42578125" style="3"/>
    <col min="19" max="19" width="24.140625" style="3" bestFit="1" customWidth="1"/>
    <col min="20" max="20" width="15.42578125" style="3" bestFit="1" customWidth="1"/>
    <col min="21" max="21" width="18.28515625" style="3" customWidth="1"/>
    <col min="22" max="16384" width="11.42578125" style="3"/>
  </cols>
  <sheetData>
    <row r="1" spans="2:21" ht="52.5" customHeight="1" thickBot="1" x14ac:dyDescent="0.25">
      <c r="C1" s="967" t="s">
        <v>363</v>
      </c>
      <c r="D1" s="968"/>
      <c r="E1" s="968"/>
      <c r="F1" s="968"/>
      <c r="G1" s="968"/>
      <c r="H1" s="968"/>
      <c r="I1" s="969"/>
    </row>
    <row r="2" spans="2:21" ht="52.5" customHeight="1" thickBot="1" x14ac:dyDescent="0.25">
      <c r="G2" s="1118" t="s">
        <v>360</v>
      </c>
      <c r="H2" s="1118"/>
      <c r="I2" s="1118"/>
      <c r="O2" s="420">
        <v>0.03</v>
      </c>
    </row>
    <row r="3" spans="2:21" ht="52.5" customHeight="1" thickBot="1" x14ac:dyDescent="0.3">
      <c r="B3" s="1119" t="s">
        <v>30</v>
      </c>
      <c r="C3" s="1119" t="s">
        <v>213</v>
      </c>
      <c r="D3" s="288"/>
      <c r="E3" s="421"/>
      <c r="F3" s="421"/>
      <c r="G3" s="1065" t="s">
        <v>366</v>
      </c>
      <c r="H3" s="1055"/>
      <c r="I3" s="1055"/>
      <c r="K3" s="1065" t="s">
        <v>364</v>
      </c>
      <c r="L3" s="1055"/>
      <c r="M3" s="1055"/>
      <c r="O3" s="1065" t="s">
        <v>367</v>
      </c>
      <c r="P3" s="1055"/>
      <c r="Q3" s="1055"/>
      <c r="S3" s="1065" t="s">
        <v>368</v>
      </c>
      <c r="T3" s="1055"/>
      <c r="U3" s="1055"/>
    </row>
    <row r="4" spans="2:21" ht="52.5" customHeight="1" thickBot="1" x14ac:dyDescent="0.25">
      <c r="B4" s="1120"/>
      <c r="C4" s="1120"/>
      <c r="D4" s="417"/>
      <c r="E4" s="8" t="s">
        <v>331</v>
      </c>
      <c r="F4" s="8"/>
      <c r="G4" s="423" t="s">
        <v>37</v>
      </c>
      <c r="H4" s="423" t="s">
        <v>127</v>
      </c>
      <c r="I4" s="423" t="s">
        <v>129</v>
      </c>
      <c r="J4" s="102"/>
      <c r="K4" s="423" t="s">
        <v>37</v>
      </c>
      <c r="L4" s="423" t="s">
        <v>127</v>
      </c>
      <c r="M4" s="423" t="s">
        <v>129</v>
      </c>
      <c r="N4" s="102"/>
      <c r="O4" s="423" t="s">
        <v>37</v>
      </c>
      <c r="P4" s="423" t="s">
        <v>127</v>
      </c>
      <c r="Q4" s="423" t="s">
        <v>129</v>
      </c>
      <c r="R4" s="102"/>
      <c r="S4" s="423" t="s">
        <v>37</v>
      </c>
      <c r="T4" s="423" t="s">
        <v>127</v>
      </c>
      <c r="U4" s="423" t="s">
        <v>129</v>
      </c>
    </row>
    <row r="5" spans="2:21" ht="52.5" customHeight="1" thickBot="1" x14ac:dyDescent="0.25">
      <c r="B5" s="880"/>
      <c r="C5" s="881"/>
      <c r="D5" s="418"/>
      <c r="G5" s="394"/>
      <c r="H5" s="394"/>
      <c r="I5" s="394"/>
      <c r="K5" s="394"/>
      <c r="L5" s="394"/>
      <c r="M5" s="394"/>
      <c r="O5" s="394"/>
      <c r="P5" s="394"/>
      <c r="Q5" s="394"/>
      <c r="S5" s="394"/>
      <c r="T5" s="394"/>
      <c r="U5" s="394"/>
    </row>
    <row r="6" spans="2:21" ht="52.5" customHeight="1" thickBot="1" x14ac:dyDescent="0.25">
      <c r="B6" s="419">
        <v>1</v>
      </c>
      <c r="C6" s="409" t="s">
        <v>335</v>
      </c>
      <c r="D6" s="410" t="s">
        <v>356</v>
      </c>
      <c r="E6" s="411">
        <v>1</v>
      </c>
      <c r="F6" s="411"/>
      <c r="G6" s="412">
        <v>450000</v>
      </c>
      <c r="H6" s="413">
        <f>+ROUND(G6*0.19,0)</f>
        <v>85500</v>
      </c>
      <c r="I6" s="413">
        <f>+G6+H6</f>
        <v>535500</v>
      </c>
      <c r="K6" s="413">
        <v>250000</v>
      </c>
      <c r="L6" s="413">
        <f>+ROUND(K6*0.19,0)</f>
        <v>47500</v>
      </c>
      <c r="M6" s="413">
        <f>+K6+L6</f>
        <v>297500</v>
      </c>
      <c r="O6" s="413">
        <f>+ROUND(K6+(K6*$O$2),0)</f>
        <v>257500</v>
      </c>
      <c r="P6" s="413">
        <f>+ROUND(O6*0.19,0)</f>
        <v>48925</v>
      </c>
      <c r="Q6" s="413">
        <f>+O6+P6</f>
        <v>306425</v>
      </c>
      <c r="S6" s="414">
        <f>AVERAGE(G6,O6)</f>
        <v>353750</v>
      </c>
      <c r="T6" s="414">
        <f>+ROUND(S6*0.19,0)</f>
        <v>67213</v>
      </c>
      <c r="U6" s="414">
        <f>+S6+T6</f>
        <v>420963</v>
      </c>
    </row>
    <row r="7" spans="2:21" ht="52.5" customHeight="1" thickBot="1" x14ac:dyDescent="0.25">
      <c r="B7" s="419">
        <v>2</v>
      </c>
      <c r="C7" s="409" t="s">
        <v>336</v>
      </c>
      <c r="D7" s="410" t="s">
        <v>356</v>
      </c>
      <c r="E7" s="411">
        <v>1</v>
      </c>
      <c r="F7" s="411"/>
      <c r="G7" s="413">
        <v>980000</v>
      </c>
      <c r="H7" s="413">
        <f t="shared" ref="H7:H22" si="0">+ROUND(G7*0.19,0)</f>
        <v>186200</v>
      </c>
      <c r="I7" s="413">
        <f t="shared" ref="I7:I22" si="1">+G7+H7</f>
        <v>1166200</v>
      </c>
      <c r="K7" s="415">
        <v>1800000</v>
      </c>
      <c r="L7" s="413">
        <f t="shared" ref="L7:L22" si="2">+ROUND(K7*0.19,0)</f>
        <v>342000</v>
      </c>
      <c r="M7" s="413">
        <f t="shared" ref="M7:M22" si="3">+K7+L7</f>
        <v>2142000</v>
      </c>
      <c r="O7" s="412">
        <f t="shared" ref="O7:O27" si="4">+ROUND(K7+(K7*$O$2),0)</f>
        <v>1854000</v>
      </c>
      <c r="P7" s="413">
        <f t="shared" ref="P7:P22" si="5">+ROUND(O7*0.19,0)</f>
        <v>352260</v>
      </c>
      <c r="Q7" s="413">
        <f t="shared" ref="Q7:Q22" si="6">+O7+P7</f>
        <v>2206260</v>
      </c>
      <c r="S7" s="414">
        <f t="shared" ref="S7:S27" si="7">AVERAGE(G7,O7)</f>
        <v>1417000</v>
      </c>
      <c r="T7" s="414">
        <f t="shared" ref="T7:T22" si="8">+ROUND(S7*0.19,0)</f>
        <v>269230</v>
      </c>
      <c r="U7" s="414">
        <f t="shared" ref="U7:U22" si="9">+S7+T7</f>
        <v>1686230</v>
      </c>
    </row>
    <row r="8" spans="2:21" ht="52.5" customHeight="1" thickBot="1" x14ac:dyDescent="0.25">
      <c r="B8" s="419">
        <v>3</v>
      </c>
      <c r="C8" s="409" t="s">
        <v>337</v>
      </c>
      <c r="D8" s="410" t="s">
        <v>357</v>
      </c>
      <c r="E8" s="411">
        <v>1</v>
      </c>
      <c r="F8" s="411"/>
      <c r="G8" s="413">
        <v>55000</v>
      </c>
      <c r="H8" s="413">
        <f t="shared" si="0"/>
        <v>10450</v>
      </c>
      <c r="I8" s="413">
        <f t="shared" si="1"/>
        <v>65450</v>
      </c>
      <c r="K8" s="413">
        <v>75000</v>
      </c>
      <c r="L8" s="413">
        <f t="shared" si="2"/>
        <v>14250</v>
      </c>
      <c r="M8" s="413">
        <f t="shared" si="3"/>
        <v>89250</v>
      </c>
      <c r="O8" s="412">
        <f t="shared" si="4"/>
        <v>77250</v>
      </c>
      <c r="P8" s="413">
        <f t="shared" si="5"/>
        <v>14678</v>
      </c>
      <c r="Q8" s="413">
        <f t="shared" si="6"/>
        <v>91928</v>
      </c>
      <c r="S8" s="414">
        <f t="shared" si="7"/>
        <v>66125</v>
      </c>
      <c r="T8" s="414">
        <f t="shared" si="8"/>
        <v>12564</v>
      </c>
      <c r="U8" s="414">
        <f t="shared" si="9"/>
        <v>78689</v>
      </c>
    </row>
    <row r="9" spans="2:21" ht="52.5" customHeight="1" thickBot="1" x14ac:dyDescent="0.25">
      <c r="B9" s="419">
        <v>4</v>
      </c>
      <c r="C9" s="409" t="s">
        <v>338</v>
      </c>
      <c r="D9" s="410" t="s">
        <v>356</v>
      </c>
      <c r="E9" s="411">
        <v>1</v>
      </c>
      <c r="F9" s="411"/>
      <c r="G9" s="413">
        <v>25000</v>
      </c>
      <c r="H9" s="413">
        <f t="shared" si="0"/>
        <v>4750</v>
      </c>
      <c r="I9" s="413">
        <f t="shared" si="1"/>
        <v>29750</v>
      </c>
      <c r="K9" s="413">
        <v>80000</v>
      </c>
      <c r="L9" s="413">
        <f t="shared" si="2"/>
        <v>15200</v>
      </c>
      <c r="M9" s="413">
        <f t="shared" si="3"/>
        <v>95200</v>
      </c>
      <c r="O9" s="412">
        <f t="shared" si="4"/>
        <v>82400</v>
      </c>
      <c r="P9" s="413">
        <f t="shared" si="5"/>
        <v>15656</v>
      </c>
      <c r="Q9" s="413">
        <f t="shared" si="6"/>
        <v>98056</v>
      </c>
      <c r="S9" s="414">
        <f t="shared" si="7"/>
        <v>53700</v>
      </c>
      <c r="T9" s="414">
        <f t="shared" si="8"/>
        <v>10203</v>
      </c>
      <c r="U9" s="414">
        <f t="shared" si="9"/>
        <v>63903</v>
      </c>
    </row>
    <row r="10" spans="2:21" ht="52.5" customHeight="1" thickBot="1" x14ac:dyDescent="0.25">
      <c r="B10" s="419">
        <v>5</v>
      </c>
      <c r="C10" s="409" t="s">
        <v>339</v>
      </c>
      <c r="D10" s="410" t="s">
        <v>356</v>
      </c>
      <c r="E10" s="411">
        <v>1</v>
      </c>
      <c r="F10" s="411"/>
      <c r="G10" s="413">
        <v>98000</v>
      </c>
      <c r="H10" s="413">
        <f t="shared" si="0"/>
        <v>18620</v>
      </c>
      <c r="I10" s="413">
        <f t="shared" si="1"/>
        <v>116620</v>
      </c>
      <c r="K10" s="415">
        <v>250000</v>
      </c>
      <c r="L10" s="413">
        <f t="shared" si="2"/>
        <v>47500</v>
      </c>
      <c r="M10" s="413">
        <f t="shared" si="3"/>
        <v>297500</v>
      </c>
      <c r="O10" s="412">
        <f t="shared" si="4"/>
        <v>257500</v>
      </c>
      <c r="P10" s="413">
        <f t="shared" si="5"/>
        <v>48925</v>
      </c>
      <c r="Q10" s="413">
        <f t="shared" si="6"/>
        <v>306425</v>
      </c>
      <c r="S10" s="414">
        <f t="shared" si="7"/>
        <v>177750</v>
      </c>
      <c r="T10" s="414">
        <f t="shared" si="8"/>
        <v>33773</v>
      </c>
      <c r="U10" s="414">
        <f t="shared" si="9"/>
        <v>211523</v>
      </c>
    </row>
    <row r="11" spans="2:21" ht="52.5" customHeight="1" thickBot="1" x14ac:dyDescent="0.25">
      <c r="B11" s="419">
        <v>6</v>
      </c>
      <c r="C11" s="409" t="s">
        <v>340</v>
      </c>
      <c r="D11" s="410" t="s">
        <v>356</v>
      </c>
      <c r="E11" s="411">
        <v>1</v>
      </c>
      <c r="F11" s="411"/>
      <c r="G11" s="416">
        <v>0</v>
      </c>
      <c r="H11" s="416">
        <f t="shared" si="0"/>
        <v>0</v>
      </c>
      <c r="I11" s="416">
        <f t="shared" si="1"/>
        <v>0</v>
      </c>
      <c r="K11" s="413">
        <v>300000</v>
      </c>
      <c r="L11" s="413">
        <f t="shared" si="2"/>
        <v>57000</v>
      </c>
      <c r="M11" s="413">
        <f t="shared" si="3"/>
        <v>357000</v>
      </c>
      <c r="O11" s="412">
        <f t="shared" si="4"/>
        <v>309000</v>
      </c>
      <c r="P11" s="412">
        <f t="shared" si="5"/>
        <v>58710</v>
      </c>
      <c r="Q11" s="412">
        <f t="shared" si="6"/>
        <v>367710</v>
      </c>
      <c r="S11" s="414">
        <f>AVERAGE(,O11)</f>
        <v>154500</v>
      </c>
      <c r="T11" s="414">
        <f t="shared" si="8"/>
        <v>29355</v>
      </c>
      <c r="U11" s="414">
        <f t="shared" si="9"/>
        <v>183855</v>
      </c>
    </row>
    <row r="12" spans="2:21" ht="52.5" customHeight="1" thickBot="1" x14ac:dyDescent="0.25">
      <c r="B12" s="419">
        <v>7</v>
      </c>
      <c r="C12" s="409" t="s">
        <v>341</v>
      </c>
      <c r="D12" s="410" t="s">
        <v>356</v>
      </c>
      <c r="E12" s="411">
        <v>1</v>
      </c>
      <c r="F12" s="411"/>
      <c r="G12" s="412">
        <v>125000</v>
      </c>
      <c r="H12" s="412">
        <f t="shared" si="0"/>
        <v>23750</v>
      </c>
      <c r="I12" s="412">
        <f t="shared" si="1"/>
        <v>148750</v>
      </c>
      <c r="K12" s="415">
        <v>350000</v>
      </c>
      <c r="L12" s="413">
        <f t="shared" si="2"/>
        <v>66500</v>
      </c>
      <c r="M12" s="413">
        <f t="shared" si="3"/>
        <v>416500</v>
      </c>
      <c r="O12" s="412">
        <f t="shared" si="4"/>
        <v>360500</v>
      </c>
      <c r="P12" s="413">
        <f t="shared" si="5"/>
        <v>68495</v>
      </c>
      <c r="Q12" s="413">
        <f t="shared" si="6"/>
        <v>428995</v>
      </c>
      <c r="S12" s="414">
        <f t="shared" si="7"/>
        <v>242750</v>
      </c>
      <c r="T12" s="414">
        <f t="shared" si="8"/>
        <v>46123</v>
      </c>
      <c r="U12" s="414">
        <f t="shared" si="9"/>
        <v>288873</v>
      </c>
    </row>
    <row r="13" spans="2:21" ht="52.5" customHeight="1" thickBot="1" x14ac:dyDescent="0.25">
      <c r="B13" s="419">
        <v>8</v>
      </c>
      <c r="C13" s="409" t="s">
        <v>342</v>
      </c>
      <c r="D13" s="410" t="s">
        <v>356</v>
      </c>
      <c r="E13" s="411">
        <v>1</v>
      </c>
      <c r="F13" s="411"/>
      <c r="G13" s="412">
        <v>70000</v>
      </c>
      <c r="H13" s="412">
        <f t="shared" si="0"/>
        <v>13300</v>
      </c>
      <c r="I13" s="412">
        <f t="shared" si="1"/>
        <v>83300</v>
      </c>
      <c r="K13" s="413">
        <v>45000</v>
      </c>
      <c r="L13" s="413">
        <f t="shared" si="2"/>
        <v>8550</v>
      </c>
      <c r="M13" s="413">
        <f t="shared" si="3"/>
        <v>53550</v>
      </c>
      <c r="O13" s="412">
        <f t="shared" si="4"/>
        <v>46350</v>
      </c>
      <c r="P13" s="413">
        <f t="shared" si="5"/>
        <v>8807</v>
      </c>
      <c r="Q13" s="413">
        <f t="shared" si="6"/>
        <v>55157</v>
      </c>
      <c r="S13" s="414">
        <f t="shared" si="7"/>
        <v>58175</v>
      </c>
      <c r="T13" s="414">
        <f t="shared" si="8"/>
        <v>11053</v>
      </c>
      <c r="U13" s="414">
        <f t="shared" si="9"/>
        <v>69228</v>
      </c>
    </row>
    <row r="14" spans="2:21" ht="52.5" customHeight="1" thickBot="1" x14ac:dyDescent="0.25">
      <c r="B14" s="419">
        <v>9</v>
      </c>
      <c r="C14" s="409" t="s">
        <v>343</v>
      </c>
      <c r="D14" s="410" t="s">
        <v>356</v>
      </c>
      <c r="E14" s="411">
        <v>1</v>
      </c>
      <c r="F14" s="411"/>
      <c r="G14" s="412">
        <v>65000</v>
      </c>
      <c r="H14" s="412">
        <f t="shared" si="0"/>
        <v>12350</v>
      </c>
      <c r="I14" s="412">
        <f t="shared" si="1"/>
        <v>77350</v>
      </c>
      <c r="K14" s="413">
        <v>40000</v>
      </c>
      <c r="L14" s="413">
        <f t="shared" si="2"/>
        <v>7600</v>
      </c>
      <c r="M14" s="413">
        <f t="shared" si="3"/>
        <v>47600</v>
      </c>
      <c r="O14" s="412">
        <f t="shared" si="4"/>
        <v>41200</v>
      </c>
      <c r="P14" s="413">
        <f t="shared" si="5"/>
        <v>7828</v>
      </c>
      <c r="Q14" s="413">
        <f t="shared" si="6"/>
        <v>49028</v>
      </c>
      <c r="S14" s="414">
        <f t="shared" si="7"/>
        <v>53100</v>
      </c>
      <c r="T14" s="414">
        <f t="shared" si="8"/>
        <v>10089</v>
      </c>
      <c r="U14" s="414">
        <f t="shared" si="9"/>
        <v>63189</v>
      </c>
    </row>
    <row r="15" spans="2:21" ht="52.5" customHeight="1" thickBot="1" x14ac:dyDescent="0.25">
      <c r="B15" s="419">
        <v>10</v>
      </c>
      <c r="C15" s="409" t="s">
        <v>344</v>
      </c>
      <c r="D15" s="410" t="s">
        <v>356</v>
      </c>
      <c r="E15" s="411">
        <v>1</v>
      </c>
      <c r="F15" s="411"/>
      <c r="G15" s="412">
        <v>60000</v>
      </c>
      <c r="H15" s="412">
        <f t="shared" si="0"/>
        <v>11400</v>
      </c>
      <c r="I15" s="412">
        <f t="shared" si="1"/>
        <v>71400</v>
      </c>
      <c r="K15" s="413">
        <v>40000</v>
      </c>
      <c r="L15" s="413">
        <f t="shared" si="2"/>
        <v>7600</v>
      </c>
      <c r="M15" s="413">
        <f t="shared" si="3"/>
        <v>47600</v>
      </c>
      <c r="O15" s="412">
        <f t="shared" si="4"/>
        <v>41200</v>
      </c>
      <c r="P15" s="413">
        <f t="shared" si="5"/>
        <v>7828</v>
      </c>
      <c r="Q15" s="413">
        <f t="shared" si="6"/>
        <v>49028</v>
      </c>
      <c r="S15" s="414">
        <f t="shared" si="7"/>
        <v>50600</v>
      </c>
      <c r="T15" s="414">
        <f t="shared" si="8"/>
        <v>9614</v>
      </c>
      <c r="U15" s="414">
        <f t="shared" si="9"/>
        <v>60214</v>
      </c>
    </row>
    <row r="16" spans="2:21" ht="52.5" customHeight="1" thickBot="1" x14ac:dyDescent="0.25">
      <c r="B16" s="419">
        <v>11</v>
      </c>
      <c r="C16" s="409" t="s">
        <v>345</v>
      </c>
      <c r="D16" s="410" t="s">
        <v>356</v>
      </c>
      <c r="E16" s="411">
        <v>1</v>
      </c>
      <c r="F16" s="411"/>
      <c r="G16" s="412">
        <v>490000</v>
      </c>
      <c r="H16" s="412">
        <f t="shared" si="0"/>
        <v>93100</v>
      </c>
      <c r="I16" s="412">
        <f t="shared" si="1"/>
        <v>583100</v>
      </c>
      <c r="K16" s="415">
        <v>850000</v>
      </c>
      <c r="L16" s="413">
        <f t="shared" si="2"/>
        <v>161500</v>
      </c>
      <c r="M16" s="413">
        <f t="shared" si="3"/>
        <v>1011500</v>
      </c>
      <c r="O16" s="412">
        <f t="shared" si="4"/>
        <v>875500</v>
      </c>
      <c r="P16" s="413">
        <f t="shared" si="5"/>
        <v>166345</v>
      </c>
      <c r="Q16" s="413">
        <f t="shared" si="6"/>
        <v>1041845</v>
      </c>
      <c r="S16" s="414">
        <f t="shared" si="7"/>
        <v>682750</v>
      </c>
      <c r="T16" s="414">
        <f t="shared" si="8"/>
        <v>129723</v>
      </c>
      <c r="U16" s="414">
        <f t="shared" si="9"/>
        <v>812473</v>
      </c>
    </row>
    <row r="17" spans="2:21" ht="52.5" customHeight="1" thickBot="1" x14ac:dyDescent="0.25">
      <c r="B17" s="419">
        <v>12</v>
      </c>
      <c r="C17" s="409" t="s">
        <v>346</v>
      </c>
      <c r="D17" s="410" t="s">
        <v>356</v>
      </c>
      <c r="E17" s="411">
        <v>1</v>
      </c>
      <c r="F17" s="411"/>
      <c r="G17" s="416">
        <v>0</v>
      </c>
      <c r="H17" s="416">
        <f t="shared" si="0"/>
        <v>0</v>
      </c>
      <c r="I17" s="416">
        <f t="shared" si="1"/>
        <v>0</v>
      </c>
      <c r="K17" s="413">
        <v>75000</v>
      </c>
      <c r="L17" s="413">
        <f t="shared" si="2"/>
        <v>14250</v>
      </c>
      <c r="M17" s="413">
        <f t="shared" si="3"/>
        <v>89250</v>
      </c>
      <c r="O17" s="412">
        <f t="shared" si="4"/>
        <v>77250</v>
      </c>
      <c r="P17" s="412">
        <f t="shared" si="5"/>
        <v>14678</v>
      </c>
      <c r="Q17" s="412">
        <f t="shared" si="6"/>
        <v>91928</v>
      </c>
      <c r="S17" s="414">
        <f>AVERAGE(O17)</f>
        <v>77250</v>
      </c>
      <c r="T17" s="414">
        <f t="shared" si="8"/>
        <v>14678</v>
      </c>
      <c r="U17" s="414">
        <f t="shared" si="9"/>
        <v>91928</v>
      </c>
    </row>
    <row r="18" spans="2:21" ht="52.5" customHeight="1" thickBot="1" x14ac:dyDescent="0.25">
      <c r="B18" s="419">
        <v>13</v>
      </c>
      <c r="C18" s="409" t="s">
        <v>347</v>
      </c>
      <c r="D18" s="410" t="s">
        <v>356</v>
      </c>
      <c r="E18" s="411">
        <v>1</v>
      </c>
      <c r="F18" s="411"/>
      <c r="G18" s="412">
        <v>19000</v>
      </c>
      <c r="H18" s="412">
        <f t="shared" si="0"/>
        <v>3610</v>
      </c>
      <c r="I18" s="412">
        <f t="shared" si="1"/>
        <v>22610</v>
      </c>
      <c r="K18" s="415">
        <v>85000</v>
      </c>
      <c r="L18" s="413">
        <f t="shared" si="2"/>
        <v>16150</v>
      </c>
      <c r="M18" s="413">
        <f t="shared" si="3"/>
        <v>101150</v>
      </c>
      <c r="O18" s="412">
        <f t="shared" si="4"/>
        <v>87550</v>
      </c>
      <c r="P18" s="413">
        <f t="shared" si="5"/>
        <v>16635</v>
      </c>
      <c r="Q18" s="413">
        <f t="shared" si="6"/>
        <v>104185</v>
      </c>
      <c r="S18" s="414">
        <f t="shared" si="7"/>
        <v>53275</v>
      </c>
      <c r="T18" s="414">
        <f t="shared" si="8"/>
        <v>10122</v>
      </c>
      <c r="U18" s="414">
        <f t="shared" si="9"/>
        <v>63397</v>
      </c>
    </row>
    <row r="19" spans="2:21" ht="52.5" customHeight="1" thickBot="1" x14ac:dyDescent="0.25">
      <c r="B19" s="419">
        <v>14</v>
      </c>
      <c r="C19" s="409" t="s">
        <v>348</v>
      </c>
      <c r="D19" s="410" t="s">
        <v>356</v>
      </c>
      <c r="E19" s="411">
        <v>1</v>
      </c>
      <c r="F19" s="411"/>
      <c r="G19" s="413">
        <v>180000</v>
      </c>
      <c r="H19" s="413">
        <f t="shared" si="0"/>
        <v>34200</v>
      </c>
      <c r="I19" s="413">
        <f t="shared" si="1"/>
        <v>214200</v>
      </c>
      <c r="K19" s="415">
        <v>350000</v>
      </c>
      <c r="L19" s="413">
        <f t="shared" si="2"/>
        <v>66500</v>
      </c>
      <c r="M19" s="413">
        <f t="shared" si="3"/>
        <v>416500</v>
      </c>
      <c r="O19" s="412">
        <f t="shared" si="4"/>
        <v>360500</v>
      </c>
      <c r="P19" s="413">
        <f t="shared" si="5"/>
        <v>68495</v>
      </c>
      <c r="Q19" s="413">
        <f t="shared" si="6"/>
        <v>428995</v>
      </c>
      <c r="S19" s="414">
        <f t="shared" si="7"/>
        <v>270250</v>
      </c>
      <c r="T19" s="414">
        <f t="shared" si="8"/>
        <v>51348</v>
      </c>
      <c r="U19" s="414">
        <f t="shared" si="9"/>
        <v>321598</v>
      </c>
    </row>
    <row r="20" spans="2:21" ht="52.5" customHeight="1" thickBot="1" x14ac:dyDescent="0.25">
      <c r="B20" s="419">
        <v>15</v>
      </c>
      <c r="C20" s="409" t="s">
        <v>349</v>
      </c>
      <c r="D20" s="410" t="s">
        <v>358</v>
      </c>
      <c r="E20" s="411">
        <v>1</v>
      </c>
      <c r="F20" s="411"/>
      <c r="G20" s="413">
        <v>15000</v>
      </c>
      <c r="H20" s="413">
        <f t="shared" si="0"/>
        <v>2850</v>
      </c>
      <c r="I20" s="413">
        <f t="shared" si="1"/>
        <v>17850</v>
      </c>
      <c r="K20" s="413">
        <v>18000</v>
      </c>
      <c r="L20" s="413">
        <f t="shared" si="2"/>
        <v>3420</v>
      </c>
      <c r="M20" s="413">
        <f t="shared" si="3"/>
        <v>21420</v>
      </c>
      <c r="O20" s="412">
        <f t="shared" si="4"/>
        <v>18540</v>
      </c>
      <c r="P20" s="413">
        <f t="shared" si="5"/>
        <v>3523</v>
      </c>
      <c r="Q20" s="413">
        <f t="shared" si="6"/>
        <v>22063</v>
      </c>
      <c r="S20" s="414">
        <f t="shared" si="7"/>
        <v>16770</v>
      </c>
      <c r="T20" s="414">
        <f t="shared" si="8"/>
        <v>3186</v>
      </c>
      <c r="U20" s="414">
        <f t="shared" si="9"/>
        <v>19956</v>
      </c>
    </row>
    <row r="21" spans="2:21" ht="52.5" customHeight="1" thickBot="1" x14ac:dyDescent="0.25">
      <c r="B21" s="419">
        <v>16</v>
      </c>
      <c r="C21" s="409" t="s">
        <v>350</v>
      </c>
      <c r="D21" s="410" t="s">
        <v>356</v>
      </c>
      <c r="E21" s="411">
        <v>1</v>
      </c>
      <c r="F21" s="411"/>
      <c r="G21" s="413">
        <v>9500</v>
      </c>
      <c r="H21" s="413">
        <f t="shared" si="0"/>
        <v>1805</v>
      </c>
      <c r="I21" s="413">
        <f t="shared" si="1"/>
        <v>11305</v>
      </c>
      <c r="K21" s="413">
        <v>15000</v>
      </c>
      <c r="L21" s="413">
        <f t="shared" si="2"/>
        <v>2850</v>
      </c>
      <c r="M21" s="413">
        <f t="shared" si="3"/>
        <v>17850</v>
      </c>
      <c r="O21" s="413">
        <f t="shared" si="4"/>
        <v>15450</v>
      </c>
      <c r="P21" s="413">
        <f t="shared" si="5"/>
        <v>2936</v>
      </c>
      <c r="Q21" s="413">
        <f t="shared" si="6"/>
        <v>18386</v>
      </c>
      <c r="S21" s="414">
        <f t="shared" si="7"/>
        <v>12475</v>
      </c>
      <c r="T21" s="414">
        <f t="shared" si="8"/>
        <v>2370</v>
      </c>
      <c r="U21" s="414">
        <f t="shared" si="9"/>
        <v>14845</v>
      </c>
    </row>
    <row r="22" spans="2:21" ht="52.5" customHeight="1" thickBot="1" x14ac:dyDescent="0.25">
      <c r="B22" s="419">
        <v>17</v>
      </c>
      <c r="C22" s="409" t="s">
        <v>351</v>
      </c>
      <c r="D22" s="410" t="s">
        <v>356</v>
      </c>
      <c r="E22" s="411">
        <v>1</v>
      </c>
      <c r="F22" s="411"/>
      <c r="G22" s="413">
        <v>350000</v>
      </c>
      <c r="H22" s="413">
        <f t="shared" si="0"/>
        <v>66500</v>
      </c>
      <c r="I22" s="413">
        <f t="shared" si="1"/>
        <v>416500</v>
      </c>
      <c r="K22" s="413">
        <v>380000</v>
      </c>
      <c r="L22" s="413">
        <f t="shared" si="2"/>
        <v>72200</v>
      </c>
      <c r="M22" s="413">
        <f t="shared" si="3"/>
        <v>452200</v>
      </c>
      <c r="O22" s="413">
        <f t="shared" si="4"/>
        <v>391400</v>
      </c>
      <c r="P22" s="413">
        <f t="shared" si="5"/>
        <v>74366</v>
      </c>
      <c r="Q22" s="413">
        <f t="shared" si="6"/>
        <v>465766</v>
      </c>
      <c r="S22" s="414">
        <f t="shared" si="7"/>
        <v>370700</v>
      </c>
      <c r="T22" s="414">
        <f t="shared" si="8"/>
        <v>70433</v>
      </c>
      <c r="U22" s="414">
        <f t="shared" si="9"/>
        <v>441133</v>
      </c>
    </row>
    <row r="23" spans="2:21" ht="52.5" customHeight="1" thickBot="1" x14ac:dyDescent="0.25">
      <c r="B23" s="419">
        <v>18</v>
      </c>
      <c r="C23" s="409" t="s">
        <v>352</v>
      </c>
      <c r="D23" s="410" t="s">
        <v>356</v>
      </c>
      <c r="E23" s="411">
        <v>1</v>
      </c>
      <c r="F23" s="411"/>
      <c r="G23" s="413">
        <v>120000</v>
      </c>
      <c r="H23" s="413">
        <f>+ROUND(G23*0.19,0)</f>
        <v>22800</v>
      </c>
      <c r="I23" s="413">
        <f>+G23+H23</f>
        <v>142800</v>
      </c>
      <c r="K23" s="413">
        <v>80000</v>
      </c>
      <c r="L23" s="413">
        <f>+ROUND(K23*0.19,0)</f>
        <v>15200</v>
      </c>
      <c r="M23" s="413">
        <f>+K23+L23</f>
        <v>95200</v>
      </c>
      <c r="O23" s="413">
        <f t="shared" si="4"/>
        <v>82400</v>
      </c>
      <c r="P23" s="413">
        <f>+ROUND(O23*0.19,0)</f>
        <v>15656</v>
      </c>
      <c r="Q23" s="413">
        <f>+O23+P23</f>
        <v>98056</v>
      </c>
      <c r="S23" s="414">
        <f t="shared" si="7"/>
        <v>101200</v>
      </c>
      <c r="T23" s="414">
        <f>+ROUND(S23*0.19,0)</f>
        <v>19228</v>
      </c>
      <c r="U23" s="414">
        <f>+S23+T23</f>
        <v>120428</v>
      </c>
    </row>
    <row r="24" spans="2:21" ht="52.5" customHeight="1" thickBot="1" x14ac:dyDescent="0.25">
      <c r="B24" s="419">
        <v>19</v>
      </c>
      <c r="C24" s="409" t="s">
        <v>353</v>
      </c>
      <c r="D24" s="410" t="s">
        <v>356</v>
      </c>
      <c r="E24" s="411">
        <v>1</v>
      </c>
      <c r="F24" s="411"/>
      <c r="G24" s="413">
        <v>120000</v>
      </c>
      <c r="H24" s="413">
        <f>+ROUND(G24*0.19,0)</f>
        <v>22800</v>
      </c>
      <c r="I24" s="413">
        <f>+G24+H24</f>
        <v>142800</v>
      </c>
      <c r="K24" s="413">
        <v>90000</v>
      </c>
      <c r="L24" s="413">
        <f>+ROUND(K24*0.19,0)</f>
        <v>17100</v>
      </c>
      <c r="M24" s="413">
        <f>+K24+L24</f>
        <v>107100</v>
      </c>
      <c r="O24" s="413">
        <f t="shared" si="4"/>
        <v>92700</v>
      </c>
      <c r="P24" s="413">
        <f>+ROUND(O24*0.19,0)</f>
        <v>17613</v>
      </c>
      <c r="Q24" s="413">
        <f>+O24+P24</f>
        <v>110313</v>
      </c>
      <c r="S24" s="414">
        <f t="shared" si="7"/>
        <v>106350</v>
      </c>
      <c r="T24" s="414">
        <f>+ROUND(S24*0.19,0)</f>
        <v>20207</v>
      </c>
      <c r="U24" s="414">
        <f>+S24+T24</f>
        <v>126557</v>
      </c>
    </row>
    <row r="25" spans="2:21" ht="52.5" customHeight="1" thickBot="1" x14ac:dyDescent="0.25">
      <c r="B25" s="419">
        <v>20</v>
      </c>
      <c r="C25" s="409" t="s">
        <v>354</v>
      </c>
      <c r="D25" s="410" t="s">
        <v>356</v>
      </c>
      <c r="E25" s="411">
        <v>1</v>
      </c>
      <c r="F25" s="411"/>
      <c r="G25" s="413">
        <v>75000</v>
      </c>
      <c r="H25" s="413">
        <f>+ROUND(G25*0.19,0)</f>
        <v>14250</v>
      </c>
      <c r="I25" s="413">
        <f>+G25+H25</f>
        <v>89250</v>
      </c>
      <c r="K25" s="413">
        <v>75000</v>
      </c>
      <c r="L25" s="413">
        <f>+ROUND(K25*0.19,0)</f>
        <v>14250</v>
      </c>
      <c r="M25" s="413">
        <f>+K25+L25</f>
        <v>89250</v>
      </c>
      <c r="O25" s="413">
        <f t="shared" si="4"/>
        <v>77250</v>
      </c>
      <c r="P25" s="413">
        <f>+ROUND(O25*0.19,0)</f>
        <v>14678</v>
      </c>
      <c r="Q25" s="413">
        <f>+O25+P25</f>
        <v>91928</v>
      </c>
      <c r="S25" s="414">
        <f t="shared" si="7"/>
        <v>76125</v>
      </c>
      <c r="T25" s="414">
        <f>+ROUND(S25*0.19,0)</f>
        <v>14464</v>
      </c>
      <c r="U25" s="414">
        <f>+S25+T25</f>
        <v>90589</v>
      </c>
    </row>
    <row r="26" spans="2:21" ht="52.5" customHeight="1" thickBot="1" x14ac:dyDescent="0.25">
      <c r="B26" s="419">
        <v>21</v>
      </c>
      <c r="C26" s="409" t="s">
        <v>359</v>
      </c>
      <c r="D26" s="410" t="s">
        <v>356</v>
      </c>
      <c r="E26" s="411">
        <v>1</v>
      </c>
      <c r="F26" s="411"/>
      <c r="G26" s="413">
        <v>59000</v>
      </c>
      <c r="H26" s="413">
        <f>+ROUND(G26*0.19,0)</f>
        <v>11210</v>
      </c>
      <c r="I26" s="413">
        <f>+G26+H26</f>
        <v>70210</v>
      </c>
      <c r="K26" s="413">
        <v>70000</v>
      </c>
      <c r="L26" s="413">
        <f>+ROUND(K26*0.19,0)</f>
        <v>13300</v>
      </c>
      <c r="M26" s="413">
        <f>+K26+L26</f>
        <v>83300</v>
      </c>
      <c r="O26" s="413">
        <f t="shared" si="4"/>
        <v>72100</v>
      </c>
      <c r="P26" s="413">
        <f>+ROUND(O26*0.19,0)</f>
        <v>13699</v>
      </c>
      <c r="Q26" s="413">
        <f>+O26+P26</f>
        <v>85799</v>
      </c>
      <c r="S26" s="414">
        <f t="shared" si="7"/>
        <v>65550</v>
      </c>
      <c r="T26" s="414">
        <f>+ROUND(S26*0.19,0)</f>
        <v>12455</v>
      </c>
      <c r="U26" s="414">
        <f>+S26+T26</f>
        <v>78005</v>
      </c>
    </row>
    <row r="27" spans="2:21" ht="52.5" customHeight="1" thickBot="1" x14ac:dyDescent="0.25">
      <c r="B27" s="419">
        <v>22</v>
      </c>
      <c r="C27" s="409" t="s">
        <v>355</v>
      </c>
      <c r="D27" s="410" t="s">
        <v>356</v>
      </c>
      <c r="E27" s="411">
        <v>1</v>
      </c>
      <c r="F27" s="411"/>
      <c r="G27" s="413">
        <v>62000</v>
      </c>
      <c r="H27" s="413">
        <f>+ROUND(G27*0.19,0)</f>
        <v>11780</v>
      </c>
      <c r="I27" s="413">
        <f>+G27+H27</f>
        <v>73780</v>
      </c>
      <c r="K27" s="413">
        <v>65000</v>
      </c>
      <c r="L27" s="413">
        <f>+ROUND(K27*0.19,0)</f>
        <v>12350</v>
      </c>
      <c r="M27" s="413">
        <f>+K27+L27</f>
        <v>77350</v>
      </c>
      <c r="O27" s="413">
        <f t="shared" si="4"/>
        <v>66950</v>
      </c>
      <c r="P27" s="413">
        <f>+ROUND(O27*0.19,0)</f>
        <v>12721</v>
      </c>
      <c r="Q27" s="413">
        <f>+O27+P27</f>
        <v>79671</v>
      </c>
      <c r="S27" s="425">
        <f t="shared" si="7"/>
        <v>64475</v>
      </c>
      <c r="T27" s="425">
        <f>+ROUND(S27*0.19,0)</f>
        <v>12250</v>
      </c>
      <c r="U27" s="414">
        <f>+S27+T27</f>
        <v>76725</v>
      </c>
    </row>
    <row r="28" spans="2:21" ht="52.5" customHeight="1" thickBot="1" x14ac:dyDescent="0.25">
      <c r="I28" s="422"/>
      <c r="S28" s="1116" t="s">
        <v>372</v>
      </c>
      <c r="T28" s="1117"/>
      <c r="U28" s="424">
        <f>SUM(U6:U27)</f>
        <v>5384301</v>
      </c>
    </row>
  </sheetData>
  <mergeCells count="10">
    <mergeCell ref="S28:T28"/>
    <mergeCell ref="S3:U3"/>
    <mergeCell ref="C1:I1"/>
    <mergeCell ref="G2:I2"/>
    <mergeCell ref="O3:Q3"/>
    <mergeCell ref="B5:C5"/>
    <mergeCell ref="B3:B4"/>
    <mergeCell ref="C3:C4"/>
    <mergeCell ref="G3:I3"/>
    <mergeCell ref="K3:M3"/>
  </mergeCells>
  <pageMargins left="0.7" right="0.7" top="0.75" bottom="0.75" header="0.3" footer="0.3"/>
  <pageSetup paperSize="9" orientation="portrait" horizontalDpi="4294967293"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P1023"/>
  <sheetViews>
    <sheetView view="pageBreakPreview" topLeftCell="A2" zoomScale="60" zoomScaleNormal="80" workbookViewId="0">
      <selection activeCell="H12" sqref="H12"/>
    </sheetView>
  </sheetViews>
  <sheetFormatPr baseColWidth="10" defaultRowHeight="22.5" x14ac:dyDescent="0.2"/>
  <cols>
    <col min="1" max="1" width="6.7109375" style="4" customWidth="1"/>
    <col min="2" max="2" width="88.7109375" style="36" customWidth="1"/>
    <col min="3" max="3" width="18" style="332" customWidth="1"/>
    <col min="4" max="6" width="20.85546875" style="323" customWidth="1"/>
    <col min="7" max="7" width="20.85546875" style="347" customWidth="1"/>
    <col min="8" max="8" width="20.85546875" style="323" customWidth="1"/>
    <col min="9" max="9" width="4" style="308" customWidth="1"/>
    <col min="10" max="10" width="29" style="16" customWidth="1"/>
    <col min="11" max="11" width="23.140625" style="16" customWidth="1"/>
    <col min="12" max="12" width="28.5703125" style="4" customWidth="1"/>
    <col min="13" max="13" width="28.7109375" style="4" customWidth="1"/>
    <col min="14" max="14" width="11.42578125" style="4"/>
    <col min="15" max="15" width="15" style="4" customWidth="1"/>
    <col min="16" max="16" width="14" style="4" bestFit="1" customWidth="1"/>
    <col min="17" max="16384" width="11.42578125" style="4"/>
  </cols>
  <sheetData>
    <row r="1" spans="1:14" ht="28.5" customHeight="1" thickBot="1" x14ac:dyDescent="0.25">
      <c r="A1" s="1057"/>
      <c r="B1" s="1058"/>
      <c r="C1" s="1058"/>
      <c r="D1" s="1058"/>
      <c r="E1" s="1058"/>
      <c r="F1" s="1058"/>
      <c r="G1" s="1058"/>
      <c r="H1" s="1058"/>
      <c r="I1" s="1058"/>
      <c r="J1" s="1058"/>
      <c r="K1" s="1058"/>
      <c r="L1" s="1058"/>
      <c r="M1" s="1078"/>
    </row>
    <row r="2" spans="1:14" ht="9" customHeight="1" thickBot="1" x14ac:dyDescent="0.3">
      <c r="K2" s="22"/>
    </row>
    <row r="3" spans="1:14" s="22" customFormat="1" ht="89.25" customHeight="1" thickBot="1" x14ac:dyDescent="0.3">
      <c r="A3" s="309"/>
      <c r="B3" s="310"/>
      <c r="C3" s="311"/>
      <c r="D3" s="1133" t="s">
        <v>223</v>
      </c>
      <c r="E3" s="1133"/>
      <c r="F3" s="1133"/>
      <c r="G3" s="1133"/>
      <c r="H3" s="1133"/>
      <c r="I3" s="1133"/>
      <c r="J3" s="1133"/>
      <c r="K3" s="1133"/>
      <c r="L3" s="1133"/>
      <c r="M3" s="1134"/>
    </row>
    <row r="4" spans="1:14" s="22" customFormat="1" ht="89.25" customHeight="1" thickBot="1" x14ac:dyDescent="0.3">
      <c r="A4" s="312"/>
      <c r="B4" s="313"/>
      <c r="C4" s="314"/>
      <c r="D4" s="1040" t="str">
        <f>+GENERAL!R2</f>
        <v>PRESTAR EL SERVICIO DE MANTENIMIENTO PREVENTIVO Y/O CORRECTIVO TÉCNICO INTEGRAL ESPECIALIZADO CON SUMINISTRO DE REPUESTOS E INSUMOS PARA LA PLANTA DE TRATAMIENTO DE AGUA POTABLE(PTAP), INSTALADA EN LA SEDE DE AQUIMINDIA DE LA FISCALIA GENERAL DE LA NACIÓN</v>
      </c>
      <c r="E4" s="1040"/>
      <c r="F4" s="1040"/>
      <c r="G4" s="1040"/>
      <c r="H4" s="1040"/>
      <c r="I4" s="1040"/>
      <c r="J4" s="1040"/>
      <c r="K4" s="1040"/>
      <c r="L4" s="1040"/>
      <c r="M4" s="1079"/>
    </row>
    <row r="5" spans="1:14" s="22" customFormat="1" ht="24" customHeight="1" thickBot="1" x14ac:dyDescent="0.3">
      <c r="D5" s="324"/>
      <c r="E5" s="324"/>
      <c r="F5" s="324"/>
      <c r="G5" s="348"/>
      <c r="H5" s="324"/>
      <c r="I5" s="238"/>
      <c r="J5" s="238"/>
      <c r="K5" s="238"/>
      <c r="L5" s="238"/>
    </row>
    <row r="6" spans="1:14" ht="20.25" hidden="1" customHeight="1" thickBot="1" x14ac:dyDescent="0.25">
      <c r="J6" s="235"/>
      <c r="K6" s="235"/>
      <c r="L6" s="235"/>
    </row>
    <row r="7" spans="1:14" ht="20.25" customHeight="1" thickBot="1" x14ac:dyDescent="0.3">
      <c r="A7" s="1135"/>
      <c r="B7" s="1136"/>
      <c r="C7" s="1136"/>
      <c r="D7" s="1137"/>
      <c r="E7" s="22"/>
      <c r="F7" s="22"/>
      <c r="G7" s="349"/>
      <c r="H7" s="22"/>
      <c r="J7" s="8"/>
      <c r="K7" s="235"/>
      <c r="L7" s="235"/>
    </row>
    <row r="8" spans="1:14" ht="79.5" customHeight="1" thickBot="1" x14ac:dyDescent="0.25">
      <c r="A8" s="1119" t="s">
        <v>30</v>
      </c>
      <c r="B8" s="1119" t="s">
        <v>213</v>
      </c>
      <c r="C8" s="1119" t="s">
        <v>220</v>
      </c>
      <c r="D8" s="1138" t="s">
        <v>226</v>
      </c>
      <c r="E8" s="1140" t="s">
        <v>222</v>
      </c>
      <c r="F8" s="1140" t="s">
        <v>231</v>
      </c>
      <c r="G8" s="1142" t="s">
        <v>222</v>
      </c>
      <c r="H8" s="1140" t="s">
        <v>227</v>
      </c>
      <c r="J8" s="315" t="s">
        <v>228</v>
      </c>
      <c r="K8" s="315" t="s">
        <v>229</v>
      </c>
      <c r="L8" s="359" t="s">
        <v>221</v>
      </c>
      <c r="M8" s="315" t="s">
        <v>230</v>
      </c>
    </row>
    <row r="9" spans="1:14" ht="49.5" customHeight="1" thickBot="1" x14ac:dyDescent="0.25">
      <c r="A9" s="1120"/>
      <c r="B9" s="1120"/>
      <c r="C9" s="1120"/>
      <c r="D9" s="1139"/>
      <c r="E9" s="1141"/>
      <c r="F9" s="1141"/>
      <c r="G9" s="1143"/>
      <c r="H9" s="1141"/>
      <c r="J9" s="8" t="s">
        <v>214</v>
      </c>
      <c r="K9" s="8" t="s">
        <v>214</v>
      </c>
      <c r="L9" s="8" t="s">
        <v>214</v>
      </c>
      <c r="M9" s="8" t="s">
        <v>214</v>
      </c>
    </row>
    <row r="10" spans="1:14" ht="30" customHeight="1" thickBot="1" x14ac:dyDescent="0.25">
      <c r="A10" s="1088" t="s">
        <v>160</v>
      </c>
      <c r="B10" s="1089"/>
      <c r="C10" s="333"/>
      <c r="D10" s="330"/>
      <c r="E10" s="330"/>
      <c r="F10" s="330"/>
      <c r="G10" s="350"/>
      <c r="H10" s="330"/>
      <c r="I10" s="316"/>
      <c r="J10" s="327"/>
      <c r="K10" s="328"/>
      <c r="L10" s="328"/>
      <c r="M10" s="329"/>
    </row>
    <row r="11" spans="1:14" ht="84" customHeight="1" thickBot="1" x14ac:dyDescent="0.25">
      <c r="A11" s="318">
        <v>1</v>
      </c>
      <c r="B11" s="321" t="s">
        <v>145</v>
      </c>
      <c r="C11" s="334" t="e">
        <f>'ANEXO 3 RESUMEN VIG(2026-2028)'!#REF!</f>
        <v>#REF!</v>
      </c>
      <c r="D11" s="331" t="e">
        <f>+'ANEXO 2  historicovs cotizacio '!C9+'  ANEXO 3 vig 2027(12 meses)  '!#REF!+'no incluir'!C11</f>
        <v>#REF!</v>
      </c>
      <c r="E11" s="331">
        <f>'ANEXO 2  historicovs cotizacio '!D9</f>
        <v>1</v>
      </c>
      <c r="F11" s="331" t="e">
        <f>'  ANEXO 3 vig 2027(12 meses)  '!#REF!</f>
        <v>#REF!</v>
      </c>
      <c r="G11" s="351">
        <f>'no incluir'!E11</f>
        <v>22</v>
      </c>
      <c r="H11" s="331" t="e">
        <f>E11+F11+G11</f>
        <v>#REF!</v>
      </c>
      <c r="I11" s="316"/>
      <c r="J11" s="317"/>
      <c r="K11" s="317"/>
      <c r="L11" s="317"/>
      <c r="M11" s="317"/>
    </row>
    <row r="12" spans="1:14" ht="53.25" customHeight="1" thickBot="1" x14ac:dyDescent="0.25">
      <c r="A12" s="318">
        <v>2</v>
      </c>
      <c r="B12" s="321" t="s">
        <v>198</v>
      </c>
      <c r="C12" s="334" t="e">
        <f>'ANEXO 3 RESUMEN VIG(2026-2028)'!#REF!</f>
        <v>#REF!</v>
      </c>
      <c r="D12" s="331" t="e">
        <f>+'ANEXO 2  historicovs cotizacio '!C10+'  ANEXO 3 vig 2027(12 meses)  '!#REF!+'no incluir'!C12</f>
        <v>#REF!</v>
      </c>
      <c r="E12" s="331">
        <f>'ANEXO 2  historicovs cotizacio '!D10</f>
        <v>1</v>
      </c>
      <c r="F12" s="331" t="e">
        <f>'  ANEXO 3 vig 2027(12 meses)  '!#REF!</f>
        <v>#REF!</v>
      </c>
      <c r="G12" s="351">
        <f>'no incluir'!E12</f>
        <v>11</v>
      </c>
      <c r="H12" s="331" t="e">
        <f t="shared" ref="H12:H33" si="0">E12+F12+G12</f>
        <v>#REF!</v>
      </c>
      <c r="I12" s="316"/>
      <c r="J12" s="317"/>
      <c r="K12" s="317"/>
      <c r="L12" s="317"/>
      <c r="M12" s="317"/>
    </row>
    <row r="13" spans="1:14" ht="54.75" customHeight="1" thickBot="1" x14ac:dyDescent="0.25">
      <c r="A13" s="318">
        <v>3</v>
      </c>
      <c r="B13" s="321" t="s">
        <v>146</v>
      </c>
      <c r="C13" s="334" t="e">
        <f>'ANEXO 3 RESUMEN VIG(2026-2028)'!#REF!</f>
        <v>#REF!</v>
      </c>
      <c r="D13" s="331" t="e">
        <f>+'ANEXO 2  historicovs cotizacio '!C11+'  ANEXO 3 vig 2027(12 meses)  '!#REF!+'no incluir'!C13</f>
        <v>#REF!</v>
      </c>
      <c r="E13" s="331">
        <f>'ANEXO 2  historicovs cotizacio '!D11</f>
        <v>1</v>
      </c>
      <c r="F13" s="331" t="e">
        <f>'  ANEXO 3 vig 2027(12 meses)  '!#REF!</f>
        <v>#REF!</v>
      </c>
      <c r="G13" s="351">
        <f>'no incluir'!E13</f>
        <v>11</v>
      </c>
      <c r="H13" s="331" t="e">
        <f t="shared" si="0"/>
        <v>#REF!</v>
      </c>
      <c r="I13" s="316"/>
      <c r="J13" s="317"/>
      <c r="K13" s="317"/>
      <c r="L13" s="317"/>
      <c r="M13" s="317"/>
      <c r="N13" s="149"/>
    </row>
    <row r="14" spans="1:14" ht="48.75" customHeight="1" thickBot="1" x14ac:dyDescent="0.25">
      <c r="A14" s="318">
        <v>4</v>
      </c>
      <c r="B14" s="321" t="s">
        <v>147</v>
      </c>
      <c r="C14" s="334" t="e">
        <f>'ANEXO 3 RESUMEN VIG(2026-2028)'!#REF!</f>
        <v>#REF!</v>
      </c>
      <c r="D14" s="331" t="e">
        <f>+'ANEXO 2  historicovs cotizacio '!C12+'  ANEXO 3 vig 2027(12 meses)  '!#REF!+'no incluir'!C14</f>
        <v>#REF!</v>
      </c>
      <c r="E14" s="331">
        <f>'ANEXO 2  historicovs cotizacio '!D12</f>
        <v>1</v>
      </c>
      <c r="F14" s="331" t="e">
        <f>'  ANEXO 3 vig 2027(12 meses)  '!#REF!</f>
        <v>#REF!</v>
      </c>
      <c r="G14" s="351">
        <f>'no incluir'!E14</f>
        <v>11</v>
      </c>
      <c r="H14" s="331" t="e">
        <f t="shared" si="0"/>
        <v>#REF!</v>
      </c>
      <c r="I14" s="316"/>
      <c r="J14" s="317"/>
      <c r="K14" s="317"/>
      <c r="L14" s="317"/>
      <c r="M14" s="317"/>
    </row>
    <row r="15" spans="1:14" ht="54" customHeight="1" thickBot="1" x14ac:dyDescent="0.25">
      <c r="A15" s="318">
        <v>5</v>
      </c>
      <c r="B15" s="321" t="s">
        <v>148</v>
      </c>
      <c r="C15" s="334" t="e">
        <f>'ANEXO 3 RESUMEN VIG(2026-2028)'!#REF!</f>
        <v>#REF!</v>
      </c>
      <c r="D15" s="331" t="e">
        <f>+'ANEXO 2  historicovs cotizacio '!C13+'  ANEXO 3 vig 2027(12 meses)  '!#REF!+'no incluir'!C15</f>
        <v>#REF!</v>
      </c>
      <c r="E15" s="331">
        <f>'ANEXO 2  historicovs cotizacio '!D13</f>
        <v>1</v>
      </c>
      <c r="F15" s="331" t="e">
        <f>'  ANEXO 3 vig 2027(12 meses)  '!#REF!</f>
        <v>#REF!</v>
      </c>
      <c r="G15" s="351">
        <f>'no incluir'!E15</f>
        <v>22</v>
      </c>
      <c r="H15" s="331" t="e">
        <f t="shared" si="0"/>
        <v>#REF!</v>
      </c>
      <c r="I15" s="316"/>
      <c r="J15" s="317"/>
      <c r="K15" s="317"/>
      <c r="L15" s="317"/>
      <c r="M15" s="317"/>
    </row>
    <row r="16" spans="1:14" ht="53.25" customHeight="1" thickBot="1" x14ac:dyDescent="0.25">
      <c r="A16" s="318">
        <v>6</v>
      </c>
      <c r="B16" s="321" t="s">
        <v>149</v>
      </c>
      <c r="C16" s="334" t="e">
        <f>'ANEXO 3 RESUMEN VIG(2026-2028)'!#REF!</f>
        <v>#REF!</v>
      </c>
      <c r="D16" s="331" t="e">
        <f>+'ANEXO 2  historicovs cotizacio '!#REF!+'  ANEXO 3 vig 2027(12 meses)  '!#REF!+'no incluir'!C16</f>
        <v>#REF!</v>
      </c>
      <c r="E16" s="331" t="e">
        <f>'ANEXO 2  historicovs cotizacio '!#REF!</f>
        <v>#REF!</v>
      </c>
      <c r="F16" s="331" t="e">
        <f>'  ANEXO 3 vig 2027(12 meses)  '!#REF!</f>
        <v>#REF!</v>
      </c>
      <c r="G16" s="351" t="e">
        <f>'no incluir'!E16</f>
        <v>#REF!</v>
      </c>
      <c r="H16" s="331" t="e">
        <f t="shared" si="0"/>
        <v>#REF!</v>
      </c>
      <c r="I16" s="316"/>
      <c r="J16" s="317"/>
      <c r="K16" s="317"/>
      <c r="L16" s="317"/>
      <c r="M16" s="317"/>
    </row>
    <row r="17" spans="1:14" ht="48" customHeight="1" thickBot="1" x14ac:dyDescent="0.25">
      <c r="A17" s="318">
        <v>7</v>
      </c>
      <c r="B17" s="321" t="s">
        <v>150</v>
      </c>
      <c r="C17" s="334" t="e">
        <f>'ANEXO 3 RESUMEN VIG(2026-2028)'!#REF!</f>
        <v>#REF!</v>
      </c>
      <c r="D17" s="331" t="e">
        <f>+'ANEXO 2  historicovs cotizacio '!#REF!+'  ANEXO 3 vig 2027(12 meses)  '!#REF!+'no incluir'!C17</f>
        <v>#REF!</v>
      </c>
      <c r="E17" s="331" t="e">
        <f>'ANEXO 2  historicovs cotizacio '!#REF!</f>
        <v>#REF!</v>
      </c>
      <c r="F17" s="331" t="e">
        <f>'  ANEXO 3 vig 2027(12 meses)  '!#REF!</f>
        <v>#REF!</v>
      </c>
      <c r="G17" s="351" t="e">
        <f>'no incluir'!E17</f>
        <v>#REF!</v>
      </c>
      <c r="H17" s="331" t="e">
        <f t="shared" si="0"/>
        <v>#REF!</v>
      </c>
      <c r="I17" s="316"/>
      <c r="J17" s="317"/>
      <c r="K17" s="317"/>
      <c r="L17" s="317"/>
      <c r="M17" s="317"/>
      <c r="N17" s="149"/>
    </row>
    <row r="18" spans="1:14" ht="50.25" customHeight="1" thickBot="1" x14ac:dyDescent="0.25">
      <c r="A18" s="318">
        <v>8</v>
      </c>
      <c r="B18" s="321" t="s">
        <v>151</v>
      </c>
      <c r="C18" s="334" t="e">
        <f>'ANEXO 3 RESUMEN VIG(2026-2028)'!#REF!</f>
        <v>#REF!</v>
      </c>
      <c r="D18" s="331" t="e">
        <f>+'ANEXO 2  historicovs cotizacio '!#REF!+'  ANEXO 3 vig 2027(12 meses)  '!#REF!+'no incluir'!C18</f>
        <v>#REF!</v>
      </c>
      <c r="E18" s="331" t="e">
        <f>'ANEXO 2  historicovs cotizacio '!#REF!</f>
        <v>#REF!</v>
      </c>
      <c r="F18" s="331" t="e">
        <f>'  ANEXO 3 vig 2027(12 meses)  '!#REF!</f>
        <v>#REF!</v>
      </c>
      <c r="G18" s="351" t="e">
        <f>'no incluir'!E18</f>
        <v>#REF!</v>
      </c>
      <c r="H18" s="331" t="e">
        <f t="shared" si="0"/>
        <v>#REF!</v>
      </c>
      <c r="I18" s="316"/>
      <c r="J18" s="317"/>
      <c r="K18" s="317"/>
      <c r="L18" s="317"/>
      <c r="M18" s="317"/>
    </row>
    <row r="19" spans="1:14" ht="47.25" customHeight="1" thickBot="1" x14ac:dyDescent="0.25">
      <c r="A19" s="318">
        <v>9</v>
      </c>
      <c r="B19" s="321" t="s">
        <v>152</v>
      </c>
      <c r="C19" s="334" t="e">
        <f>'ANEXO 3 RESUMEN VIG(2026-2028)'!#REF!</f>
        <v>#REF!</v>
      </c>
      <c r="D19" s="331" t="e">
        <f>+'ANEXO 2  historicovs cotizacio '!#REF!+'  ANEXO 3 vig 2027(12 meses)  '!#REF!+'no incluir'!C19</f>
        <v>#REF!</v>
      </c>
      <c r="E19" s="331" t="e">
        <f>'ANEXO 2  historicovs cotizacio '!#REF!</f>
        <v>#REF!</v>
      </c>
      <c r="F19" s="331" t="e">
        <f>'  ANEXO 3 vig 2027(12 meses)  '!#REF!</f>
        <v>#REF!</v>
      </c>
      <c r="G19" s="351" t="e">
        <f>'no incluir'!E19</f>
        <v>#REF!</v>
      </c>
      <c r="H19" s="331" t="e">
        <f t="shared" si="0"/>
        <v>#REF!</v>
      </c>
      <c r="I19" s="316"/>
      <c r="J19" s="317"/>
      <c r="K19" s="317"/>
      <c r="L19" s="317"/>
      <c r="M19" s="317"/>
    </row>
    <row r="20" spans="1:14" ht="130.5" customHeight="1" thickBot="1" x14ac:dyDescent="0.25">
      <c r="A20" s="318">
        <v>10</v>
      </c>
      <c r="B20" s="321" t="s">
        <v>153</v>
      </c>
      <c r="C20" s="334" t="e">
        <f>'ANEXO 3 RESUMEN VIG(2026-2028)'!#REF!</f>
        <v>#REF!</v>
      </c>
      <c r="D20" s="331" t="e">
        <f>+'ANEXO 2  historicovs cotizacio '!#REF!+'  ANEXO 3 vig 2027(12 meses)  '!#REF!+'no incluir'!C20</f>
        <v>#REF!</v>
      </c>
      <c r="E20" s="331" t="e">
        <f>'ANEXO 2  historicovs cotizacio '!#REF!</f>
        <v>#REF!</v>
      </c>
      <c r="F20" s="331" t="e">
        <f>'  ANEXO 3 vig 2027(12 meses)  '!#REF!</f>
        <v>#REF!</v>
      </c>
      <c r="G20" s="351" t="e">
        <f>'no incluir'!E20</f>
        <v>#REF!</v>
      </c>
      <c r="H20" s="331" t="e">
        <f t="shared" si="0"/>
        <v>#REF!</v>
      </c>
      <c r="I20" s="316"/>
      <c r="J20" s="317"/>
      <c r="K20" s="317"/>
      <c r="L20" s="317"/>
      <c r="M20" s="317"/>
    </row>
    <row r="21" spans="1:14" ht="84" customHeight="1" thickBot="1" x14ac:dyDescent="0.25">
      <c r="A21" s="318">
        <v>11</v>
      </c>
      <c r="B21" s="321" t="s">
        <v>188</v>
      </c>
      <c r="C21" s="342" t="e">
        <f>'ANEXO 3 RESUMEN VIG(2026-2028)'!#REF!</f>
        <v>#REF!</v>
      </c>
      <c r="D21" s="343" t="e">
        <f>+'ANEXO 2  historicovs cotizacio '!#REF!+'  ANEXO 3 vig 2027(12 meses)  '!#REF!+'no incluir'!C21</f>
        <v>#REF!</v>
      </c>
      <c r="E21" s="343" t="e">
        <f>'ANEXO 2  historicovs cotizacio '!#REF!</f>
        <v>#REF!</v>
      </c>
      <c r="F21" s="343" t="e">
        <f>'  ANEXO 3 vig 2027(12 meses)  '!#REF!</f>
        <v>#REF!</v>
      </c>
      <c r="G21" s="352" t="e">
        <f>'no incluir'!E21</f>
        <v>#REF!</v>
      </c>
      <c r="H21" s="343" t="e">
        <f t="shared" si="0"/>
        <v>#REF!</v>
      </c>
      <c r="I21" s="316"/>
      <c r="J21" s="317"/>
      <c r="K21" s="317"/>
      <c r="L21" s="317"/>
      <c r="M21" s="317"/>
      <c r="N21" s="149"/>
    </row>
    <row r="22" spans="1:14" ht="82.5" customHeight="1" thickBot="1" x14ac:dyDescent="0.25">
      <c r="A22" s="1088" t="s">
        <v>219</v>
      </c>
      <c r="B22" s="1089"/>
      <c r="C22" s="333"/>
      <c r="D22" s="344"/>
      <c r="E22" s="344"/>
      <c r="F22" s="344"/>
      <c r="G22" s="353"/>
      <c r="H22" s="345"/>
      <c r="I22" s="316"/>
      <c r="J22" s="327"/>
      <c r="K22" s="328"/>
      <c r="L22" s="328"/>
      <c r="M22" s="329"/>
    </row>
    <row r="23" spans="1:14" ht="70.5" customHeight="1" thickBot="1" x14ac:dyDescent="0.25">
      <c r="A23" s="318">
        <v>12</v>
      </c>
      <c r="B23" s="321" t="s">
        <v>217</v>
      </c>
      <c r="C23" s="334" t="e">
        <f>'ANEXO 3 RESUMEN VIG(2026-2028)'!#REF!</f>
        <v>#REF!</v>
      </c>
      <c r="D23" s="331" t="e">
        <f>+'ANEXO 2  historicovs cotizacio '!#REF!+'  ANEXO 3 vig 2027(12 meses)  '!#REF!+'no incluir'!C23</f>
        <v>#REF!</v>
      </c>
      <c r="E23" s="331" t="e">
        <f>'ANEXO 2  historicovs cotizacio '!#REF!</f>
        <v>#REF!</v>
      </c>
      <c r="F23" s="331" t="e">
        <f>'  ANEXO 3 vig 2027(12 meses)  '!#REF!</f>
        <v>#REF!</v>
      </c>
      <c r="G23" s="351">
        <f>'no incluir'!E23</f>
        <v>1</v>
      </c>
      <c r="H23" s="331" t="e">
        <f t="shared" si="0"/>
        <v>#REF!</v>
      </c>
      <c r="I23" s="316"/>
      <c r="J23" s="317"/>
      <c r="K23" s="317"/>
      <c r="L23" s="317"/>
      <c r="M23" s="317"/>
    </row>
    <row r="24" spans="1:14" ht="78" customHeight="1" thickBot="1" x14ac:dyDescent="0.25">
      <c r="A24" s="318">
        <v>13</v>
      </c>
      <c r="B24" s="321" t="s">
        <v>218</v>
      </c>
      <c r="C24" s="334" t="e">
        <f>'ANEXO 3 RESUMEN VIG(2026-2028)'!#REF!</f>
        <v>#REF!</v>
      </c>
      <c r="D24" s="331" t="e">
        <f>+'ANEXO 2  historicovs cotizacio '!#REF!+'  ANEXO 3 vig 2027(12 meses)  '!#REF!+'no incluir'!C24</f>
        <v>#REF!</v>
      </c>
      <c r="E24" s="331" t="e">
        <f>'ANEXO 2  historicovs cotizacio '!#REF!</f>
        <v>#REF!</v>
      </c>
      <c r="F24" s="331" t="e">
        <f>'  ANEXO 3 vig 2027(12 meses)  '!#REF!</f>
        <v>#REF!</v>
      </c>
      <c r="G24" s="351">
        <f>'no incluir'!E24</f>
        <v>1</v>
      </c>
      <c r="H24" s="331" t="e">
        <f t="shared" si="0"/>
        <v>#REF!</v>
      </c>
      <c r="I24" s="316"/>
      <c r="J24" s="317"/>
      <c r="K24" s="317"/>
      <c r="L24" s="317"/>
      <c r="M24" s="317"/>
    </row>
    <row r="25" spans="1:14" ht="60.75" customHeight="1" thickBot="1" x14ac:dyDescent="0.25">
      <c r="A25" s="318">
        <v>14</v>
      </c>
      <c r="B25" s="321" t="s">
        <v>154</v>
      </c>
      <c r="C25" s="334" t="e">
        <f>'ANEXO 3 RESUMEN VIG(2026-2028)'!#REF!</f>
        <v>#REF!</v>
      </c>
      <c r="D25" s="331" t="e">
        <f>+'ANEXO 2  historicovs cotizacio '!#REF!+'  ANEXO 3 vig 2027(12 meses)  '!#REF!+'no incluir'!C25</f>
        <v>#REF!</v>
      </c>
      <c r="E25" s="331" t="e">
        <f>'ANEXO 2  historicovs cotizacio '!#REF!</f>
        <v>#REF!</v>
      </c>
      <c r="F25" s="331" t="e">
        <f>'  ANEXO 3 vig 2027(12 meses)  '!#REF!</f>
        <v>#REF!</v>
      </c>
      <c r="G25" s="351">
        <f>'no incluir'!E25</f>
        <v>1</v>
      </c>
      <c r="H25" s="331" t="e">
        <f t="shared" si="0"/>
        <v>#REF!</v>
      </c>
      <c r="I25" s="316"/>
      <c r="J25" s="317"/>
      <c r="K25" s="317"/>
      <c r="L25" s="317"/>
      <c r="M25" s="317"/>
      <c r="N25" s="149"/>
    </row>
    <row r="26" spans="1:14" ht="72" customHeight="1" thickBot="1" x14ac:dyDescent="0.25">
      <c r="A26" s="318">
        <v>15</v>
      </c>
      <c r="B26" s="321" t="s">
        <v>199</v>
      </c>
      <c r="C26" s="334" t="e">
        <f>'ANEXO 3 RESUMEN VIG(2026-2028)'!#REF!</f>
        <v>#REF!</v>
      </c>
      <c r="D26" s="331" t="e">
        <f>+'ANEXO 2  historicovs cotizacio '!#REF!+'  ANEXO 3 vig 2027(12 meses)  '!#REF!+'no incluir'!C26</f>
        <v>#REF!</v>
      </c>
      <c r="E26" s="331" t="e">
        <f>'ANEXO 2  historicovs cotizacio '!#REF!</f>
        <v>#REF!</v>
      </c>
      <c r="F26" s="331" t="e">
        <f>'  ANEXO 3 vig 2027(12 meses)  '!#REF!</f>
        <v>#REF!</v>
      </c>
      <c r="G26" s="351">
        <f>'no incluir'!E26</f>
        <v>1</v>
      </c>
      <c r="H26" s="331" t="e">
        <f t="shared" si="0"/>
        <v>#REF!</v>
      </c>
      <c r="I26" s="316"/>
      <c r="J26" s="317"/>
      <c r="K26" s="317"/>
      <c r="L26" s="317"/>
      <c r="M26" s="317"/>
    </row>
    <row r="27" spans="1:14" ht="52.5" customHeight="1" thickBot="1" x14ac:dyDescent="0.25">
      <c r="A27" s="318">
        <v>16</v>
      </c>
      <c r="B27" s="321" t="s">
        <v>200</v>
      </c>
      <c r="C27" s="334" t="e">
        <f>'ANEXO 3 RESUMEN VIG(2026-2028)'!#REF!</f>
        <v>#REF!</v>
      </c>
      <c r="D27" s="331" t="e">
        <f>+'ANEXO 2  historicovs cotizacio '!#REF!+'  ANEXO 3 vig 2027(12 meses)  '!#REF!+'no incluir'!C27</f>
        <v>#REF!</v>
      </c>
      <c r="E27" s="331" t="e">
        <f>'ANEXO 2  historicovs cotizacio '!#REF!</f>
        <v>#REF!</v>
      </c>
      <c r="F27" s="331" t="e">
        <f>'  ANEXO 3 vig 2027(12 meses)  '!#REF!</f>
        <v>#REF!</v>
      </c>
      <c r="G27" s="351">
        <f>'no incluir'!E27</f>
        <v>1</v>
      </c>
      <c r="H27" s="331" t="e">
        <f t="shared" si="0"/>
        <v>#REF!</v>
      </c>
      <c r="I27" s="316"/>
      <c r="J27" s="317"/>
      <c r="K27" s="317"/>
      <c r="L27" s="317"/>
      <c r="M27" s="317"/>
    </row>
    <row r="28" spans="1:14" ht="52.5" customHeight="1" thickBot="1" x14ac:dyDescent="0.25">
      <c r="A28" s="318">
        <v>17</v>
      </c>
      <c r="B28" s="321" t="s">
        <v>155</v>
      </c>
      <c r="C28" s="334" t="e">
        <f>'ANEXO 3 RESUMEN VIG(2026-2028)'!#REF!</f>
        <v>#REF!</v>
      </c>
      <c r="D28" s="331" t="e">
        <f>+'ANEXO 2  historicovs cotizacio '!#REF!+'  ANEXO 3 vig 2027(12 meses)  '!#REF!+'no incluir'!C28</f>
        <v>#REF!</v>
      </c>
      <c r="E28" s="331" t="e">
        <f>'ANEXO 2  historicovs cotizacio '!#REF!</f>
        <v>#REF!</v>
      </c>
      <c r="F28" s="331" t="e">
        <f>'  ANEXO 3 vig 2027(12 meses)  '!#REF!</f>
        <v>#REF!</v>
      </c>
      <c r="G28" s="351" t="str">
        <f>'no incluir'!E28</f>
        <v>6000 btu/h</v>
      </c>
      <c r="H28" s="331" t="e">
        <f t="shared" si="0"/>
        <v>#REF!</v>
      </c>
      <c r="I28" s="316"/>
      <c r="J28" s="317"/>
      <c r="K28" s="317"/>
      <c r="L28" s="317"/>
      <c r="M28" s="317"/>
    </row>
    <row r="29" spans="1:14" ht="45.75" customHeight="1" thickBot="1" x14ac:dyDescent="0.25">
      <c r="A29" s="318">
        <v>18</v>
      </c>
      <c r="B29" s="321" t="s">
        <v>156</v>
      </c>
      <c r="C29" s="334" t="e">
        <f>'ANEXO 3 RESUMEN VIG(2026-2028)'!#REF!</f>
        <v>#REF!</v>
      </c>
      <c r="D29" s="331" t="e">
        <f>+'ANEXO 2  historicovs cotizacio '!#REF!+'  ANEXO 3 vig 2027(12 meses)  '!#REF!+'no incluir'!C29</f>
        <v>#REF!</v>
      </c>
      <c r="E29" s="331" t="e">
        <f>'ANEXO 2  historicovs cotizacio '!#REF!</f>
        <v>#REF!</v>
      </c>
      <c r="F29" s="331" t="e">
        <f>'  ANEXO 3 vig 2027(12 meses)  '!#REF!</f>
        <v>#REF!</v>
      </c>
      <c r="G29" s="351">
        <f>'no incluir'!E29</f>
        <v>1</v>
      </c>
      <c r="H29" s="331" t="e">
        <f t="shared" si="0"/>
        <v>#REF!</v>
      </c>
      <c r="I29" s="316"/>
      <c r="J29" s="317"/>
      <c r="K29" s="317"/>
      <c r="L29" s="317"/>
      <c r="M29" s="317"/>
      <c r="N29" s="149"/>
    </row>
    <row r="30" spans="1:14" ht="65.25" customHeight="1" thickBot="1" x14ac:dyDescent="0.25">
      <c r="A30" s="1088" t="s">
        <v>207</v>
      </c>
      <c r="B30" s="1089"/>
      <c r="C30" s="334" t="e">
        <f>'ANEXO 3 RESUMEN VIG(2026-2028)'!#REF!</f>
        <v>#REF!</v>
      </c>
      <c r="D30" s="331" t="e">
        <f>+'ANEXO 2  historicovs cotizacio '!#REF!+'  ANEXO 3 vig 2027(12 meses)  '!#REF!+'no incluir'!C30</f>
        <v>#REF!</v>
      </c>
      <c r="E30" s="331"/>
      <c r="F30" s="331" t="e">
        <f>'  ANEXO 3 vig 2027(12 meses)  '!#REF!</f>
        <v>#REF!</v>
      </c>
      <c r="G30" s="351">
        <f>'no incluir'!E30</f>
        <v>0</v>
      </c>
      <c r="H30" s="331" t="e">
        <f t="shared" si="0"/>
        <v>#REF!</v>
      </c>
      <c r="I30" s="316"/>
      <c r="J30" s="327"/>
      <c r="K30" s="328"/>
      <c r="L30" s="328"/>
      <c r="M30" s="329"/>
    </row>
    <row r="31" spans="1:14" ht="59.25" customHeight="1" thickBot="1" x14ac:dyDescent="0.25">
      <c r="A31" s="318">
        <v>19</v>
      </c>
      <c r="B31" s="321" t="s">
        <v>157</v>
      </c>
      <c r="C31" s="334" t="e">
        <f>'ANEXO 3 RESUMEN VIG(2026-2028)'!#REF!</f>
        <v>#REF!</v>
      </c>
      <c r="D31" s="331" t="e">
        <f>+'ANEXO 2  historicovs cotizacio '!#REF!+'  ANEXO 3 vig 2027(12 meses)  '!#REF!+'no incluir'!C31</f>
        <v>#REF!</v>
      </c>
      <c r="E31" s="331" t="e">
        <f>'ANEXO 2  historicovs cotizacio '!#REF!</f>
        <v>#REF!</v>
      </c>
      <c r="F31" s="331" t="e">
        <f>'  ANEXO 3 vig 2027(12 meses)  '!#REF!</f>
        <v>#REF!</v>
      </c>
      <c r="G31" s="351">
        <f>'no incluir'!E31</f>
        <v>88</v>
      </c>
      <c r="H31" s="331" t="e">
        <f t="shared" si="0"/>
        <v>#REF!</v>
      </c>
      <c r="I31" s="316"/>
      <c r="J31" s="317"/>
      <c r="K31" s="317"/>
      <c r="L31" s="317"/>
      <c r="M31" s="317"/>
    </row>
    <row r="32" spans="1:14" ht="61.5" customHeight="1" thickBot="1" x14ac:dyDescent="0.25">
      <c r="A32" s="318">
        <v>20</v>
      </c>
      <c r="B32" s="321" t="s">
        <v>158</v>
      </c>
      <c r="C32" s="334" t="e">
        <f>'ANEXO 3 RESUMEN VIG(2026-2028)'!#REF!</f>
        <v>#REF!</v>
      </c>
      <c r="D32" s="331" t="e">
        <f>+'ANEXO 2  historicovs cotizacio '!#REF!+'  ANEXO 3 vig 2027(12 meses)  '!#REF!+'no incluir'!C32</f>
        <v>#REF!</v>
      </c>
      <c r="E32" s="331" t="e">
        <f>'ANEXO 2  historicovs cotizacio '!#REF!</f>
        <v>#REF!</v>
      </c>
      <c r="F32" s="331" t="e">
        <f>'  ANEXO 3 vig 2027(12 meses)  '!#REF!</f>
        <v>#REF!</v>
      </c>
      <c r="G32" s="351">
        <f>'no incluir'!E32</f>
        <v>132</v>
      </c>
      <c r="H32" s="331" t="e">
        <f t="shared" si="0"/>
        <v>#REF!</v>
      </c>
      <c r="I32" s="316"/>
      <c r="J32" s="317"/>
      <c r="K32" s="317"/>
      <c r="L32" s="317"/>
      <c r="M32" s="317"/>
    </row>
    <row r="33" spans="1:16" ht="68.25" customHeight="1" thickBot="1" x14ac:dyDescent="0.25">
      <c r="A33" s="318">
        <v>21</v>
      </c>
      <c r="B33" s="322" t="s">
        <v>159</v>
      </c>
      <c r="C33" s="334" t="e">
        <f>'ANEXO 3 RESUMEN VIG(2026-2028)'!#REF!</f>
        <v>#REF!</v>
      </c>
      <c r="D33" s="331" t="e">
        <f>+'ANEXO 2  historicovs cotizacio '!#REF!+'  ANEXO 3 vig 2027(12 meses)  '!#REF!+'no incluir'!C33</f>
        <v>#REF!</v>
      </c>
      <c r="E33" s="331">
        <v>0</v>
      </c>
      <c r="F33" s="331" t="e">
        <f>'  ANEXO 3 vig 2027(12 meses)  '!#REF!</f>
        <v>#REF!</v>
      </c>
      <c r="G33" s="351">
        <f>'no incluir'!E33</f>
        <v>4</v>
      </c>
      <c r="H33" s="331" t="e">
        <f t="shared" si="0"/>
        <v>#REF!</v>
      </c>
      <c r="I33" s="316"/>
      <c r="J33" s="317"/>
      <c r="K33" s="317"/>
      <c r="L33" s="317"/>
      <c r="M33" s="317"/>
      <c r="N33" s="149"/>
    </row>
    <row r="34" spans="1:16" ht="60.75" customHeight="1" thickBot="1" x14ac:dyDescent="0.25">
      <c r="A34" s="1124" t="s">
        <v>215</v>
      </c>
      <c r="B34" s="1125"/>
      <c r="C34" s="1125"/>
      <c r="D34" s="1126"/>
      <c r="E34" s="331"/>
      <c r="F34" s="340"/>
      <c r="G34" s="354"/>
      <c r="H34" s="331"/>
      <c r="J34" s="150">
        <f>SUM(J10:J33)</f>
        <v>0</v>
      </c>
      <c r="K34" s="150">
        <f>SUM(K10:K33)</f>
        <v>0</v>
      </c>
      <c r="L34" s="150">
        <f>SUM(L10:L33)</f>
        <v>0</v>
      </c>
      <c r="M34" s="150">
        <f>SUM(M10:M33)</f>
        <v>0</v>
      </c>
      <c r="O34" s="149"/>
      <c r="P34" s="149"/>
    </row>
    <row r="35" spans="1:16" ht="82.5" customHeight="1" thickBot="1" x14ac:dyDescent="0.25">
      <c r="A35" s="1127" t="s">
        <v>216</v>
      </c>
      <c r="B35" s="1128"/>
      <c r="C35" s="1128"/>
      <c r="D35" s="1129"/>
      <c r="E35" s="341"/>
      <c r="F35" s="341"/>
      <c r="G35" s="355"/>
      <c r="H35" s="341"/>
      <c r="J35" s="337">
        <v>0</v>
      </c>
      <c r="K35" s="337">
        <f>+'  ANEXO 3 vig 2027(12 meses)  '!N28</f>
        <v>0</v>
      </c>
      <c r="L35" s="337">
        <f>+'no incluir'!O35</f>
        <v>0</v>
      </c>
      <c r="M35" s="150">
        <f>+J35+K35+L35</f>
        <v>0</v>
      </c>
      <c r="O35" s="149"/>
      <c r="P35" s="149"/>
    </row>
    <row r="36" spans="1:16" s="183" customFormat="1" ht="35.1" customHeight="1" thickBot="1" x14ac:dyDescent="0.3">
      <c r="A36" s="1130" t="s">
        <v>110</v>
      </c>
      <c r="B36" s="1131"/>
      <c r="C36" s="1131"/>
      <c r="D36" s="1132"/>
      <c r="E36" s="339"/>
      <c r="F36" s="339"/>
      <c r="G36" s="356"/>
      <c r="H36" s="339"/>
      <c r="I36" s="319"/>
      <c r="J36" s="338"/>
      <c r="K36" s="338"/>
      <c r="L36" s="338"/>
      <c r="M36" s="338"/>
    </row>
    <row r="37" spans="1:16" ht="24.75" customHeight="1" x14ac:dyDescent="0.25">
      <c r="A37" s="22"/>
      <c r="B37" s="22"/>
      <c r="C37" s="22"/>
      <c r="D37" s="325"/>
      <c r="E37" s="325"/>
      <c r="F37" s="325"/>
      <c r="G37" s="357"/>
      <c r="H37" s="325"/>
      <c r="J37" s="320"/>
      <c r="K37" s="320"/>
      <c r="L37" s="320"/>
      <c r="M37" s="320"/>
    </row>
    <row r="38" spans="1:16" ht="35.1" customHeight="1" x14ac:dyDescent="0.2">
      <c r="A38" s="1122" t="s">
        <v>224</v>
      </c>
      <c r="B38" s="1123"/>
      <c r="C38" s="1123"/>
      <c r="D38" s="1123"/>
      <c r="E38" s="1123"/>
      <c r="F38" s="1123"/>
      <c r="G38" s="1123"/>
      <c r="H38" s="1123"/>
      <c r="I38" s="1123"/>
      <c r="J38" s="1123"/>
      <c r="K38" s="1123"/>
      <c r="L38" s="1123"/>
      <c r="M38" s="1123"/>
    </row>
    <row r="39" spans="1:16" ht="18" customHeight="1" x14ac:dyDescent="0.2">
      <c r="A39" s="1122"/>
      <c r="B39" s="1123"/>
      <c r="C39" s="1123"/>
      <c r="D39" s="1123"/>
      <c r="E39" s="1123"/>
      <c r="F39" s="1123"/>
      <c r="G39" s="1123"/>
      <c r="H39" s="1123"/>
      <c r="I39" s="1123"/>
      <c r="J39" s="1123"/>
      <c r="K39" s="1123"/>
      <c r="L39" s="1123"/>
      <c r="M39" s="1123"/>
    </row>
    <row r="40" spans="1:16" ht="39.75" customHeight="1" x14ac:dyDescent="0.2">
      <c r="A40" s="1121" t="s">
        <v>225</v>
      </c>
      <c r="B40" s="1121"/>
      <c r="C40" s="1121"/>
      <c r="D40" s="1121"/>
      <c r="E40" s="1121"/>
      <c r="F40" s="1121"/>
      <c r="G40" s="1121"/>
      <c r="H40" s="1121"/>
      <c r="I40" s="1121"/>
      <c r="J40" s="1121"/>
      <c r="K40" s="1121"/>
      <c r="L40" s="1121"/>
      <c r="M40" s="1121"/>
    </row>
    <row r="41" spans="1:16" ht="21.75" customHeight="1" x14ac:dyDescent="0.25">
      <c r="A41" s="22"/>
      <c r="B41" s="22"/>
      <c r="C41" s="22"/>
      <c r="D41" s="325"/>
      <c r="E41" s="325"/>
      <c r="F41" s="325"/>
      <c r="G41" s="357"/>
      <c r="H41" s="325"/>
      <c r="J41" s="320"/>
      <c r="K41" s="320"/>
      <c r="L41" s="320"/>
      <c r="M41" s="320"/>
    </row>
    <row r="42" spans="1:16" s="16" customFormat="1" ht="23.25" x14ac:dyDescent="0.35">
      <c r="A42" s="15"/>
      <c r="B42" s="15"/>
      <c r="C42" s="335"/>
      <c r="D42" s="256"/>
      <c r="E42" s="256"/>
      <c r="F42" s="256"/>
      <c r="G42" s="358"/>
      <c r="H42" s="256"/>
      <c r="I42" s="308"/>
      <c r="J42" s="14"/>
      <c r="K42" s="14"/>
      <c r="L42" s="14"/>
    </row>
    <row r="43" spans="1:16" s="16" customFormat="1" ht="23.25" x14ac:dyDescent="0.35">
      <c r="A43" s="15"/>
      <c r="B43" s="15"/>
      <c r="C43" s="335"/>
      <c r="D43" s="256"/>
      <c r="E43" s="256"/>
      <c r="F43" s="256"/>
      <c r="G43" s="358"/>
      <c r="H43" s="256"/>
      <c r="I43" s="308"/>
      <c r="J43" s="14"/>
      <c r="K43" s="14"/>
      <c r="L43" s="14"/>
    </row>
    <row r="44" spans="1:16" s="16" customFormat="1" ht="15.75" customHeight="1" x14ac:dyDescent="0.2">
      <c r="A44" s="15"/>
      <c r="B44" s="15"/>
      <c r="C44" s="336"/>
      <c r="D44" s="326"/>
      <c r="E44" s="326"/>
      <c r="F44" s="326"/>
      <c r="G44" s="347"/>
      <c r="H44" s="326"/>
      <c r="I44" s="308"/>
    </row>
    <row r="45" spans="1:16" s="16" customFormat="1" x14ac:dyDescent="0.2">
      <c r="A45" s="15"/>
      <c r="B45" s="18"/>
      <c r="C45" s="336"/>
      <c r="D45" s="326"/>
      <c r="E45" s="326"/>
      <c r="F45" s="326"/>
      <c r="G45" s="347"/>
      <c r="H45" s="326"/>
      <c r="I45" s="308"/>
    </row>
    <row r="46" spans="1:16" s="16" customFormat="1" x14ac:dyDescent="0.2">
      <c r="A46" s="15"/>
      <c r="B46" s="73"/>
      <c r="C46" s="336"/>
      <c r="D46" s="326"/>
      <c r="E46" s="326"/>
      <c r="F46" s="326"/>
      <c r="G46" s="347"/>
      <c r="H46" s="326"/>
      <c r="I46" s="308"/>
    </row>
    <row r="47" spans="1:16" s="16" customFormat="1" x14ac:dyDescent="0.2">
      <c r="A47" s="15"/>
      <c r="B47" s="79"/>
      <c r="C47" s="336"/>
      <c r="D47" s="326"/>
      <c r="E47" s="326"/>
      <c r="F47" s="326"/>
      <c r="G47" s="347"/>
      <c r="H47" s="326"/>
      <c r="I47" s="308"/>
    </row>
    <row r="48" spans="1:16" s="16" customFormat="1" x14ac:dyDescent="0.2">
      <c r="A48" s="15"/>
      <c r="B48" s="79"/>
      <c r="C48" s="336"/>
      <c r="D48" s="326"/>
      <c r="E48" s="326"/>
      <c r="F48" s="326"/>
      <c r="G48" s="347"/>
      <c r="H48" s="326"/>
      <c r="I48" s="308"/>
    </row>
    <row r="49" spans="1:12" s="16" customFormat="1" x14ac:dyDescent="0.2">
      <c r="A49" s="15"/>
      <c r="B49" s="79"/>
      <c r="C49" s="336"/>
      <c r="D49" s="326"/>
      <c r="E49" s="326"/>
      <c r="F49" s="326"/>
      <c r="G49" s="347"/>
      <c r="H49" s="326"/>
      <c r="I49" s="308"/>
    </row>
    <row r="50" spans="1:12" s="16" customFormat="1" x14ac:dyDescent="0.2">
      <c r="A50" s="15"/>
      <c r="B50" s="79"/>
      <c r="C50" s="336"/>
      <c r="D50" s="326"/>
      <c r="E50" s="326"/>
      <c r="F50" s="326"/>
      <c r="G50" s="347"/>
      <c r="H50" s="326"/>
      <c r="I50" s="308"/>
    </row>
    <row r="51" spans="1:12" s="16" customFormat="1" x14ac:dyDescent="0.2">
      <c r="A51" s="15"/>
      <c r="B51" s="79"/>
      <c r="C51" s="336"/>
      <c r="D51" s="326"/>
      <c r="E51" s="326"/>
      <c r="F51" s="326"/>
      <c r="G51" s="347"/>
      <c r="H51" s="326"/>
      <c r="I51" s="308"/>
    </row>
    <row r="52" spans="1:12" s="16" customFormat="1" x14ac:dyDescent="0.2">
      <c r="A52" s="15"/>
      <c r="B52" s="79"/>
      <c r="C52" s="336"/>
      <c r="D52" s="326"/>
      <c r="E52" s="326"/>
      <c r="F52" s="326"/>
      <c r="G52" s="347"/>
      <c r="H52" s="326"/>
      <c r="I52" s="308"/>
    </row>
    <row r="53" spans="1:12" s="16" customFormat="1" ht="23.25" x14ac:dyDescent="0.35">
      <c r="A53" s="14"/>
      <c r="B53" s="14"/>
      <c r="C53" s="335"/>
      <c r="D53" s="256"/>
      <c r="E53" s="256"/>
      <c r="F53" s="256"/>
      <c r="G53" s="358"/>
      <c r="H53" s="256"/>
      <c r="I53" s="308"/>
      <c r="J53" s="14"/>
      <c r="K53" s="14"/>
      <c r="L53" s="14"/>
    </row>
    <row r="54" spans="1:12" s="16" customFormat="1" ht="23.25" x14ac:dyDescent="0.35">
      <c r="A54" s="14"/>
      <c r="B54" s="14"/>
      <c r="C54" s="335"/>
      <c r="D54" s="256"/>
      <c r="E54" s="256"/>
      <c r="F54" s="256"/>
      <c r="G54" s="358"/>
      <c r="H54" s="256"/>
      <c r="I54" s="308"/>
      <c r="J54" s="14"/>
      <c r="K54" s="14"/>
      <c r="L54" s="14"/>
    </row>
    <row r="55" spans="1:12" s="16" customFormat="1" ht="23.25" x14ac:dyDescent="0.35">
      <c r="A55" s="14"/>
      <c r="B55" s="14"/>
      <c r="C55" s="335"/>
      <c r="D55" s="256"/>
      <c r="E55" s="256"/>
      <c r="F55" s="256"/>
      <c r="G55" s="358"/>
      <c r="H55" s="256"/>
      <c r="I55" s="308"/>
      <c r="J55" s="14"/>
      <c r="K55" s="14"/>
      <c r="L55" s="14"/>
    </row>
    <row r="56" spans="1:12" s="16" customFormat="1" ht="23.25" x14ac:dyDescent="0.35">
      <c r="A56" s="14"/>
      <c r="B56" s="14"/>
      <c r="C56" s="335"/>
      <c r="D56" s="256"/>
      <c r="E56" s="256"/>
      <c r="F56" s="256"/>
      <c r="G56" s="358"/>
      <c r="H56" s="256"/>
      <c r="I56" s="308"/>
      <c r="J56" s="14"/>
      <c r="K56" s="14"/>
      <c r="L56" s="14"/>
    </row>
    <row r="57" spans="1:12" s="16" customFormat="1" ht="23.25" x14ac:dyDescent="0.35">
      <c r="A57" s="14"/>
      <c r="B57" s="14"/>
      <c r="C57" s="335"/>
      <c r="D57" s="256"/>
      <c r="E57" s="256"/>
      <c r="F57" s="256"/>
      <c r="G57" s="358"/>
      <c r="H57" s="256"/>
      <c r="I57" s="308"/>
      <c r="J57" s="14"/>
      <c r="K57" s="14"/>
      <c r="L57" s="14"/>
    </row>
    <row r="58" spans="1:12" s="16" customFormat="1" ht="23.25" x14ac:dyDescent="0.35">
      <c r="A58" s="14"/>
      <c r="B58" s="14"/>
      <c r="C58" s="335"/>
      <c r="D58" s="256"/>
      <c r="E58" s="256"/>
      <c r="F58" s="256"/>
      <c r="G58" s="358"/>
      <c r="H58" s="256"/>
      <c r="I58" s="308"/>
      <c r="J58" s="14"/>
      <c r="K58" s="14"/>
      <c r="L58" s="14"/>
    </row>
    <row r="59" spans="1:12" s="16" customFormat="1" ht="23.25" x14ac:dyDescent="0.35">
      <c r="A59" s="14"/>
      <c r="B59" s="14"/>
      <c r="C59" s="335"/>
      <c r="D59" s="256"/>
      <c r="E59" s="256"/>
      <c r="F59" s="256"/>
      <c r="G59" s="358"/>
      <c r="H59" s="256"/>
      <c r="I59" s="308"/>
      <c r="J59" s="14"/>
      <c r="K59" s="14"/>
      <c r="L59" s="14"/>
    </row>
    <row r="60" spans="1:12" s="16" customFormat="1" ht="23.25" x14ac:dyDescent="0.35">
      <c r="A60" s="14"/>
      <c r="B60" s="14"/>
      <c r="C60" s="335"/>
      <c r="D60" s="256"/>
      <c r="E60" s="256"/>
      <c r="F60" s="256"/>
      <c r="G60" s="358"/>
      <c r="H60" s="256"/>
      <c r="I60" s="308"/>
      <c r="J60" s="14"/>
      <c r="K60" s="14"/>
      <c r="L60" s="14"/>
    </row>
    <row r="61" spans="1:12" s="16" customFormat="1" ht="23.25" x14ac:dyDescent="0.35">
      <c r="A61" s="14"/>
      <c r="B61" s="14"/>
      <c r="C61" s="335"/>
      <c r="D61" s="256"/>
      <c r="E61" s="256"/>
      <c r="F61" s="256"/>
      <c r="G61" s="358"/>
      <c r="H61" s="256"/>
      <c r="I61" s="308"/>
      <c r="J61" s="14"/>
      <c r="K61" s="14"/>
      <c r="L61" s="14"/>
    </row>
    <row r="62" spans="1:12" s="16" customFormat="1" x14ac:dyDescent="0.2">
      <c r="B62" s="79"/>
      <c r="C62" s="336"/>
      <c r="D62" s="326"/>
      <c r="E62" s="326"/>
      <c r="F62" s="326"/>
      <c r="G62" s="347"/>
      <c r="H62" s="326"/>
      <c r="I62" s="308"/>
    </row>
    <row r="63" spans="1:12" s="16" customFormat="1" x14ac:dyDescent="0.2">
      <c r="B63" s="79"/>
      <c r="C63" s="336"/>
      <c r="D63" s="326"/>
      <c r="E63" s="326"/>
      <c r="F63" s="326"/>
      <c r="G63" s="347"/>
      <c r="H63" s="326"/>
      <c r="I63" s="308"/>
    </row>
    <row r="64" spans="1:12" s="16" customFormat="1" x14ac:dyDescent="0.2">
      <c r="B64" s="79"/>
      <c r="C64" s="336"/>
      <c r="D64" s="326"/>
      <c r="E64" s="326"/>
      <c r="F64" s="326"/>
      <c r="G64" s="347"/>
      <c r="H64" s="326"/>
      <c r="I64" s="308"/>
    </row>
    <row r="65" spans="2:11" s="16" customFormat="1" x14ac:dyDescent="0.2">
      <c r="B65" s="79"/>
      <c r="C65" s="336"/>
      <c r="D65" s="326"/>
      <c r="E65" s="326"/>
      <c r="F65" s="326"/>
      <c r="G65" s="347"/>
      <c r="H65" s="326"/>
      <c r="I65" s="308"/>
    </row>
    <row r="66" spans="2:11" s="16" customFormat="1" ht="15.75" customHeight="1" x14ac:dyDescent="0.2">
      <c r="B66" s="79"/>
      <c r="C66" s="336"/>
      <c r="D66" s="326"/>
      <c r="E66" s="326"/>
      <c r="F66" s="326"/>
      <c r="G66" s="347"/>
      <c r="H66" s="326"/>
      <c r="I66" s="308"/>
    </row>
    <row r="67" spans="2:11" s="16" customFormat="1" ht="15.75" customHeight="1" x14ac:dyDescent="0.2">
      <c r="B67" s="79"/>
      <c r="C67" s="336"/>
      <c r="D67" s="326"/>
      <c r="E67" s="326"/>
      <c r="F67" s="326"/>
      <c r="G67" s="347"/>
      <c r="H67" s="326"/>
      <c r="I67" s="308"/>
    </row>
    <row r="68" spans="2:11" ht="15.75" customHeight="1" x14ac:dyDescent="0.2">
      <c r="K68" s="4"/>
    </row>
    <row r="69" spans="2:11" ht="15.75" customHeight="1" x14ac:dyDescent="0.2">
      <c r="K69" s="4"/>
    </row>
    <row r="70" spans="2:11" ht="15.75" customHeight="1" x14ac:dyDescent="0.2">
      <c r="K70" s="4"/>
    </row>
    <row r="71" spans="2:11" ht="15.75" customHeight="1" x14ac:dyDescent="0.2">
      <c r="K71" s="4"/>
    </row>
    <row r="72" spans="2:11" ht="15.75" customHeight="1" x14ac:dyDescent="0.2">
      <c r="K72" s="4"/>
    </row>
    <row r="73" spans="2:11" ht="15.75" customHeight="1" x14ac:dyDescent="0.2">
      <c r="K73" s="4"/>
    </row>
    <row r="74" spans="2:11" ht="15.75" customHeight="1" x14ac:dyDescent="0.2">
      <c r="K74" s="4"/>
    </row>
    <row r="75" spans="2:11" ht="15.75" customHeight="1" x14ac:dyDescent="0.2">
      <c r="K75" s="4"/>
    </row>
    <row r="76" spans="2:11" ht="15.75" customHeight="1" x14ac:dyDescent="0.2">
      <c r="K76" s="4"/>
    </row>
    <row r="77" spans="2:11" ht="15.75" customHeight="1" x14ac:dyDescent="0.2">
      <c r="K77" s="4"/>
    </row>
    <row r="78" spans="2:11" ht="15.75" customHeight="1" x14ac:dyDescent="0.2">
      <c r="K78" s="4"/>
    </row>
    <row r="79" spans="2:11" ht="15.75" customHeight="1" x14ac:dyDescent="0.2">
      <c r="K79" s="4"/>
    </row>
    <row r="80" spans="2:11" ht="15.75" customHeight="1" x14ac:dyDescent="0.2">
      <c r="K80" s="4"/>
    </row>
    <row r="81" spans="11:11" ht="15.75" customHeight="1" x14ac:dyDescent="0.2">
      <c r="K81" s="4"/>
    </row>
    <row r="82" spans="11:11" ht="15.75" customHeight="1" x14ac:dyDescent="0.2">
      <c r="K82" s="4"/>
    </row>
    <row r="83" spans="11:11" ht="15.75" customHeight="1" x14ac:dyDescent="0.2">
      <c r="K83" s="4"/>
    </row>
    <row r="84" spans="11:11" ht="15.75" customHeight="1" x14ac:dyDescent="0.2">
      <c r="K84" s="4"/>
    </row>
    <row r="85" spans="11:11" ht="15.75" customHeight="1" x14ac:dyDescent="0.2">
      <c r="K85" s="4"/>
    </row>
    <row r="86" spans="11:11" ht="15.75" customHeight="1" x14ac:dyDescent="0.2">
      <c r="K86" s="4"/>
    </row>
    <row r="87" spans="11:11" ht="15.75" customHeight="1" x14ac:dyDescent="0.2">
      <c r="K87" s="4"/>
    </row>
    <row r="88" spans="11:11" ht="15.75" customHeight="1" x14ac:dyDescent="0.2">
      <c r="K88" s="4"/>
    </row>
    <row r="89" spans="11:11" ht="15.75" customHeight="1" x14ac:dyDescent="0.2">
      <c r="K89" s="4"/>
    </row>
    <row r="90" spans="11:11" ht="15.75" customHeight="1" x14ac:dyDescent="0.2">
      <c r="K90" s="4"/>
    </row>
    <row r="91" spans="11:11" ht="15.75" customHeight="1" x14ac:dyDescent="0.2">
      <c r="K91" s="4"/>
    </row>
    <row r="92" spans="11:11" ht="15.75" customHeight="1" x14ac:dyDescent="0.2">
      <c r="K92" s="4"/>
    </row>
    <row r="93" spans="11:11" ht="15.75" customHeight="1" x14ac:dyDescent="0.2">
      <c r="K93" s="4"/>
    </row>
    <row r="94" spans="11:11" ht="15.75" customHeight="1" x14ac:dyDescent="0.2">
      <c r="K94" s="4"/>
    </row>
    <row r="95" spans="11:11" ht="15.75" customHeight="1" x14ac:dyDescent="0.2">
      <c r="K95" s="4"/>
    </row>
    <row r="96" spans="11:11" ht="15.75" customHeight="1" x14ac:dyDescent="0.2">
      <c r="K96" s="4"/>
    </row>
    <row r="97" spans="11:11" ht="15.75" customHeight="1" x14ac:dyDescent="0.2">
      <c r="K97" s="4"/>
    </row>
    <row r="98" spans="11:11" ht="15.75" customHeight="1" x14ac:dyDescent="0.2">
      <c r="K98" s="4"/>
    </row>
    <row r="99" spans="11:11" ht="15.75" customHeight="1" x14ac:dyDescent="0.2">
      <c r="K99" s="4"/>
    </row>
    <row r="100" spans="11:11" ht="15.75" customHeight="1" x14ac:dyDescent="0.2">
      <c r="K100" s="4"/>
    </row>
    <row r="101" spans="11:11" ht="15.75" customHeight="1" x14ac:dyDescent="0.2">
      <c r="K101" s="4"/>
    </row>
    <row r="102" spans="11:11" ht="15.75" customHeight="1" x14ac:dyDescent="0.2">
      <c r="K102" s="4"/>
    </row>
    <row r="103" spans="11:11" ht="15.75" customHeight="1" x14ac:dyDescent="0.2">
      <c r="K103" s="4"/>
    </row>
    <row r="104" spans="11:11" ht="15.75" customHeight="1" x14ac:dyDescent="0.2">
      <c r="K104" s="4"/>
    </row>
    <row r="105" spans="11:11" ht="15.75" customHeight="1" x14ac:dyDescent="0.2">
      <c r="K105" s="4"/>
    </row>
    <row r="106" spans="11:11" ht="15.75" customHeight="1" x14ac:dyDescent="0.2">
      <c r="K106" s="4"/>
    </row>
    <row r="107" spans="11:11" ht="15.75" customHeight="1" x14ac:dyDescent="0.2">
      <c r="K107" s="4"/>
    </row>
    <row r="108" spans="11:11" ht="15.75" customHeight="1" x14ac:dyDescent="0.2">
      <c r="K108" s="4"/>
    </row>
    <row r="109" spans="11:11" ht="15.75" customHeight="1" x14ac:dyDescent="0.2">
      <c r="K109" s="4"/>
    </row>
    <row r="110" spans="11:11" ht="15.75" customHeight="1" x14ac:dyDescent="0.2">
      <c r="K110" s="4"/>
    </row>
    <row r="111" spans="11:11" ht="15.75" customHeight="1" x14ac:dyDescent="0.2">
      <c r="K111" s="4"/>
    </row>
    <row r="112" spans="11:11" ht="15.75" customHeight="1" x14ac:dyDescent="0.2">
      <c r="K112" s="4"/>
    </row>
    <row r="113" spans="11:11" ht="15.75" customHeight="1" x14ac:dyDescent="0.2">
      <c r="K113" s="4"/>
    </row>
    <row r="114" spans="11:11" ht="15.75" customHeight="1" x14ac:dyDescent="0.2">
      <c r="K114" s="4"/>
    </row>
    <row r="115" spans="11:11" ht="15.75" customHeight="1" x14ac:dyDescent="0.2">
      <c r="K115" s="4"/>
    </row>
    <row r="116" spans="11:11" ht="15.75" customHeight="1" x14ac:dyDescent="0.2">
      <c r="K116" s="4"/>
    </row>
    <row r="117" spans="11:11" ht="15.75" customHeight="1" x14ac:dyDescent="0.2">
      <c r="K117" s="4"/>
    </row>
    <row r="118" spans="11:11" ht="15.75" customHeight="1" x14ac:dyDescent="0.2">
      <c r="K118" s="4"/>
    </row>
    <row r="119" spans="11:11" ht="15.75" customHeight="1" x14ac:dyDescent="0.2">
      <c r="K119" s="4"/>
    </row>
    <row r="120" spans="11:11" ht="15.75" customHeight="1" x14ac:dyDescent="0.2">
      <c r="K120" s="4"/>
    </row>
    <row r="121" spans="11:11" ht="15.75" customHeight="1" x14ac:dyDescent="0.2">
      <c r="K121" s="4"/>
    </row>
    <row r="122" spans="11:11" ht="15.75" customHeight="1" x14ac:dyDescent="0.2">
      <c r="K122" s="4"/>
    </row>
    <row r="123" spans="11:11" ht="15.75" customHeight="1" x14ac:dyDescent="0.2">
      <c r="K123" s="4"/>
    </row>
    <row r="124" spans="11:11" ht="15.75" customHeight="1" x14ac:dyDescent="0.2">
      <c r="K124" s="4"/>
    </row>
    <row r="125" spans="11:11" ht="15.75" customHeight="1" x14ac:dyDescent="0.2">
      <c r="K125" s="4"/>
    </row>
    <row r="126" spans="11:11" ht="15.75" customHeight="1" x14ac:dyDescent="0.2">
      <c r="K126" s="4"/>
    </row>
    <row r="127" spans="11:11" ht="15.75" customHeight="1" x14ac:dyDescent="0.2">
      <c r="K127" s="4"/>
    </row>
    <row r="128" spans="11:11" ht="15.75" customHeight="1" x14ac:dyDescent="0.2">
      <c r="K128" s="4"/>
    </row>
    <row r="129" spans="11:11" ht="15.75" customHeight="1" x14ac:dyDescent="0.2">
      <c r="K129" s="4"/>
    </row>
    <row r="130" spans="11:11" ht="15.75" customHeight="1" x14ac:dyDescent="0.2">
      <c r="K130" s="4"/>
    </row>
    <row r="131" spans="11:11" ht="15.75" customHeight="1" x14ac:dyDescent="0.2">
      <c r="K131" s="4"/>
    </row>
    <row r="132" spans="11:11" ht="15.75" customHeight="1" x14ac:dyDescent="0.2">
      <c r="K132" s="4"/>
    </row>
    <row r="133" spans="11:11" ht="15.75" customHeight="1" x14ac:dyDescent="0.2">
      <c r="K133" s="4"/>
    </row>
    <row r="134" spans="11:11" ht="15.75" customHeight="1" x14ac:dyDescent="0.2">
      <c r="K134" s="4"/>
    </row>
    <row r="135" spans="11:11" ht="15.75" customHeight="1" x14ac:dyDescent="0.2">
      <c r="K135" s="4"/>
    </row>
    <row r="136" spans="11:11" ht="15.75" customHeight="1" x14ac:dyDescent="0.2">
      <c r="K136" s="4"/>
    </row>
    <row r="137" spans="11:11" ht="15.75" customHeight="1" x14ac:dyDescent="0.2">
      <c r="K137" s="4"/>
    </row>
    <row r="138" spans="11:11" ht="15.75" customHeight="1" x14ac:dyDescent="0.2">
      <c r="K138" s="4"/>
    </row>
    <row r="139" spans="11:11" ht="15.75" customHeight="1" x14ac:dyDescent="0.2">
      <c r="K139" s="4"/>
    </row>
    <row r="140" spans="11:11" ht="15.75" customHeight="1" x14ac:dyDescent="0.2">
      <c r="K140" s="4"/>
    </row>
    <row r="141" spans="11:11" ht="15.75" customHeight="1" x14ac:dyDescent="0.2">
      <c r="K141" s="4"/>
    </row>
    <row r="142" spans="11:11" ht="15.75" customHeight="1" x14ac:dyDescent="0.2">
      <c r="K142" s="4"/>
    </row>
    <row r="143" spans="11:11" ht="15.75" customHeight="1" x14ac:dyDescent="0.2">
      <c r="K143" s="4"/>
    </row>
    <row r="144" spans="11:11" ht="15.75" customHeight="1" x14ac:dyDescent="0.2">
      <c r="K144" s="4"/>
    </row>
    <row r="145" spans="11:11" ht="15.75" customHeight="1" x14ac:dyDescent="0.2">
      <c r="K145" s="4"/>
    </row>
    <row r="146" spans="11:11" ht="15.75" customHeight="1" x14ac:dyDescent="0.2">
      <c r="K146" s="4"/>
    </row>
    <row r="147" spans="11:11" ht="15.75" customHeight="1" x14ac:dyDescent="0.2">
      <c r="K147" s="4"/>
    </row>
    <row r="148" spans="11:11" ht="15.75" customHeight="1" x14ac:dyDescent="0.2">
      <c r="K148" s="4"/>
    </row>
    <row r="149" spans="11:11" ht="15.75" customHeight="1" x14ac:dyDescent="0.2">
      <c r="K149" s="4"/>
    </row>
    <row r="150" spans="11:11" ht="15.75" customHeight="1" x14ac:dyDescent="0.2">
      <c r="K150" s="4"/>
    </row>
    <row r="151" spans="11:11" ht="15.75" customHeight="1" x14ac:dyDescent="0.2">
      <c r="K151" s="4"/>
    </row>
    <row r="152" spans="11:11" ht="15.75" customHeight="1" x14ac:dyDescent="0.2">
      <c r="K152" s="4"/>
    </row>
    <row r="153" spans="11:11" ht="15.75" customHeight="1" x14ac:dyDescent="0.2">
      <c r="K153" s="4"/>
    </row>
    <row r="154" spans="11:11" ht="15.75" customHeight="1" x14ac:dyDescent="0.2">
      <c r="K154" s="4"/>
    </row>
    <row r="155" spans="11:11" ht="15.75" customHeight="1" x14ac:dyDescent="0.2">
      <c r="K155" s="4"/>
    </row>
    <row r="156" spans="11:11" ht="15.75" customHeight="1" x14ac:dyDescent="0.2">
      <c r="K156" s="4"/>
    </row>
    <row r="157" spans="11:11" ht="15.75" customHeight="1" x14ac:dyDescent="0.2">
      <c r="K157" s="4"/>
    </row>
    <row r="158" spans="11:11" ht="15.75" customHeight="1" x14ac:dyDescent="0.2">
      <c r="K158" s="4"/>
    </row>
    <row r="159" spans="11:11" ht="15.75" customHeight="1" x14ac:dyDescent="0.2">
      <c r="K159" s="4"/>
    </row>
    <row r="160" spans="11:11" ht="15.75" customHeight="1" x14ac:dyDescent="0.2">
      <c r="K160" s="4"/>
    </row>
    <row r="161" spans="11:11" ht="15.75" customHeight="1" x14ac:dyDescent="0.2">
      <c r="K161" s="4"/>
    </row>
    <row r="162" spans="11:11" ht="15.75" customHeight="1" x14ac:dyDescent="0.2">
      <c r="K162" s="4"/>
    </row>
    <row r="163" spans="11:11" ht="15.75" customHeight="1" x14ac:dyDescent="0.2">
      <c r="K163" s="4"/>
    </row>
    <row r="164" spans="11:11" ht="15.75" customHeight="1" x14ac:dyDescent="0.2">
      <c r="K164" s="4"/>
    </row>
    <row r="165" spans="11:11" ht="15.75" customHeight="1" x14ac:dyDescent="0.2">
      <c r="K165" s="4"/>
    </row>
    <row r="166" spans="11:11" ht="15.75" customHeight="1" x14ac:dyDescent="0.2">
      <c r="K166" s="4"/>
    </row>
    <row r="167" spans="11:11" ht="15.75" customHeight="1" x14ac:dyDescent="0.2">
      <c r="K167" s="4"/>
    </row>
    <row r="168" spans="11:11" ht="15.75" customHeight="1" x14ac:dyDescent="0.2">
      <c r="K168" s="4"/>
    </row>
    <row r="169" spans="11:11" ht="15.75" customHeight="1" x14ac:dyDescent="0.2">
      <c r="K169" s="4"/>
    </row>
    <row r="170" spans="11:11" ht="15.75" customHeight="1" x14ac:dyDescent="0.2">
      <c r="K170" s="4"/>
    </row>
    <row r="171" spans="11:11" ht="15.75" customHeight="1" x14ac:dyDescent="0.2">
      <c r="K171" s="4"/>
    </row>
    <row r="172" spans="11:11" ht="15.75" customHeight="1" x14ac:dyDescent="0.2">
      <c r="K172" s="4"/>
    </row>
    <row r="173" spans="11:11" ht="15.75" customHeight="1" x14ac:dyDescent="0.2">
      <c r="K173" s="4"/>
    </row>
    <row r="174" spans="11:11" ht="15.75" customHeight="1" x14ac:dyDescent="0.2">
      <c r="K174" s="4"/>
    </row>
    <row r="175" spans="11:11" ht="15.75" customHeight="1" x14ac:dyDescent="0.2">
      <c r="K175" s="4"/>
    </row>
    <row r="176" spans="11:11" ht="15.75" customHeight="1" x14ac:dyDescent="0.2">
      <c r="K176" s="4"/>
    </row>
    <row r="177" spans="11:11" ht="15.75" customHeight="1" x14ac:dyDescent="0.2">
      <c r="K177" s="4"/>
    </row>
    <row r="178" spans="11:11" ht="15.75" customHeight="1" x14ac:dyDescent="0.2">
      <c r="K178" s="4"/>
    </row>
    <row r="179" spans="11:11" ht="15.75" customHeight="1" x14ac:dyDescent="0.2">
      <c r="K179" s="4"/>
    </row>
    <row r="180" spans="11:11" ht="15.75" customHeight="1" x14ac:dyDescent="0.2">
      <c r="K180" s="4"/>
    </row>
    <row r="181" spans="11:11" ht="15.75" customHeight="1" x14ac:dyDescent="0.2">
      <c r="K181" s="4"/>
    </row>
    <row r="182" spans="11:11" ht="15.75" customHeight="1" x14ac:dyDescent="0.2">
      <c r="K182" s="4"/>
    </row>
    <row r="183" spans="11:11" ht="15.75" customHeight="1" x14ac:dyDescent="0.2">
      <c r="K183" s="4"/>
    </row>
    <row r="184" spans="11:11" ht="15.75" customHeight="1" x14ac:dyDescent="0.2">
      <c r="K184" s="4"/>
    </row>
    <row r="185" spans="11:11" ht="15.75" customHeight="1" x14ac:dyDescent="0.2">
      <c r="K185" s="4"/>
    </row>
    <row r="186" spans="11:11" ht="15.75" customHeight="1" x14ac:dyDescent="0.2">
      <c r="K186" s="4"/>
    </row>
    <row r="187" spans="11:11" ht="15.75" customHeight="1" x14ac:dyDescent="0.2">
      <c r="K187" s="4"/>
    </row>
    <row r="188" spans="11:11" ht="15.75" customHeight="1" x14ac:dyDescent="0.2">
      <c r="K188" s="4"/>
    </row>
    <row r="189" spans="11:11" ht="15.75" customHeight="1" x14ac:dyDescent="0.2">
      <c r="K189" s="4"/>
    </row>
    <row r="190" spans="11:11" ht="15.75" customHeight="1" x14ac:dyDescent="0.2">
      <c r="K190" s="4"/>
    </row>
    <row r="191" spans="11:11" ht="15.75" customHeight="1" x14ac:dyDescent="0.2">
      <c r="K191" s="4"/>
    </row>
    <row r="192" spans="11:11" ht="15.75" customHeight="1" x14ac:dyDescent="0.2">
      <c r="K192" s="4"/>
    </row>
    <row r="193" spans="11:11" ht="15.75" customHeight="1" x14ac:dyDescent="0.2">
      <c r="K193" s="4"/>
    </row>
    <row r="194" spans="11:11" ht="15.75" customHeight="1" x14ac:dyDescent="0.2">
      <c r="K194" s="4"/>
    </row>
    <row r="195" spans="11:11" ht="15.75" customHeight="1" x14ac:dyDescent="0.2">
      <c r="K195" s="4"/>
    </row>
    <row r="196" spans="11:11" ht="15.75" customHeight="1" x14ac:dyDescent="0.2">
      <c r="K196" s="4"/>
    </row>
    <row r="197" spans="11:11" ht="15.75" customHeight="1" x14ac:dyDescent="0.2">
      <c r="K197" s="4"/>
    </row>
    <row r="198" spans="11:11" ht="15.75" customHeight="1" x14ac:dyDescent="0.2">
      <c r="K198" s="4"/>
    </row>
    <row r="199" spans="11:11" ht="15.75" customHeight="1" x14ac:dyDescent="0.2">
      <c r="K199" s="4"/>
    </row>
    <row r="200" spans="11:11" ht="15.75" customHeight="1" x14ac:dyDescent="0.2">
      <c r="K200" s="4"/>
    </row>
    <row r="201" spans="11:11" ht="15.75" customHeight="1" x14ac:dyDescent="0.2">
      <c r="K201" s="4"/>
    </row>
    <row r="202" spans="11:11" ht="15.75" customHeight="1" x14ac:dyDescent="0.2">
      <c r="K202" s="4"/>
    </row>
    <row r="203" spans="11:11" ht="15.75" customHeight="1" x14ac:dyDescent="0.2">
      <c r="K203" s="4"/>
    </row>
    <row r="204" spans="11:11" ht="15.75" customHeight="1" x14ac:dyDescent="0.2">
      <c r="K204" s="4"/>
    </row>
    <row r="205" spans="11:11" ht="15.75" customHeight="1" x14ac:dyDescent="0.2">
      <c r="K205" s="4"/>
    </row>
    <row r="206" spans="11:11" ht="15.75" customHeight="1" x14ac:dyDescent="0.2">
      <c r="K206" s="4"/>
    </row>
    <row r="207" spans="11:11" ht="15.75" customHeight="1" x14ac:dyDescent="0.2">
      <c r="K207" s="4"/>
    </row>
    <row r="208" spans="11:11" ht="15.75" customHeight="1" x14ac:dyDescent="0.2">
      <c r="K208" s="4"/>
    </row>
    <row r="209" spans="11:11" ht="15.75" customHeight="1" x14ac:dyDescent="0.2">
      <c r="K209" s="4"/>
    </row>
    <row r="210" spans="11:11" ht="15.75" customHeight="1" x14ac:dyDescent="0.2">
      <c r="K210" s="4"/>
    </row>
    <row r="211" spans="11:11" ht="15.75" customHeight="1" x14ac:dyDescent="0.2">
      <c r="K211" s="4"/>
    </row>
    <row r="212" spans="11:11" ht="15.75" customHeight="1" x14ac:dyDescent="0.2">
      <c r="K212" s="4"/>
    </row>
    <row r="213" spans="11:11" ht="15.75" customHeight="1" x14ac:dyDescent="0.2">
      <c r="K213" s="4"/>
    </row>
    <row r="214" spans="11:11" ht="15.75" customHeight="1" x14ac:dyDescent="0.2">
      <c r="K214" s="4"/>
    </row>
    <row r="215" spans="11:11" ht="15.75" customHeight="1" x14ac:dyDescent="0.2">
      <c r="K215" s="4"/>
    </row>
    <row r="216" spans="11:11" ht="15.75" customHeight="1" x14ac:dyDescent="0.2">
      <c r="K216" s="4"/>
    </row>
    <row r="217" spans="11:11" ht="15.75" customHeight="1" x14ac:dyDescent="0.2">
      <c r="K217" s="4"/>
    </row>
    <row r="218" spans="11:11" ht="15.75" customHeight="1" x14ac:dyDescent="0.2">
      <c r="K218" s="4"/>
    </row>
    <row r="219" spans="11:11" ht="15.75" customHeight="1" x14ac:dyDescent="0.2">
      <c r="K219" s="4"/>
    </row>
    <row r="220" spans="11:11" ht="15.75" customHeight="1" x14ac:dyDescent="0.2">
      <c r="K220" s="4"/>
    </row>
    <row r="221" spans="11:11" ht="15.75" customHeight="1" x14ac:dyDescent="0.2">
      <c r="K221" s="4"/>
    </row>
    <row r="222" spans="11:11" ht="15.75" customHeight="1" x14ac:dyDescent="0.2">
      <c r="K222" s="4"/>
    </row>
    <row r="223" spans="11:11" ht="15.75" customHeight="1" x14ac:dyDescent="0.2">
      <c r="K223" s="4"/>
    </row>
    <row r="224" spans="11:11" ht="15.75" customHeight="1" x14ac:dyDescent="0.2">
      <c r="K224" s="4"/>
    </row>
    <row r="225" spans="11:11" ht="15.75" customHeight="1" x14ac:dyDescent="0.2">
      <c r="K225" s="4"/>
    </row>
    <row r="226" spans="11:11" ht="15.75" customHeight="1" x14ac:dyDescent="0.2">
      <c r="K226" s="4"/>
    </row>
    <row r="227" spans="11:11" ht="15.75" customHeight="1" x14ac:dyDescent="0.2">
      <c r="K227" s="4"/>
    </row>
    <row r="228" spans="11:11" ht="15.75" customHeight="1" x14ac:dyDescent="0.2">
      <c r="K228" s="4"/>
    </row>
    <row r="229" spans="11:11" ht="15.75" customHeight="1" x14ac:dyDescent="0.2">
      <c r="K229" s="4"/>
    </row>
    <row r="230" spans="11:11" ht="15.75" customHeight="1" x14ac:dyDescent="0.2">
      <c r="K230" s="4"/>
    </row>
    <row r="231" spans="11:11" ht="15.75" customHeight="1" x14ac:dyDescent="0.2">
      <c r="K231" s="4"/>
    </row>
    <row r="232" spans="11:11" ht="15.75" customHeight="1" x14ac:dyDescent="0.2">
      <c r="K232" s="4"/>
    </row>
    <row r="233" spans="11:11" ht="15.75" customHeight="1" x14ac:dyDescent="0.2">
      <c r="K233" s="4"/>
    </row>
    <row r="234" spans="11:11" ht="15.75" customHeight="1" x14ac:dyDescent="0.2">
      <c r="K234" s="4"/>
    </row>
    <row r="235" spans="11:11" ht="15.75" customHeight="1" x14ac:dyDescent="0.2">
      <c r="K235" s="4"/>
    </row>
    <row r="236" spans="11:11" ht="15.75" customHeight="1" x14ac:dyDescent="0.2">
      <c r="K236" s="4"/>
    </row>
    <row r="237" spans="11:11" ht="15.75" customHeight="1" x14ac:dyDescent="0.2">
      <c r="K237" s="4"/>
    </row>
    <row r="238" spans="11:11" ht="15.75" customHeight="1" x14ac:dyDescent="0.2">
      <c r="K238" s="4"/>
    </row>
    <row r="239" spans="11:11" ht="15.75" customHeight="1" x14ac:dyDescent="0.2">
      <c r="K239" s="4"/>
    </row>
    <row r="240" spans="11:11" ht="15.75" customHeight="1" x14ac:dyDescent="0.2">
      <c r="K240" s="4"/>
    </row>
    <row r="241" spans="11:11" ht="15.75" customHeight="1" x14ac:dyDescent="0.2">
      <c r="K241" s="4"/>
    </row>
    <row r="242" spans="11:11" ht="15.75" customHeight="1" x14ac:dyDescent="0.2">
      <c r="K242" s="4"/>
    </row>
    <row r="243" spans="11:11" ht="15.75" customHeight="1" x14ac:dyDescent="0.2">
      <c r="K243" s="4"/>
    </row>
    <row r="244" spans="11:11" ht="15.75" customHeight="1" x14ac:dyDescent="0.2">
      <c r="K244" s="4"/>
    </row>
    <row r="245" spans="11:11" ht="15.75" customHeight="1" x14ac:dyDescent="0.2">
      <c r="K245" s="4"/>
    </row>
    <row r="246" spans="11:11" ht="15.75" customHeight="1" x14ac:dyDescent="0.2">
      <c r="K246" s="4"/>
    </row>
    <row r="247" spans="11:11" ht="15.75" customHeight="1" x14ac:dyDescent="0.2">
      <c r="K247" s="4"/>
    </row>
    <row r="248" spans="11:11" ht="15.75" customHeight="1" x14ac:dyDescent="0.2">
      <c r="K248" s="4"/>
    </row>
    <row r="249" spans="11:11" ht="15.75" customHeight="1" x14ac:dyDescent="0.2">
      <c r="K249" s="4"/>
    </row>
    <row r="250" spans="11:11" ht="15.75" customHeight="1" x14ac:dyDescent="0.2">
      <c r="K250" s="4"/>
    </row>
    <row r="251" spans="11:11" ht="15.75" customHeight="1" x14ac:dyDescent="0.2">
      <c r="K251" s="4"/>
    </row>
    <row r="252" spans="11:11" ht="15.75" customHeight="1" x14ac:dyDescent="0.2">
      <c r="K252" s="4"/>
    </row>
    <row r="253" spans="11:11" ht="15.75" customHeight="1" x14ac:dyDescent="0.2">
      <c r="K253" s="4"/>
    </row>
    <row r="254" spans="11:11" ht="15.75" customHeight="1" x14ac:dyDescent="0.2">
      <c r="K254" s="4"/>
    </row>
    <row r="255" spans="11:11" ht="15.75" customHeight="1" x14ac:dyDescent="0.2">
      <c r="K255" s="4"/>
    </row>
    <row r="256" spans="11:11" ht="15.75" customHeight="1" x14ac:dyDescent="0.2">
      <c r="K256" s="4"/>
    </row>
    <row r="257" spans="11:11" ht="15.75" customHeight="1" x14ac:dyDescent="0.2">
      <c r="K257" s="4"/>
    </row>
    <row r="258" spans="11:11" ht="15.75" customHeight="1" x14ac:dyDescent="0.2">
      <c r="K258" s="4"/>
    </row>
    <row r="259" spans="11:11" ht="15.75" customHeight="1" x14ac:dyDescent="0.2">
      <c r="K259" s="4"/>
    </row>
    <row r="260" spans="11:11" ht="15.75" customHeight="1" x14ac:dyDescent="0.2">
      <c r="K260" s="4"/>
    </row>
    <row r="261" spans="11:11" ht="15.75" customHeight="1" x14ac:dyDescent="0.2">
      <c r="K261" s="4"/>
    </row>
    <row r="262" spans="11:11" ht="15.75" customHeight="1" x14ac:dyDescent="0.2">
      <c r="K262" s="4"/>
    </row>
    <row r="263" spans="11:11" ht="15.75" customHeight="1" x14ac:dyDescent="0.2">
      <c r="K263" s="4"/>
    </row>
    <row r="264" spans="11:11" ht="15.75" customHeight="1" x14ac:dyDescent="0.2">
      <c r="K264" s="4"/>
    </row>
    <row r="265" spans="11:11" ht="15.75" customHeight="1" x14ac:dyDescent="0.2">
      <c r="K265" s="4"/>
    </row>
    <row r="266" spans="11:11" ht="15.75" customHeight="1" x14ac:dyDescent="0.2">
      <c r="K266" s="4"/>
    </row>
    <row r="267" spans="11:11" ht="15.75" customHeight="1" x14ac:dyDescent="0.2">
      <c r="K267" s="4"/>
    </row>
    <row r="268" spans="11:11" ht="15.75" customHeight="1" x14ac:dyDescent="0.2">
      <c r="K268" s="4"/>
    </row>
    <row r="269" spans="11:11" ht="15.75" customHeight="1" x14ac:dyDescent="0.2">
      <c r="K269" s="4"/>
    </row>
    <row r="270" spans="11:11" ht="15.75" customHeight="1" x14ac:dyDescent="0.2">
      <c r="K270" s="4"/>
    </row>
    <row r="271" spans="11:11" ht="15.75" customHeight="1" x14ac:dyDescent="0.2">
      <c r="K271" s="4"/>
    </row>
    <row r="272" spans="11:11" ht="15.75" customHeight="1" x14ac:dyDescent="0.2">
      <c r="K272" s="4"/>
    </row>
    <row r="273" spans="11:11" ht="15.75" customHeight="1" x14ac:dyDescent="0.2">
      <c r="K273" s="4"/>
    </row>
    <row r="274" spans="11:11" ht="15.75" customHeight="1" x14ac:dyDescent="0.2">
      <c r="K274" s="4"/>
    </row>
    <row r="275" spans="11:11" ht="15.75" customHeight="1" x14ac:dyDescent="0.2">
      <c r="K275" s="4"/>
    </row>
    <row r="276" spans="11:11" ht="15.75" customHeight="1" x14ac:dyDescent="0.2">
      <c r="K276" s="4"/>
    </row>
    <row r="277" spans="11:11" ht="15.75" customHeight="1" x14ac:dyDescent="0.2">
      <c r="K277" s="4"/>
    </row>
    <row r="278" spans="11:11" ht="15.75" customHeight="1" x14ac:dyDescent="0.2">
      <c r="K278" s="4"/>
    </row>
    <row r="279" spans="11:11" ht="15.75" customHeight="1" x14ac:dyDescent="0.2">
      <c r="K279" s="4"/>
    </row>
    <row r="280" spans="11:11" ht="15.75" customHeight="1" x14ac:dyDescent="0.2">
      <c r="K280" s="4"/>
    </row>
    <row r="281" spans="11:11" ht="15.75" customHeight="1" x14ac:dyDescent="0.2">
      <c r="K281" s="4"/>
    </row>
    <row r="282" spans="11:11" ht="15.75" customHeight="1" x14ac:dyDescent="0.2">
      <c r="K282" s="4"/>
    </row>
    <row r="283" spans="11:11" ht="15.75" customHeight="1" x14ac:dyDescent="0.2">
      <c r="K283" s="4"/>
    </row>
    <row r="284" spans="11:11" ht="15.75" customHeight="1" x14ac:dyDescent="0.2">
      <c r="K284" s="4"/>
    </row>
    <row r="285" spans="11:11" ht="15.75" customHeight="1" x14ac:dyDescent="0.2">
      <c r="K285" s="4"/>
    </row>
    <row r="286" spans="11:11" ht="15.75" customHeight="1" x14ac:dyDescent="0.2">
      <c r="K286" s="4"/>
    </row>
    <row r="287" spans="11:11" ht="15.75" customHeight="1" x14ac:dyDescent="0.2">
      <c r="K287" s="4"/>
    </row>
    <row r="288" spans="11:11" ht="15.75" customHeight="1" x14ac:dyDescent="0.2">
      <c r="K288" s="4"/>
    </row>
    <row r="289" spans="11:11" ht="15.75" customHeight="1" x14ac:dyDescent="0.2">
      <c r="K289" s="4"/>
    </row>
    <row r="290" spans="11:11" ht="15.75" customHeight="1" x14ac:dyDescent="0.2">
      <c r="K290" s="4"/>
    </row>
    <row r="291" spans="11:11" ht="15.75" customHeight="1" x14ac:dyDescent="0.2">
      <c r="K291" s="4"/>
    </row>
    <row r="292" spans="11:11" ht="15.75" customHeight="1" x14ac:dyDescent="0.2">
      <c r="K292" s="4"/>
    </row>
    <row r="293" spans="11:11" ht="15.75" customHeight="1" x14ac:dyDescent="0.2">
      <c r="K293" s="4"/>
    </row>
    <row r="294" spans="11:11" ht="15.75" customHeight="1" x14ac:dyDescent="0.2">
      <c r="K294" s="4"/>
    </row>
    <row r="295" spans="11:11" ht="15.75" customHeight="1" x14ac:dyDescent="0.2">
      <c r="K295" s="4"/>
    </row>
    <row r="296" spans="11:11" ht="15.75" customHeight="1" x14ac:dyDescent="0.2">
      <c r="K296" s="4"/>
    </row>
    <row r="297" spans="11:11" ht="15.75" customHeight="1" x14ac:dyDescent="0.2">
      <c r="K297" s="4"/>
    </row>
    <row r="298" spans="11:11" ht="15.75" customHeight="1" x14ac:dyDescent="0.2">
      <c r="K298" s="4"/>
    </row>
    <row r="299" spans="11:11" ht="15.75" customHeight="1" x14ac:dyDescent="0.2">
      <c r="K299" s="4"/>
    </row>
    <row r="300" spans="11:11" ht="15.75" customHeight="1" x14ac:dyDescent="0.2">
      <c r="K300" s="4"/>
    </row>
    <row r="301" spans="11:11" ht="15.75" customHeight="1" x14ac:dyDescent="0.2">
      <c r="K301" s="4"/>
    </row>
    <row r="302" spans="11:11" ht="15.75" customHeight="1" x14ac:dyDescent="0.2">
      <c r="K302" s="4"/>
    </row>
    <row r="303" spans="11:11" ht="15.75" customHeight="1" x14ac:dyDescent="0.2">
      <c r="K303" s="4"/>
    </row>
    <row r="304" spans="11:11" ht="15.75" customHeight="1" x14ac:dyDescent="0.2">
      <c r="K304" s="4"/>
    </row>
    <row r="305" spans="11:11" ht="15.75" customHeight="1" x14ac:dyDescent="0.2">
      <c r="K305" s="4"/>
    </row>
    <row r="306" spans="11:11" ht="15.75" customHeight="1" x14ac:dyDescent="0.2">
      <c r="K306" s="4"/>
    </row>
    <row r="307" spans="11:11" ht="15.75" customHeight="1" x14ac:dyDescent="0.2">
      <c r="K307" s="4"/>
    </row>
    <row r="308" spans="11:11" ht="15.75" customHeight="1" x14ac:dyDescent="0.2">
      <c r="K308" s="4"/>
    </row>
    <row r="309" spans="11:11" ht="15.75" customHeight="1" x14ac:dyDescent="0.2">
      <c r="K309" s="4"/>
    </row>
    <row r="310" spans="11:11" ht="15.75" customHeight="1" x14ac:dyDescent="0.2">
      <c r="K310" s="4"/>
    </row>
    <row r="311" spans="11:11" ht="15.75" customHeight="1" x14ac:dyDescent="0.2">
      <c r="K311" s="4"/>
    </row>
    <row r="312" spans="11:11" ht="15.75" customHeight="1" x14ac:dyDescent="0.2">
      <c r="K312" s="4"/>
    </row>
    <row r="313" spans="11:11" ht="15.75" customHeight="1" x14ac:dyDescent="0.2">
      <c r="K313" s="4"/>
    </row>
    <row r="314" spans="11:11" ht="15.75" customHeight="1" x14ac:dyDescent="0.2">
      <c r="K314" s="4"/>
    </row>
    <row r="315" spans="11:11" ht="15.75" customHeight="1" x14ac:dyDescent="0.2">
      <c r="K315" s="4"/>
    </row>
    <row r="316" spans="11:11" ht="15.75" customHeight="1" x14ac:dyDescent="0.2">
      <c r="K316" s="4"/>
    </row>
    <row r="317" spans="11:11" ht="15.75" customHeight="1" x14ac:dyDescent="0.2">
      <c r="K317" s="4"/>
    </row>
    <row r="318" spans="11:11" ht="15.75" customHeight="1" x14ac:dyDescent="0.2">
      <c r="K318" s="4"/>
    </row>
    <row r="319" spans="11:11" ht="15.75" customHeight="1" x14ac:dyDescent="0.2">
      <c r="K319" s="4"/>
    </row>
    <row r="320" spans="11:11" ht="15.75" customHeight="1" x14ac:dyDescent="0.2">
      <c r="K320" s="4"/>
    </row>
    <row r="321" spans="11:11" ht="15.75" customHeight="1" x14ac:dyDescent="0.2">
      <c r="K321" s="4"/>
    </row>
    <row r="322" spans="11:11" ht="15.75" customHeight="1" x14ac:dyDescent="0.2">
      <c r="K322" s="4"/>
    </row>
    <row r="323" spans="11:11" ht="15.75" customHeight="1" x14ac:dyDescent="0.2">
      <c r="K323" s="4"/>
    </row>
    <row r="324" spans="11:11" ht="15.75" customHeight="1" x14ac:dyDescent="0.2">
      <c r="K324" s="4"/>
    </row>
    <row r="325" spans="11:11" ht="15.75" customHeight="1" x14ac:dyDescent="0.2">
      <c r="K325" s="4"/>
    </row>
    <row r="326" spans="11:11" ht="15.75" customHeight="1" x14ac:dyDescent="0.2">
      <c r="K326" s="4"/>
    </row>
    <row r="327" spans="11:11" ht="15.75" customHeight="1" x14ac:dyDescent="0.2">
      <c r="K327" s="4"/>
    </row>
    <row r="328" spans="11:11" ht="15.75" customHeight="1" x14ac:dyDescent="0.2">
      <c r="K328" s="4"/>
    </row>
    <row r="329" spans="11:11" ht="15.75" customHeight="1" x14ac:dyDescent="0.2">
      <c r="K329" s="4"/>
    </row>
    <row r="330" spans="11:11" ht="15.75" customHeight="1" x14ac:dyDescent="0.2">
      <c r="K330" s="4"/>
    </row>
    <row r="331" spans="11:11" ht="15.75" customHeight="1" x14ac:dyDescent="0.2">
      <c r="K331" s="4"/>
    </row>
    <row r="332" spans="11:11" ht="15.75" customHeight="1" x14ac:dyDescent="0.2">
      <c r="K332" s="4"/>
    </row>
    <row r="333" spans="11:11" ht="15.75" customHeight="1" x14ac:dyDescent="0.2">
      <c r="K333" s="4"/>
    </row>
    <row r="334" spans="11:11" ht="15.75" customHeight="1" x14ac:dyDescent="0.2">
      <c r="K334" s="4"/>
    </row>
    <row r="335" spans="11:11" ht="15.75" customHeight="1" x14ac:dyDescent="0.2">
      <c r="K335" s="4"/>
    </row>
    <row r="336" spans="11:11" ht="15.75" customHeight="1" x14ac:dyDescent="0.2">
      <c r="K336" s="4"/>
    </row>
    <row r="337" spans="11:11" ht="15.75" customHeight="1" x14ac:dyDescent="0.2">
      <c r="K337" s="4"/>
    </row>
    <row r="338" spans="11:11" ht="15.75" customHeight="1" x14ac:dyDescent="0.2">
      <c r="K338" s="4"/>
    </row>
    <row r="339" spans="11:11" ht="15.75" customHeight="1" x14ac:dyDescent="0.2">
      <c r="K339" s="4"/>
    </row>
    <row r="340" spans="11:11" ht="15.75" customHeight="1" x14ac:dyDescent="0.2">
      <c r="K340" s="4"/>
    </row>
    <row r="341" spans="11:11" ht="15.75" customHeight="1" x14ac:dyDescent="0.2">
      <c r="K341" s="4"/>
    </row>
    <row r="342" spans="11:11" ht="15.75" customHeight="1" x14ac:dyDescent="0.2">
      <c r="K342" s="4"/>
    </row>
    <row r="343" spans="11:11" ht="15.75" customHeight="1" x14ac:dyDescent="0.2">
      <c r="K343" s="4"/>
    </row>
    <row r="344" spans="11:11" ht="15.75" customHeight="1" x14ac:dyDescent="0.2">
      <c r="K344" s="4"/>
    </row>
    <row r="345" spans="11:11" ht="15.75" customHeight="1" x14ac:dyDescent="0.2">
      <c r="K345" s="4"/>
    </row>
    <row r="346" spans="11:11" ht="15.75" customHeight="1" x14ac:dyDescent="0.2">
      <c r="K346" s="4"/>
    </row>
    <row r="347" spans="11:11" ht="15.75" customHeight="1" x14ac:dyDescent="0.2">
      <c r="K347" s="4"/>
    </row>
    <row r="348" spans="11:11" ht="15.75" customHeight="1" x14ac:dyDescent="0.2">
      <c r="K348" s="4"/>
    </row>
    <row r="349" spans="11:11" ht="15.75" customHeight="1" x14ac:dyDescent="0.2">
      <c r="K349" s="4"/>
    </row>
    <row r="350" spans="11:11" ht="15.75" customHeight="1" x14ac:dyDescent="0.2">
      <c r="K350" s="4"/>
    </row>
    <row r="351" spans="11:11" ht="15.75" customHeight="1" x14ac:dyDescent="0.2">
      <c r="K351" s="4"/>
    </row>
    <row r="352" spans="11:11" ht="15.75" customHeight="1" x14ac:dyDescent="0.2">
      <c r="K352" s="4"/>
    </row>
    <row r="353" spans="11:11" ht="15.75" customHeight="1" x14ac:dyDescent="0.2">
      <c r="K353" s="4"/>
    </row>
    <row r="354" spans="11:11" ht="15.75" customHeight="1" x14ac:dyDescent="0.2">
      <c r="K354" s="4"/>
    </row>
    <row r="355" spans="11:11" ht="15.75" customHeight="1" x14ac:dyDescent="0.2">
      <c r="K355" s="4"/>
    </row>
    <row r="356" spans="11:11" ht="15.75" customHeight="1" x14ac:dyDescent="0.2">
      <c r="K356" s="4"/>
    </row>
    <row r="357" spans="11:11" ht="15.75" customHeight="1" x14ac:dyDescent="0.2">
      <c r="K357" s="4"/>
    </row>
    <row r="358" spans="11:11" ht="15.75" customHeight="1" x14ac:dyDescent="0.2">
      <c r="K358" s="4"/>
    </row>
    <row r="359" spans="11:11" ht="15.75" customHeight="1" x14ac:dyDescent="0.2">
      <c r="K359" s="4"/>
    </row>
    <row r="360" spans="11:11" ht="15.75" customHeight="1" x14ac:dyDescent="0.2">
      <c r="K360" s="4"/>
    </row>
    <row r="361" spans="11:11" ht="15.75" customHeight="1" x14ac:dyDescent="0.2">
      <c r="K361" s="4"/>
    </row>
    <row r="362" spans="11:11" ht="15.75" customHeight="1" x14ac:dyDescent="0.2">
      <c r="K362" s="4"/>
    </row>
    <row r="363" spans="11:11" ht="15.75" customHeight="1" x14ac:dyDescent="0.2">
      <c r="K363" s="4"/>
    </row>
    <row r="364" spans="11:11" ht="15.75" customHeight="1" x14ac:dyDescent="0.2">
      <c r="K364" s="4"/>
    </row>
    <row r="365" spans="11:11" ht="15.75" customHeight="1" x14ac:dyDescent="0.2">
      <c r="K365" s="4"/>
    </row>
    <row r="366" spans="11:11" ht="15.75" customHeight="1" x14ac:dyDescent="0.2">
      <c r="K366" s="4"/>
    </row>
    <row r="367" spans="11:11" ht="15.75" customHeight="1" x14ac:dyDescent="0.2">
      <c r="K367" s="4"/>
    </row>
    <row r="368" spans="11:11" ht="15.75" customHeight="1" x14ac:dyDescent="0.2">
      <c r="K368" s="4"/>
    </row>
    <row r="369" spans="11:11" ht="15.75" customHeight="1" x14ac:dyDescent="0.2">
      <c r="K369" s="4"/>
    </row>
    <row r="370" spans="11:11" ht="15.75" customHeight="1" x14ac:dyDescent="0.2">
      <c r="K370" s="4"/>
    </row>
    <row r="371" spans="11:11" ht="15.75" customHeight="1" x14ac:dyDescent="0.2">
      <c r="K371" s="4"/>
    </row>
    <row r="372" spans="11:11" ht="15.75" customHeight="1" x14ac:dyDescent="0.2">
      <c r="K372" s="4"/>
    </row>
    <row r="373" spans="11:11" ht="15.75" customHeight="1" x14ac:dyDescent="0.2">
      <c r="K373" s="4"/>
    </row>
    <row r="374" spans="11:11" ht="15.75" customHeight="1" x14ac:dyDescent="0.2">
      <c r="K374" s="4"/>
    </row>
    <row r="375" spans="11:11" ht="15.75" customHeight="1" x14ac:dyDescent="0.2">
      <c r="K375" s="4"/>
    </row>
    <row r="376" spans="11:11" ht="15.75" customHeight="1" x14ac:dyDescent="0.2">
      <c r="K376" s="4"/>
    </row>
    <row r="377" spans="11:11" ht="15.75" customHeight="1" x14ac:dyDescent="0.2">
      <c r="K377" s="4"/>
    </row>
    <row r="378" spans="11:11" ht="15.75" customHeight="1" x14ac:dyDescent="0.2">
      <c r="K378" s="4"/>
    </row>
    <row r="379" spans="11:11" ht="15.75" customHeight="1" x14ac:dyDescent="0.2">
      <c r="K379" s="4"/>
    </row>
    <row r="380" spans="11:11" ht="15.75" customHeight="1" x14ac:dyDescent="0.2">
      <c r="K380" s="4"/>
    </row>
    <row r="381" spans="11:11" ht="15.75" customHeight="1" x14ac:dyDescent="0.2">
      <c r="K381" s="4"/>
    </row>
    <row r="382" spans="11:11" ht="15.75" customHeight="1" x14ac:dyDescent="0.2">
      <c r="K382" s="4"/>
    </row>
    <row r="383" spans="11:11" ht="15.75" customHeight="1" x14ac:dyDescent="0.2">
      <c r="K383" s="4"/>
    </row>
    <row r="384" spans="11:11" ht="15.75" customHeight="1" x14ac:dyDescent="0.2">
      <c r="K384" s="4"/>
    </row>
    <row r="385" spans="11:11" ht="15.75" customHeight="1" x14ac:dyDescent="0.2">
      <c r="K385" s="4"/>
    </row>
    <row r="386" spans="11:11" ht="15.75" customHeight="1" x14ac:dyDescent="0.2">
      <c r="K386" s="4"/>
    </row>
    <row r="387" spans="11:11" ht="15.75" customHeight="1" x14ac:dyDescent="0.2">
      <c r="K387" s="4"/>
    </row>
    <row r="388" spans="11:11" ht="15.75" customHeight="1" x14ac:dyDescent="0.2">
      <c r="K388" s="4"/>
    </row>
    <row r="389" spans="11:11" ht="15.75" customHeight="1" x14ac:dyDescent="0.2">
      <c r="K389" s="4"/>
    </row>
    <row r="390" spans="11:11" ht="15.75" customHeight="1" x14ac:dyDescent="0.2">
      <c r="K390" s="4"/>
    </row>
    <row r="391" spans="11:11" ht="15.75" customHeight="1" x14ac:dyDescent="0.2">
      <c r="K391" s="4"/>
    </row>
    <row r="392" spans="11:11" ht="15.75" customHeight="1" x14ac:dyDescent="0.2">
      <c r="K392" s="4"/>
    </row>
    <row r="393" spans="11:11" ht="15.75" customHeight="1" x14ac:dyDescent="0.2">
      <c r="K393" s="4"/>
    </row>
    <row r="394" spans="11:11" ht="15.75" customHeight="1" x14ac:dyDescent="0.2">
      <c r="K394" s="4"/>
    </row>
    <row r="395" spans="11:11" ht="15.75" customHeight="1" x14ac:dyDescent="0.2">
      <c r="K395" s="4"/>
    </row>
    <row r="396" spans="11:11" ht="15.75" customHeight="1" x14ac:dyDescent="0.2">
      <c r="K396" s="4"/>
    </row>
    <row r="397" spans="11:11" ht="15.75" customHeight="1" x14ac:dyDescent="0.2">
      <c r="K397" s="4"/>
    </row>
    <row r="398" spans="11:11" ht="15.75" customHeight="1" x14ac:dyDescent="0.2">
      <c r="K398" s="4"/>
    </row>
    <row r="399" spans="11:11" ht="15.75" customHeight="1" x14ac:dyDescent="0.2">
      <c r="K399" s="4"/>
    </row>
    <row r="400" spans="11:11" ht="15.75" customHeight="1" x14ac:dyDescent="0.2">
      <c r="K400" s="4"/>
    </row>
    <row r="401" spans="11:11" ht="15.75" customHeight="1" x14ac:dyDescent="0.2">
      <c r="K401" s="4"/>
    </row>
    <row r="402" spans="11:11" ht="15.75" customHeight="1" x14ac:dyDescent="0.2">
      <c r="K402" s="4"/>
    </row>
    <row r="403" spans="11:11" ht="15.75" customHeight="1" x14ac:dyDescent="0.2">
      <c r="K403" s="4"/>
    </row>
    <row r="404" spans="11:11" ht="15.75" customHeight="1" x14ac:dyDescent="0.2">
      <c r="K404" s="4"/>
    </row>
    <row r="405" spans="11:11" ht="15.75" customHeight="1" x14ac:dyDescent="0.2">
      <c r="K405" s="4"/>
    </row>
    <row r="406" spans="11:11" ht="15.75" customHeight="1" x14ac:dyDescent="0.2">
      <c r="K406" s="4"/>
    </row>
    <row r="407" spans="11:11" ht="15.75" customHeight="1" x14ac:dyDescent="0.2">
      <c r="K407" s="4"/>
    </row>
    <row r="408" spans="11:11" ht="15.75" customHeight="1" x14ac:dyDescent="0.2">
      <c r="K408" s="4"/>
    </row>
    <row r="409" spans="11:11" ht="15.75" customHeight="1" x14ac:dyDescent="0.2">
      <c r="K409" s="4"/>
    </row>
    <row r="410" spans="11:11" ht="15.75" customHeight="1" x14ac:dyDescent="0.2">
      <c r="K410" s="4"/>
    </row>
    <row r="411" spans="11:11" ht="15.75" customHeight="1" x14ac:dyDescent="0.2">
      <c r="K411" s="4"/>
    </row>
    <row r="412" spans="11:11" ht="15.75" customHeight="1" x14ac:dyDescent="0.2">
      <c r="K412" s="4"/>
    </row>
    <row r="413" spans="11:11" ht="15.75" customHeight="1" x14ac:dyDescent="0.2">
      <c r="K413" s="4"/>
    </row>
    <row r="414" spans="11:11" ht="15.75" customHeight="1" x14ac:dyDescent="0.2">
      <c r="K414" s="4"/>
    </row>
    <row r="415" spans="11:11" ht="15.75" customHeight="1" x14ac:dyDescent="0.2">
      <c r="K415" s="4"/>
    </row>
    <row r="416" spans="11:11" ht="15.75" customHeight="1" x14ac:dyDescent="0.2">
      <c r="K416" s="4"/>
    </row>
    <row r="417" spans="11:11" ht="15.75" customHeight="1" x14ac:dyDescent="0.2">
      <c r="K417" s="4"/>
    </row>
    <row r="418" spans="11:11" ht="15.75" customHeight="1" x14ac:dyDescent="0.2">
      <c r="K418" s="4"/>
    </row>
    <row r="419" spans="11:11" ht="15.75" customHeight="1" x14ac:dyDescent="0.2">
      <c r="K419" s="4"/>
    </row>
    <row r="420" spans="11:11" ht="15.75" customHeight="1" x14ac:dyDescent="0.2">
      <c r="K420" s="4"/>
    </row>
    <row r="421" spans="11:11" ht="15.75" customHeight="1" x14ac:dyDescent="0.2">
      <c r="K421" s="4"/>
    </row>
    <row r="422" spans="11:11" ht="15.75" customHeight="1" x14ac:dyDescent="0.2">
      <c r="K422" s="4"/>
    </row>
    <row r="423" spans="11:11" ht="15.75" customHeight="1" x14ac:dyDescent="0.2">
      <c r="K423" s="4"/>
    </row>
    <row r="424" spans="11:11" ht="15.75" customHeight="1" x14ac:dyDescent="0.2">
      <c r="K424" s="4"/>
    </row>
    <row r="425" spans="11:11" ht="15.75" customHeight="1" x14ac:dyDescent="0.2">
      <c r="K425" s="4"/>
    </row>
    <row r="426" spans="11:11" ht="15.75" customHeight="1" x14ac:dyDescent="0.2">
      <c r="K426" s="4"/>
    </row>
    <row r="427" spans="11:11" ht="15.75" customHeight="1" x14ac:dyDescent="0.2">
      <c r="K427" s="4"/>
    </row>
    <row r="428" spans="11:11" ht="15.75" customHeight="1" x14ac:dyDescent="0.2">
      <c r="K428" s="4"/>
    </row>
    <row r="429" spans="11:11" ht="15.75" customHeight="1" x14ac:dyDescent="0.2">
      <c r="K429" s="4"/>
    </row>
    <row r="430" spans="11:11" ht="15.75" customHeight="1" x14ac:dyDescent="0.2">
      <c r="K430" s="4"/>
    </row>
    <row r="431" spans="11:11" ht="15.75" customHeight="1" x14ac:dyDescent="0.2">
      <c r="K431" s="4"/>
    </row>
    <row r="432" spans="11:11" ht="15.75" customHeight="1" x14ac:dyDescent="0.2">
      <c r="K432" s="4"/>
    </row>
    <row r="433" spans="11:11" ht="15.75" customHeight="1" x14ac:dyDescent="0.2">
      <c r="K433" s="4"/>
    </row>
    <row r="434" spans="11:11" ht="15.75" customHeight="1" x14ac:dyDescent="0.2">
      <c r="K434" s="4"/>
    </row>
    <row r="435" spans="11:11" ht="15.75" customHeight="1" x14ac:dyDescent="0.2">
      <c r="K435" s="4"/>
    </row>
    <row r="436" spans="11:11" ht="15.75" customHeight="1" x14ac:dyDescent="0.2">
      <c r="K436" s="4"/>
    </row>
    <row r="437" spans="11:11" ht="15.75" customHeight="1" x14ac:dyDescent="0.2">
      <c r="K437" s="4"/>
    </row>
    <row r="438" spans="11:11" ht="15.75" customHeight="1" x14ac:dyDescent="0.2">
      <c r="K438" s="4"/>
    </row>
    <row r="439" spans="11:11" ht="15.75" customHeight="1" x14ac:dyDescent="0.2">
      <c r="K439" s="4"/>
    </row>
    <row r="440" spans="11:11" ht="15.75" customHeight="1" x14ac:dyDescent="0.2">
      <c r="K440" s="4"/>
    </row>
    <row r="441" spans="11:11" ht="15.75" customHeight="1" x14ac:dyDescent="0.2">
      <c r="K441" s="4"/>
    </row>
    <row r="442" spans="11:11" ht="15.75" customHeight="1" x14ac:dyDescent="0.2">
      <c r="K442" s="4"/>
    </row>
    <row r="443" spans="11:11" ht="15.75" customHeight="1" x14ac:dyDescent="0.2">
      <c r="K443" s="4"/>
    </row>
    <row r="444" spans="11:11" ht="15.75" customHeight="1" x14ac:dyDescent="0.2">
      <c r="K444" s="4"/>
    </row>
    <row r="445" spans="11:11" ht="15.75" customHeight="1" x14ac:dyDescent="0.2">
      <c r="K445" s="4"/>
    </row>
    <row r="446" spans="11:11" ht="15.75" customHeight="1" x14ac:dyDescent="0.2">
      <c r="K446" s="4"/>
    </row>
    <row r="447" spans="11:11" ht="15.75" customHeight="1" x14ac:dyDescent="0.2">
      <c r="K447" s="4"/>
    </row>
    <row r="448" spans="11:11" ht="15.75" customHeight="1" x14ac:dyDescent="0.2">
      <c r="K448" s="4"/>
    </row>
    <row r="449" spans="11:11" ht="15.75" customHeight="1" x14ac:dyDescent="0.2">
      <c r="K449" s="4"/>
    </row>
    <row r="450" spans="11:11" ht="15.75" customHeight="1" x14ac:dyDescent="0.2">
      <c r="K450" s="4"/>
    </row>
    <row r="451" spans="11:11" ht="15.75" customHeight="1" x14ac:dyDescent="0.2">
      <c r="K451" s="4"/>
    </row>
    <row r="452" spans="11:11" ht="15.75" customHeight="1" x14ac:dyDescent="0.2">
      <c r="K452" s="4"/>
    </row>
    <row r="453" spans="11:11" ht="15.75" customHeight="1" x14ac:dyDescent="0.2">
      <c r="K453" s="4"/>
    </row>
    <row r="454" spans="11:11" ht="15.75" customHeight="1" x14ac:dyDescent="0.2">
      <c r="K454" s="4"/>
    </row>
    <row r="455" spans="11:11" ht="15.75" customHeight="1" x14ac:dyDescent="0.2">
      <c r="K455" s="4"/>
    </row>
    <row r="456" spans="11:11" ht="15.75" customHeight="1" x14ac:dyDescent="0.2">
      <c r="K456" s="4"/>
    </row>
    <row r="457" spans="11:11" ht="15.75" customHeight="1" x14ac:dyDescent="0.2">
      <c r="K457" s="4"/>
    </row>
    <row r="458" spans="11:11" ht="15.75" customHeight="1" x14ac:dyDescent="0.2">
      <c r="K458" s="4"/>
    </row>
    <row r="459" spans="11:11" ht="15.75" customHeight="1" x14ac:dyDescent="0.2">
      <c r="K459" s="4"/>
    </row>
    <row r="460" spans="11:11" ht="15.75" customHeight="1" x14ac:dyDescent="0.2">
      <c r="K460" s="4"/>
    </row>
    <row r="461" spans="11:11" ht="15.75" customHeight="1" x14ac:dyDescent="0.2">
      <c r="K461" s="4"/>
    </row>
    <row r="462" spans="11:11" ht="15.75" customHeight="1" x14ac:dyDescent="0.2">
      <c r="K462" s="4"/>
    </row>
    <row r="463" spans="11:11" ht="15.75" customHeight="1" x14ac:dyDescent="0.2">
      <c r="K463" s="4"/>
    </row>
    <row r="464" spans="11:11" ht="15.75" customHeight="1" x14ac:dyDescent="0.2">
      <c r="K464" s="4"/>
    </row>
    <row r="465" spans="11:11" ht="15.75" customHeight="1" x14ac:dyDescent="0.2">
      <c r="K465" s="4"/>
    </row>
    <row r="466" spans="11:11" ht="15.75" customHeight="1" x14ac:dyDescent="0.2">
      <c r="K466" s="4"/>
    </row>
    <row r="467" spans="11:11" ht="15.75" customHeight="1" x14ac:dyDescent="0.2">
      <c r="K467" s="4"/>
    </row>
    <row r="468" spans="11:11" ht="15.75" customHeight="1" x14ac:dyDescent="0.2">
      <c r="K468" s="4"/>
    </row>
    <row r="469" spans="11:11" ht="15.75" customHeight="1" x14ac:dyDescent="0.2">
      <c r="K469" s="4"/>
    </row>
    <row r="470" spans="11:11" ht="15.75" customHeight="1" x14ac:dyDescent="0.2">
      <c r="K470" s="4"/>
    </row>
    <row r="471" spans="11:11" ht="15.75" customHeight="1" x14ac:dyDescent="0.2">
      <c r="K471" s="4"/>
    </row>
    <row r="472" spans="11:11" ht="15.75" customHeight="1" x14ac:dyDescent="0.2">
      <c r="K472" s="4"/>
    </row>
    <row r="473" spans="11:11" ht="15.75" customHeight="1" x14ac:dyDescent="0.2">
      <c r="K473" s="4"/>
    </row>
    <row r="474" spans="11:11" ht="15.75" customHeight="1" x14ac:dyDescent="0.2">
      <c r="K474" s="4"/>
    </row>
    <row r="475" spans="11:11" ht="15.75" customHeight="1" x14ac:dyDescent="0.2">
      <c r="K475" s="4"/>
    </row>
    <row r="476" spans="11:11" ht="15.75" customHeight="1" x14ac:dyDescent="0.2">
      <c r="K476" s="4"/>
    </row>
    <row r="477" spans="11:11" ht="15.75" customHeight="1" x14ac:dyDescent="0.2">
      <c r="K477" s="4"/>
    </row>
    <row r="478" spans="11:11" ht="15.75" customHeight="1" x14ac:dyDescent="0.2">
      <c r="K478" s="4"/>
    </row>
    <row r="479" spans="11:11" ht="15.75" customHeight="1" x14ac:dyDescent="0.2">
      <c r="K479" s="4"/>
    </row>
    <row r="480" spans="11:11" ht="15.75" customHeight="1" x14ac:dyDescent="0.2">
      <c r="K480" s="4"/>
    </row>
    <row r="481" spans="11:11" ht="15.75" customHeight="1" x14ac:dyDescent="0.2">
      <c r="K481" s="4"/>
    </row>
    <row r="482" spans="11:11" ht="15.75" customHeight="1" x14ac:dyDescent="0.2">
      <c r="K482" s="4"/>
    </row>
    <row r="483" spans="11:11" ht="15.75" customHeight="1" x14ac:dyDescent="0.2">
      <c r="K483" s="4"/>
    </row>
    <row r="484" spans="11:11" ht="15.75" customHeight="1" x14ac:dyDescent="0.2">
      <c r="K484" s="4"/>
    </row>
    <row r="485" spans="11:11" ht="15.75" customHeight="1" x14ac:dyDescent="0.2">
      <c r="K485" s="4"/>
    </row>
    <row r="486" spans="11:11" ht="15.75" customHeight="1" x14ac:dyDescent="0.2">
      <c r="K486" s="4"/>
    </row>
    <row r="487" spans="11:11" ht="15.75" customHeight="1" x14ac:dyDescent="0.2">
      <c r="K487" s="4"/>
    </row>
    <row r="488" spans="11:11" ht="15.75" customHeight="1" x14ac:dyDescent="0.2">
      <c r="K488" s="4"/>
    </row>
    <row r="489" spans="11:11" ht="15.75" customHeight="1" x14ac:dyDescent="0.2">
      <c r="K489" s="4"/>
    </row>
    <row r="490" spans="11:11" ht="15.75" customHeight="1" x14ac:dyDescent="0.2">
      <c r="K490" s="4"/>
    </row>
    <row r="491" spans="11:11" ht="15.75" customHeight="1" x14ac:dyDescent="0.2">
      <c r="K491" s="4"/>
    </row>
    <row r="492" spans="11:11" ht="15.75" customHeight="1" x14ac:dyDescent="0.2">
      <c r="K492" s="4"/>
    </row>
    <row r="493" spans="11:11" ht="15.75" customHeight="1" x14ac:dyDescent="0.2">
      <c r="K493" s="4"/>
    </row>
    <row r="494" spans="11:11" ht="15.75" customHeight="1" x14ac:dyDescent="0.2">
      <c r="K494" s="4"/>
    </row>
    <row r="495" spans="11:11" ht="15.75" customHeight="1" x14ac:dyDescent="0.2">
      <c r="K495" s="4"/>
    </row>
    <row r="496" spans="11:11" ht="15.75" customHeight="1" x14ac:dyDescent="0.2">
      <c r="K496" s="4"/>
    </row>
    <row r="497" spans="11:11" ht="15.75" customHeight="1" x14ac:dyDescent="0.2">
      <c r="K497" s="4"/>
    </row>
    <row r="498" spans="11:11" ht="15.75" customHeight="1" x14ac:dyDescent="0.2">
      <c r="K498" s="4"/>
    </row>
    <row r="499" spans="11:11" ht="15.75" customHeight="1" x14ac:dyDescent="0.2">
      <c r="K499" s="4"/>
    </row>
    <row r="500" spans="11:11" ht="15.75" customHeight="1" x14ac:dyDescent="0.2">
      <c r="K500" s="4"/>
    </row>
    <row r="501" spans="11:11" ht="15.75" customHeight="1" x14ac:dyDescent="0.2">
      <c r="K501" s="4"/>
    </row>
    <row r="502" spans="11:11" ht="15.75" customHeight="1" x14ac:dyDescent="0.2">
      <c r="K502" s="4"/>
    </row>
    <row r="503" spans="11:11" ht="15.75" customHeight="1" x14ac:dyDescent="0.2">
      <c r="K503" s="4"/>
    </row>
    <row r="504" spans="11:11" ht="15.75" customHeight="1" x14ac:dyDescent="0.2">
      <c r="K504" s="4"/>
    </row>
    <row r="505" spans="11:11" ht="15.75" customHeight="1" x14ac:dyDescent="0.2">
      <c r="K505" s="4"/>
    </row>
    <row r="506" spans="11:11" ht="15.75" customHeight="1" x14ac:dyDescent="0.2">
      <c r="K506" s="4"/>
    </row>
    <row r="507" spans="11:11" ht="15.75" customHeight="1" x14ac:dyDescent="0.2">
      <c r="K507" s="4"/>
    </row>
    <row r="508" spans="11:11" ht="15.75" customHeight="1" x14ac:dyDescent="0.2">
      <c r="K508" s="4"/>
    </row>
    <row r="509" spans="11:11" ht="15.75" customHeight="1" x14ac:dyDescent="0.2">
      <c r="K509" s="4"/>
    </row>
    <row r="510" spans="11:11" ht="15.75" customHeight="1" x14ac:dyDescent="0.2">
      <c r="K510" s="4"/>
    </row>
    <row r="511" spans="11:11" ht="15.75" customHeight="1" x14ac:dyDescent="0.2">
      <c r="K511" s="4"/>
    </row>
    <row r="512" spans="11:11" ht="15.75" customHeight="1" x14ac:dyDescent="0.2">
      <c r="K512" s="4"/>
    </row>
    <row r="513" spans="11:11" ht="15.75" customHeight="1" x14ac:dyDescent="0.2">
      <c r="K513" s="4"/>
    </row>
    <row r="514" spans="11:11" ht="15.75" customHeight="1" x14ac:dyDescent="0.2">
      <c r="K514" s="4"/>
    </row>
    <row r="515" spans="11:11" ht="15.75" customHeight="1" x14ac:dyDescent="0.2">
      <c r="K515" s="4"/>
    </row>
    <row r="516" spans="11:11" ht="15.75" customHeight="1" x14ac:dyDescent="0.2">
      <c r="K516" s="4"/>
    </row>
    <row r="517" spans="11:11" ht="15.75" customHeight="1" x14ac:dyDescent="0.2">
      <c r="K517" s="4"/>
    </row>
    <row r="518" spans="11:11" ht="15.75" customHeight="1" x14ac:dyDescent="0.2">
      <c r="K518" s="4"/>
    </row>
    <row r="519" spans="11:11" ht="15.75" customHeight="1" x14ac:dyDescent="0.2">
      <c r="K519" s="4"/>
    </row>
    <row r="520" spans="11:11" ht="15.75" customHeight="1" x14ac:dyDescent="0.2">
      <c r="K520" s="4"/>
    </row>
    <row r="521" spans="11:11" ht="15.75" customHeight="1" x14ac:dyDescent="0.2">
      <c r="K521" s="4"/>
    </row>
    <row r="522" spans="11:11" ht="15.75" customHeight="1" x14ac:dyDescent="0.2">
      <c r="K522" s="4"/>
    </row>
    <row r="523" spans="11:11" ht="15.75" customHeight="1" x14ac:dyDescent="0.2">
      <c r="K523" s="4"/>
    </row>
    <row r="524" spans="11:11" ht="15.75" customHeight="1" x14ac:dyDescent="0.2">
      <c r="K524" s="4"/>
    </row>
    <row r="525" spans="11:11" ht="15.75" customHeight="1" x14ac:dyDescent="0.2">
      <c r="K525" s="4"/>
    </row>
    <row r="526" spans="11:11" ht="15.75" customHeight="1" x14ac:dyDescent="0.2">
      <c r="K526" s="4"/>
    </row>
    <row r="527" spans="11:11" ht="15.75" customHeight="1" x14ac:dyDescent="0.2">
      <c r="K527" s="4"/>
    </row>
    <row r="528" spans="11:11" ht="15.75" customHeight="1" x14ac:dyDescent="0.2">
      <c r="K528" s="4"/>
    </row>
    <row r="529" spans="11:11" ht="15.75" customHeight="1" x14ac:dyDescent="0.2">
      <c r="K529" s="4"/>
    </row>
    <row r="530" spans="11:11" ht="15.75" customHeight="1" x14ac:dyDescent="0.2">
      <c r="K530" s="4"/>
    </row>
    <row r="531" spans="11:11" ht="15.75" customHeight="1" x14ac:dyDescent="0.2">
      <c r="K531" s="4"/>
    </row>
    <row r="532" spans="11:11" ht="15.75" customHeight="1" x14ac:dyDescent="0.2">
      <c r="K532" s="4"/>
    </row>
    <row r="533" spans="11:11" ht="15.75" customHeight="1" x14ac:dyDescent="0.2">
      <c r="K533" s="4"/>
    </row>
    <row r="534" spans="11:11" ht="15.75" customHeight="1" x14ac:dyDescent="0.2">
      <c r="K534" s="4"/>
    </row>
    <row r="535" spans="11:11" ht="15.75" customHeight="1" x14ac:dyDescent="0.2">
      <c r="K535" s="4"/>
    </row>
    <row r="536" spans="11:11" ht="15.75" customHeight="1" x14ac:dyDescent="0.2">
      <c r="K536" s="4"/>
    </row>
    <row r="537" spans="11:11" ht="15.75" customHeight="1" x14ac:dyDescent="0.2">
      <c r="K537" s="4"/>
    </row>
    <row r="538" spans="11:11" ht="15.75" customHeight="1" x14ac:dyDescent="0.2">
      <c r="K538" s="4"/>
    </row>
    <row r="539" spans="11:11" ht="15.75" customHeight="1" x14ac:dyDescent="0.2">
      <c r="K539" s="4"/>
    </row>
    <row r="540" spans="11:11" ht="15.75" customHeight="1" x14ac:dyDescent="0.2">
      <c r="K540" s="4"/>
    </row>
    <row r="541" spans="11:11" ht="15.75" customHeight="1" x14ac:dyDescent="0.2">
      <c r="K541" s="4"/>
    </row>
    <row r="542" spans="11:11" ht="15.75" customHeight="1" x14ac:dyDescent="0.2">
      <c r="K542" s="4"/>
    </row>
    <row r="543" spans="11:11" ht="15.75" customHeight="1" x14ac:dyDescent="0.2">
      <c r="K543" s="4"/>
    </row>
    <row r="544" spans="11:11" ht="15.75" customHeight="1" x14ac:dyDescent="0.2">
      <c r="K544" s="4"/>
    </row>
    <row r="545" spans="11:11" ht="15.75" customHeight="1" x14ac:dyDescent="0.2">
      <c r="K545" s="4"/>
    </row>
    <row r="546" spans="11:11" ht="15.75" customHeight="1" x14ac:dyDescent="0.2">
      <c r="K546" s="4"/>
    </row>
    <row r="547" spans="11:11" ht="15.75" customHeight="1" x14ac:dyDescent="0.2">
      <c r="K547" s="4"/>
    </row>
    <row r="548" spans="11:11" ht="15.75" customHeight="1" x14ac:dyDescent="0.2">
      <c r="K548" s="4"/>
    </row>
    <row r="549" spans="11:11" ht="15.75" customHeight="1" x14ac:dyDescent="0.2">
      <c r="K549" s="4"/>
    </row>
    <row r="550" spans="11:11" ht="15.75" customHeight="1" x14ac:dyDescent="0.2">
      <c r="K550" s="4"/>
    </row>
    <row r="551" spans="11:11" ht="15.75" customHeight="1" x14ac:dyDescent="0.2">
      <c r="K551" s="4"/>
    </row>
    <row r="552" spans="11:11" ht="15.75" customHeight="1" x14ac:dyDescent="0.2">
      <c r="K552" s="4"/>
    </row>
    <row r="553" spans="11:11" ht="15.75" customHeight="1" x14ac:dyDescent="0.2">
      <c r="K553" s="4"/>
    </row>
    <row r="554" spans="11:11" ht="15.75" customHeight="1" x14ac:dyDescent="0.2">
      <c r="K554" s="4"/>
    </row>
    <row r="555" spans="11:11" ht="15.75" customHeight="1" x14ac:dyDescent="0.2">
      <c r="K555" s="4"/>
    </row>
    <row r="556" spans="11:11" ht="15.75" customHeight="1" x14ac:dyDescent="0.2">
      <c r="K556" s="4"/>
    </row>
    <row r="557" spans="11:11" ht="15.75" customHeight="1" x14ac:dyDescent="0.2">
      <c r="K557" s="4"/>
    </row>
    <row r="558" spans="11:11" ht="15.75" customHeight="1" x14ac:dyDescent="0.2">
      <c r="K558" s="4"/>
    </row>
    <row r="559" spans="11:11" ht="15.75" customHeight="1" x14ac:dyDescent="0.2">
      <c r="K559" s="4"/>
    </row>
    <row r="560" spans="11:11" ht="15.75" customHeight="1" x14ac:dyDescent="0.2">
      <c r="K560" s="4"/>
    </row>
    <row r="561" spans="11:11" ht="15.75" customHeight="1" x14ac:dyDescent="0.2">
      <c r="K561" s="4"/>
    </row>
    <row r="562" spans="11:11" ht="15.75" customHeight="1" x14ac:dyDescent="0.2">
      <c r="K562" s="4"/>
    </row>
    <row r="563" spans="11:11" ht="15.75" customHeight="1" x14ac:dyDescent="0.2">
      <c r="K563" s="4"/>
    </row>
    <row r="564" spans="11:11" ht="15.75" customHeight="1" x14ac:dyDescent="0.2">
      <c r="K564" s="4"/>
    </row>
    <row r="565" spans="11:11" ht="15.75" customHeight="1" x14ac:dyDescent="0.2">
      <c r="K565" s="4"/>
    </row>
    <row r="566" spans="11:11" ht="15.75" customHeight="1" x14ac:dyDescent="0.2">
      <c r="K566" s="4"/>
    </row>
    <row r="567" spans="11:11" ht="15.75" customHeight="1" x14ac:dyDescent="0.2">
      <c r="K567" s="4"/>
    </row>
    <row r="568" spans="11:11" ht="15.75" customHeight="1" x14ac:dyDescent="0.2">
      <c r="K568" s="4"/>
    </row>
    <row r="569" spans="11:11" ht="15.75" customHeight="1" x14ac:dyDescent="0.2">
      <c r="K569" s="4"/>
    </row>
    <row r="570" spans="11:11" ht="15.75" customHeight="1" x14ac:dyDescent="0.2">
      <c r="K570" s="4"/>
    </row>
    <row r="571" spans="11:11" ht="15.75" customHeight="1" x14ac:dyDescent="0.2">
      <c r="K571" s="4"/>
    </row>
    <row r="572" spans="11:11" ht="15.75" customHeight="1" x14ac:dyDescent="0.2">
      <c r="K572" s="4"/>
    </row>
    <row r="573" spans="11:11" ht="15.75" customHeight="1" x14ac:dyDescent="0.2">
      <c r="K573" s="4"/>
    </row>
    <row r="574" spans="11:11" ht="15.75" customHeight="1" x14ac:dyDescent="0.2">
      <c r="K574" s="4"/>
    </row>
    <row r="575" spans="11:11" ht="15.75" customHeight="1" x14ac:dyDescent="0.2">
      <c r="K575" s="4"/>
    </row>
    <row r="576" spans="11:11" ht="15.75" customHeight="1" x14ac:dyDescent="0.2">
      <c r="K576" s="4"/>
    </row>
    <row r="577" spans="11:11" ht="15.75" customHeight="1" x14ac:dyDescent="0.2">
      <c r="K577" s="4"/>
    </row>
    <row r="578" spans="11:11" ht="15.75" customHeight="1" x14ac:dyDescent="0.2">
      <c r="K578" s="4"/>
    </row>
    <row r="579" spans="11:11" ht="15.75" customHeight="1" x14ac:dyDescent="0.2">
      <c r="K579" s="4"/>
    </row>
    <row r="580" spans="11:11" ht="15.75" customHeight="1" x14ac:dyDescent="0.2">
      <c r="K580" s="4"/>
    </row>
    <row r="581" spans="11:11" ht="15.75" customHeight="1" x14ac:dyDescent="0.2">
      <c r="K581" s="4"/>
    </row>
    <row r="582" spans="11:11" ht="15.75" customHeight="1" x14ac:dyDescent="0.2">
      <c r="K582" s="4"/>
    </row>
    <row r="583" spans="11:11" ht="15.75" customHeight="1" x14ac:dyDescent="0.2">
      <c r="K583" s="4"/>
    </row>
    <row r="584" spans="11:11" ht="15.75" customHeight="1" x14ac:dyDescent="0.2">
      <c r="K584" s="4"/>
    </row>
    <row r="585" spans="11:11" ht="15.75" customHeight="1" x14ac:dyDescent="0.2">
      <c r="K585" s="4"/>
    </row>
    <row r="586" spans="11:11" ht="15.75" customHeight="1" x14ac:dyDescent="0.2">
      <c r="K586" s="4"/>
    </row>
    <row r="587" spans="11:11" ht="15.75" customHeight="1" x14ac:dyDescent="0.2">
      <c r="K587" s="4"/>
    </row>
    <row r="588" spans="11:11" ht="15.75" customHeight="1" x14ac:dyDescent="0.2">
      <c r="K588" s="4"/>
    </row>
    <row r="589" spans="11:11" ht="15.75" customHeight="1" x14ac:dyDescent="0.2">
      <c r="K589" s="4"/>
    </row>
    <row r="590" spans="11:11" ht="15.75" customHeight="1" x14ac:dyDescent="0.2">
      <c r="K590" s="4"/>
    </row>
    <row r="591" spans="11:11" ht="15.75" customHeight="1" x14ac:dyDescent="0.2">
      <c r="K591" s="4"/>
    </row>
    <row r="592" spans="11:11" ht="15.75" customHeight="1" x14ac:dyDescent="0.2">
      <c r="K592" s="4"/>
    </row>
    <row r="593" spans="11:11" ht="15.75" customHeight="1" x14ac:dyDescent="0.2">
      <c r="K593" s="4"/>
    </row>
    <row r="594" spans="11:11" ht="15.75" customHeight="1" x14ac:dyDescent="0.2">
      <c r="K594" s="4"/>
    </row>
    <row r="595" spans="11:11" ht="15.75" customHeight="1" x14ac:dyDescent="0.2">
      <c r="K595" s="4"/>
    </row>
    <row r="596" spans="11:11" ht="15.75" customHeight="1" x14ac:dyDescent="0.2">
      <c r="K596" s="4"/>
    </row>
    <row r="597" spans="11:11" ht="15.75" customHeight="1" x14ac:dyDescent="0.2">
      <c r="K597" s="4"/>
    </row>
    <row r="598" spans="11:11" ht="15.75" customHeight="1" x14ac:dyDescent="0.2">
      <c r="K598" s="4"/>
    </row>
    <row r="599" spans="11:11" ht="15.75" customHeight="1" x14ac:dyDescent="0.2">
      <c r="K599" s="4"/>
    </row>
    <row r="600" spans="11:11" ht="15.75" customHeight="1" x14ac:dyDescent="0.2">
      <c r="K600" s="4"/>
    </row>
    <row r="601" spans="11:11" ht="15.75" customHeight="1" x14ac:dyDescent="0.2">
      <c r="K601" s="4"/>
    </row>
    <row r="602" spans="11:11" ht="15.75" customHeight="1" x14ac:dyDescent="0.2">
      <c r="K602" s="4"/>
    </row>
    <row r="603" spans="11:11" ht="15.75" customHeight="1" x14ac:dyDescent="0.2">
      <c r="K603" s="4"/>
    </row>
    <row r="604" spans="11:11" ht="15.75" customHeight="1" x14ac:dyDescent="0.2">
      <c r="K604" s="4"/>
    </row>
    <row r="605" spans="11:11" ht="15.75" customHeight="1" x14ac:dyDescent="0.2">
      <c r="K605" s="4"/>
    </row>
    <row r="606" spans="11:11" ht="15.75" customHeight="1" x14ac:dyDescent="0.2">
      <c r="K606" s="4"/>
    </row>
    <row r="607" spans="11:11" ht="15.75" customHeight="1" x14ac:dyDescent="0.2">
      <c r="K607" s="4"/>
    </row>
    <row r="608" spans="11:11" ht="15.75" customHeight="1" x14ac:dyDescent="0.2">
      <c r="K608" s="4"/>
    </row>
    <row r="609" spans="11:11" ht="15.75" customHeight="1" x14ac:dyDescent="0.2">
      <c r="K609" s="4"/>
    </row>
    <row r="610" spans="11:11" ht="15.75" customHeight="1" x14ac:dyDescent="0.2">
      <c r="K610" s="4"/>
    </row>
    <row r="611" spans="11:11" ht="15.75" customHeight="1" x14ac:dyDescent="0.2">
      <c r="K611" s="4"/>
    </row>
    <row r="612" spans="11:11" ht="15.75" customHeight="1" x14ac:dyDescent="0.2">
      <c r="K612" s="4"/>
    </row>
    <row r="613" spans="11:11" ht="15.75" customHeight="1" x14ac:dyDescent="0.2">
      <c r="K613" s="4"/>
    </row>
    <row r="614" spans="11:11" ht="15.75" customHeight="1" x14ac:dyDescent="0.2">
      <c r="K614" s="4"/>
    </row>
    <row r="615" spans="11:11" ht="15.75" customHeight="1" x14ac:dyDescent="0.2">
      <c r="K615" s="4"/>
    </row>
    <row r="616" spans="11:11" ht="15.75" customHeight="1" x14ac:dyDescent="0.2">
      <c r="K616" s="4"/>
    </row>
    <row r="617" spans="11:11" ht="15.75" customHeight="1" x14ac:dyDescent="0.2">
      <c r="K617" s="4"/>
    </row>
    <row r="618" spans="11:11" ht="15.75" customHeight="1" x14ac:dyDescent="0.2">
      <c r="K618" s="4"/>
    </row>
    <row r="619" spans="11:11" ht="15.75" customHeight="1" x14ac:dyDescent="0.2">
      <c r="K619" s="4"/>
    </row>
    <row r="620" spans="11:11" ht="15.75" customHeight="1" x14ac:dyDescent="0.2">
      <c r="K620" s="4"/>
    </row>
    <row r="621" spans="11:11" ht="15.75" customHeight="1" x14ac:dyDescent="0.2">
      <c r="K621" s="4"/>
    </row>
    <row r="622" spans="11:11" ht="15.75" customHeight="1" x14ac:dyDescent="0.2">
      <c r="K622" s="4"/>
    </row>
    <row r="623" spans="11:11" ht="15.75" customHeight="1" x14ac:dyDescent="0.2">
      <c r="K623" s="4"/>
    </row>
    <row r="624" spans="11:11" ht="15.75" customHeight="1" x14ac:dyDescent="0.2">
      <c r="K624" s="4"/>
    </row>
    <row r="625" spans="11:11" ht="15.75" customHeight="1" x14ac:dyDescent="0.2">
      <c r="K625" s="4"/>
    </row>
    <row r="626" spans="11:11" ht="15.75" customHeight="1" x14ac:dyDescent="0.2">
      <c r="K626" s="4"/>
    </row>
    <row r="627" spans="11:11" ht="15.75" customHeight="1" x14ac:dyDescent="0.2">
      <c r="K627" s="4"/>
    </row>
    <row r="628" spans="11:11" ht="15.75" customHeight="1" x14ac:dyDescent="0.2">
      <c r="K628" s="4"/>
    </row>
    <row r="629" spans="11:11" ht="15.75" customHeight="1" x14ac:dyDescent="0.2">
      <c r="K629" s="4"/>
    </row>
    <row r="630" spans="11:11" ht="15.75" customHeight="1" x14ac:dyDescent="0.2">
      <c r="K630" s="4"/>
    </row>
    <row r="631" spans="11:11" ht="15.75" customHeight="1" x14ac:dyDescent="0.2">
      <c r="K631" s="4"/>
    </row>
    <row r="632" spans="11:11" ht="15.75" customHeight="1" x14ac:dyDescent="0.2">
      <c r="K632" s="4"/>
    </row>
    <row r="633" spans="11:11" ht="15.75" customHeight="1" x14ac:dyDescent="0.2">
      <c r="K633" s="4"/>
    </row>
    <row r="634" spans="11:11" ht="15.75" customHeight="1" x14ac:dyDescent="0.2">
      <c r="K634" s="4"/>
    </row>
    <row r="635" spans="11:11" ht="15.75" customHeight="1" x14ac:dyDescent="0.2">
      <c r="K635" s="4"/>
    </row>
    <row r="636" spans="11:11" ht="15.75" customHeight="1" x14ac:dyDescent="0.2">
      <c r="K636" s="4"/>
    </row>
    <row r="637" spans="11:11" ht="15.75" customHeight="1" x14ac:dyDescent="0.2">
      <c r="K637" s="4"/>
    </row>
    <row r="638" spans="11:11" ht="15.75" customHeight="1" x14ac:dyDescent="0.2">
      <c r="K638" s="4"/>
    </row>
    <row r="639" spans="11:11" ht="15.75" customHeight="1" x14ac:dyDescent="0.2">
      <c r="K639" s="4"/>
    </row>
    <row r="640" spans="11:11" ht="15.75" customHeight="1" x14ac:dyDescent="0.2">
      <c r="K640" s="4"/>
    </row>
    <row r="641" spans="11:11" ht="15.75" customHeight="1" x14ac:dyDescent="0.2">
      <c r="K641" s="4"/>
    </row>
    <row r="642" spans="11:11" ht="15.75" customHeight="1" x14ac:dyDescent="0.2">
      <c r="K642" s="4"/>
    </row>
    <row r="643" spans="11:11" ht="15.75" customHeight="1" x14ac:dyDescent="0.2">
      <c r="K643" s="4"/>
    </row>
    <row r="644" spans="11:11" ht="15.75" customHeight="1" x14ac:dyDescent="0.2">
      <c r="K644" s="4"/>
    </row>
    <row r="645" spans="11:11" ht="15.75" customHeight="1" x14ac:dyDescent="0.2">
      <c r="K645" s="4"/>
    </row>
    <row r="646" spans="11:11" ht="15.75" customHeight="1" x14ac:dyDescent="0.2">
      <c r="K646" s="4"/>
    </row>
    <row r="647" spans="11:11" ht="15.75" customHeight="1" x14ac:dyDescent="0.2">
      <c r="K647" s="4"/>
    </row>
    <row r="648" spans="11:11" ht="15.75" customHeight="1" x14ac:dyDescent="0.2">
      <c r="K648" s="4"/>
    </row>
    <row r="649" spans="11:11" ht="15.75" customHeight="1" x14ac:dyDescent="0.2">
      <c r="K649" s="4"/>
    </row>
    <row r="650" spans="11:11" ht="15.75" customHeight="1" x14ac:dyDescent="0.2">
      <c r="K650" s="4"/>
    </row>
    <row r="651" spans="11:11" ht="15.75" customHeight="1" x14ac:dyDescent="0.2">
      <c r="K651" s="4"/>
    </row>
    <row r="652" spans="11:11" ht="15.75" customHeight="1" x14ac:dyDescent="0.2">
      <c r="K652" s="4"/>
    </row>
    <row r="653" spans="11:11" ht="15.75" customHeight="1" x14ac:dyDescent="0.2">
      <c r="K653" s="4"/>
    </row>
    <row r="654" spans="11:11" ht="15.75" customHeight="1" x14ac:dyDescent="0.2">
      <c r="K654" s="4"/>
    </row>
    <row r="655" spans="11:11" ht="15.75" customHeight="1" x14ac:dyDescent="0.2">
      <c r="K655" s="4"/>
    </row>
    <row r="656" spans="11:11" ht="15.75" customHeight="1" x14ac:dyDescent="0.2">
      <c r="K656" s="4"/>
    </row>
    <row r="657" spans="11:11" ht="15.75" customHeight="1" x14ac:dyDescent="0.2">
      <c r="K657" s="4"/>
    </row>
    <row r="658" spans="11:11" ht="15.75" customHeight="1" x14ac:dyDescent="0.2">
      <c r="K658" s="4"/>
    </row>
    <row r="659" spans="11:11" ht="15.75" customHeight="1" x14ac:dyDescent="0.2">
      <c r="K659" s="4"/>
    </row>
    <row r="660" spans="11:11" ht="15.75" customHeight="1" x14ac:dyDescent="0.2">
      <c r="K660" s="4"/>
    </row>
    <row r="661" spans="11:11" ht="15.75" customHeight="1" x14ac:dyDescent="0.2">
      <c r="K661" s="4"/>
    </row>
    <row r="662" spans="11:11" ht="15.75" customHeight="1" x14ac:dyDescent="0.2">
      <c r="K662" s="4"/>
    </row>
    <row r="663" spans="11:11" ht="15.75" customHeight="1" x14ac:dyDescent="0.2">
      <c r="K663" s="4"/>
    </row>
    <row r="664" spans="11:11" ht="15.75" customHeight="1" x14ac:dyDescent="0.2">
      <c r="K664" s="4"/>
    </row>
    <row r="665" spans="11:11" ht="15.75" customHeight="1" x14ac:dyDescent="0.2">
      <c r="K665" s="4"/>
    </row>
    <row r="666" spans="11:11" ht="15.75" customHeight="1" x14ac:dyDescent="0.2">
      <c r="K666" s="4"/>
    </row>
    <row r="667" spans="11:11" ht="15.75" customHeight="1" x14ac:dyDescent="0.2">
      <c r="K667" s="4"/>
    </row>
    <row r="668" spans="11:11" ht="15.75" customHeight="1" x14ac:dyDescent="0.2">
      <c r="K668" s="4"/>
    </row>
    <row r="669" spans="11:11" ht="15.75" customHeight="1" x14ac:dyDescent="0.2">
      <c r="K669" s="4"/>
    </row>
    <row r="670" spans="11:11" ht="15.75" customHeight="1" x14ac:dyDescent="0.2">
      <c r="K670" s="4"/>
    </row>
    <row r="671" spans="11:11" ht="15.75" customHeight="1" x14ac:dyDescent="0.2">
      <c r="K671" s="4"/>
    </row>
    <row r="672" spans="11:11" ht="15.75" customHeight="1" x14ac:dyDescent="0.2">
      <c r="K672" s="4"/>
    </row>
    <row r="673" spans="11:11" ht="15.75" customHeight="1" x14ac:dyDescent="0.2">
      <c r="K673" s="4"/>
    </row>
    <row r="674" spans="11:11" ht="15.75" customHeight="1" x14ac:dyDescent="0.2">
      <c r="K674" s="4"/>
    </row>
    <row r="675" spans="11:11" ht="15.75" customHeight="1" x14ac:dyDescent="0.2">
      <c r="K675" s="4"/>
    </row>
    <row r="676" spans="11:11" ht="15.75" customHeight="1" x14ac:dyDescent="0.2">
      <c r="K676" s="4"/>
    </row>
    <row r="677" spans="11:11" ht="15.75" customHeight="1" x14ac:dyDescent="0.2">
      <c r="K677" s="4"/>
    </row>
    <row r="678" spans="11:11" ht="15.75" customHeight="1" x14ac:dyDescent="0.2">
      <c r="K678" s="4"/>
    </row>
    <row r="679" spans="11:11" ht="15.75" customHeight="1" x14ac:dyDescent="0.2">
      <c r="K679" s="4"/>
    </row>
    <row r="680" spans="11:11" ht="15.75" customHeight="1" x14ac:dyDescent="0.2">
      <c r="K680" s="4"/>
    </row>
    <row r="681" spans="11:11" ht="15.75" customHeight="1" x14ac:dyDescent="0.2">
      <c r="K681" s="4"/>
    </row>
    <row r="682" spans="11:11" ht="15.75" customHeight="1" x14ac:dyDescent="0.2">
      <c r="K682" s="4"/>
    </row>
    <row r="683" spans="11:11" ht="15.75" customHeight="1" x14ac:dyDescent="0.2">
      <c r="K683" s="4"/>
    </row>
    <row r="684" spans="11:11" ht="15.75" customHeight="1" x14ac:dyDescent="0.2">
      <c r="K684" s="4"/>
    </row>
    <row r="685" spans="11:11" ht="15.75" customHeight="1" x14ac:dyDescent="0.2">
      <c r="K685" s="4"/>
    </row>
    <row r="686" spans="11:11" ht="15.75" customHeight="1" x14ac:dyDescent="0.2">
      <c r="K686" s="4"/>
    </row>
    <row r="687" spans="11:11" ht="15.75" customHeight="1" x14ac:dyDescent="0.2">
      <c r="K687" s="4"/>
    </row>
    <row r="688" spans="11:11" ht="15.75" customHeight="1" x14ac:dyDescent="0.2">
      <c r="K688" s="4"/>
    </row>
    <row r="689" spans="11:11" ht="15.75" customHeight="1" x14ac:dyDescent="0.2">
      <c r="K689" s="4"/>
    </row>
    <row r="690" spans="11:11" ht="15.75" customHeight="1" x14ac:dyDescent="0.2">
      <c r="K690" s="4"/>
    </row>
    <row r="691" spans="11:11" ht="15.75" customHeight="1" x14ac:dyDescent="0.2">
      <c r="K691" s="4"/>
    </row>
    <row r="692" spans="11:11" ht="15.75" customHeight="1" x14ac:dyDescent="0.2">
      <c r="K692" s="4"/>
    </row>
    <row r="693" spans="11:11" ht="15.75" customHeight="1" x14ac:dyDescent="0.2">
      <c r="K693" s="4"/>
    </row>
    <row r="694" spans="11:11" ht="15.75" customHeight="1" x14ac:dyDescent="0.2">
      <c r="K694" s="4"/>
    </row>
    <row r="695" spans="11:11" ht="15.75" customHeight="1" x14ac:dyDescent="0.2">
      <c r="K695" s="4"/>
    </row>
    <row r="696" spans="11:11" ht="15.75" customHeight="1" x14ac:dyDescent="0.2">
      <c r="K696" s="4"/>
    </row>
    <row r="697" spans="11:11" ht="15.75" customHeight="1" x14ac:dyDescent="0.2">
      <c r="K697" s="4"/>
    </row>
    <row r="698" spans="11:11" ht="15.75" customHeight="1" x14ac:dyDescent="0.2">
      <c r="K698" s="4"/>
    </row>
    <row r="699" spans="11:11" ht="15.75" customHeight="1" x14ac:dyDescent="0.2">
      <c r="K699" s="4"/>
    </row>
    <row r="700" spans="11:11" ht="15.75" customHeight="1" x14ac:dyDescent="0.2">
      <c r="K700" s="4"/>
    </row>
    <row r="701" spans="11:11" ht="15.75" customHeight="1" x14ac:dyDescent="0.2">
      <c r="K701" s="4"/>
    </row>
    <row r="702" spans="11:11" ht="15.75" customHeight="1" x14ac:dyDescent="0.2">
      <c r="K702" s="4"/>
    </row>
    <row r="703" spans="11:11" ht="15.75" customHeight="1" x14ac:dyDescent="0.2">
      <c r="K703" s="4"/>
    </row>
    <row r="704" spans="11:11" ht="15.75" customHeight="1" x14ac:dyDescent="0.2">
      <c r="K704" s="4"/>
    </row>
    <row r="705" spans="11:11" ht="15.75" customHeight="1" x14ac:dyDescent="0.2">
      <c r="K705" s="4"/>
    </row>
    <row r="706" spans="11:11" ht="15.75" customHeight="1" x14ac:dyDescent="0.2">
      <c r="K706" s="4"/>
    </row>
    <row r="707" spans="11:11" ht="15.75" customHeight="1" x14ac:dyDescent="0.2">
      <c r="K707" s="4"/>
    </row>
    <row r="708" spans="11:11" ht="15.75" customHeight="1" x14ac:dyDescent="0.2">
      <c r="K708" s="4"/>
    </row>
    <row r="709" spans="11:11" ht="15.75" customHeight="1" x14ac:dyDescent="0.2">
      <c r="K709" s="4"/>
    </row>
    <row r="710" spans="11:11" ht="15.75" customHeight="1" x14ac:dyDescent="0.2">
      <c r="K710" s="4"/>
    </row>
    <row r="711" spans="11:11" ht="15.75" customHeight="1" x14ac:dyDescent="0.2">
      <c r="K711" s="4"/>
    </row>
    <row r="712" spans="11:11" ht="15.75" customHeight="1" x14ac:dyDescent="0.2">
      <c r="K712" s="4"/>
    </row>
    <row r="713" spans="11:11" ht="15.75" customHeight="1" x14ac:dyDescent="0.2">
      <c r="K713" s="4"/>
    </row>
    <row r="714" spans="11:11" ht="15.75" customHeight="1" x14ac:dyDescent="0.2">
      <c r="K714" s="4"/>
    </row>
    <row r="715" spans="11:11" ht="15.75" customHeight="1" x14ac:dyDescent="0.2">
      <c r="K715" s="4"/>
    </row>
    <row r="716" spans="11:11" ht="15.75" customHeight="1" x14ac:dyDescent="0.2">
      <c r="K716" s="4"/>
    </row>
    <row r="717" spans="11:11" ht="15.75" customHeight="1" x14ac:dyDescent="0.2">
      <c r="K717" s="4"/>
    </row>
    <row r="718" spans="11:11" ht="15.75" customHeight="1" x14ac:dyDescent="0.2">
      <c r="K718" s="4"/>
    </row>
    <row r="719" spans="11:11" ht="15.75" customHeight="1" x14ac:dyDescent="0.2">
      <c r="K719" s="4"/>
    </row>
    <row r="720" spans="11:11" ht="15.75" customHeight="1" x14ac:dyDescent="0.2">
      <c r="K720" s="4"/>
    </row>
    <row r="721" spans="11:11" ht="15.75" customHeight="1" x14ac:dyDescent="0.2">
      <c r="K721" s="4"/>
    </row>
    <row r="722" spans="11:11" ht="15.75" customHeight="1" x14ac:dyDescent="0.2">
      <c r="K722" s="4"/>
    </row>
    <row r="723" spans="11:11" ht="15.75" customHeight="1" x14ac:dyDescent="0.2">
      <c r="K723" s="4"/>
    </row>
    <row r="724" spans="11:11" ht="15.75" customHeight="1" x14ac:dyDescent="0.2">
      <c r="K724" s="4"/>
    </row>
    <row r="725" spans="11:11" ht="15.75" customHeight="1" x14ac:dyDescent="0.2">
      <c r="K725" s="4"/>
    </row>
    <row r="726" spans="11:11" ht="15.75" customHeight="1" x14ac:dyDescent="0.2">
      <c r="K726" s="4"/>
    </row>
    <row r="727" spans="11:11" ht="15.75" customHeight="1" x14ac:dyDescent="0.2">
      <c r="K727" s="4"/>
    </row>
    <row r="728" spans="11:11" ht="15.75" customHeight="1" x14ac:dyDescent="0.2">
      <c r="K728" s="4"/>
    </row>
    <row r="729" spans="11:11" ht="15.75" customHeight="1" x14ac:dyDescent="0.2">
      <c r="K729" s="4"/>
    </row>
    <row r="730" spans="11:11" ht="15.75" customHeight="1" x14ac:dyDescent="0.2">
      <c r="K730" s="4"/>
    </row>
    <row r="731" spans="11:11" ht="15.75" customHeight="1" x14ac:dyDescent="0.2">
      <c r="K731" s="4"/>
    </row>
    <row r="732" spans="11:11" ht="15.75" customHeight="1" x14ac:dyDescent="0.2">
      <c r="K732" s="4"/>
    </row>
    <row r="733" spans="11:11" ht="15.75" customHeight="1" x14ac:dyDescent="0.2">
      <c r="K733" s="4"/>
    </row>
    <row r="734" spans="11:11" ht="15.75" customHeight="1" x14ac:dyDescent="0.2">
      <c r="K734" s="4"/>
    </row>
    <row r="735" spans="11:11" ht="15.75" customHeight="1" x14ac:dyDescent="0.2">
      <c r="K735" s="4"/>
    </row>
    <row r="736" spans="11:11" ht="15.75" customHeight="1" x14ac:dyDescent="0.2">
      <c r="K736" s="4"/>
    </row>
    <row r="737" spans="11:11" ht="15.75" customHeight="1" x14ac:dyDescent="0.2">
      <c r="K737" s="4"/>
    </row>
    <row r="738" spans="11:11" ht="15.75" customHeight="1" x14ac:dyDescent="0.2">
      <c r="K738" s="4"/>
    </row>
    <row r="739" spans="11:11" ht="15.75" customHeight="1" x14ac:dyDescent="0.2">
      <c r="K739" s="4"/>
    </row>
    <row r="740" spans="11:11" ht="15.75" customHeight="1" x14ac:dyDescent="0.2">
      <c r="K740" s="4"/>
    </row>
    <row r="741" spans="11:11" ht="15.75" customHeight="1" x14ac:dyDescent="0.2">
      <c r="K741" s="4"/>
    </row>
    <row r="742" spans="11:11" ht="15.75" customHeight="1" x14ac:dyDescent="0.2">
      <c r="K742" s="4"/>
    </row>
    <row r="743" spans="11:11" ht="15.75" customHeight="1" x14ac:dyDescent="0.2">
      <c r="K743" s="4"/>
    </row>
    <row r="744" spans="11:11" ht="15.75" customHeight="1" x14ac:dyDescent="0.2">
      <c r="K744" s="4"/>
    </row>
    <row r="745" spans="11:11" ht="15.75" customHeight="1" x14ac:dyDescent="0.2">
      <c r="K745" s="4"/>
    </row>
    <row r="746" spans="11:11" ht="15.75" customHeight="1" x14ac:dyDescent="0.2">
      <c r="K746" s="4"/>
    </row>
    <row r="747" spans="11:11" ht="15.75" customHeight="1" x14ac:dyDescent="0.2">
      <c r="K747" s="4"/>
    </row>
    <row r="748" spans="11:11" ht="15.75" customHeight="1" x14ac:dyDescent="0.2">
      <c r="K748" s="4"/>
    </row>
    <row r="749" spans="11:11" ht="15.75" customHeight="1" x14ac:dyDescent="0.2">
      <c r="K749" s="4"/>
    </row>
    <row r="750" spans="11:11" ht="15.75" customHeight="1" x14ac:dyDescent="0.2">
      <c r="K750" s="4"/>
    </row>
    <row r="751" spans="11:11" ht="15.75" customHeight="1" x14ac:dyDescent="0.2">
      <c r="K751" s="4"/>
    </row>
    <row r="752" spans="11:11" ht="15.75" customHeight="1" x14ac:dyDescent="0.2">
      <c r="K752" s="4"/>
    </row>
    <row r="753" spans="11:11" ht="15.75" customHeight="1" x14ac:dyDescent="0.2">
      <c r="K753" s="4"/>
    </row>
    <row r="754" spans="11:11" ht="15.75" customHeight="1" x14ac:dyDescent="0.2">
      <c r="K754" s="4"/>
    </row>
    <row r="755" spans="11:11" ht="15.75" customHeight="1" x14ac:dyDescent="0.2">
      <c r="K755" s="4"/>
    </row>
    <row r="756" spans="11:11" ht="15.75" customHeight="1" x14ac:dyDescent="0.2">
      <c r="K756" s="4"/>
    </row>
    <row r="757" spans="11:11" ht="15.75" customHeight="1" x14ac:dyDescent="0.2">
      <c r="K757" s="4"/>
    </row>
    <row r="758" spans="11:11" ht="15.75" customHeight="1" x14ac:dyDescent="0.2">
      <c r="K758" s="4"/>
    </row>
    <row r="759" spans="11:11" ht="15.75" customHeight="1" x14ac:dyDescent="0.2">
      <c r="K759" s="4"/>
    </row>
    <row r="760" spans="11:11" ht="15.75" customHeight="1" x14ac:dyDescent="0.2">
      <c r="K760" s="4"/>
    </row>
    <row r="761" spans="11:11" ht="15.75" customHeight="1" x14ac:dyDescent="0.2">
      <c r="K761" s="4"/>
    </row>
    <row r="762" spans="11:11" ht="15.75" customHeight="1" x14ac:dyDescent="0.2">
      <c r="K762" s="4"/>
    </row>
    <row r="763" spans="11:11" ht="15.75" customHeight="1" x14ac:dyDescent="0.2">
      <c r="K763" s="4"/>
    </row>
    <row r="764" spans="11:11" ht="15.75" customHeight="1" x14ac:dyDescent="0.2">
      <c r="K764" s="4"/>
    </row>
    <row r="765" spans="11:11" ht="15.75" customHeight="1" x14ac:dyDescent="0.2">
      <c r="K765" s="4"/>
    </row>
    <row r="766" spans="11:11" ht="15.75" customHeight="1" x14ac:dyDescent="0.2">
      <c r="K766" s="4"/>
    </row>
    <row r="767" spans="11:11" ht="15.75" customHeight="1" x14ac:dyDescent="0.2">
      <c r="K767" s="4"/>
    </row>
    <row r="768" spans="11:11" ht="15.75" customHeight="1" x14ac:dyDescent="0.2">
      <c r="K768" s="4"/>
    </row>
    <row r="769" spans="11:11" ht="15.75" customHeight="1" x14ac:dyDescent="0.2">
      <c r="K769" s="4"/>
    </row>
    <row r="770" spans="11:11" ht="15.75" customHeight="1" x14ac:dyDescent="0.2">
      <c r="K770" s="4"/>
    </row>
    <row r="771" spans="11:11" ht="15.75" customHeight="1" x14ac:dyDescent="0.2">
      <c r="K771" s="4"/>
    </row>
    <row r="772" spans="11:11" ht="15.75" customHeight="1" x14ac:dyDescent="0.2">
      <c r="K772" s="4"/>
    </row>
    <row r="773" spans="11:11" ht="15.75" customHeight="1" x14ac:dyDescent="0.2">
      <c r="K773" s="4"/>
    </row>
    <row r="774" spans="11:11" ht="15.75" customHeight="1" x14ac:dyDescent="0.2">
      <c r="K774" s="4"/>
    </row>
    <row r="775" spans="11:11" ht="15.75" customHeight="1" x14ac:dyDescent="0.2">
      <c r="K775" s="4"/>
    </row>
    <row r="776" spans="11:11" ht="15.75" customHeight="1" x14ac:dyDescent="0.2">
      <c r="K776" s="4"/>
    </row>
    <row r="777" spans="11:11" ht="15.75" customHeight="1" x14ac:dyDescent="0.2">
      <c r="K777" s="4"/>
    </row>
    <row r="778" spans="11:11" ht="15.75" customHeight="1" x14ac:dyDescent="0.2">
      <c r="K778" s="4"/>
    </row>
    <row r="779" spans="11:11" ht="15.75" customHeight="1" x14ac:dyDescent="0.2">
      <c r="K779" s="4"/>
    </row>
    <row r="780" spans="11:11" ht="15.75" customHeight="1" x14ac:dyDescent="0.2">
      <c r="K780" s="4"/>
    </row>
    <row r="781" spans="11:11" ht="15.75" customHeight="1" x14ac:dyDescent="0.2">
      <c r="K781" s="4"/>
    </row>
    <row r="782" spans="11:11" ht="15.75" customHeight="1" x14ac:dyDescent="0.2">
      <c r="K782" s="4"/>
    </row>
    <row r="783" spans="11:11" ht="15.75" customHeight="1" x14ac:dyDescent="0.2">
      <c r="K783" s="4"/>
    </row>
    <row r="784" spans="11:11" ht="15.75" customHeight="1" x14ac:dyDescent="0.2">
      <c r="K784" s="4"/>
    </row>
    <row r="785" spans="11:11" ht="15.75" customHeight="1" x14ac:dyDescent="0.2">
      <c r="K785" s="4"/>
    </row>
    <row r="786" spans="11:11" ht="15.75" customHeight="1" x14ac:dyDescent="0.2">
      <c r="K786" s="4"/>
    </row>
    <row r="787" spans="11:11" ht="15.75" customHeight="1" x14ac:dyDescent="0.2">
      <c r="K787" s="4"/>
    </row>
    <row r="788" spans="11:11" ht="15.75" customHeight="1" x14ac:dyDescent="0.2">
      <c r="K788" s="4"/>
    </row>
    <row r="789" spans="11:11" ht="15.75" customHeight="1" x14ac:dyDescent="0.2">
      <c r="K789" s="4"/>
    </row>
    <row r="790" spans="11:11" ht="15.75" customHeight="1" x14ac:dyDescent="0.2">
      <c r="K790" s="4"/>
    </row>
    <row r="791" spans="11:11" ht="15.75" customHeight="1" x14ac:dyDescent="0.2">
      <c r="K791" s="4"/>
    </row>
    <row r="792" spans="11:11" ht="15.75" customHeight="1" x14ac:dyDescent="0.2">
      <c r="K792" s="4"/>
    </row>
    <row r="793" spans="11:11" ht="15.75" customHeight="1" x14ac:dyDescent="0.2">
      <c r="K793" s="4"/>
    </row>
    <row r="794" spans="11:11" ht="15.75" customHeight="1" x14ac:dyDescent="0.2">
      <c r="K794" s="4"/>
    </row>
    <row r="795" spans="11:11" ht="15.75" customHeight="1" x14ac:dyDescent="0.2">
      <c r="K795" s="4"/>
    </row>
    <row r="796" spans="11:11" ht="15.75" customHeight="1" x14ac:dyDescent="0.2">
      <c r="K796" s="4"/>
    </row>
    <row r="797" spans="11:11" ht="15.75" customHeight="1" x14ac:dyDescent="0.2">
      <c r="K797" s="4"/>
    </row>
    <row r="798" spans="11:11" ht="15.75" customHeight="1" x14ac:dyDescent="0.2">
      <c r="K798" s="4"/>
    </row>
    <row r="799" spans="11:11" ht="15.75" customHeight="1" x14ac:dyDescent="0.2">
      <c r="K799" s="4"/>
    </row>
    <row r="800" spans="11:11" ht="15.75" customHeight="1" x14ac:dyDescent="0.2">
      <c r="K800" s="4"/>
    </row>
    <row r="801" spans="11:11" ht="15.75" customHeight="1" x14ac:dyDescent="0.2">
      <c r="K801" s="4"/>
    </row>
    <row r="802" spans="11:11" ht="15.75" customHeight="1" x14ac:dyDescent="0.2">
      <c r="K802" s="4"/>
    </row>
    <row r="803" spans="11:11" ht="15.75" customHeight="1" x14ac:dyDescent="0.2">
      <c r="K803" s="4"/>
    </row>
    <row r="804" spans="11:11" ht="15.75" customHeight="1" x14ac:dyDescent="0.2">
      <c r="K804" s="4"/>
    </row>
    <row r="805" spans="11:11" ht="15.75" customHeight="1" x14ac:dyDescent="0.2">
      <c r="K805" s="4"/>
    </row>
    <row r="806" spans="11:11" ht="15.75" customHeight="1" x14ac:dyDescent="0.2">
      <c r="K806" s="4"/>
    </row>
    <row r="807" spans="11:11" ht="15.75" customHeight="1" x14ac:dyDescent="0.2">
      <c r="K807" s="4"/>
    </row>
    <row r="808" spans="11:11" ht="15.75" customHeight="1" x14ac:dyDescent="0.2">
      <c r="K808" s="4"/>
    </row>
    <row r="809" spans="11:11" ht="15.75" customHeight="1" x14ac:dyDescent="0.2">
      <c r="K809" s="4"/>
    </row>
    <row r="810" spans="11:11" ht="15.75" customHeight="1" x14ac:dyDescent="0.2">
      <c r="K810" s="4"/>
    </row>
    <row r="811" spans="11:11" ht="15.75" customHeight="1" x14ac:dyDescent="0.2">
      <c r="K811" s="4"/>
    </row>
    <row r="812" spans="11:11" ht="15.75" customHeight="1" x14ac:dyDescent="0.2">
      <c r="K812" s="4"/>
    </row>
    <row r="813" spans="11:11" ht="15.75" customHeight="1" x14ac:dyDescent="0.2">
      <c r="K813" s="4"/>
    </row>
    <row r="814" spans="11:11" ht="15.75" customHeight="1" x14ac:dyDescent="0.2">
      <c r="K814" s="4"/>
    </row>
    <row r="815" spans="11:11" ht="15.75" customHeight="1" x14ac:dyDescent="0.2">
      <c r="K815" s="4"/>
    </row>
    <row r="816" spans="11:11" ht="15.75" customHeight="1" x14ac:dyDescent="0.2">
      <c r="K816" s="4"/>
    </row>
    <row r="817" spans="11:11" ht="15.75" customHeight="1" x14ac:dyDescent="0.2">
      <c r="K817" s="4"/>
    </row>
    <row r="818" spans="11:11" ht="15.75" customHeight="1" x14ac:dyDescent="0.2">
      <c r="K818" s="4"/>
    </row>
    <row r="819" spans="11:11" ht="15.75" customHeight="1" x14ac:dyDescent="0.2">
      <c r="K819" s="4"/>
    </row>
    <row r="820" spans="11:11" ht="15.75" customHeight="1" x14ac:dyDescent="0.2">
      <c r="K820" s="4"/>
    </row>
    <row r="821" spans="11:11" ht="15.75" customHeight="1" x14ac:dyDescent="0.2">
      <c r="K821" s="4"/>
    </row>
    <row r="822" spans="11:11" ht="15.75" customHeight="1" x14ac:dyDescent="0.2">
      <c r="K822" s="4"/>
    </row>
    <row r="823" spans="11:11" ht="15.75" customHeight="1" x14ac:dyDescent="0.2">
      <c r="K823" s="4"/>
    </row>
    <row r="824" spans="11:11" ht="15.75" customHeight="1" x14ac:dyDescent="0.2">
      <c r="K824" s="4"/>
    </row>
    <row r="825" spans="11:11" ht="15.75" customHeight="1" x14ac:dyDescent="0.2">
      <c r="K825" s="4"/>
    </row>
    <row r="826" spans="11:11" ht="15.75" customHeight="1" x14ac:dyDescent="0.2">
      <c r="K826" s="4"/>
    </row>
    <row r="827" spans="11:11" ht="15.75" customHeight="1" x14ac:dyDescent="0.2">
      <c r="K827" s="4"/>
    </row>
    <row r="828" spans="11:11" ht="15.75" customHeight="1" x14ac:dyDescent="0.2">
      <c r="K828" s="4"/>
    </row>
    <row r="829" spans="11:11" ht="15.75" customHeight="1" x14ac:dyDescent="0.2">
      <c r="K829" s="4"/>
    </row>
    <row r="830" spans="11:11" ht="15.75" customHeight="1" x14ac:dyDescent="0.2">
      <c r="K830" s="4"/>
    </row>
    <row r="831" spans="11:11" ht="15.75" customHeight="1" x14ac:dyDescent="0.2">
      <c r="K831" s="4"/>
    </row>
    <row r="832" spans="11:11" ht="15.75" customHeight="1" x14ac:dyDescent="0.2">
      <c r="K832" s="4"/>
    </row>
    <row r="833" spans="11:11" ht="15.75" customHeight="1" x14ac:dyDescent="0.2">
      <c r="K833" s="4"/>
    </row>
    <row r="834" spans="11:11" ht="15.75" customHeight="1" x14ac:dyDescent="0.2">
      <c r="K834" s="4"/>
    </row>
    <row r="835" spans="11:11" ht="15.75" customHeight="1" x14ac:dyDescent="0.2">
      <c r="K835" s="4"/>
    </row>
    <row r="836" spans="11:11" ht="15.75" customHeight="1" x14ac:dyDescent="0.2">
      <c r="K836" s="4"/>
    </row>
    <row r="837" spans="11:11" ht="15.75" customHeight="1" x14ac:dyDescent="0.2">
      <c r="K837" s="4"/>
    </row>
    <row r="838" spans="11:11" ht="15.75" customHeight="1" x14ac:dyDescent="0.2">
      <c r="K838" s="4"/>
    </row>
    <row r="839" spans="11:11" ht="15.75" customHeight="1" x14ac:dyDescent="0.2">
      <c r="K839" s="4"/>
    </row>
    <row r="840" spans="11:11" ht="15.75" customHeight="1" x14ac:dyDescent="0.2">
      <c r="K840" s="4"/>
    </row>
    <row r="841" spans="11:11" ht="15.75" customHeight="1" x14ac:dyDescent="0.2">
      <c r="K841" s="4"/>
    </row>
    <row r="842" spans="11:11" ht="15.75" customHeight="1" x14ac:dyDescent="0.2">
      <c r="K842" s="4"/>
    </row>
    <row r="843" spans="11:11" ht="15.75" customHeight="1" x14ac:dyDescent="0.2">
      <c r="K843" s="4"/>
    </row>
    <row r="844" spans="11:11" ht="15.75" customHeight="1" x14ac:dyDescent="0.2">
      <c r="K844" s="4"/>
    </row>
    <row r="845" spans="11:11" ht="15.75" customHeight="1" x14ac:dyDescent="0.2">
      <c r="K845" s="4"/>
    </row>
    <row r="846" spans="11:11" ht="15.75" customHeight="1" x14ac:dyDescent="0.2">
      <c r="K846" s="4"/>
    </row>
    <row r="847" spans="11:11" ht="15.75" customHeight="1" x14ac:dyDescent="0.2">
      <c r="K847" s="4"/>
    </row>
    <row r="848" spans="11:11" ht="15.75" customHeight="1" x14ac:dyDescent="0.2">
      <c r="K848" s="4"/>
    </row>
    <row r="849" spans="11:11" ht="15.75" customHeight="1" x14ac:dyDescent="0.2">
      <c r="K849" s="4"/>
    </row>
    <row r="850" spans="11:11" ht="15.75" customHeight="1" x14ac:dyDescent="0.2">
      <c r="K850" s="4"/>
    </row>
    <row r="851" spans="11:11" ht="15.75" customHeight="1" x14ac:dyDescent="0.2">
      <c r="K851" s="4"/>
    </row>
    <row r="852" spans="11:11" ht="15.75" customHeight="1" x14ac:dyDescent="0.2">
      <c r="K852" s="4"/>
    </row>
    <row r="853" spans="11:11" ht="15.75" customHeight="1" x14ac:dyDescent="0.2">
      <c r="K853" s="4"/>
    </row>
    <row r="854" spans="11:11" ht="15.75" customHeight="1" x14ac:dyDescent="0.2">
      <c r="K854" s="4"/>
    </row>
    <row r="855" spans="11:11" ht="15.75" customHeight="1" x14ac:dyDescent="0.2">
      <c r="K855" s="4"/>
    </row>
    <row r="856" spans="11:11" ht="15.75" customHeight="1" x14ac:dyDescent="0.2">
      <c r="K856" s="4"/>
    </row>
    <row r="857" spans="11:11" ht="15.75" customHeight="1" x14ac:dyDescent="0.2">
      <c r="K857" s="4"/>
    </row>
    <row r="858" spans="11:11" ht="15.75" customHeight="1" x14ac:dyDescent="0.2">
      <c r="K858" s="4"/>
    </row>
    <row r="859" spans="11:11" ht="15.75" customHeight="1" x14ac:dyDescent="0.2">
      <c r="K859" s="4"/>
    </row>
    <row r="860" spans="11:11" ht="15.75" customHeight="1" x14ac:dyDescent="0.2">
      <c r="K860" s="4"/>
    </row>
    <row r="861" spans="11:11" ht="15.75" customHeight="1" x14ac:dyDescent="0.2">
      <c r="K861" s="4"/>
    </row>
    <row r="862" spans="11:11" ht="15.75" customHeight="1" x14ac:dyDescent="0.2">
      <c r="K862" s="4"/>
    </row>
    <row r="863" spans="11:11" ht="15.75" customHeight="1" x14ac:dyDescent="0.2">
      <c r="K863" s="4"/>
    </row>
    <row r="864" spans="11:11" ht="15.75" customHeight="1" x14ac:dyDescent="0.2">
      <c r="K864" s="4"/>
    </row>
    <row r="865" spans="11:11" ht="15.75" customHeight="1" x14ac:dyDescent="0.2">
      <c r="K865" s="4"/>
    </row>
    <row r="866" spans="11:11" ht="15.75" customHeight="1" x14ac:dyDescent="0.2">
      <c r="K866" s="4"/>
    </row>
    <row r="867" spans="11:11" ht="15.75" customHeight="1" x14ac:dyDescent="0.2">
      <c r="K867" s="4"/>
    </row>
    <row r="868" spans="11:11" ht="15.75" customHeight="1" x14ac:dyDescent="0.2">
      <c r="K868" s="4"/>
    </row>
    <row r="869" spans="11:11" ht="15.75" customHeight="1" x14ac:dyDescent="0.2">
      <c r="K869" s="4"/>
    </row>
    <row r="870" spans="11:11" ht="15.75" customHeight="1" x14ac:dyDescent="0.2">
      <c r="K870" s="4"/>
    </row>
    <row r="871" spans="11:11" ht="15.75" customHeight="1" x14ac:dyDescent="0.2">
      <c r="K871" s="4"/>
    </row>
    <row r="872" spans="11:11" ht="15.75" customHeight="1" x14ac:dyDescent="0.2">
      <c r="K872" s="4"/>
    </row>
    <row r="873" spans="11:11" ht="15.75" customHeight="1" x14ac:dyDescent="0.2">
      <c r="K873" s="4"/>
    </row>
    <row r="874" spans="11:11" ht="15.75" customHeight="1" x14ac:dyDescent="0.2">
      <c r="K874" s="4"/>
    </row>
    <row r="875" spans="11:11" ht="15.75" customHeight="1" x14ac:dyDescent="0.2">
      <c r="K875" s="4"/>
    </row>
    <row r="876" spans="11:11" ht="15.75" customHeight="1" x14ac:dyDescent="0.2">
      <c r="K876" s="4"/>
    </row>
    <row r="877" spans="11:11" ht="15.75" customHeight="1" x14ac:dyDescent="0.2">
      <c r="K877" s="4"/>
    </row>
    <row r="878" spans="11:11" ht="15.75" customHeight="1" x14ac:dyDescent="0.2">
      <c r="K878" s="4"/>
    </row>
    <row r="879" spans="11:11" ht="15.75" customHeight="1" x14ac:dyDescent="0.2">
      <c r="K879" s="4"/>
    </row>
    <row r="880" spans="11:11" ht="15.75" customHeight="1" x14ac:dyDescent="0.2">
      <c r="K880" s="4"/>
    </row>
    <row r="881" spans="11:11" ht="15.75" customHeight="1" x14ac:dyDescent="0.2">
      <c r="K881" s="4"/>
    </row>
    <row r="882" spans="11:11" ht="15.75" customHeight="1" x14ac:dyDescent="0.2">
      <c r="K882" s="4"/>
    </row>
    <row r="883" spans="11:11" ht="15.75" customHeight="1" x14ac:dyDescent="0.2">
      <c r="K883" s="4"/>
    </row>
    <row r="884" spans="11:11" ht="15.75" customHeight="1" x14ac:dyDescent="0.2">
      <c r="K884" s="4"/>
    </row>
    <row r="885" spans="11:11" ht="15.75" customHeight="1" x14ac:dyDescent="0.2">
      <c r="K885" s="4"/>
    </row>
    <row r="886" spans="11:11" ht="15.75" customHeight="1" x14ac:dyDescent="0.2">
      <c r="K886" s="4"/>
    </row>
    <row r="887" spans="11:11" ht="15.75" customHeight="1" x14ac:dyDescent="0.2">
      <c r="K887" s="4"/>
    </row>
    <row r="888" spans="11:11" ht="15.75" customHeight="1" x14ac:dyDescent="0.2">
      <c r="K888" s="4"/>
    </row>
    <row r="889" spans="11:11" ht="15.75" customHeight="1" x14ac:dyDescent="0.2">
      <c r="K889" s="4"/>
    </row>
    <row r="890" spans="11:11" ht="15.75" customHeight="1" x14ac:dyDescent="0.2">
      <c r="K890" s="4"/>
    </row>
    <row r="891" spans="11:11" ht="15.75" customHeight="1" x14ac:dyDescent="0.2">
      <c r="K891" s="4"/>
    </row>
    <row r="892" spans="11:11" ht="15.75" customHeight="1" x14ac:dyDescent="0.2">
      <c r="K892" s="4"/>
    </row>
    <row r="893" spans="11:11" ht="15.75" customHeight="1" x14ac:dyDescent="0.2">
      <c r="K893" s="4"/>
    </row>
    <row r="894" spans="11:11" ht="15.75" customHeight="1" x14ac:dyDescent="0.2">
      <c r="K894" s="4"/>
    </row>
    <row r="895" spans="11:11" ht="15.75" customHeight="1" x14ac:dyDescent="0.2">
      <c r="K895" s="4"/>
    </row>
    <row r="896" spans="11:11" ht="15.75" customHeight="1" x14ac:dyDescent="0.2">
      <c r="K896" s="4"/>
    </row>
    <row r="897" spans="11:11" ht="15.75" customHeight="1" x14ac:dyDescent="0.2">
      <c r="K897" s="4"/>
    </row>
    <row r="898" spans="11:11" ht="15.75" customHeight="1" x14ac:dyDescent="0.2">
      <c r="K898" s="4"/>
    </row>
    <row r="899" spans="11:11" ht="15.75" customHeight="1" x14ac:dyDescent="0.2">
      <c r="K899" s="4"/>
    </row>
    <row r="900" spans="11:11" ht="15.75" customHeight="1" x14ac:dyDescent="0.2">
      <c r="K900" s="4"/>
    </row>
    <row r="901" spans="11:11" ht="15.75" customHeight="1" x14ac:dyDescent="0.2">
      <c r="K901" s="4"/>
    </row>
    <row r="902" spans="11:11" ht="15.75" customHeight="1" x14ac:dyDescent="0.2">
      <c r="K902" s="4"/>
    </row>
    <row r="903" spans="11:11" ht="15.75" customHeight="1" x14ac:dyDescent="0.2">
      <c r="K903" s="4"/>
    </row>
    <row r="904" spans="11:11" ht="15.75" customHeight="1" x14ac:dyDescent="0.2">
      <c r="K904" s="4"/>
    </row>
    <row r="905" spans="11:11" ht="15.75" customHeight="1" x14ac:dyDescent="0.2">
      <c r="K905" s="4"/>
    </row>
    <row r="906" spans="11:11" ht="15.75" customHeight="1" x14ac:dyDescent="0.2">
      <c r="K906" s="4"/>
    </row>
    <row r="907" spans="11:11" ht="15.75" customHeight="1" x14ac:dyDescent="0.2">
      <c r="K907" s="4"/>
    </row>
    <row r="908" spans="11:11" ht="15.75" customHeight="1" x14ac:dyDescent="0.2">
      <c r="K908" s="4"/>
    </row>
    <row r="909" spans="11:11" ht="15.75" customHeight="1" x14ac:dyDescent="0.2">
      <c r="K909" s="4"/>
    </row>
    <row r="910" spans="11:11" ht="15.75" customHeight="1" x14ac:dyDescent="0.2">
      <c r="K910" s="4"/>
    </row>
    <row r="911" spans="11:11" ht="15.75" customHeight="1" x14ac:dyDescent="0.2">
      <c r="K911" s="4"/>
    </row>
    <row r="912" spans="11:11" ht="15.75" customHeight="1" x14ac:dyDescent="0.2">
      <c r="K912" s="4"/>
    </row>
    <row r="913" spans="11:11" ht="15.75" customHeight="1" x14ac:dyDescent="0.2">
      <c r="K913" s="4"/>
    </row>
    <row r="914" spans="11:11" ht="15.75" customHeight="1" x14ac:dyDescent="0.2">
      <c r="K914" s="4"/>
    </row>
    <row r="915" spans="11:11" ht="15.75" customHeight="1" x14ac:dyDescent="0.2">
      <c r="K915" s="4"/>
    </row>
    <row r="916" spans="11:11" ht="15.75" customHeight="1" x14ac:dyDescent="0.2">
      <c r="K916" s="4"/>
    </row>
    <row r="917" spans="11:11" ht="15.75" customHeight="1" x14ac:dyDescent="0.2">
      <c r="K917" s="4"/>
    </row>
    <row r="918" spans="11:11" ht="15.75" customHeight="1" x14ac:dyDescent="0.2">
      <c r="K918" s="4"/>
    </row>
    <row r="919" spans="11:11" ht="15.75" customHeight="1" x14ac:dyDescent="0.2">
      <c r="K919" s="4"/>
    </row>
    <row r="920" spans="11:11" ht="15.75" customHeight="1" x14ac:dyDescent="0.2">
      <c r="K920" s="4"/>
    </row>
    <row r="921" spans="11:11" ht="15.75" customHeight="1" x14ac:dyDescent="0.2">
      <c r="K921" s="4"/>
    </row>
    <row r="922" spans="11:11" ht="15.75" customHeight="1" x14ac:dyDescent="0.2">
      <c r="K922" s="4"/>
    </row>
    <row r="923" spans="11:11" ht="15.75" customHeight="1" x14ac:dyDescent="0.2">
      <c r="K923" s="4"/>
    </row>
    <row r="924" spans="11:11" ht="15.75" customHeight="1" x14ac:dyDescent="0.2">
      <c r="K924" s="4"/>
    </row>
    <row r="925" spans="11:11" ht="15.75" customHeight="1" x14ac:dyDescent="0.2">
      <c r="K925" s="4"/>
    </row>
    <row r="926" spans="11:11" ht="15.75" customHeight="1" x14ac:dyDescent="0.2">
      <c r="K926" s="4"/>
    </row>
    <row r="927" spans="11:11" ht="15.75" customHeight="1" x14ac:dyDescent="0.2">
      <c r="K927" s="4"/>
    </row>
    <row r="928" spans="11:11" ht="15.75" customHeight="1" x14ac:dyDescent="0.2">
      <c r="K928" s="4"/>
    </row>
    <row r="929" spans="11:11" ht="15.75" customHeight="1" x14ac:dyDescent="0.2">
      <c r="K929" s="4"/>
    </row>
    <row r="930" spans="11:11" ht="15.75" customHeight="1" x14ac:dyDescent="0.2">
      <c r="K930" s="4"/>
    </row>
    <row r="931" spans="11:11" ht="15.75" customHeight="1" x14ac:dyDescent="0.2">
      <c r="K931" s="4"/>
    </row>
    <row r="932" spans="11:11" ht="15.75" customHeight="1" x14ac:dyDescent="0.2">
      <c r="K932" s="4"/>
    </row>
    <row r="933" spans="11:11" ht="15.75" customHeight="1" x14ac:dyDescent="0.2">
      <c r="K933" s="4"/>
    </row>
    <row r="934" spans="11:11" ht="15.75" customHeight="1" x14ac:dyDescent="0.2">
      <c r="K934" s="4"/>
    </row>
    <row r="935" spans="11:11" ht="15.75" customHeight="1" x14ac:dyDescent="0.2">
      <c r="K935" s="4"/>
    </row>
    <row r="936" spans="11:11" ht="15.75" customHeight="1" x14ac:dyDescent="0.2">
      <c r="K936" s="4"/>
    </row>
    <row r="937" spans="11:11" ht="15.75" customHeight="1" x14ac:dyDescent="0.2">
      <c r="K937" s="4"/>
    </row>
    <row r="938" spans="11:11" ht="15.75" customHeight="1" x14ac:dyDescent="0.2">
      <c r="K938" s="4"/>
    </row>
    <row r="939" spans="11:11" ht="15.75" customHeight="1" x14ac:dyDescent="0.2">
      <c r="K939" s="4"/>
    </row>
    <row r="940" spans="11:11" ht="15.75" customHeight="1" x14ac:dyDescent="0.2">
      <c r="K940" s="4"/>
    </row>
    <row r="941" spans="11:11" ht="15.75" customHeight="1" x14ac:dyDescent="0.2">
      <c r="K941" s="4"/>
    </row>
    <row r="942" spans="11:11" ht="15.75" customHeight="1" x14ac:dyDescent="0.2">
      <c r="K942" s="4"/>
    </row>
    <row r="943" spans="11:11" ht="15.75" customHeight="1" x14ac:dyDescent="0.2">
      <c r="K943" s="4"/>
    </row>
    <row r="944" spans="11:11" ht="15.75" customHeight="1" x14ac:dyDescent="0.2">
      <c r="K944" s="4"/>
    </row>
    <row r="945" spans="11:11" ht="15.75" customHeight="1" x14ac:dyDescent="0.2">
      <c r="K945" s="4"/>
    </row>
    <row r="946" spans="11:11" ht="15.75" customHeight="1" x14ac:dyDescent="0.2">
      <c r="K946" s="4"/>
    </row>
    <row r="947" spans="11:11" ht="15.75" customHeight="1" x14ac:dyDescent="0.2">
      <c r="K947" s="4"/>
    </row>
    <row r="948" spans="11:11" ht="15.75" customHeight="1" x14ac:dyDescent="0.2">
      <c r="K948" s="4"/>
    </row>
    <row r="949" spans="11:11" ht="15.75" customHeight="1" x14ac:dyDescent="0.2">
      <c r="K949" s="4"/>
    </row>
    <row r="950" spans="11:11" ht="15.75" customHeight="1" x14ac:dyDescent="0.2">
      <c r="K950" s="4"/>
    </row>
    <row r="951" spans="11:11" ht="15.75" customHeight="1" x14ac:dyDescent="0.2">
      <c r="K951" s="4"/>
    </row>
    <row r="952" spans="11:11" ht="15.75" customHeight="1" x14ac:dyDescent="0.2">
      <c r="K952" s="4"/>
    </row>
    <row r="953" spans="11:11" ht="15.75" customHeight="1" x14ac:dyDescent="0.2">
      <c r="K953" s="4"/>
    </row>
    <row r="954" spans="11:11" ht="15.75" customHeight="1" x14ac:dyDescent="0.2">
      <c r="K954" s="4"/>
    </row>
    <row r="955" spans="11:11" ht="15.75" customHeight="1" x14ac:dyDescent="0.2">
      <c r="K955" s="4"/>
    </row>
    <row r="956" spans="11:11" ht="15.75" customHeight="1" x14ac:dyDescent="0.2">
      <c r="K956" s="4"/>
    </row>
    <row r="957" spans="11:11" ht="15.75" customHeight="1" x14ac:dyDescent="0.2">
      <c r="K957" s="4"/>
    </row>
    <row r="958" spans="11:11" ht="15.75" customHeight="1" x14ac:dyDescent="0.2">
      <c r="K958" s="4"/>
    </row>
    <row r="959" spans="11:11" ht="15.75" customHeight="1" x14ac:dyDescent="0.2">
      <c r="K959" s="4"/>
    </row>
    <row r="960" spans="11:11" ht="15.75" customHeight="1" x14ac:dyDescent="0.2">
      <c r="K960" s="4"/>
    </row>
    <row r="961" spans="11:11" ht="15.75" customHeight="1" x14ac:dyDescent="0.2">
      <c r="K961" s="4"/>
    </row>
    <row r="962" spans="11:11" ht="15.75" customHeight="1" x14ac:dyDescent="0.2">
      <c r="K962" s="4"/>
    </row>
    <row r="963" spans="11:11" ht="15.75" customHeight="1" x14ac:dyDescent="0.2">
      <c r="K963" s="4"/>
    </row>
    <row r="964" spans="11:11" ht="15.75" customHeight="1" x14ac:dyDescent="0.2">
      <c r="K964" s="4"/>
    </row>
    <row r="965" spans="11:11" ht="15.75" customHeight="1" x14ac:dyDescent="0.2">
      <c r="K965" s="4"/>
    </row>
    <row r="966" spans="11:11" ht="15.75" customHeight="1" x14ac:dyDescent="0.2">
      <c r="K966" s="4"/>
    </row>
    <row r="967" spans="11:11" ht="15.75" customHeight="1" x14ac:dyDescent="0.2">
      <c r="K967" s="4"/>
    </row>
    <row r="968" spans="11:11" ht="15.75" customHeight="1" x14ac:dyDescent="0.2">
      <c r="K968" s="4"/>
    </row>
    <row r="969" spans="11:11" ht="15.75" customHeight="1" x14ac:dyDescent="0.2">
      <c r="K969" s="4"/>
    </row>
    <row r="970" spans="11:11" ht="15.75" customHeight="1" x14ac:dyDescent="0.2">
      <c r="K970" s="4"/>
    </row>
    <row r="971" spans="11:11" ht="15.75" customHeight="1" x14ac:dyDescent="0.2">
      <c r="K971" s="4"/>
    </row>
    <row r="972" spans="11:11" ht="15.75" customHeight="1" x14ac:dyDescent="0.2">
      <c r="K972" s="4"/>
    </row>
    <row r="973" spans="11:11" ht="15.75" customHeight="1" x14ac:dyDescent="0.2">
      <c r="K973" s="4"/>
    </row>
    <row r="974" spans="11:11" ht="15.75" customHeight="1" x14ac:dyDescent="0.2">
      <c r="K974" s="4"/>
    </row>
    <row r="975" spans="11:11" ht="15.75" customHeight="1" x14ac:dyDescent="0.2">
      <c r="K975" s="4"/>
    </row>
    <row r="976" spans="11:11" ht="15.75" customHeight="1" x14ac:dyDescent="0.2">
      <c r="K976" s="4"/>
    </row>
    <row r="977" spans="11:11" ht="15.75" customHeight="1" x14ac:dyDescent="0.2">
      <c r="K977" s="4"/>
    </row>
    <row r="978" spans="11:11" ht="15.75" customHeight="1" x14ac:dyDescent="0.2">
      <c r="K978" s="4"/>
    </row>
    <row r="979" spans="11:11" ht="15.75" customHeight="1" x14ac:dyDescent="0.2">
      <c r="K979" s="4"/>
    </row>
    <row r="980" spans="11:11" ht="15.75" customHeight="1" x14ac:dyDescent="0.2">
      <c r="K980" s="4"/>
    </row>
    <row r="981" spans="11:11" ht="15.75" customHeight="1" x14ac:dyDescent="0.2">
      <c r="K981" s="4"/>
    </row>
    <row r="982" spans="11:11" ht="15.75" customHeight="1" x14ac:dyDescent="0.2">
      <c r="K982" s="4"/>
    </row>
    <row r="983" spans="11:11" ht="15.75" customHeight="1" x14ac:dyDescent="0.2">
      <c r="K983" s="4"/>
    </row>
    <row r="984" spans="11:11" ht="15.75" customHeight="1" x14ac:dyDescent="0.2">
      <c r="K984" s="4"/>
    </row>
    <row r="985" spans="11:11" ht="15.75" customHeight="1" x14ac:dyDescent="0.2">
      <c r="K985" s="4"/>
    </row>
    <row r="986" spans="11:11" ht="15.75" customHeight="1" x14ac:dyDescent="0.2">
      <c r="K986" s="4"/>
    </row>
    <row r="987" spans="11:11" ht="15.75" customHeight="1" x14ac:dyDescent="0.2">
      <c r="K987" s="4"/>
    </row>
    <row r="988" spans="11:11" ht="15.75" customHeight="1" x14ac:dyDescent="0.2">
      <c r="K988" s="4"/>
    </row>
    <row r="989" spans="11:11" ht="15.75" customHeight="1" x14ac:dyDescent="0.2">
      <c r="K989" s="4"/>
    </row>
    <row r="990" spans="11:11" ht="15.75" customHeight="1" x14ac:dyDescent="0.2">
      <c r="K990" s="4"/>
    </row>
    <row r="991" spans="11:11" ht="15.75" customHeight="1" x14ac:dyDescent="0.2">
      <c r="K991" s="4"/>
    </row>
    <row r="992" spans="11:11" ht="15.75" customHeight="1" x14ac:dyDescent="0.2">
      <c r="K992" s="4"/>
    </row>
    <row r="993" spans="11:11" ht="15.75" customHeight="1" x14ac:dyDescent="0.2">
      <c r="K993" s="4"/>
    </row>
    <row r="994" spans="11:11" ht="15.75" customHeight="1" x14ac:dyDescent="0.2">
      <c r="K994" s="4"/>
    </row>
    <row r="995" spans="11:11" ht="15.75" customHeight="1" x14ac:dyDescent="0.2">
      <c r="K995" s="4"/>
    </row>
    <row r="996" spans="11:11" ht="15.75" customHeight="1" x14ac:dyDescent="0.2">
      <c r="K996" s="4"/>
    </row>
    <row r="997" spans="11:11" ht="15.75" customHeight="1" x14ac:dyDescent="0.2">
      <c r="K997" s="4"/>
    </row>
    <row r="998" spans="11:11" ht="15.75" customHeight="1" x14ac:dyDescent="0.2">
      <c r="K998" s="4"/>
    </row>
    <row r="999" spans="11:11" ht="15.75" customHeight="1" x14ac:dyDescent="0.2">
      <c r="K999" s="4"/>
    </row>
    <row r="1000" spans="11:11" ht="15.75" customHeight="1" x14ac:dyDescent="0.2">
      <c r="K1000" s="4"/>
    </row>
    <row r="1001" spans="11:11" ht="15.75" customHeight="1" x14ac:dyDescent="0.2">
      <c r="K1001" s="4"/>
    </row>
    <row r="1002" spans="11:11" ht="15.75" customHeight="1" x14ac:dyDescent="0.2">
      <c r="K1002" s="4"/>
    </row>
    <row r="1003" spans="11:11" ht="15.75" customHeight="1" x14ac:dyDescent="0.2">
      <c r="K1003" s="4"/>
    </row>
    <row r="1004" spans="11:11" ht="15.75" customHeight="1" x14ac:dyDescent="0.2">
      <c r="K1004" s="4"/>
    </row>
    <row r="1005" spans="11:11" ht="15.75" customHeight="1" x14ac:dyDescent="0.2">
      <c r="K1005" s="4"/>
    </row>
    <row r="1006" spans="11:11" ht="15.75" customHeight="1" x14ac:dyDescent="0.2">
      <c r="K1006" s="4"/>
    </row>
    <row r="1007" spans="11:11" ht="15.75" customHeight="1" x14ac:dyDescent="0.2">
      <c r="K1007" s="4"/>
    </row>
    <row r="1008" spans="11:11" ht="15.75" customHeight="1" x14ac:dyDescent="0.2">
      <c r="K1008" s="4"/>
    </row>
    <row r="1009" spans="11:11" ht="15.75" customHeight="1" x14ac:dyDescent="0.2">
      <c r="K1009" s="4"/>
    </row>
    <row r="1010" spans="11:11" ht="15.75" customHeight="1" x14ac:dyDescent="0.2">
      <c r="K1010" s="4"/>
    </row>
    <row r="1011" spans="11:11" ht="15.75" customHeight="1" x14ac:dyDescent="0.2">
      <c r="K1011" s="4"/>
    </row>
    <row r="1012" spans="11:11" ht="15.75" customHeight="1" x14ac:dyDescent="0.2">
      <c r="K1012" s="4"/>
    </row>
    <row r="1013" spans="11:11" ht="15.75" customHeight="1" x14ac:dyDescent="0.2">
      <c r="K1013" s="4"/>
    </row>
    <row r="1014" spans="11:11" ht="15.75" customHeight="1" x14ac:dyDescent="0.2">
      <c r="K1014" s="4"/>
    </row>
    <row r="1015" spans="11:11" ht="15.75" customHeight="1" x14ac:dyDescent="0.2">
      <c r="K1015" s="4"/>
    </row>
    <row r="1016" spans="11:11" ht="15.75" customHeight="1" x14ac:dyDescent="0.2">
      <c r="K1016" s="4"/>
    </row>
    <row r="1017" spans="11:11" ht="15.75" customHeight="1" x14ac:dyDescent="0.2">
      <c r="K1017" s="4"/>
    </row>
    <row r="1018" spans="11:11" ht="15.75" customHeight="1" x14ac:dyDescent="0.2">
      <c r="K1018" s="4"/>
    </row>
    <row r="1019" spans="11:11" ht="15.75" customHeight="1" x14ac:dyDescent="0.2">
      <c r="K1019" s="4"/>
    </row>
    <row r="1020" spans="11:11" ht="15.75" customHeight="1" x14ac:dyDescent="0.2">
      <c r="K1020" s="4"/>
    </row>
    <row r="1021" spans="11:11" ht="15.75" customHeight="1" x14ac:dyDescent="0.2">
      <c r="K1021" s="4"/>
    </row>
    <row r="1022" spans="11:11" ht="15.75" customHeight="1" x14ac:dyDescent="0.2">
      <c r="K1022" s="4"/>
    </row>
    <row r="1023" spans="11:11" ht="15.75" customHeight="1" x14ac:dyDescent="0.2">
      <c r="K1023" s="4"/>
    </row>
  </sheetData>
  <mergeCells count="21">
    <mergeCell ref="A1:M1"/>
    <mergeCell ref="D3:M3"/>
    <mergeCell ref="D4:M4"/>
    <mergeCell ref="A7:D7"/>
    <mergeCell ref="A8:A9"/>
    <mergeCell ref="B8:B9"/>
    <mergeCell ref="C8:C9"/>
    <mergeCell ref="D8:D9"/>
    <mergeCell ref="E8:E9"/>
    <mergeCell ref="F8:F9"/>
    <mergeCell ref="G8:G9"/>
    <mergeCell ref="H8:H9"/>
    <mergeCell ref="A40:M40"/>
    <mergeCell ref="A38:M38"/>
    <mergeCell ref="A39:M39"/>
    <mergeCell ref="A10:B10"/>
    <mergeCell ref="A22:B22"/>
    <mergeCell ref="A30:B30"/>
    <mergeCell ref="A34:D34"/>
    <mergeCell ref="A35:D35"/>
    <mergeCell ref="A36:D36"/>
  </mergeCells>
  <printOptions horizontalCentered="1" verticalCentered="1"/>
  <pageMargins left="0.70866141732283472" right="0.70866141732283472" top="0.74803149606299213" bottom="0.74803149606299213" header="0.31496062992125984" footer="0.31496062992125984"/>
  <pageSetup paperSize="5" scale="38" orientation="landscape" horizontalDpi="4294967293" verticalDpi="300" r:id="rId1"/>
  <rowBreaks count="3" manualBreakCount="3">
    <brk id="16" max="8" man="1"/>
    <brk id="30" max="8" man="1"/>
    <brk id="75"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A409"/>
  <sheetViews>
    <sheetView topLeftCell="A22" zoomScale="65" zoomScaleNormal="65" zoomScaleSheetLayoutView="25" workbookViewId="0">
      <selection activeCell="G47" sqref="G47"/>
    </sheetView>
  </sheetViews>
  <sheetFormatPr baseColWidth="10" defaultRowHeight="15.75" x14ac:dyDescent="0.25"/>
  <cols>
    <col min="1" max="1" width="3.7109375" style="21" customWidth="1"/>
    <col min="2" max="2" width="6.7109375" style="4" customWidth="1"/>
    <col min="3" max="3" width="65.7109375" style="19" customWidth="1"/>
    <col min="4" max="4" width="1.7109375" style="16" customWidth="1"/>
    <col min="5" max="5" width="17.7109375" style="16" customWidth="1"/>
    <col min="6" max="6" width="19.7109375" style="4" customWidth="1"/>
    <col min="7" max="7" width="18.7109375" style="4" customWidth="1"/>
    <col min="8" max="8" width="19.7109375" style="4" customWidth="1"/>
    <col min="9" max="9" width="23.7109375" style="4" bestFit="1" customWidth="1"/>
    <col min="10" max="10" width="1.7109375" style="16" customWidth="1"/>
    <col min="11" max="12" width="17.7109375" style="30" customWidth="1"/>
    <col min="13" max="13" width="1.85546875" style="4" customWidth="1"/>
    <col min="14" max="14" width="17.7109375" style="4" customWidth="1"/>
    <col min="15" max="15" width="19.7109375" style="4" customWidth="1"/>
    <col min="16" max="16" width="18.7109375" style="4" customWidth="1"/>
    <col min="17" max="17" width="19.7109375" style="4" customWidth="1"/>
    <col min="18" max="18" width="23.7109375" style="4" customWidth="1"/>
    <col min="19" max="19" width="2.7109375" style="16" customWidth="1"/>
    <col min="20" max="40" width="11.42578125" style="16"/>
    <col min="41" max="16384" width="11.42578125" style="4"/>
  </cols>
  <sheetData>
    <row r="1" spans="1:38" ht="44.1" customHeight="1" thickBot="1" x14ac:dyDescent="0.25">
      <c r="B1" s="861" t="s">
        <v>54</v>
      </c>
      <c r="C1" s="862"/>
      <c r="D1" s="862"/>
      <c r="E1" s="862"/>
      <c r="F1" s="862"/>
      <c r="G1" s="862"/>
      <c r="H1" s="862"/>
      <c r="I1" s="862"/>
      <c r="J1" s="862"/>
      <c r="K1" s="862"/>
      <c r="L1" s="862"/>
      <c r="M1" s="862"/>
      <c r="N1" s="862"/>
      <c r="O1" s="862"/>
      <c r="P1" s="862"/>
      <c r="Q1" s="862"/>
      <c r="R1" s="863"/>
    </row>
    <row r="2" spans="1:38" thickBot="1" x14ac:dyDescent="0.25">
      <c r="A2" s="16"/>
      <c r="B2" s="16"/>
      <c r="C2" s="16"/>
      <c r="F2" s="16"/>
      <c r="G2" s="16"/>
      <c r="H2" s="16"/>
      <c r="I2" s="16"/>
      <c r="K2" s="16"/>
      <c r="L2" s="16"/>
      <c r="M2" s="16"/>
      <c r="N2" s="16"/>
      <c r="O2" s="16"/>
      <c r="P2" s="16"/>
      <c r="Q2" s="16"/>
      <c r="R2" s="16"/>
    </row>
    <row r="3" spans="1:38" ht="37.5" customHeight="1" thickBot="1" x14ac:dyDescent="0.25">
      <c r="B3" s="1151" t="s">
        <v>53</v>
      </c>
      <c r="C3" s="1152"/>
      <c r="D3" s="1152"/>
      <c r="E3" s="1152"/>
      <c r="F3" s="1152"/>
      <c r="G3" s="1152"/>
      <c r="H3" s="1152"/>
      <c r="I3" s="1152"/>
      <c r="J3" s="1152"/>
      <c r="K3" s="1152"/>
      <c r="L3" s="1153"/>
      <c r="M3" s="16"/>
      <c r="N3" s="16"/>
      <c r="O3" s="16"/>
      <c r="P3" s="16"/>
      <c r="Q3" s="16"/>
      <c r="R3" s="16"/>
    </row>
    <row r="4" spans="1:38" ht="37.5" customHeight="1" thickBot="1" x14ac:dyDescent="0.25">
      <c r="B4" s="939" t="str">
        <f>'Anexo1 cotizaciones2026'!G5</f>
        <v>PRESTAR EL SERVICIO DE MANTENIMIENTO PREVENTIVO Y CORRECTIVO TÉCNICO INTEGRAL ESPECIALIZADO CON SUMINISTRO DE INSUMOS Y BOLSA DE REPUESTOS PARA MOTORES, MOTOBOMBAS, REDES DE SUMINISTRO DE AGUA POTABLE, REDES CONTRA INCENDIOS, ELECTROBOMBAS SUMERGIBLES Y POZOS DE EYECCIÓN INSTALADOS EN LAS SEDES DEL NIVEL CENTRAL DE LA FISCALÍA GENERAL DE LA NACIÓN.</v>
      </c>
      <c r="C4" s="940"/>
      <c r="D4" s="940"/>
      <c r="E4" s="940"/>
      <c r="F4" s="940"/>
      <c r="G4" s="940"/>
      <c r="H4" s="940"/>
      <c r="I4" s="940"/>
      <c r="J4" s="940"/>
      <c r="K4" s="940"/>
      <c r="L4" s="941"/>
      <c r="M4" s="16"/>
      <c r="N4" s="16"/>
      <c r="O4" s="16"/>
      <c r="P4" s="16"/>
      <c r="Q4" s="16"/>
      <c r="R4" s="16"/>
    </row>
    <row r="5" spans="1:38" ht="40.5" customHeight="1" thickBot="1" x14ac:dyDescent="0.25">
      <c r="B5" s="1154" t="s">
        <v>65</v>
      </c>
      <c r="C5" s="1155"/>
      <c r="E5" s="1156" t="s">
        <v>43</v>
      </c>
      <c r="F5" s="1157"/>
      <c r="G5" s="1157"/>
      <c r="H5" s="1157"/>
      <c r="I5" s="1158"/>
      <c r="K5" s="947" t="s">
        <v>51</v>
      </c>
      <c r="L5" s="948"/>
      <c r="M5" s="16"/>
      <c r="N5" s="16"/>
      <c r="O5" s="16"/>
      <c r="P5" s="16"/>
      <c r="Q5" s="16"/>
      <c r="R5" s="16"/>
    </row>
    <row r="6" spans="1:38" ht="42.75" customHeight="1" thickBot="1" x14ac:dyDescent="0.3">
      <c r="B6" s="951"/>
      <c r="C6" s="952"/>
      <c r="D6" s="22"/>
      <c r="E6" s="939" t="s">
        <v>57</v>
      </c>
      <c r="F6" s="940"/>
      <c r="G6" s="940"/>
      <c r="H6" s="940"/>
      <c r="I6" s="941"/>
      <c r="J6" s="23"/>
      <c r="K6" s="949"/>
      <c r="L6" s="950"/>
      <c r="M6" s="16"/>
      <c r="N6" s="16"/>
      <c r="O6" s="16"/>
      <c r="P6" s="16"/>
      <c r="Q6" s="16"/>
      <c r="R6" s="16"/>
    </row>
    <row r="7" spans="1:38" ht="54" customHeight="1" thickBot="1" x14ac:dyDescent="0.25">
      <c r="B7" s="1147" t="s">
        <v>30</v>
      </c>
      <c r="C7" s="1149" t="str">
        <f>'Anexo1 cotizaciones2026'!C7</f>
        <v xml:space="preserve">NECESIDAD  </v>
      </c>
      <c r="D7" s="4"/>
      <c r="E7" s="958" t="s">
        <v>58</v>
      </c>
      <c r="F7" s="959"/>
      <c r="G7" s="959"/>
      <c r="H7" s="959"/>
      <c r="I7" s="960"/>
      <c r="J7" s="24"/>
      <c r="K7" s="59" t="s">
        <v>59</v>
      </c>
      <c r="L7" s="59" t="s">
        <v>60</v>
      </c>
      <c r="M7" s="3"/>
      <c r="N7" s="958" t="s">
        <v>61</v>
      </c>
      <c r="O7" s="959"/>
      <c r="P7" s="959"/>
      <c r="Q7" s="959"/>
      <c r="R7" s="960"/>
    </row>
    <row r="8" spans="1:38" ht="74.25" customHeight="1" thickBot="1" x14ac:dyDescent="0.25">
      <c r="B8" s="1148"/>
      <c r="C8" s="1150"/>
      <c r="D8" s="9"/>
      <c r="E8" s="25" t="s">
        <v>56</v>
      </c>
      <c r="F8" s="8" t="s">
        <v>37</v>
      </c>
      <c r="G8" s="8" t="s">
        <v>62</v>
      </c>
      <c r="H8" s="8" t="s">
        <v>63</v>
      </c>
      <c r="I8" s="8" t="s">
        <v>64</v>
      </c>
      <c r="J8" s="9"/>
      <c r="K8" s="26">
        <v>1.3285</v>
      </c>
      <c r="L8" s="27">
        <v>1.3675999999999999</v>
      </c>
      <c r="N8" s="25" t="s">
        <v>44</v>
      </c>
      <c r="O8" s="8" t="s">
        <v>37</v>
      </c>
      <c r="P8" s="8" t="s">
        <v>62</v>
      </c>
      <c r="Q8" s="8" t="s">
        <v>63</v>
      </c>
      <c r="R8" s="8" t="s">
        <v>64</v>
      </c>
    </row>
    <row r="9" spans="1:38" ht="12" customHeight="1" thickBot="1" x14ac:dyDescent="0.3">
      <c r="B9" s="28"/>
      <c r="C9" s="29"/>
      <c r="D9" s="4"/>
      <c r="E9" s="4"/>
      <c r="J9" s="4"/>
    </row>
    <row r="10" spans="1:38" ht="63" customHeight="1" thickBot="1" x14ac:dyDescent="0.25">
      <c r="A10" s="21">
        <v>1</v>
      </c>
      <c r="B10" s="31" t="e">
        <f>'Anexo1 cotizaciones2026'!#REF!</f>
        <v>#REF!</v>
      </c>
      <c r="C10" s="60" t="e">
        <f>'Anexo1 cotizaciones2026'!#REF!</f>
        <v>#REF!</v>
      </c>
      <c r="D10" s="33"/>
      <c r="E10" s="32">
        <v>10000</v>
      </c>
      <c r="F10" s="11">
        <v>338.79310344827587</v>
      </c>
      <c r="G10" s="11">
        <f t="shared" ref="G10:G21" si="0">F10*16%</f>
        <v>54.206896551724142</v>
      </c>
      <c r="H10" s="11">
        <f>F10+G10</f>
        <v>393</v>
      </c>
      <c r="I10" s="11">
        <f>H10*E10</f>
        <v>3930000</v>
      </c>
      <c r="J10" s="33"/>
      <c r="K10" s="1145">
        <f>+($L$8/$K$8)*F10</f>
        <v>348.7643570010253</v>
      </c>
      <c r="L10" s="1146"/>
      <c r="N10" s="32" t="e">
        <f>'Anexo1 cotizaciones2026'!#REF!</f>
        <v>#REF!</v>
      </c>
      <c r="O10" s="69">
        <f>K10</f>
        <v>348.7643570010253</v>
      </c>
      <c r="P10" s="34">
        <f t="shared" ref="P10:P21" si="1">O10*19%</f>
        <v>66.265227830194803</v>
      </c>
      <c r="Q10" s="34">
        <f>O10+P10</f>
        <v>415.02958483122012</v>
      </c>
      <c r="R10" s="34" t="e">
        <f t="shared" ref="R10:R21" si="2">Q10*N10</f>
        <v>#REF!</v>
      </c>
      <c r="T10" s="62"/>
      <c r="U10" s="63"/>
      <c r="V10" s="63"/>
      <c r="W10" s="63"/>
      <c r="X10" s="63"/>
      <c r="Y10" s="63"/>
      <c r="Z10" s="63"/>
      <c r="AA10" s="63"/>
      <c r="AB10" s="63"/>
      <c r="AC10" s="63"/>
      <c r="AD10" s="63"/>
      <c r="AE10" s="63"/>
      <c r="AF10" s="63"/>
      <c r="AG10" s="63"/>
      <c r="AH10" s="63"/>
      <c r="AI10" s="63"/>
      <c r="AJ10" s="63"/>
      <c r="AK10" s="63"/>
      <c r="AL10" s="64"/>
    </row>
    <row r="11" spans="1:38" ht="75" customHeight="1" thickBot="1" x14ac:dyDescent="0.25">
      <c r="B11" s="31" t="e">
        <f>'Anexo1 cotizaciones2026'!#REF!</f>
        <v>#REF!</v>
      </c>
      <c r="C11" s="60" t="e">
        <f>'Anexo1 cotizaciones2026'!#REF!</f>
        <v>#REF!</v>
      </c>
      <c r="D11" s="33"/>
      <c r="E11" s="32">
        <v>10000</v>
      </c>
      <c r="F11" s="11">
        <v>82.758620689655174</v>
      </c>
      <c r="G11" s="11">
        <f t="shared" si="0"/>
        <v>13.241379310344827</v>
      </c>
      <c r="H11" s="11">
        <f t="shared" ref="H11:H21" si="3">F11+G11</f>
        <v>96</v>
      </c>
      <c r="I11" s="11">
        <f t="shared" ref="I11:I21" si="4">H11*E11</f>
        <v>960000</v>
      </c>
      <c r="J11" s="33"/>
      <c r="K11" s="1145">
        <f t="shared" ref="K11:K21" si="5">+($L$8/$K$8)*F11</f>
        <v>85.194346748342056</v>
      </c>
      <c r="L11" s="1146"/>
      <c r="N11" s="32" t="e">
        <f>'Anexo1 cotizaciones2026'!#REF!</f>
        <v>#REF!</v>
      </c>
      <c r="O11" s="69">
        <f t="shared" ref="O11:O21" si="6">K11</f>
        <v>85.194346748342056</v>
      </c>
      <c r="P11" s="34">
        <f t="shared" si="1"/>
        <v>16.18692588218499</v>
      </c>
      <c r="Q11" s="34">
        <f t="shared" ref="Q11:Q21" si="7">O11+P11</f>
        <v>101.38127263052705</v>
      </c>
      <c r="R11" s="34" t="e">
        <f t="shared" si="2"/>
        <v>#REF!</v>
      </c>
      <c r="T11" s="65"/>
      <c r="AL11" s="66"/>
    </row>
    <row r="12" spans="1:38" ht="70.5" customHeight="1" thickBot="1" x14ac:dyDescent="0.25">
      <c r="B12" s="31" t="e">
        <f>'Anexo1 cotizaciones2026'!#REF!</f>
        <v>#REF!</v>
      </c>
      <c r="C12" s="60" t="e">
        <f>'Anexo1 cotizaciones2026'!#REF!</f>
        <v>#REF!</v>
      </c>
      <c r="D12" s="33"/>
      <c r="E12" s="32">
        <v>10000</v>
      </c>
      <c r="F12" s="11">
        <v>141.37931034482759</v>
      </c>
      <c r="G12" s="11">
        <f t="shared" si="0"/>
        <v>22.620689655172413</v>
      </c>
      <c r="H12" s="11">
        <f t="shared" si="3"/>
        <v>164</v>
      </c>
      <c r="I12" s="11">
        <f t="shared" si="4"/>
        <v>1640000</v>
      </c>
      <c r="J12" s="33"/>
      <c r="K12" s="1145">
        <f t="shared" si="5"/>
        <v>145.54034236175102</v>
      </c>
      <c r="L12" s="1146"/>
      <c r="N12" s="32" t="e">
        <f>'Anexo1 cotizaciones2026'!#REF!</f>
        <v>#REF!</v>
      </c>
      <c r="O12" s="69">
        <f t="shared" si="6"/>
        <v>145.54034236175102</v>
      </c>
      <c r="P12" s="34">
        <f t="shared" si="1"/>
        <v>27.652665048732693</v>
      </c>
      <c r="Q12" s="34">
        <f t="shared" si="7"/>
        <v>173.19300741048372</v>
      </c>
      <c r="R12" s="34" t="e">
        <f t="shared" si="2"/>
        <v>#REF!</v>
      </c>
      <c r="T12" s="65"/>
      <c r="AL12" s="66"/>
    </row>
    <row r="13" spans="1:38" ht="54" customHeight="1" thickBot="1" x14ac:dyDescent="0.25">
      <c r="B13" s="31" t="e">
        <f>'Anexo1 cotizaciones2026'!#REF!</f>
        <v>#REF!</v>
      </c>
      <c r="C13" s="60" t="e">
        <f>'Anexo1 cotizaciones2026'!#REF!</f>
        <v>#REF!</v>
      </c>
      <c r="D13" s="33"/>
      <c r="E13" s="32">
        <v>35000</v>
      </c>
      <c r="F13" s="11">
        <v>403.44827586206901</v>
      </c>
      <c r="G13" s="11">
        <f t="shared" si="0"/>
        <v>64.551724137931046</v>
      </c>
      <c r="H13" s="11">
        <f t="shared" si="3"/>
        <v>468.00000000000006</v>
      </c>
      <c r="I13" s="11">
        <f t="shared" si="4"/>
        <v>16380000.000000002</v>
      </c>
      <c r="J13" s="33"/>
      <c r="K13" s="1145">
        <f t="shared" si="5"/>
        <v>415.32244039816754</v>
      </c>
      <c r="L13" s="1146"/>
      <c r="N13" s="32" t="e">
        <f>'Anexo1 cotizaciones2026'!#REF!</f>
        <v>#REF!</v>
      </c>
      <c r="O13" s="69">
        <f t="shared" si="6"/>
        <v>415.32244039816754</v>
      </c>
      <c r="P13" s="34">
        <f t="shared" si="1"/>
        <v>78.911263675651838</v>
      </c>
      <c r="Q13" s="34">
        <f t="shared" si="7"/>
        <v>494.23370407381935</v>
      </c>
      <c r="R13" s="34" t="e">
        <f t="shared" si="2"/>
        <v>#REF!</v>
      </c>
      <c r="T13" s="65"/>
      <c r="AL13" s="66"/>
    </row>
    <row r="14" spans="1:38" ht="75" customHeight="1" thickBot="1" x14ac:dyDescent="0.25">
      <c r="B14" s="31" t="e">
        <f>'Anexo1 cotizaciones2026'!#REF!</f>
        <v>#REF!</v>
      </c>
      <c r="C14" s="60" t="e">
        <f>'Anexo1 cotizaciones2026'!#REF!</f>
        <v>#REF!</v>
      </c>
      <c r="D14" s="33"/>
      <c r="E14" s="32">
        <v>10000</v>
      </c>
      <c r="F14" s="11">
        <v>698.27586206896558</v>
      </c>
      <c r="G14" s="11">
        <f t="shared" si="0"/>
        <v>111.72413793103449</v>
      </c>
      <c r="H14" s="11">
        <f t="shared" si="3"/>
        <v>810.00000000000011</v>
      </c>
      <c r="I14" s="11">
        <f t="shared" si="4"/>
        <v>8100000.0000000009</v>
      </c>
      <c r="J14" s="33"/>
      <c r="K14" s="1145">
        <f t="shared" si="5"/>
        <v>718.82730068913611</v>
      </c>
      <c r="L14" s="1146"/>
      <c r="N14" s="32" t="e">
        <f>'Anexo1 cotizaciones2026'!#REF!</f>
        <v>#REF!</v>
      </c>
      <c r="O14" s="69">
        <f t="shared" si="6"/>
        <v>718.82730068913611</v>
      </c>
      <c r="P14" s="34">
        <f t="shared" si="1"/>
        <v>136.57718713093587</v>
      </c>
      <c r="Q14" s="34">
        <f t="shared" si="7"/>
        <v>855.40448782007195</v>
      </c>
      <c r="R14" s="34" t="e">
        <f t="shared" si="2"/>
        <v>#REF!</v>
      </c>
      <c r="T14" s="65"/>
      <c r="AL14" s="66"/>
    </row>
    <row r="15" spans="1:38" ht="67.5" customHeight="1" thickBot="1" x14ac:dyDescent="0.25">
      <c r="B15" s="31" t="e">
        <f>'Anexo1 cotizaciones2026'!#REF!</f>
        <v>#REF!</v>
      </c>
      <c r="C15" s="60" t="e">
        <f>'Anexo1 cotizaciones2026'!#REF!</f>
        <v>#REF!</v>
      </c>
      <c r="D15" s="33"/>
      <c r="E15" s="32">
        <v>20000</v>
      </c>
      <c r="F15" s="11">
        <v>43.103448275862071</v>
      </c>
      <c r="G15" s="11">
        <f t="shared" si="0"/>
        <v>6.8965517241379315</v>
      </c>
      <c r="H15" s="11">
        <f t="shared" si="3"/>
        <v>50</v>
      </c>
      <c r="I15" s="11">
        <f t="shared" si="4"/>
        <v>1000000</v>
      </c>
      <c r="J15" s="33"/>
      <c r="K15" s="1145">
        <f t="shared" si="5"/>
        <v>44.372055598094825</v>
      </c>
      <c r="L15" s="1146"/>
      <c r="N15" s="32" t="e">
        <f>'Anexo1 cotizaciones2026'!#REF!</f>
        <v>#REF!</v>
      </c>
      <c r="O15" s="69">
        <f t="shared" si="6"/>
        <v>44.372055598094825</v>
      </c>
      <c r="P15" s="34">
        <f t="shared" si="1"/>
        <v>8.4306905636380165</v>
      </c>
      <c r="Q15" s="34">
        <f t="shared" si="7"/>
        <v>52.802746161732841</v>
      </c>
      <c r="R15" s="34" t="e">
        <f t="shared" si="2"/>
        <v>#REF!</v>
      </c>
      <c r="T15" s="65"/>
      <c r="AL15" s="66"/>
    </row>
    <row r="16" spans="1:38" ht="71.25" customHeight="1" thickBot="1" x14ac:dyDescent="0.3">
      <c r="B16" s="31" t="e">
        <f>'Anexo1 cotizaciones2026'!#REF!</f>
        <v>#REF!</v>
      </c>
      <c r="C16" s="60" t="e">
        <f>'Anexo1 cotizaciones2026'!#REF!</f>
        <v>#REF!</v>
      </c>
      <c r="D16" s="33"/>
      <c r="E16" s="32">
        <v>8050</v>
      </c>
      <c r="F16" s="11">
        <v>2629.3103448275865</v>
      </c>
      <c r="G16" s="11">
        <f t="shared" si="0"/>
        <v>420.68965517241384</v>
      </c>
      <c r="H16" s="11">
        <f t="shared" si="3"/>
        <v>3050.0000000000005</v>
      </c>
      <c r="I16" s="11">
        <f t="shared" si="4"/>
        <v>24552500.000000004</v>
      </c>
      <c r="J16" s="33"/>
      <c r="K16" s="1145">
        <f t="shared" si="5"/>
        <v>2706.6953914837841</v>
      </c>
      <c r="L16" s="1146"/>
      <c r="N16" s="32" t="e">
        <f>'Anexo1 cotizaciones2026'!#REF!</f>
        <v>#REF!</v>
      </c>
      <c r="O16" s="69">
        <f t="shared" si="6"/>
        <v>2706.6953914837841</v>
      </c>
      <c r="P16" s="34">
        <f t="shared" si="1"/>
        <v>514.27212438191896</v>
      </c>
      <c r="Q16" s="34">
        <f t="shared" si="7"/>
        <v>3220.9675158657028</v>
      </c>
      <c r="R16" s="34" t="e">
        <f t="shared" si="2"/>
        <v>#REF!</v>
      </c>
      <c r="T16" s="83" t="s">
        <v>50</v>
      </c>
      <c r="AL16" s="66"/>
    </row>
    <row r="17" spans="1:38" ht="74.25" customHeight="1" thickBot="1" x14ac:dyDescent="0.25">
      <c r="B17" s="31" t="e">
        <f>'Anexo1 cotizaciones2026'!#REF!</f>
        <v>#REF!</v>
      </c>
      <c r="C17" s="60" t="e">
        <f>'Anexo1 cotizaciones2026'!#REF!</f>
        <v>#REF!</v>
      </c>
      <c r="D17" s="33"/>
      <c r="E17" s="32">
        <v>2100</v>
      </c>
      <c r="F17" s="11">
        <v>2586.2068965517242</v>
      </c>
      <c r="G17" s="11">
        <f t="shared" si="0"/>
        <v>413.79310344827587</v>
      </c>
      <c r="H17" s="11">
        <f t="shared" si="3"/>
        <v>3000</v>
      </c>
      <c r="I17" s="11">
        <f t="shared" si="4"/>
        <v>6300000</v>
      </c>
      <c r="J17" s="33"/>
      <c r="K17" s="1145">
        <f t="shared" si="5"/>
        <v>2662.3233358856892</v>
      </c>
      <c r="L17" s="1146"/>
      <c r="N17" s="32" t="e">
        <f>'Anexo1 cotizaciones2026'!#REF!</f>
        <v>#REF!</v>
      </c>
      <c r="O17" s="69">
        <f t="shared" si="6"/>
        <v>2662.3233358856892</v>
      </c>
      <c r="P17" s="34">
        <f t="shared" si="1"/>
        <v>505.84143381828096</v>
      </c>
      <c r="Q17" s="34">
        <f t="shared" si="7"/>
        <v>3168.1647697039703</v>
      </c>
      <c r="R17" s="34" t="e">
        <f t="shared" si="2"/>
        <v>#REF!</v>
      </c>
      <c r="T17" s="84"/>
      <c r="U17" s="67"/>
      <c r="V17" s="67"/>
      <c r="W17" s="67"/>
      <c r="X17" s="67"/>
      <c r="Y17" s="67"/>
      <c r="Z17" s="67"/>
      <c r="AA17" s="67"/>
      <c r="AB17" s="67"/>
      <c r="AC17" s="67"/>
      <c r="AD17" s="67"/>
      <c r="AE17" s="67"/>
      <c r="AF17" s="67"/>
      <c r="AG17" s="67"/>
      <c r="AH17" s="67"/>
      <c r="AI17" s="67"/>
      <c r="AJ17" s="67"/>
      <c r="AK17" s="67"/>
      <c r="AL17" s="68"/>
    </row>
    <row r="18" spans="1:38" ht="86.25" customHeight="1" thickBot="1" x14ac:dyDescent="0.25">
      <c r="B18" s="31" t="e">
        <f>'Anexo1 cotizaciones2026'!#REF!</f>
        <v>#REF!</v>
      </c>
      <c r="C18" s="60" t="e">
        <f>'Anexo1 cotizaciones2026'!#REF!</f>
        <v>#REF!</v>
      </c>
      <c r="D18" s="33"/>
      <c r="E18" s="32">
        <v>16000</v>
      </c>
      <c r="F18" s="11">
        <v>11681.034482758621</v>
      </c>
      <c r="G18" s="11">
        <f t="shared" si="0"/>
        <v>1868.9655172413795</v>
      </c>
      <c r="H18" s="11">
        <f t="shared" si="3"/>
        <v>13550</v>
      </c>
      <c r="I18" s="11">
        <f t="shared" si="4"/>
        <v>216800000</v>
      </c>
      <c r="J18" s="33"/>
      <c r="K18" s="1145">
        <f t="shared" si="5"/>
        <v>12024.827067083697</v>
      </c>
      <c r="L18" s="1146"/>
      <c r="N18" s="32" t="e">
        <f>'Anexo1 cotizaciones2026'!#REF!</f>
        <v>#REF!</v>
      </c>
      <c r="O18" s="69">
        <f t="shared" si="6"/>
        <v>12024.827067083697</v>
      </c>
      <c r="P18" s="34">
        <f t="shared" si="1"/>
        <v>2284.7171427459025</v>
      </c>
      <c r="Q18" s="34">
        <f t="shared" si="7"/>
        <v>14309.544209829601</v>
      </c>
      <c r="R18" s="34" t="e">
        <f t="shared" si="2"/>
        <v>#REF!</v>
      </c>
    </row>
    <row r="19" spans="1:38" ht="60" customHeight="1" thickBot="1" x14ac:dyDescent="0.25">
      <c r="B19" s="31" t="e">
        <f>'Anexo1 cotizaciones2026'!#REF!</f>
        <v>#REF!</v>
      </c>
      <c r="C19" s="60" t="e">
        <f>'Anexo1 cotizaciones2026'!#REF!</f>
        <v>#REF!</v>
      </c>
      <c r="D19" s="33"/>
      <c r="E19" s="32">
        <v>2000</v>
      </c>
      <c r="F19" s="11">
        <v>3879.3103448275865</v>
      </c>
      <c r="G19" s="11">
        <f t="shared" si="0"/>
        <v>620.68965517241384</v>
      </c>
      <c r="H19" s="11">
        <f t="shared" si="3"/>
        <v>4500</v>
      </c>
      <c r="I19" s="11">
        <f t="shared" si="4"/>
        <v>9000000</v>
      </c>
      <c r="J19" s="33"/>
      <c r="K19" s="1145">
        <f t="shared" si="5"/>
        <v>3993.485003828534</v>
      </c>
      <c r="L19" s="1146"/>
      <c r="N19" s="32" t="e">
        <f>'Anexo1 cotizaciones2026'!#REF!</f>
        <v>#REF!</v>
      </c>
      <c r="O19" s="69">
        <f t="shared" si="6"/>
        <v>3993.485003828534</v>
      </c>
      <c r="P19" s="34">
        <f t="shared" si="1"/>
        <v>758.7621507274215</v>
      </c>
      <c r="Q19" s="34">
        <f t="shared" si="7"/>
        <v>4752.2471545559556</v>
      </c>
      <c r="R19" s="34" t="e">
        <f t="shared" si="2"/>
        <v>#REF!</v>
      </c>
    </row>
    <row r="20" spans="1:38" ht="63" customHeight="1" thickBot="1" x14ac:dyDescent="0.25">
      <c r="B20" s="31" t="e">
        <f>'Anexo1 cotizaciones2026'!#REF!</f>
        <v>#REF!</v>
      </c>
      <c r="C20" s="60" t="e">
        <f>'Anexo1 cotizaciones2026'!#REF!</f>
        <v>#REF!</v>
      </c>
      <c r="D20" s="33"/>
      <c r="E20" s="32">
        <v>2000</v>
      </c>
      <c r="F20" s="11">
        <v>3965.5172413793107</v>
      </c>
      <c r="G20" s="11">
        <f t="shared" si="0"/>
        <v>634.48275862068976</v>
      </c>
      <c r="H20" s="11">
        <f t="shared" si="3"/>
        <v>4600</v>
      </c>
      <c r="I20" s="11">
        <f t="shared" si="4"/>
        <v>9200000</v>
      </c>
      <c r="J20" s="33"/>
      <c r="K20" s="1145">
        <f t="shared" si="5"/>
        <v>4082.2291150247238</v>
      </c>
      <c r="L20" s="1146"/>
      <c r="N20" s="32" t="e">
        <f>'Anexo1 cotizaciones2026'!#REF!</f>
        <v>#REF!</v>
      </c>
      <c r="O20" s="69">
        <f t="shared" si="6"/>
        <v>4082.2291150247238</v>
      </c>
      <c r="P20" s="34">
        <f t="shared" si="1"/>
        <v>775.62353185469749</v>
      </c>
      <c r="Q20" s="34">
        <f t="shared" si="7"/>
        <v>4857.8526468794216</v>
      </c>
      <c r="R20" s="34" t="e">
        <f t="shared" si="2"/>
        <v>#REF!</v>
      </c>
    </row>
    <row r="21" spans="1:38" ht="76.5" customHeight="1" thickBot="1" x14ac:dyDescent="0.25">
      <c r="B21" s="31" t="e">
        <f>'Anexo1 cotizaciones2026'!#REF!</f>
        <v>#REF!</v>
      </c>
      <c r="C21" s="60" t="e">
        <f>'Anexo1 cotizaciones2026'!#REF!</f>
        <v>#REF!</v>
      </c>
      <c r="D21" s="33"/>
      <c r="E21" s="32">
        <v>350</v>
      </c>
      <c r="F21" s="11">
        <v>9741.3793103448279</v>
      </c>
      <c r="G21" s="11">
        <f t="shared" si="0"/>
        <v>1558.6206896551726</v>
      </c>
      <c r="H21" s="11">
        <f t="shared" si="3"/>
        <v>11300</v>
      </c>
      <c r="I21" s="11">
        <f t="shared" si="4"/>
        <v>3955000</v>
      </c>
      <c r="J21" s="33"/>
      <c r="K21" s="1159">
        <f t="shared" si="5"/>
        <v>10028.084565169429</v>
      </c>
      <c r="L21" s="1159"/>
      <c r="N21" s="32" t="e">
        <f>'Anexo1 cotizaciones2026'!#REF!</f>
        <v>#REF!</v>
      </c>
      <c r="O21" s="69">
        <f t="shared" si="6"/>
        <v>10028.084565169429</v>
      </c>
      <c r="P21" s="34">
        <f t="shared" si="1"/>
        <v>1905.3360673821915</v>
      </c>
      <c r="Q21" s="34">
        <f t="shared" si="7"/>
        <v>11933.420632551621</v>
      </c>
      <c r="R21" s="34" t="e">
        <f t="shared" si="2"/>
        <v>#REF!</v>
      </c>
    </row>
    <row r="22" spans="1:38" s="16" customFormat="1" ht="35.1" customHeight="1" thickBot="1" x14ac:dyDescent="0.3">
      <c r="A22" s="21"/>
      <c r="B22" s="80">
        <f>'Anexo1 cotizaciones2026'!C57</f>
        <v>0</v>
      </c>
      <c r="D22" s="61"/>
      <c r="E22" s="61"/>
      <c r="F22" s="61"/>
      <c r="G22" s="61"/>
      <c r="H22" s="70"/>
      <c r="I22" s="12">
        <f>SUM(I10:I21)</f>
        <v>301817500</v>
      </c>
      <c r="J22" s="61"/>
      <c r="K22" s="61"/>
      <c r="L22" s="61"/>
      <c r="M22" s="61"/>
      <c r="N22" s="61"/>
      <c r="P22" s="71"/>
      <c r="Q22" s="72"/>
      <c r="R22" s="12" t="e">
        <f>SUM(R10:R21)</f>
        <v>#REF!</v>
      </c>
    </row>
    <row r="23" spans="1:38" s="16" customFormat="1" ht="39" customHeight="1" x14ac:dyDescent="0.2">
      <c r="A23" s="71"/>
      <c r="B23" s="963" t="s">
        <v>52</v>
      </c>
      <c r="C23" s="963"/>
      <c r="D23" s="963"/>
      <c r="E23" s="963"/>
      <c r="F23" s="963"/>
      <c r="G23" s="963"/>
      <c r="H23" s="963"/>
      <c r="I23" s="963"/>
      <c r="J23" s="963"/>
      <c r="K23" s="963"/>
      <c r="L23" s="963"/>
      <c r="M23" s="963"/>
      <c r="N23" s="963"/>
      <c r="O23" s="963"/>
      <c r="P23" s="963"/>
      <c r="Q23" s="963"/>
      <c r="R23" s="963"/>
    </row>
    <row r="24" spans="1:38" s="16" customFormat="1" ht="35.25" customHeight="1" x14ac:dyDescent="0.2">
      <c r="A24" s="71"/>
      <c r="B24" s="964" t="s">
        <v>55</v>
      </c>
      <c r="C24" s="964"/>
      <c r="D24" s="964"/>
      <c r="E24" s="964"/>
      <c r="F24" s="964"/>
      <c r="G24" s="964"/>
      <c r="H24" s="964"/>
      <c r="I24" s="964"/>
      <c r="J24" s="964"/>
      <c r="K24" s="964"/>
      <c r="L24" s="964"/>
      <c r="M24" s="964"/>
      <c r="N24" s="964"/>
      <c r="O24" s="964"/>
    </row>
    <row r="25" spans="1:38" s="16" customFormat="1" ht="15" x14ac:dyDescent="0.2"/>
    <row r="26" spans="1:38" s="61" customFormat="1" x14ac:dyDescent="0.25">
      <c r="A26" s="16"/>
      <c r="B26" s="965" t="str">
        <f>'Anexo1 cotizaciones2026'!C60</f>
        <v xml:space="preserve">Fecha de elaboración: </v>
      </c>
      <c r="C26" s="965"/>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row>
    <row r="27" spans="1:38" s="16" customFormat="1" x14ac:dyDescent="0.2">
      <c r="B27" s="1144" t="str">
        <f>'Anexo1 cotizaciones2026'!C61</f>
        <v xml:space="preserve">Estudio del Sector No.  </v>
      </c>
      <c r="C27" s="1144"/>
    </row>
    <row r="28" spans="1:38" s="16" customFormat="1" ht="179.25" customHeight="1" x14ac:dyDescent="0.2">
      <c r="C28" s="35"/>
    </row>
    <row r="29" spans="1:38" s="16" customFormat="1" ht="20.100000000000001" customHeight="1" x14ac:dyDescent="0.35">
      <c r="C29" s="14"/>
    </row>
    <row r="30" spans="1:38" s="16" customFormat="1" ht="20.100000000000001" customHeight="1" x14ac:dyDescent="0.2">
      <c r="C30" s="15"/>
    </row>
    <row r="31" spans="1:38" s="16" customFormat="1" ht="20.100000000000001" customHeight="1" x14ac:dyDescent="0.25">
      <c r="C31" s="15"/>
      <c r="M31" s="17"/>
      <c r="P31" s="17"/>
    </row>
    <row r="32" spans="1:38" s="16" customFormat="1" ht="20.100000000000001" customHeight="1" x14ac:dyDescent="0.2">
      <c r="C32" s="15"/>
      <c r="E32" s="15"/>
    </row>
    <row r="33" spans="1:53" s="16" customFormat="1" ht="17.100000000000001" customHeight="1" x14ac:dyDescent="0.25">
      <c r="C33" s="18"/>
      <c r="M33" s="17"/>
      <c r="P33" s="17"/>
    </row>
    <row r="34" spans="1:53" s="16" customFormat="1" ht="20.100000000000001" customHeight="1" x14ac:dyDescent="0.2">
      <c r="C34" s="73"/>
    </row>
    <row r="35" spans="1:53" s="61" customFormat="1" x14ac:dyDescent="0.25">
      <c r="A35" s="16"/>
      <c r="B35" s="16"/>
      <c r="C35" s="17"/>
      <c r="D35" s="16"/>
      <c r="E35" s="17"/>
      <c r="F35" s="17"/>
      <c r="G35" s="16"/>
      <c r="H35" s="16"/>
      <c r="I35" s="17"/>
      <c r="J35" s="17"/>
      <c r="K35" s="16"/>
      <c r="L35" s="16"/>
      <c r="M35" s="17"/>
      <c r="N35" s="17"/>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row>
    <row r="36" spans="1:53" s="61" customFormat="1" x14ac:dyDescent="0.25">
      <c r="A36" s="16"/>
      <c r="B36" s="16"/>
      <c r="C36" s="17"/>
      <c r="D36" s="16"/>
      <c r="E36" s="17"/>
      <c r="F36" s="17"/>
      <c r="G36" s="16"/>
      <c r="H36" s="16"/>
      <c r="I36" s="17"/>
      <c r="J36" s="17"/>
      <c r="K36" s="16"/>
      <c r="L36" s="16"/>
      <c r="M36" s="17"/>
      <c r="N36" s="17"/>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row>
    <row r="37" spans="1:53" s="61" customFormat="1" x14ac:dyDescent="0.25">
      <c r="A37" s="16"/>
      <c r="B37" s="16"/>
      <c r="C37" s="17"/>
      <c r="D37" s="16"/>
      <c r="E37" s="17"/>
      <c r="F37" s="17"/>
      <c r="G37" s="16"/>
      <c r="H37" s="16"/>
      <c r="I37" s="17"/>
      <c r="J37" s="17"/>
      <c r="K37" s="16"/>
      <c r="L37" s="16"/>
      <c r="M37" s="17"/>
      <c r="N37" s="17"/>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row>
    <row r="38" spans="1:53" s="61" customFormat="1" x14ac:dyDescent="0.25">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row>
    <row r="39" spans="1:53" s="61" customFormat="1" x14ac:dyDescent="0.25">
      <c r="A39" s="16"/>
      <c r="B39" s="16"/>
      <c r="C39" s="17"/>
      <c r="D39" s="16"/>
      <c r="E39" s="17"/>
      <c r="F39" s="17"/>
      <c r="G39" s="16"/>
      <c r="H39" s="16"/>
      <c r="I39" s="17"/>
      <c r="J39" s="17"/>
      <c r="K39" s="16"/>
      <c r="L39" s="16"/>
      <c r="M39" s="17"/>
      <c r="N39" s="17"/>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row>
    <row r="40" spans="1:53" s="61" customFormat="1" x14ac:dyDescent="0.25">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row>
    <row r="41" spans="1:53" s="61" customFormat="1" x14ac:dyDescent="0.25">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R41" s="16"/>
      <c r="AS41" s="16"/>
      <c r="AT41" s="16"/>
      <c r="AU41" s="16"/>
      <c r="AV41" s="16"/>
      <c r="AW41" s="16"/>
      <c r="AX41" s="16"/>
      <c r="AY41" s="16"/>
      <c r="AZ41" s="16"/>
      <c r="BA41" s="16"/>
    </row>
    <row r="42" spans="1:53" s="61" customFormat="1" x14ac:dyDescent="0.25">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R42" s="16"/>
      <c r="AS42" s="16"/>
      <c r="AT42" s="16"/>
      <c r="AU42" s="16"/>
      <c r="AV42" s="16"/>
      <c r="AW42" s="16"/>
      <c r="AX42" s="16"/>
      <c r="AY42" s="16"/>
      <c r="AZ42" s="16"/>
      <c r="BA42" s="16"/>
    </row>
    <row r="43" spans="1:53" s="61" customFormat="1" x14ac:dyDescent="0.25">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R43" s="16"/>
      <c r="AS43" s="16"/>
      <c r="AT43" s="16"/>
      <c r="AU43" s="16"/>
      <c r="AV43" s="16"/>
      <c r="AW43" s="16"/>
      <c r="AX43" s="16"/>
      <c r="AY43" s="16"/>
      <c r="AZ43" s="16"/>
      <c r="BA43" s="16"/>
    </row>
    <row r="44" spans="1:53" s="61" customFormat="1" x14ac:dyDescent="0.25">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R44" s="16"/>
      <c r="AS44" s="16"/>
      <c r="AT44" s="16"/>
      <c r="AU44" s="16"/>
      <c r="AV44" s="16"/>
      <c r="AW44" s="16"/>
      <c r="AX44" s="16"/>
      <c r="AY44" s="16"/>
      <c r="AZ44" s="16"/>
      <c r="BA44" s="16"/>
    </row>
    <row r="45" spans="1:53" s="61" customFormat="1" x14ac:dyDescent="0.25">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row>
    <row r="46" spans="1:53" s="61" customFormat="1" x14ac:dyDescent="0.25">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row>
    <row r="47" spans="1:53" s="61" customFormat="1" x14ac:dyDescent="0.25">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row>
    <row r="48" spans="1:53" s="61" customFormat="1" x14ac:dyDescent="0.25">
      <c r="A48" s="21"/>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row>
    <row r="49" spans="1:28" s="61" customFormat="1" x14ac:dyDescent="0.25">
      <c r="A49" s="21"/>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row>
    <row r="50" spans="1:28" s="61" customFormat="1" x14ac:dyDescent="0.25">
      <c r="A50" s="21"/>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row>
    <row r="51" spans="1:28" s="61" customFormat="1" x14ac:dyDescent="0.25">
      <c r="A51" s="21"/>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row>
    <row r="52" spans="1:28" s="61" customFormat="1" x14ac:dyDescent="0.25">
      <c r="A52" s="21"/>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row>
    <row r="53" spans="1:28" s="61" customFormat="1" x14ac:dyDescent="0.25">
      <c r="A53" s="21"/>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row>
    <row r="54" spans="1:28" s="61" customFormat="1" x14ac:dyDescent="0.25">
      <c r="A54" s="21"/>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row>
    <row r="55" spans="1:28" s="61" customFormat="1" x14ac:dyDescent="0.25">
      <c r="A55" s="21"/>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row>
    <row r="56" spans="1:28" s="61" customFormat="1" x14ac:dyDescent="0.25">
      <c r="A56" s="21"/>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row>
    <row r="57" spans="1:28" s="61" customFormat="1" x14ac:dyDescent="0.25">
      <c r="A57" s="21"/>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row>
    <row r="58" spans="1:28" s="61" customFormat="1" x14ac:dyDescent="0.25">
      <c r="A58" s="21"/>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row>
    <row r="59" spans="1:28" s="61" customFormat="1" x14ac:dyDescent="0.25">
      <c r="A59" s="21"/>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row>
    <row r="60" spans="1:28" s="61" customFormat="1" x14ac:dyDescent="0.25">
      <c r="A60" s="21"/>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row>
    <row r="61" spans="1:28" s="61" customFormat="1" x14ac:dyDescent="0.25">
      <c r="A61" s="21"/>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row>
    <row r="62" spans="1:28" s="61" customFormat="1" x14ac:dyDescent="0.25">
      <c r="A62" s="21"/>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row>
    <row r="63" spans="1:28" s="61" customFormat="1" x14ac:dyDescent="0.25">
      <c r="A63" s="21"/>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row>
    <row r="64" spans="1:28" s="61" customFormat="1" x14ac:dyDescent="0.25">
      <c r="A64" s="21"/>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row>
    <row r="65" spans="1:40" s="61" customFormat="1" x14ac:dyDescent="0.25">
      <c r="A65" s="21"/>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row>
    <row r="66" spans="1:40" s="61" customFormat="1" x14ac:dyDescent="0.25">
      <c r="A66" s="21"/>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row>
    <row r="67" spans="1:40" s="61" customFormat="1" x14ac:dyDescent="0.25">
      <c r="A67" s="21"/>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row>
    <row r="68" spans="1:40" s="61" customFormat="1" x14ac:dyDescent="0.25">
      <c r="A68" s="21"/>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row>
    <row r="69" spans="1:40" s="61" customFormat="1" x14ac:dyDescent="0.25">
      <c r="A69" s="21"/>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row>
    <row r="70" spans="1:40" s="61" customFormat="1" x14ac:dyDescent="0.25">
      <c r="A70" s="21"/>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row>
    <row r="71" spans="1:40" s="61" customFormat="1" x14ac:dyDescent="0.25">
      <c r="A71" s="21"/>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row>
    <row r="72" spans="1:40" s="61" customFormat="1" x14ac:dyDescent="0.25">
      <c r="A72" s="21"/>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row>
    <row r="73" spans="1:40" s="30" customFormat="1" x14ac:dyDescent="0.25">
      <c r="A73" s="21"/>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61"/>
      <c r="AD73" s="61"/>
      <c r="AE73" s="61"/>
      <c r="AF73" s="61"/>
      <c r="AG73" s="61"/>
      <c r="AH73" s="61"/>
      <c r="AI73" s="61"/>
      <c r="AJ73" s="61"/>
      <c r="AK73" s="61"/>
      <c r="AL73" s="61"/>
      <c r="AM73" s="61"/>
      <c r="AN73" s="61"/>
    </row>
    <row r="74" spans="1:40" s="30" customFormat="1" x14ac:dyDescent="0.25">
      <c r="A74" s="21"/>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61"/>
      <c r="AD74" s="61"/>
      <c r="AE74" s="61"/>
      <c r="AF74" s="61"/>
      <c r="AG74" s="61"/>
      <c r="AH74" s="61"/>
      <c r="AI74" s="61"/>
      <c r="AJ74" s="61"/>
      <c r="AK74" s="61"/>
      <c r="AL74" s="61"/>
      <c r="AM74" s="61"/>
      <c r="AN74" s="61"/>
    </row>
    <row r="75" spans="1:40" s="30" customFormat="1" x14ac:dyDescent="0.25">
      <c r="A75" s="21"/>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61"/>
      <c r="AD75" s="61"/>
      <c r="AE75" s="61"/>
      <c r="AF75" s="61"/>
      <c r="AG75" s="61"/>
      <c r="AH75" s="61"/>
      <c r="AI75" s="61"/>
      <c r="AJ75" s="61"/>
      <c r="AK75" s="61"/>
      <c r="AL75" s="61"/>
      <c r="AM75" s="61"/>
      <c r="AN75" s="61"/>
    </row>
    <row r="76" spans="1:40" s="30" customFormat="1" x14ac:dyDescent="0.25">
      <c r="A76" s="21"/>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61"/>
      <c r="AD76" s="61"/>
      <c r="AE76" s="61"/>
      <c r="AF76" s="61"/>
      <c r="AG76" s="61"/>
      <c r="AH76" s="61"/>
      <c r="AI76" s="61"/>
      <c r="AJ76" s="61"/>
      <c r="AK76" s="61"/>
      <c r="AL76" s="61"/>
      <c r="AM76" s="61"/>
      <c r="AN76" s="61"/>
    </row>
    <row r="77" spans="1:40" s="30" customFormat="1" x14ac:dyDescent="0.25">
      <c r="A77" s="21"/>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61"/>
      <c r="AD77" s="61"/>
      <c r="AE77" s="61"/>
      <c r="AF77" s="61"/>
      <c r="AG77" s="61"/>
      <c r="AH77" s="61"/>
      <c r="AI77" s="61"/>
      <c r="AJ77" s="61"/>
      <c r="AK77" s="61"/>
      <c r="AL77" s="61"/>
      <c r="AM77" s="61"/>
      <c r="AN77" s="61"/>
    </row>
    <row r="78" spans="1:40" s="30" customFormat="1" x14ac:dyDescent="0.25">
      <c r="A78" s="21"/>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61"/>
      <c r="AD78" s="61"/>
      <c r="AE78" s="61"/>
      <c r="AF78" s="61"/>
      <c r="AG78" s="61"/>
      <c r="AH78" s="61"/>
      <c r="AI78" s="61"/>
      <c r="AJ78" s="61"/>
      <c r="AK78" s="61"/>
      <c r="AL78" s="61"/>
      <c r="AM78" s="61"/>
      <c r="AN78" s="61"/>
    </row>
    <row r="79" spans="1:40" s="30" customFormat="1" x14ac:dyDescent="0.25">
      <c r="A79" s="21"/>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61"/>
      <c r="AD79" s="61"/>
      <c r="AE79" s="61"/>
      <c r="AF79" s="61"/>
      <c r="AG79" s="61"/>
      <c r="AH79" s="61"/>
      <c r="AI79" s="61"/>
      <c r="AJ79" s="61"/>
      <c r="AK79" s="61"/>
      <c r="AL79" s="61"/>
      <c r="AM79" s="61"/>
      <c r="AN79" s="61"/>
    </row>
    <row r="80" spans="1:40" s="30" customFormat="1" x14ac:dyDescent="0.25">
      <c r="A80" s="21"/>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61"/>
      <c r="AD80" s="61"/>
      <c r="AE80" s="61"/>
      <c r="AF80" s="61"/>
      <c r="AG80" s="61"/>
      <c r="AH80" s="61"/>
      <c r="AI80" s="61"/>
      <c r="AJ80" s="61"/>
      <c r="AK80" s="61"/>
      <c r="AL80" s="61"/>
      <c r="AM80" s="61"/>
      <c r="AN80" s="61"/>
    </row>
    <row r="81" spans="1:40" s="30" customFormat="1" x14ac:dyDescent="0.25">
      <c r="A81" s="21"/>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61"/>
      <c r="AD81" s="61"/>
      <c r="AE81" s="61"/>
      <c r="AF81" s="61"/>
      <c r="AG81" s="61"/>
      <c r="AH81" s="61"/>
      <c r="AI81" s="61"/>
      <c r="AJ81" s="61"/>
      <c r="AK81" s="61"/>
      <c r="AL81" s="61"/>
      <c r="AM81" s="61"/>
      <c r="AN81" s="61"/>
    </row>
    <row r="82" spans="1:40" s="30" customFormat="1" x14ac:dyDescent="0.25">
      <c r="A82" s="21"/>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61"/>
      <c r="AD82" s="61"/>
      <c r="AE82" s="61"/>
      <c r="AF82" s="61"/>
      <c r="AG82" s="61"/>
      <c r="AH82" s="61"/>
      <c r="AI82" s="61"/>
      <c r="AJ82" s="61"/>
      <c r="AK82" s="61"/>
      <c r="AL82" s="61"/>
      <c r="AM82" s="61"/>
      <c r="AN82" s="61"/>
    </row>
    <row r="83" spans="1:40" s="30" customFormat="1" x14ac:dyDescent="0.25">
      <c r="A83" s="21"/>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61"/>
      <c r="AD83" s="61"/>
      <c r="AE83" s="61"/>
      <c r="AF83" s="61"/>
      <c r="AG83" s="61"/>
      <c r="AH83" s="61"/>
      <c r="AI83" s="61"/>
      <c r="AJ83" s="61"/>
      <c r="AK83" s="61"/>
      <c r="AL83" s="61"/>
      <c r="AM83" s="61"/>
      <c r="AN83" s="61"/>
    </row>
    <row r="84" spans="1:40" s="30" customFormat="1" x14ac:dyDescent="0.25">
      <c r="A84" s="21"/>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61"/>
      <c r="AD84" s="61"/>
      <c r="AE84" s="61"/>
      <c r="AF84" s="61"/>
      <c r="AG84" s="61"/>
      <c r="AH84" s="61"/>
      <c r="AI84" s="61"/>
      <c r="AJ84" s="61"/>
      <c r="AK84" s="61"/>
      <c r="AL84" s="61"/>
      <c r="AM84" s="61"/>
      <c r="AN84" s="61"/>
    </row>
    <row r="85" spans="1:40" s="30" customFormat="1" x14ac:dyDescent="0.25">
      <c r="A85" s="21"/>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61"/>
      <c r="AD85" s="61"/>
      <c r="AE85" s="61"/>
      <c r="AF85" s="61"/>
      <c r="AG85" s="61"/>
      <c r="AH85" s="61"/>
      <c r="AI85" s="61"/>
      <c r="AJ85" s="61"/>
      <c r="AK85" s="61"/>
      <c r="AL85" s="61"/>
      <c r="AM85" s="61"/>
      <c r="AN85" s="61"/>
    </row>
    <row r="86" spans="1:40" s="30" customFormat="1" x14ac:dyDescent="0.25">
      <c r="A86" s="21"/>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61"/>
      <c r="AD86" s="61"/>
      <c r="AE86" s="61"/>
      <c r="AF86" s="61"/>
      <c r="AG86" s="61"/>
      <c r="AH86" s="61"/>
      <c r="AI86" s="61"/>
      <c r="AJ86" s="61"/>
      <c r="AK86" s="61"/>
      <c r="AL86" s="61"/>
      <c r="AM86" s="61"/>
      <c r="AN86" s="61"/>
    </row>
    <row r="87" spans="1:40" s="30" customFormat="1" x14ac:dyDescent="0.25">
      <c r="A87" s="21"/>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61"/>
      <c r="AD87" s="61"/>
      <c r="AE87" s="61"/>
      <c r="AF87" s="61"/>
      <c r="AG87" s="61"/>
      <c r="AH87" s="61"/>
      <c r="AI87" s="61"/>
      <c r="AJ87" s="61"/>
      <c r="AK87" s="61"/>
      <c r="AL87" s="61"/>
      <c r="AM87" s="61"/>
      <c r="AN87" s="61"/>
    </row>
    <row r="88" spans="1:40" s="30" customFormat="1" x14ac:dyDescent="0.25">
      <c r="A88" s="21"/>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61"/>
      <c r="AD88" s="61"/>
      <c r="AE88" s="61"/>
      <c r="AF88" s="61"/>
      <c r="AG88" s="61"/>
      <c r="AH88" s="61"/>
      <c r="AI88" s="61"/>
      <c r="AJ88" s="61"/>
      <c r="AK88" s="61"/>
      <c r="AL88" s="61"/>
      <c r="AM88" s="61"/>
      <c r="AN88" s="61"/>
    </row>
    <row r="89" spans="1:40" s="30" customFormat="1" x14ac:dyDescent="0.25">
      <c r="A89" s="21"/>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61"/>
      <c r="AD89" s="61"/>
      <c r="AE89" s="61"/>
      <c r="AF89" s="61"/>
      <c r="AG89" s="61"/>
      <c r="AH89" s="61"/>
      <c r="AI89" s="61"/>
      <c r="AJ89" s="61"/>
      <c r="AK89" s="61"/>
      <c r="AL89" s="61"/>
      <c r="AM89" s="61"/>
      <c r="AN89" s="61"/>
    </row>
    <row r="90" spans="1:40" s="30" customFormat="1" x14ac:dyDescent="0.25">
      <c r="A90" s="21"/>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61"/>
      <c r="AD90" s="61"/>
      <c r="AE90" s="61"/>
      <c r="AF90" s="61"/>
      <c r="AG90" s="61"/>
      <c r="AH90" s="61"/>
      <c r="AI90" s="61"/>
      <c r="AJ90" s="61"/>
      <c r="AK90" s="61"/>
      <c r="AL90" s="61"/>
      <c r="AM90" s="61"/>
      <c r="AN90" s="61"/>
    </row>
    <row r="91" spans="1:40" s="30" customFormat="1" x14ac:dyDescent="0.25">
      <c r="A91" s="21"/>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61"/>
      <c r="AD91" s="61"/>
      <c r="AE91" s="61"/>
      <c r="AF91" s="61"/>
      <c r="AG91" s="61"/>
      <c r="AH91" s="61"/>
      <c r="AI91" s="61"/>
      <c r="AJ91" s="61"/>
      <c r="AK91" s="61"/>
      <c r="AL91" s="61"/>
      <c r="AM91" s="61"/>
      <c r="AN91" s="61"/>
    </row>
    <row r="92" spans="1:40" s="30" customFormat="1" x14ac:dyDescent="0.25">
      <c r="A92" s="21"/>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61"/>
      <c r="AD92" s="61"/>
      <c r="AE92" s="61"/>
      <c r="AF92" s="61"/>
      <c r="AG92" s="61"/>
      <c r="AH92" s="61"/>
      <c r="AI92" s="61"/>
      <c r="AJ92" s="61"/>
      <c r="AK92" s="61"/>
      <c r="AL92" s="61"/>
      <c r="AM92" s="61"/>
      <c r="AN92" s="61"/>
    </row>
    <row r="93" spans="1:40" s="30" customFormat="1" x14ac:dyDescent="0.25">
      <c r="A93" s="21"/>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61"/>
      <c r="AD93" s="61"/>
      <c r="AE93" s="61"/>
      <c r="AF93" s="61"/>
      <c r="AG93" s="61"/>
      <c r="AH93" s="61"/>
      <c r="AI93" s="61"/>
      <c r="AJ93" s="61"/>
      <c r="AK93" s="61"/>
      <c r="AL93" s="61"/>
      <c r="AM93" s="61"/>
      <c r="AN93" s="61"/>
    </row>
    <row r="94" spans="1:40" s="30" customFormat="1" x14ac:dyDescent="0.25">
      <c r="A94" s="21"/>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61"/>
      <c r="AD94" s="61"/>
      <c r="AE94" s="61"/>
      <c r="AF94" s="61"/>
      <c r="AG94" s="61"/>
      <c r="AH94" s="61"/>
      <c r="AI94" s="61"/>
      <c r="AJ94" s="61"/>
      <c r="AK94" s="61"/>
      <c r="AL94" s="61"/>
      <c r="AM94" s="61"/>
      <c r="AN94" s="61"/>
    </row>
    <row r="95" spans="1:40" s="30" customFormat="1" x14ac:dyDescent="0.25">
      <c r="A95" s="21"/>
      <c r="B95" s="4"/>
      <c r="C95" s="19"/>
      <c r="D95" s="4"/>
      <c r="E95" s="4"/>
      <c r="F95" s="4"/>
      <c r="G95" s="4"/>
      <c r="H95" s="4"/>
      <c r="I95" s="4"/>
      <c r="J95" s="4"/>
      <c r="M95" s="4"/>
      <c r="N95" s="4"/>
      <c r="O95" s="4"/>
      <c r="P95" s="4"/>
      <c r="Q95" s="4"/>
      <c r="R95" s="4"/>
      <c r="S95" s="61"/>
      <c r="T95" s="61"/>
      <c r="U95" s="61"/>
      <c r="V95" s="61"/>
      <c r="W95" s="61"/>
      <c r="X95" s="61"/>
      <c r="Y95" s="61"/>
      <c r="Z95" s="61"/>
      <c r="AA95" s="61"/>
      <c r="AB95" s="61"/>
      <c r="AC95" s="61"/>
      <c r="AD95" s="61"/>
      <c r="AE95" s="61"/>
      <c r="AF95" s="61"/>
      <c r="AG95" s="61"/>
      <c r="AH95" s="61"/>
      <c r="AI95" s="61"/>
      <c r="AJ95" s="61"/>
      <c r="AK95" s="61"/>
      <c r="AL95" s="61"/>
      <c r="AM95" s="61"/>
      <c r="AN95" s="61"/>
    </row>
    <row r="96" spans="1:40" s="30" customFormat="1" x14ac:dyDescent="0.25">
      <c r="A96" s="21"/>
      <c r="B96" s="4"/>
      <c r="C96" s="19"/>
      <c r="D96" s="4"/>
      <c r="E96" s="4"/>
      <c r="F96" s="4"/>
      <c r="G96" s="4"/>
      <c r="H96" s="4"/>
      <c r="I96" s="4"/>
      <c r="J96" s="4"/>
      <c r="M96" s="4"/>
      <c r="N96" s="4"/>
      <c r="O96" s="4"/>
      <c r="P96" s="4"/>
      <c r="Q96" s="4"/>
      <c r="R96" s="4"/>
      <c r="S96" s="61"/>
      <c r="T96" s="61"/>
      <c r="U96" s="61"/>
      <c r="V96" s="61"/>
      <c r="W96" s="61"/>
      <c r="X96" s="61"/>
      <c r="Y96" s="61"/>
      <c r="Z96" s="61"/>
      <c r="AA96" s="61"/>
      <c r="AB96" s="61"/>
      <c r="AC96" s="61"/>
      <c r="AD96" s="61"/>
      <c r="AE96" s="61"/>
      <c r="AF96" s="61"/>
      <c r="AG96" s="61"/>
      <c r="AH96" s="61"/>
      <c r="AI96" s="61"/>
      <c r="AJ96" s="61"/>
      <c r="AK96" s="61"/>
      <c r="AL96" s="61"/>
      <c r="AM96" s="61"/>
      <c r="AN96" s="61"/>
    </row>
    <row r="97" spans="1:40" s="30" customFormat="1" x14ac:dyDescent="0.25">
      <c r="A97" s="21"/>
      <c r="B97" s="4"/>
      <c r="C97" s="19"/>
      <c r="D97" s="4"/>
      <c r="E97" s="4"/>
      <c r="F97" s="4"/>
      <c r="G97" s="4"/>
      <c r="H97" s="4"/>
      <c r="I97" s="4"/>
      <c r="J97" s="4"/>
      <c r="M97" s="4"/>
      <c r="N97" s="4"/>
      <c r="O97" s="4"/>
      <c r="P97" s="4"/>
      <c r="Q97" s="4"/>
      <c r="R97" s="4"/>
      <c r="S97" s="61"/>
      <c r="T97" s="61"/>
      <c r="U97" s="61"/>
      <c r="V97" s="61"/>
      <c r="W97" s="61"/>
      <c r="X97" s="61"/>
      <c r="Y97" s="61"/>
      <c r="Z97" s="61"/>
      <c r="AA97" s="61"/>
      <c r="AB97" s="61"/>
      <c r="AC97" s="61"/>
      <c r="AD97" s="61"/>
      <c r="AE97" s="61"/>
      <c r="AF97" s="61"/>
      <c r="AG97" s="61"/>
      <c r="AH97" s="61"/>
      <c r="AI97" s="61"/>
      <c r="AJ97" s="61"/>
      <c r="AK97" s="61"/>
      <c r="AL97" s="61"/>
      <c r="AM97" s="61"/>
      <c r="AN97" s="61"/>
    </row>
    <row r="98" spans="1:40" s="30" customFormat="1" x14ac:dyDescent="0.25">
      <c r="A98" s="21"/>
      <c r="B98" s="4"/>
      <c r="C98" s="19"/>
      <c r="D98" s="4"/>
      <c r="E98" s="4"/>
      <c r="F98" s="4"/>
      <c r="G98" s="4"/>
      <c r="H98" s="4"/>
      <c r="I98" s="4"/>
      <c r="J98" s="4"/>
      <c r="M98" s="4"/>
      <c r="N98" s="4"/>
      <c r="O98" s="4"/>
      <c r="P98" s="4"/>
      <c r="Q98" s="4"/>
      <c r="R98" s="4"/>
      <c r="S98" s="61"/>
      <c r="T98" s="61"/>
      <c r="U98" s="61"/>
      <c r="V98" s="61"/>
      <c r="W98" s="61"/>
      <c r="X98" s="61"/>
      <c r="Y98" s="61"/>
      <c r="Z98" s="61"/>
      <c r="AA98" s="61"/>
      <c r="AB98" s="61"/>
      <c r="AC98" s="61"/>
      <c r="AD98" s="61"/>
      <c r="AE98" s="61"/>
      <c r="AF98" s="61"/>
      <c r="AG98" s="61"/>
      <c r="AH98" s="61"/>
      <c r="AI98" s="61"/>
      <c r="AJ98" s="61"/>
      <c r="AK98" s="61"/>
      <c r="AL98" s="61"/>
      <c r="AM98" s="61"/>
      <c r="AN98" s="61"/>
    </row>
    <row r="99" spans="1:40" s="30" customFormat="1" x14ac:dyDescent="0.25">
      <c r="A99" s="21"/>
      <c r="B99" s="4"/>
      <c r="C99" s="19"/>
      <c r="D99" s="4"/>
      <c r="E99" s="4"/>
      <c r="F99" s="4"/>
      <c r="G99" s="4"/>
      <c r="H99" s="4"/>
      <c r="I99" s="4"/>
      <c r="J99" s="4"/>
      <c r="M99" s="4"/>
      <c r="N99" s="4"/>
      <c r="O99" s="4"/>
      <c r="P99" s="4"/>
      <c r="Q99" s="4"/>
      <c r="R99" s="4"/>
      <c r="S99" s="61"/>
      <c r="T99" s="61"/>
      <c r="U99" s="61"/>
      <c r="V99" s="61"/>
      <c r="W99" s="61"/>
      <c r="X99" s="61"/>
      <c r="Y99" s="61"/>
      <c r="Z99" s="61"/>
      <c r="AA99" s="61"/>
      <c r="AB99" s="61"/>
      <c r="AC99" s="61"/>
      <c r="AD99" s="61"/>
      <c r="AE99" s="61"/>
      <c r="AF99" s="61"/>
      <c r="AG99" s="61"/>
      <c r="AH99" s="61"/>
      <c r="AI99" s="61"/>
      <c r="AJ99" s="61"/>
      <c r="AK99" s="61"/>
      <c r="AL99" s="61"/>
      <c r="AM99" s="61"/>
      <c r="AN99" s="61"/>
    </row>
    <row r="100" spans="1:40" s="30" customFormat="1" x14ac:dyDescent="0.25">
      <c r="A100" s="21"/>
      <c r="B100" s="4"/>
      <c r="C100" s="19"/>
      <c r="D100" s="4"/>
      <c r="E100" s="4"/>
      <c r="F100" s="4"/>
      <c r="G100" s="4"/>
      <c r="H100" s="4"/>
      <c r="I100" s="4"/>
      <c r="J100" s="4"/>
      <c r="M100" s="4"/>
      <c r="N100" s="4"/>
      <c r="O100" s="4"/>
      <c r="P100" s="4"/>
      <c r="Q100" s="4"/>
      <c r="R100" s="4"/>
      <c r="S100" s="61"/>
      <c r="T100" s="61"/>
      <c r="U100" s="61"/>
      <c r="V100" s="61"/>
      <c r="W100" s="61"/>
      <c r="X100" s="61"/>
      <c r="Y100" s="61"/>
      <c r="Z100" s="61"/>
      <c r="AA100" s="61"/>
      <c r="AB100" s="61"/>
      <c r="AC100" s="61"/>
      <c r="AD100" s="61"/>
      <c r="AE100" s="61"/>
      <c r="AF100" s="61"/>
      <c r="AG100" s="61"/>
      <c r="AH100" s="61"/>
      <c r="AI100" s="61"/>
      <c r="AJ100" s="61"/>
      <c r="AK100" s="61"/>
      <c r="AL100" s="61"/>
      <c r="AM100" s="61"/>
      <c r="AN100" s="61"/>
    </row>
    <row r="101" spans="1:40" s="30" customFormat="1" x14ac:dyDescent="0.25">
      <c r="A101" s="21"/>
      <c r="B101" s="4"/>
      <c r="C101" s="19"/>
      <c r="D101" s="4"/>
      <c r="E101" s="4"/>
      <c r="F101" s="4"/>
      <c r="G101" s="4"/>
      <c r="H101" s="4"/>
      <c r="I101" s="4"/>
      <c r="J101" s="4"/>
      <c r="M101" s="4"/>
      <c r="N101" s="4"/>
      <c r="O101" s="4"/>
      <c r="P101" s="4"/>
      <c r="Q101" s="4"/>
      <c r="R101" s="4"/>
      <c r="S101" s="61"/>
      <c r="T101" s="61"/>
      <c r="U101" s="61"/>
      <c r="V101" s="61"/>
      <c r="W101" s="61"/>
      <c r="X101" s="61"/>
      <c r="Y101" s="61"/>
      <c r="Z101" s="61"/>
      <c r="AA101" s="61"/>
      <c r="AB101" s="61"/>
      <c r="AC101" s="61"/>
      <c r="AD101" s="61"/>
      <c r="AE101" s="61"/>
      <c r="AF101" s="61"/>
      <c r="AG101" s="61"/>
      <c r="AH101" s="61"/>
      <c r="AI101" s="61"/>
      <c r="AJ101" s="61"/>
      <c r="AK101" s="61"/>
      <c r="AL101" s="61"/>
      <c r="AM101" s="61"/>
      <c r="AN101" s="61"/>
    </row>
    <row r="102" spans="1:40" s="30" customFormat="1" x14ac:dyDescent="0.25">
      <c r="A102" s="21"/>
      <c r="B102" s="4"/>
      <c r="C102" s="19"/>
      <c r="D102" s="4"/>
      <c r="E102" s="4"/>
      <c r="F102" s="4"/>
      <c r="G102" s="4"/>
      <c r="H102" s="4"/>
      <c r="I102" s="4"/>
      <c r="J102" s="4"/>
      <c r="M102" s="4"/>
      <c r="N102" s="4"/>
      <c r="O102" s="4"/>
      <c r="P102" s="4"/>
      <c r="Q102" s="4"/>
      <c r="R102" s="4"/>
      <c r="S102" s="61"/>
      <c r="T102" s="61"/>
      <c r="U102" s="61"/>
      <c r="V102" s="61"/>
      <c r="W102" s="61"/>
      <c r="X102" s="61"/>
      <c r="Y102" s="61"/>
      <c r="Z102" s="61"/>
      <c r="AA102" s="61"/>
      <c r="AB102" s="61"/>
      <c r="AC102" s="61"/>
      <c r="AD102" s="61"/>
      <c r="AE102" s="61"/>
      <c r="AF102" s="61"/>
      <c r="AG102" s="61"/>
      <c r="AH102" s="61"/>
      <c r="AI102" s="61"/>
      <c r="AJ102" s="61"/>
      <c r="AK102" s="61"/>
      <c r="AL102" s="61"/>
      <c r="AM102" s="61"/>
      <c r="AN102" s="61"/>
    </row>
    <row r="103" spans="1:40" s="30" customFormat="1" x14ac:dyDescent="0.25">
      <c r="A103" s="21"/>
      <c r="B103" s="4"/>
      <c r="C103" s="19"/>
      <c r="D103" s="4"/>
      <c r="E103" s="4"/>
      <c r="F103" s="4"/>
      <c r="G103" s="4"/>
      <c r="H103" s="4"/>
      <c r="I103" s="4"/>
      <c r="J103" s="4"/>
      <c r="M103" s="4"/>
      <c r="N103" s="4"/>
      <c r="O103" s="4"/>
      <c r="P103" s="4"/>
      <c r="Q103" s="4"/>
      <c r="R103" s="4"/>
      <c r="S103" s="61"/>
      <c r="T103" s="61"/>
      <c r="U103" s="61"/>
      <c r="V103" s="61"/>
      <c r="W103" s="61"/>
      <c r="X103" s="61"/>
      <c r="Y103" s="61"/>
      <c r="Z103" s="61"/>
      <c r="AA103" s="61"/>
      <c r="AB103" s="61"/>
      <c r="AC103" s="61"/>
      <c r="AD103" s="61"/>
      <c r="AE103" s="61"/>
      <c r="AF103" s="61"/>
      <c r="AG103" s="61"/>
      <c r="AH103" s="61"/>
      <c r="AI103" s="61"/>
      <c r="AJ103" s="61"/>
      <c r="AK103" s="61"/>
      <c r="AL103" s="61"/>
      <c r="AM103" s="61"/>
      <c r="AN103" s="61"/>
    </row>
    <row r="104" spans="1:40" s="30" customFormat="1" x14ac:dyDescent="0.25">
      <c r="A104" s="21"/>
      <c r="B104" s="4"/>
      <c r="C104" s="19"/>
      <c r="D104" s="4"/>
      <c r="E104" s="4"/>
      <c r="F104" s="4"/>
      <c r="G104" s="4"/>
      <c r="H104" s="4"/>
      <c r="I104" s="4"/>
      <c r="J104" s="4"/>
      <c r="M104" s="4"/>
      <c r="N104" s="4"/>
      <c r="O104" s="4"/>
      <c r="P104" s="4"/>
      <c r="Q104" s="4"/>
      <c r="R104" s="4"/>
      <c r="S104" s="61"/>
      <c r="T104" s="61"/>
      <c r="U104" s="61"/>
      <c r="V104" s="61"/>
      <c r="W104" s="61"/>
      <c r="X104" s="61"/>
      <c r="Y104" s="61"/>
      <c r="Z104" s="61"/>
      <c r="AA104" s="61"/>
      <c r="AB104" s="61"/>
      <c r="AC104" s="61"/>
      <c r="AD104" s="61"/>
      <c r="AE104" s="61"/>
      <c r="AF104" s="61"/>
      <c r="AG104" s="61"/>
      <c r="AH104" s="61"/>
      <c r="AI104" s="61"/>
      <c r="AJ104" s="61"/>
      <c r="AK104" s="61"/>
      <c r="AL104" s="61"/>
      <c r="AM104" s="61"/>
      <c r="AN104" s="61"/>
    </row>
    <row r="105" spans="1:40" s="30" customFormat="1" x14ac:dyDescent="0.25">
      <c r="A105" s="21"/>
      <c r="B105" s="4"/>
      <c r="C105" s="19"/>
      <c r="D105" s="4"/>
      <c r="E105" s="4"/>
      <c r="F105" s="4"/>
      <c r="G105" s="4"/>
      <c r="H105" s="4"/>
      <c r="I105" s="4"/>
      <c r="J105" s="4"/>
      <c r="M105" s="4"/>
      <c r="N105" s="4"/>
      <c r="O105" s="4"/>
      <c r="P105" s="4"/>
      <c r="Q105" s="4"/>
      <c r="R105" s="4"/>
      <c r="S105" s="61"/>
      <c r="T105" s="61"/>
      <c r="U105" s="61"/>
      <c r="V105" s="61"/>
      <c r="W105" s="61"/>
      <c r="X105" s="61"/>
      <c r="Y105" s="61"/>
      <c r="Z105" s="61"/>
      <c r="AA105" s="61"/>
      <c r="AB105" s="61"/>
      <c r="AC105" s="61"/>
      <c r="AD105" s="61"/>
      <c r="AE105" s="61"/>
      <c r="AF105" s="61"/>
      <c r="AG105" s="61"/>
      <c r="AH105" s="61"/>
      <c r="AI105" s="61"/>
      <c r="AJ105" s="61"/>
      <c r="AK105" s="61"/>
      <c r="AL105" s="61"/>
      <c r="AM105" s="61"/>
      <c r="AN105" s="61"/>
    </row>
    <row r="106" spans="1:40" s="30" customFormat="1" x14ac:dyDescent="0.25">
      <c r="A106" s="21"/>
      <c r="B106" s="4"/>
      <c r="C106" s="19"/>
      <c r="D106" s="4"/>
      <c r="E106" s="4"/>
      <c r="F106" s="4"/>
      <c r="G106" s="4"/>
      <c r="H106" s="4"/>
      <c r="I106" s="4"/>
      <c r="J106" s="4"/>
      <c r="M106" s="4"/>
      <c r="N106" s="4"/>
      <c r="O106" s="4"/>
      <c r="P106" s="4"/>
      <c r="Q106" s="4"/>
      <c r="R106" s="4"/>
      <c r="S106" s="61"/>
      <c r="T106" s="61"/>
      <c r="U106" s="61"/>
      <c r="V106" s="61"/>
      <c r="W106" s="61"/>
      <c r="X106" s="61"/>
      <c r="Y106" s="61"/>
      <c r="Z106" s="61"/>
      <c r="AA106" s="61"/>
      <c r="AB106" s="61"/>
      <c r="AC106" s="61"/>
      <c r="AD106" s="61"/>
      <c r="AE106" s="61"/>
      <c r="AF106" s="61"/>
      <c r="AG106" s="61"/>
      <c r="AH106" s="61"/>
      <c r="AI106" s="61"/>
      <c r="AJ106" s="61"/>
      <c r="AK106" s="61"/>
      <c r="AL106" s="61"/>
      <c r="AM106" s="61"/>
      <c r="AN106" s="61"/>
    </row>
    <row r="107" spans="1:40" s="30" customFormat="1" x14ac:dyDescent="0.25">
      <c r="A107" s="21"/>
      <c r="B107" s="4"/>
      <c r="C107" s="19"/>
      <c r="D107" s="4"/>
      <c r="E107" s="4"/>
      <c r="F107" s="4"/>
      <c r="G107" s="4"/>
      <c r="H107" s="4"/>
      <c r="I107" s="4"/>
      <c r="J107" s="4"/>
      <c r="M107" s="4"/>
      <c r="N107" s="4"/>
      <c r="O107" s="4"/>
      <c r="P107" s="4"/>
      <c r="Q107" s="4"/>
      <c r="R107" s="4"/>
      <c r="S107" s="61"/>
      <c r="T107" s="61"/>
      <c r="U107" s="61"/>
      <c r="V107" s="61"/>
      <c r="W107" s="61"/>
      <c r="X107" s="61"/>
      <c r="Y107" s="61"/>
      <c r="Z107" s="61"/>
      <c r="AA107" s="61"/>
      <c r="AB107" s="61"/>
      <c r="AC107" s="61"/>
      <c r="AD107" s="61"/>
      <c r="AE107" s="61"/>
      <c r="AF107" s="61"/>
      <c r="AG107" s="61"/>
      <c r="AH107" s="61"/>
      <c r="AI107" s="61"/>
      <c r="AJ107" s="61"/>
      <c r="AK107" s="61"/>
      <c r="AL107" s="61"/>
      <c r="AM107" s="61"/>
      <c r="AN107" s="61"/>
    </row>
    <row r="108" spans="1:40" s="30" customFormat="1" x14ac:dyDescent="0.25">
      <c r="A108" s="21"/>
      <c r="B108" s="4"/>
      <c r="C108" s="19"/>
      <c r="D108" s="4"/>
      <c r="E108" s="4"/>
      <c r="F108" s="4"/>
      <c r="G108" s="4"/>
      <c r="H108" s="4"/>
      <c r="I108" s="4"/>
      <c r="J108" s="4"/>
      <c r="M108" s="4"/>
      <c r="N108" s="4"/>
      <c r="O108" s="4"/>
      <c r="P108" s="4"/>
      <c r="Q108" s="4"/>
      <c r="R108" s="4"/>
      <c r="S108" s="61"/>
      <c r="T108" s="61"/>
      <c r="U108" s="61"/>
      <c r="V108" s="61"/>
      <c r="W108" s="61"/>
      <c r="X108" s="61"/>
      <c r="Y108" s="61"/>
      <c r="Z108" s="61"/>
      <c r="AA108" s="61"/>
      <c r="AB108" s="61"/>
      <c r="AC108" s="61"/>
      <c r="AD108" s="61"/>
      <c r="AE108" s="61"/>
      <c r="AF108" s="61"/>
      <c r="AG108" s="61"/>
      <c r="AH108" s="61"/>
      <c r="AI108" s="61"/>
      <c r="AJ108" s="61"/>
      <c r="AK108" s="61"/>
      <c r="AL108" s="61"/>
      <c r="AM108" s="61"/>
      <c r="AN108" s="61"/>
    </row>
    <row r="109" spans="1:40" s="30" customFormat="1" x14ac:dyDescent="0.25">
      <c r="A109" s="21"/>
      <c r="B109" s="4"/>
      <c r="C109" s="19"/>
      <c r="D109" s="4"/>
      <c r="E109" s="4"/>
      <c r="F109" s="4"/>
      <c r="G109" s="4"/>
      <c r="H109" s="4"/>
      <c r="I109" s="4"/>
      <c r="J109" s="4"/>
      <c r="M109" s="4"/>
      <c r="N109" s="4"/>
      <c r="O109" s="4"/>
      <c r="P109" s="4"/>
      <c r="Q109" s="4"/>
      <c r="R109" s="4"/>
      <c r="S109" s="61"/>
      <c r="T109" s="61"/>
      <c r="U109" s="61"/>
      <c r="V109" s="61"/>
      <c r="W109" s="61"/>
      <c r="X109" s="61"/>
      <c r="Y109" s="61"/>
      <c r="Z109" s="61"/>
      <c r="AA109" s="61"/>
      <c r="AB109" s="61"/>
      <c r="AC109" s="61"/>
      <c r="AD109" s="61"/>
      <c r="AE109" s="61"/>
      <c r="AF109" s="61"/>
      <c r="AG109" s="61"/>
      <c r="AH109" s="61"/>
      <c r="AI109" s="61"/>
      <c r="AJ109" s="61"/>
      <c r="AK109" s="61"/>
      <c r="AL109" s="61"/>
      <c r="AM109" s="61"/>
      <c r="AN109" s="61"/>
    </row>
    <row r="110" spans="1:40" s="30" customFormat="1" x14ac:dyDescent="0.25">
      <c r="A110" s="21"/>
      <c r="B110" s="4"/>
      <c r="C110" s="19"/>
      <c r="D110" s="4"/>
      <c r="E110" s="4"/>
      <c r="F110" s="4"/>
      <c r="G110" s="4"/>
      <c r="H110" s="4"/>
      <c r="I110" s="4"/>
      <c r="J110" s="4"/>
      <c r="M110" s="4"/>
      <c r="N110" s="4"/>
      <c r="O110" s="4"/>
      <c r="P110" s="4"/>
      <c r="Q110" s="4"/>
      <c r="R110" s="4"/>
      <c r="S110" s="61"/>
      <c r="T110" s="61"/>
      <c r="U110" s="61"/>
      <c r="V110" s="61"/>
      <c r="W110" s="61"/>
      <c r="X110" s="61"/>
      <c r="Y110" s="61"/>
      <c r="Z110" s="61"/>
      <c r="AA110" s="61"/>
      <c r="AB110" s="61"/>
      <c r="AC110" s="61"/>
      <c r="AD110" s="61"/>
      <c r="AE110" s="61"/>
      <c r="AF110" s="61"/>
      <c r="AG110" s="61"/>
      <c r="AH110" s="61"/>
      <c r="AI110" s="61"/>
      <c r="AJ110" s="61"/>
      <c r="AK110" s="61"/>
      <c r="AL110" s="61"/>
      <c r="AM110" s="61"/>
      <c r="AN110" s="61"/>
    </row>
    <row r="111" spans="1:40" s="30" customFormat="1" x14ac:dyDescent="0.25">
      <c r="A111" s="21"/>
      <c r="B111" s="4"/>
      <c r="C111" s="19"/>
      <c r="D111" s="4"/>
      <c r="E111" s="4"/>
      <c r="F111" s="4"/>
      <c r="G111" s="4"/>
      <c r="H111" s="4"/>
      <c r="I111" s="4"/>
      <c r="J111" s="4"/>
      <c r="M111" s="4"/>
      <c r="N111" s="4"/>
      <c r="O111" s="4"/>
      <c r="P111" s="4"/>
      <c r="Q111" s="4"/>
      <c r="R111" s="4"/>
      <c r="S111" s="61"/>
      <c r="T111" s="61"/>
      <c r="U111" s="61"/>
      <c r="V111" s="61"/>
      <c r="W111" s="61"/>
      <c r="X111" s="61"/>
      <c r="Y111" s="61"/>
      <c r="Z111" s="61"/>
      <c r="AA111" s="61"/>
      <c r="AB111" s="61"/>
      <c r="AC111" s="61"/>
      <c r="AD111" s="61"/>
      <c r="AE111" s="61"/>
      <c r="AF111" s="61"/>
      <c r="AG111" s="61"/>
      <c r="AH111" s="61"/>
      <c r="AI111" s="61"/>
      <c r="AJ111" s="61"/>
      <c r="AK111" s="61"/>
      <c r="AL111" s="61"/>
      <c r="AM111" s="61"/>
      <c r="AN111" s="61"/>
    </row>
    <row r="112" spans="1:40" s="30" customFormat="1" x14ac:dyDescent="0.25">
      <c r="A112" s="21"/>
      <c r="B112" s="4"/>
      <c r="C112" s="19"/>
      <c r="D112" s="4"/>
      <c r="E112" s="4"/>
      <c r="F112" s="4"/>
      <c r="G112" s="4"/>
      <c r="H112" s="4"/>
      <c r="I112" s="4"/>
      <c r="J112" s="4"/>
      <c r="M112" s="4"/>
      <c r="N112" s="4"/>
      <c r="O112" s="4"/>
      <c r="P112" s="4"/>
      <c r="Q112" s="4"/>
      <c r="R112" s="4"/>
      <c r="S112" s="61"/>
      <c r="T112" s="61"/>
      <c r="U112" s="61"/>
      <c r="V112" s="61"/>
      <c r="W112" s="61"/>
      <c r="X112" s="61"/>
      <c r="Y112" s="61"/>
      <c r="Z112" s="61"/>
      <c r="AA112" s="61"/>
      <c r="AB112" s="61"/>
      <c r="AC112" s="61"/>
      <c r="AD112" s="61"/>
      <c r="AE112" s="61"/>
      <c r="AF112" s="61"/>
      <c r="AG112" s="61"/>
      <c r="AH112" s="61"/>
      <c r="AI112" s="61"/>
      <c r="AJ112" s="61"/>
      <c r="AK112" s="61"/>
      <c r="AL112" s="61"/>
      <c r="AM112" s="61"/>
      <c r="AN112" s="61"/>
    </row>
    <row r="113" spans="1:40" s="30" customFormat="1" x14ac:dyDescent="0.25">
      <c r="A113" s="21"/>
      <c r="B113" s="4"/>
      <c r="C113" s="19"/>
      <c r="D113" s="4"/>
      <c r="E113" s="4"/>
      <c r="F113" s="4"/>
      <c r="G113" s="4"/>
      <c r="H113" s="4"/>
      <c r="I113" s="4"/>
      <c r="J113" s="4"/>
      <c r="M113" s="4"/>
      <c r="N113" s="4"/>
      <c r="O113" s="4"/>
      <c r="P113" s="4"/>
      <c r="Q113" s="4"/>
      <c r="R113" s="4"/>
      <c r="S113" s="61"/>
      <c r="T113" s="61"/>
      <c r="U113" s="61"/>
      <c r="V113" s="61"/>
      <c r="W113" s="61"/>
      <c r="X113" s="61"/>
      <c r="Y113" s="61"/>
      <c r="Z113" s="61"/>
      <c r="AA113" s="61"/>
      <c r="AB113" s="61"/>
      <c r="AC113" s="61"/>
      <c r="AD113" s="61"/>
      <c r="AE113" s="61"/>
      <c r="AF113" s="61"/>
      <c r="AG113" s="61"/>
      <c r="AH113" s="61"/>
      <c r="AI113" s="61"/>
      <c r="AJ113" s="61"/>
      <c r="AK113" s="61"/>
      <c r="AL113" s="61"/>
      <c r="AM113" s="61"/>
      <c r="AN113" s="61"/>
    </row>
    <row r="114" spans="1:40" s="30" customFormat="1" x14ac:dyDescent="0.25">
      <c r="A114" s="21"/>
      <c r="B114" s="4"/>
      <c r="C114" s="19"/>
      <c r="D114" s="4"/>
      <c r="E114" s="4"/>
      <c r="F114" s="4"/>
      <c r="G114" s="4"/>
      <c r="H114" s="4"/>
      <c r="I114" s="4"/>
      <c r="J114" s="4"/>
      <c r="M114" s="4"/>
      <c r="N114" s="4"/>
      <c r="O114" s="4"/>
      <c r="P114" s="4"/>
      <c r="Q114" s="4"/>
      <c r="R114" s="4"/>
      <c r="S114" s="61"/>
      <c r="T114" s="61"/>
      <c r="U114" s="61"/>
      <c r="V114" s="61"/>
      <c r="W114" s="61"/>
      <c r="X114" s="61"/>
      <c r="Y114" s="61"/>
      <c r="Z114" s="61"/>
      <c r="AA114" s="61"/>
      <c r="AB114" s="61"/>
      <c r="AC114" s="61"/>
      <c r="AD114" s="61"/>
      <c r="AE114" s="61"/>
      <c r="AF114" s="61"/>
      <c r="AG114" s="61"/>
      <c r="AH114" s="61"/>
      <c r="AI114" s="61"/>
      <c r="AJ114" s="61"/>
      <c r="AK114" s="61"/>
      <c r="AL114" s="61"/>
      <c r="AM114" s="61"/>
      <c r="AN114" s="61"/>
    </row>
    <row r="115" spans="1:40" s="30" customFormat="1" x14ac:dyDescent="0.25">
      <c r="A115" s="21"/>
      <c r="B115" s="4"/>
      <c r="C115" s="19"/>
      <c r="D115" s="4"/>
      <c r="E115" s="4"/>
      <c r="F115" s="4"/>
      <c r="G115" s="4"/>
      <c r="H115" s="4"/>
      <c r="I115" s="4"/>
      <c r="J115" s="4"/>
      <c r="M115" s="4"/>
      <c r="N115" s="4"/>
      <c r="O115" s="4"/>
      <c r="P115" s="4"/>
      <c r="Q115" s="4"/>
      <c r="R115" s="4"/>
      <c r="S115" s="61"/>
      <c r="T115" s="61"/>
      <c r="U115" s="61"/>
      <c r="V115" s="61"/>
      <c r="W115" s="61"/>
      <c r="X115" s="61"/>
      <c r="Y115" s="61"/>
      <c r="Z115" s="61"/>
      <c r="AA115" s="61"/>
      <c r="AB115" s="61"/>
      <c r="AC115" s="61"/>
      <c r="AD115" s="61"/>
      <c r="AE115" s="61"/>
      <c r="AF115" s="61"/>
      <c r="AG115" s="61"/>
      <c r="AH115" s="61"/>
      <c r="AI115" s="61"/>
      <c r="AJ115" s="61"/>
      <c r="AK115" s="61"/>
      <c r="AL115" s="61"/>
      <c r="AM115" s="61"/>
      <c r="AN115" s="61"/>
    </row>
    <row r="116" spans="1:40" s="30" customFormat="1" x14ac:dyDescent="0.25">
      <c r="A116" s="21"/>
      <c r="B116" s="4"/>
      <c r="C116" s="19"/>
      <c r="D116" s="4"/>
      <c r="E116" s="4"/>
      <c r="F116" s="4"/>
      <c r="G116" s="4"/>
      <c r="H116" s="4"/>
      <c r="I116" s="4"/>
      <c r="J116" s="4"/>
      <c r="M116" s="4"/>
      <c r="N116" s="4"/>
      <c r="O116" s="4"/>
      <c r="P116" s="4"/>
      <c r="Q116" s="4"/>
      <c r="R116" s="4"/>
      <c r="S116" s="61"/>
      <c r="T116" s="61"/>
      <c r="U116" s="61"/>
      <c r="V116" s="61"/>
      <c r="W116" s="61"/>
      <c r="X116" s="61"/>
      <c r="Y116" s="61"/>
      <c r="Z116" s="61"/>
      <c r="AA116" s="61"/>
      <c r="AB116" s="61"/>
      <c r="AC116" s="61"/>
      <c r="AD116" s="61"/>
      <c r="AE116" s="61"/>
      <c r="AF116" s="61"/>
      <c r="AG116" s="61"/>
      <c r="AH116" s="61"/>
      <c r="AI116" s="61"/>
      <c r="AJ116" s="61"/>
      <c r="AK116" s="61"/>
      <c r="AL116" s="61"/>
      <c r="AM116" s="61"/>
      <c r="AN116" s="61"/>
    </row>
    <row r="117" spans="1:40" s="30" customFormat="1" x14ac:dyDescent="0.25">
      <c r="A117" s="21"/>
      <c r="B117" s="4"/>
      <c r="C117" s="19"/>
      <c r="D117" s="4"/>
      <c r="E117" s="4"/>
      <c r="F117" s="4"/>
      <c r="G117" s="4"/>
      <c r="H117" s="4"/>
      <c r="I117" s="4"/>
      <c r="J117" s="4"/>
      <c r="M117" s="4"/>
      <c r="N117" s="4"/>
      <c r="O117" s="4"/>
      <c r="P117" s="4"/>
      <c r="Q117" s="4"/>
      <c r="R117" s="4"/>
      <c r="S117" s="61"/>
      <c r="T117" s="61"/>
      <c r="U117" s="61"/>
      <c r="V117" s="61"/>
      <c r="W117" s="61"/>
      <c r="X117" s="61"/>
      <c r="Y117" s="61"/>
      <c r="Z117" s="61"/>
      <c r="AA117" s="61"/>
      <c r="AB117" s="61"/>
      <c r="AC117" s="61"/>
      <c r="AD117" s="61"/>
      <c r="AE117" s="61"/>
      <c r="AF117" s="61"/>
      <c r="AG117" s="61"/>
      <c r="AH117" s="61"/>
      <c r="AI117" s="61"/>
      <c r="AJ117" s="61"/>
      <c r="AK117" s="61"/>
      <c r="AL117" s="61"/>
      <c r="AM117" s="61"/>
      <c r="AN117" s="61"/>
    </row>
    <row r="118" spans="1:40" s="30" customFormat="1" x14ac:dyDescent="0.25">
      <c r="A118" s="21"/>
      <c r="B118" s="4"/>
      <c r="C118" s="19"/>
      <c r="D118" s="4"/>
      <c r="E118" s="4"/>
      <c r="F118" s="4"/>
      <c r="G118" s="4"/>
      <c r="H118" s="4"/>
      <c r="I118" s="4"/>
      <c r="J118" s="4"/>
      <c r="M118" s="4"/>
      <c r="N118" s="4"/>
      <c r="O118" s="4"/>
      <c r="P118" s="4"/>
      <c r="Q118" s="4"/>
      <c r="R118" s="4"/>
      <c r="S118" s="61"/>
      <c r="T118" s="61"/>
      <c r="U118" s="61"/>
      <c r="V118" s="61"/>
      <c r="W118" s="61"/>
      <c r="X118" s="61"/>
      <c r="Y118" s="61"/>
      <c r="Z118" s="61"/>
      <c r="AA118" s="61"/>
      <c r="AB118" s="61"/>
      <c r="AC118" s="61"/>
      <c r="AD118" s="61"/>
      <c r="AE118" s="61"/>
      <c r="AF118" s="61"/>
      <c r="AG118" s="61"/>
      <c r="AH118" s="61"/>
      <c r="AI118" s="61"/>
      <c r="AJ118" s="61"/>
      <c r="AK118" s="61"/>
      <c r="AL118" s="61"/>
      <c r="AM118" s="61"/>
      <c r="AN118" s="61"/>
    </row>
    <row r="119" spans="1:40" s="30" customFormat="1" x14ac:dyDescent="0.25">
      <c r="A119" s="21"/>
      <c r="B119" s="4"/>
      <c r="C119" s="19"/>
      <c r="D119" s="4"/>
      <c r="E119" s="4"/>
      <c r="F119" s="4"/>
      <c r="G119" s="4"/>
      <c r="H119" s="4"/>
      <c r="I119" s="4"/>
      <c r="J119" s="4"/>
      <c r="M119" s="4"/>
      <c r="N119" s="4"/>
      <c r="O119" s="4"/>
      <c r="P119" s="4"/>
      <c r="Q119" s="4"/>
      <c r="R119" s="4"/>
      <c r="S119" s="61"/>
      <c r="T119" s="61"/>
      <c r="U119" s="61"/>
      <c r="V119" s="61"/>
      <c r="W119" s="61"/>
      <c r="X119" s="61"/>
      <c r="Y119" s="61"/>
      <c r="Z119" s="61"/>
      <c r="AA119" s="61"/>
      <c r="AB119" s="61"/>
      <c r="AC119" s="61"/>
      <c r="AD119" s="61"/>
      <c r="AE119" s="61"/>
      <c r="AF119" s="61"/>
      <c r="AG119" s="61"/>
      <c r="AH119" s="61"/>
      <c r="AI119" s="61"/>
      <c r="AJ119" s="61"/>
      <c r="AK119" s="61"/>
      <c r="AL119" s="61"/>
      <c r="AM119" s="61"/>
      <c r="AN119" s="61"/>
    </row>
    <row r="120" spans="1:40" s="30" customFormat="1" x14ac:dyDescent="0.25">
      <c r="A120" s="21"/>
      <c r="B120" s="4"/>
      <c r="C120" s="19"/>
      <c r="D120" s="4"/>
      <c r="E120" s="4"/>
      <c r="F120" s="4"/>
      <c r="G120" s="4"/>
      <c r="H120" s="4"/>
      <c r="I120" s="4"/>
      <c r="J120" s="4"/>
      <c r="M120" s="4"/>
      <c r="N120" s="4"/>
      <c r="O120" s="4"/>
      <c r="P120" s="4"/>
      <c r="Q120" s="4"/>
      <c r="R120" s="4"/>
      <c r="S120" s="61"/>
      <c r="T120" s="61"/>
      <c r="U120" s="61"/>
      <c r="V120" s="61"/>
      <c r="W120" s="61"/>
      <c r="X120" s="61"/>
      <c r="Y120" s="61"/>
      <c r="Z120" s="61"/>
      <c r="AA120" s="61"/>
      <c r="AB120" s="61"/>
      <c r="AC120" s="61"/>
      <c r="AD120" s="61"/>
      <c r="AE120" s="61"/>
      <c r="AF120" s="61"/>
      <c r="AG120" s="61"/>
      <c r="AH120" s="61"/>
      <c r="AI120" s="61"/>
      <c r="AJ120" s="61"/>
      <c r="AK120" s="61"/>
      <c r="AL120" s="61"/>
      <c r="AM120" s="61"/>
      <c r="AN120" s="61"/>
    </row>
    <row r="121" spans="1:40" s="30" customFormat="1" x14ac:dyDescent="0.25">
      <c r="A121" s="21"/>
      <c r="B121" s="4"/>
      <c r="C121" s="19"/>
      <c r="D121" s="4"/>
      <c r="E121" s="4"/>
      <c r="F121" s="4"/>
      <c r="G121" s="4"/>
      <c r="H121" s="4"/>
      <c r="I121" s="4"/>
      <c r="J121" s="4"/>
      <c r="M121" s="4"/>
      <c r="N121" s="4"/>
      <c r="O121" s="4"/>
      <c r="P121" s="4"/>
      <c r="Q121" s="4"/>
      <c r="R121" s="4"/>
      <c r="S121" s="61"/>
      <c r="T121" s="61"/>
      <c r="U121" s="61"/>
      <c r="V121" s="61"/>
      <c r="W121" s="61"/>
      <c r="X121" s="61"/>
      <c r="Y121" s="61"/>
      <c r="Z121" s="61"/>
      <c r="AA121" s="61"/>
      <c r="AB121" s="61"/>
      <c r="AC121" s="61"/>
      <c r="AD121" s="61"/>
      <c r="AE121" s="61"/>
      <c r="AF121" s="61"/>
      <c r="AG121" s="61"/>
      <c r="AH121" s="61"/>
      <c r="AI121" s="61"/>
      <c r="AJ121" s="61"/>
      <c r="AK121" s="61"/>
      <c r="AL121" s="61"/>
      <c r="AM121" s="61"/>
      <c r="AN121" s="61"/>
    </row>
    <row r="122" spans="1:40" s="30" customFormat="1" x14ac:dyDescent="0.25">
      <c r="A122" s="21"/>
      <c r="B122" s="4"/>
      <c r="C122" s="19"/>
      <c r="D122" s="4"/>
      <c r="E122" s="4"/>
      <c r="F122" s="4"/>
      <c r="G122" s="4"/>
      <c r="H122" s="4"/>
      <c r="I122" s="4"/>
      <c r="J122" s="4"/>
      <c r="M122" s="4"/>
      <c r="N122" s="4"/>
      <c r="O122" s="4"/>
      <c r="P122" s="4"/>
      <c r="Q122" s="4"/>
      <c r="R122" s="4"/>
      <c r="S122" s="61"/>
      <c r="T122" s="61"/>
      <c r="U122" s="61"/>
      <c r="V122" s="61"/>
      <c r="W122" s="61"/>
      <c r="X122" s="61"/>
      <c r="Y122" s="61"/>
      <c r="Z122" s="61"/>
      <c r="AA122" s="61"/>
      <c r="AB122" s="61"/>
      <c r="AC122" s="61"/>
      <c r="AD122" s="61"/>
      <c r="AE122" s="61"/>
      <c r="AF122" s="61"/>
      <c r="AG122" s="61"/>
      <c r="AH122" s="61"/>
      <c r="AI122" s="61"/>
      <c r="AJ122" s="61"/>
      <c r="AK122" s="61"/>
      <c r="AL122" s="61"/>
      <c r="AM122" s="61"/>
      <c r="AN122" s="61"/>
    </row>
    <row r="123" spans="1:40" s="30" customFormat="1" x14ac:dyDescent="0.25">
      <c r="A123" s="21"/>
      <c r="B123" s="4"/>
      <c r="C123" s="19"/>
      <c r="D123" s="4"/>
      <c r="E123" s="4"/>
      <c r="F123" s="4"/>
      <c r="G123" s="4"/>
      <c r="H123" s="4"/>
      <c r="I123" s="4"/>
      <c r="J123" s="4"/>
      <c r="M123" s="4"/>
      <c r="N123" s="4"/>
      <c r="O123" s="4"/>
      <c r="P123" s="4"/>
      <c r="Q123" s="4"/>
      <c r="R123" s="4"/>
      <c r="S123" s="61"/>
      <c r="T123" s="61"/>
      <c r="U123" s="61"/>
      <c r="V123" s="61"/>
      <c r="W123" s="61"/>
      <c r="X123" s="61"/>
      <c r="Y123" s="61"/>
      <c r="Z123" s="61"/>
      <c r="AA123" s="61"/>
      <c r="AB123" s="61"/>
      <c r="AC123" s="61"/>
      <c r="AD123" s="61"/>
      <c r="AE123" s="61"/>
      <c r="AF123" s="61"/>
      <c r="AG123" s="61"/>
      <c r="AH123" s="61"/>
      <c r="AI123" s="61"/>
      <c r="AJ123" s="61"/>
      <c r="AK123" s="61"/>
      <c r="AL123" s="61"/>
      <c r="AM123" s="61"/>
      <c r="AN123" s="61"/>
    </row>
    <row r="124" spans="1:40" s="30" customFormat="1" x14ac:dyDescent="0.25">
      <c r="A124" s="21"/>
      <c r="B124" s="4"/>
      <c r="C124" s="19"/>
      <c r="D124" s="4"/>
      <c r="E124" s="4"/>
      <c r="F124" s="4"/>
      <c r="G124" s="4"/>
      <c r="H124" s="4"/>
      <c r="I124" s="4"/>
      <c r="J124" s="4"/>
      <c r="M124" s="4"/>
      <c r="N124" s="4"/>
      <c r="O124" s="4"/>
      <c r="P124" s="4"/>
      <c r="Q124" s="4"/>
      <c r="R124" s="4"/>
      <c r="S124" s="61"/>
      <c r="T124" s="61"/>
      <c r="U124" s="61"/>
      <c r="V124" s="61"/>
      <c r="W124" s="61"/>
      <c r="X124" s="61"/>
      <c r="Y124" s="61"/>
      <c r="Z124" s="61"/>
      <c r="AA124" s="61"/>
      <c r="AB124" s="61"/>
      <c r="AC124" s="61"/>
      <c r="AD124" s="61"/>
      <c r="AE124" s="61"/>
      <c r="AF124" s="61"/>
      <c r="AG124" s="61"/>
      <c r="AH124" s="61"/>
      <c r="AI124" s="61"/>
      <c r="AJ124" s="61"/>
      <c r="AK124" s="61"/>
      <c r="AL124" s="61"/>
      <c r="AM124" s="61"/>
      <c r="AN124" s="61"/>
    </row>
    <row r="125" spans="1:40" s="30" customFormat="1" x14ac:dyDescent="0.25">
      <c r="A125" s="21"/>
      <c r="B125" s="4"/>
      <c r="C125" s="19"/>
      <c r="D125" s="4"/>
      <c r="E125" s="4"/>
      <c r="F125" s="4"/>
      <c r="G125" s="4"/>
      <c r="H125" s="4"/>
      <c r="I125" s="4"/>
      <c r="J125" s="4"/>
      <c r="M125" s="4"/>
      <c r="N125" s="4"/>
      <c r="O125" s="4"/>
      <c r="P125" s="4"/>
      <c r="Q125" s="4"/>
      <c r="R125" s="4"/>
      <c r="S125" s="61"/>
      <c r="T125" s="61"/>
      <c r="U125" s="61"/>
      <c r="V125" s="61"/>
      <c r="W125" s="61"/>
      <c r="X125" s="61"/>
      <c r="Y125" s="61"/>
      <c r="Z125" s="61"/>
      <c r="AA125" s="61"/>
      <c r="AB125" s="61"/>
      <c r="AC125" s="61"/>
      <c r="AD125" s="61"/>
      <c r="AE125" s="61"/>
      <c r="AF125" s="61"/>
      <c r="AG125" s="61"/>
      <c r="AH125" s="61"/>
      <c r="AI125" s="61"/>
      <c r="AJ125" s="61"/>
      <c r="AK125" s="61"/>
      <c r="AL125" s="61"/>
      <c r="AM125" s="61"/>
      <c r="AN125" s="61"/>
    </row>
    <row r="126" spans="1:40" s="30" customFormat="1" x14ac:dyDescent="0.25">
      <c r="A126" s="21"/>
      <c r="B126" s="4"/>
      <c r="C126" s="19"/>
      <c r="D126" s="4"/>
      <c r="E126" s="4"/>
      <c r="F126" s="4"/>
      <c r="G126" s="4"/>
      <c r="H126" s="4"/>
      <c r="I126" s="4"/>
      <c r="J126" s="4"/>
      <c r="M126" s="4"/>
      <c r="N126" s="4"/>
      <c r="O126" s="4"/>
      <c r="P126" s="4"/>
      <c r="Q126" s="4"/>
      <c r="R126" s="4"/>
      <c r="S126" s="61"/>
      <c r="T126" s="61"/>
      <c r="U126" s="61"/>
      <c r="V126" s="61"/>
      <c r="W126" s="61"/>
      <c r="X126" s="61"/>
      <c r="Y126" s="61"/>
      <c r="Z126" s="61"/>
      <c r="AA126" s="61"/>
      <c r="AB126" s="61"/>
      <c r="AC126" s="61"/>
      <c r="AD126" s="61"/>
      <c r="AE126" s="61"/>
      <c r="AF126" s="61"/>
      <c r="AG126" s="61"/>
      <c r="AH126" s="61"/>
      <c r="AI126" s="61"/>
      <c r="AJ126" s="61"/>
      <c r="AK126" s="61"/>
      <c r="AL126" s="61"/>
      <c r="AM126" s="61"/>
      <c r="AN126" s="61"/>
    </row>
    <row r="127" spans="1:40" s="30" customFormat="1" x14ac:dyDescent="0.25">
      <c r="A127" s="21"/>
      <c r="B127" s="4"/>
      <c r="C127" s="19"/>
      <c r="D127" s="4"/>
      <c r="E127" s="4"/>
      <c r="F127" s="4"/>
      <c r="G127" s="4"/>
      <c r="H127" s="4"/>
      <c r="I127" s="4"/>
      <c r="J127" s="4"/>
      <c r="M127" s="4"/>
      <c r="N127" s="4"/>
      <c r="O127" s="4"/>
      <c r="P127" s="4"/>
      <c r="Q127" s="4"/>
      <c r="R127" s="4"/>
      <c r="S127" s="61"/>
      <c r="T127" s="61"/>
      <c r="U127" s="61"/>
      <c r="V127" s="61"/>
      <c r="W127" s="61"/>
      <c r="X127" s="61"/>
      <c r="Y127" s="61"/>
      <c r="Z127" s="61"/>
      <c r="AA127" s="61"/>
      <c r="AB127" s="61"/>
      <c r="AC127" s="61"/>
      <c r="AD127" s="61"/>
      <c r="AE127" s="61"/>
      <c r="AF127" s="61"/>
      <c r="AG127" s="61"/>
      <c r="AH127" s="61"/>
      <c r="AI127" s="61"/>
      <c r="AJ127" s="61"/>
      <c r="AK127" s="61"/>
      <c r="AL127" s="61"/>
      <c r="AM127" s="61"/>
      <c r="AN127" s="61"/>
    </row>
    <row r="128" spans="1:40" s="30" customFormat="1" x14ac:dyDescent="0.25">
      <c r="A128" s="21"/>
      <c r="B128" s="4"/>
      <c r="C128" s="19"/>
      <c r="D128" s="4"/>
      <c r="E128" s="4"/>
      <c r="F128" s="4"/>
      <c r="G128" s="4"/>
      <c r="H128" s="4"/>
      <c r="I128" s="4"/>
      <c r="J128" s="4"/>
      <c r="M128" s="4"/>
      <c r="N128" s="4"/>
      <c r="O128" s="4"/>
      <c r="P128" s="4"/>
      <c r="Q128" s="4"/>
      <c r="R128" s="4"/>
      <c r="S128" s="61"/>
      <c r="T128" s="61"/>
      <c r="U128" s="61"/>
      <c r="V128" s="61"/>
      <c r="W128" s="61"/>
      <c r="X128" s="61"/>
      <c r="Y128" s="61"/>
      <c r="Z128" s="61"/>
      <c r="AA128" s="61"/>
      <c r="AB128" s="61"/>
      <c r="AC128" s="61"/>
      <c r="AD128" s="61"/>
      <c r="AE128" s="61"/>
      <c r="AF128" s="61"/>
      <c r="AG128" s="61"/>
      <c r="AH128" s="61"/>
      <c r="AI128" s="61"/>
      <c r="AJ128" s="61"/>
      <c r="AK128" s="61"/>
      <c r="AL128" s="61"/>
      <c r="AM128" s="61"/>
      <c r="AN128" s="61"/>
    </row>
    <row r="129" spans="1:40" s="30" customFormat="1" x14ac:dyDescent="0.25">
      <c r="A129" s="21"/>
      <c r="B129" s="4"/>
      <c r="C129" s="19"/>
      <c r="D129" s="4"/>
      <c r="E129" s="4"/>
      <c r="F129" s="4"/>
      <c r="G129" s="4"/>
      <c r="H129" s="4"/>
      <c r="I129" s="4"/>
      <c r="J129" s="4"/>
      <c r="M129" s="4"/>
      <c r="N129" s="4"/>
      <c r="O129" s="4"/>
      <c r="P129" s="4"/>
      <c r="Q129" s="4"/>
      <c r="R129" s="4"/>
      <c r="S129" s="61"/>
      <c r="T129" s="61"/>
      <c r="U129" s="61"/>
      <c r="V129" s="61"/>
      <c r="W129" s="61"/>
      <c r="X129" s="61"/>
      <c r="Y129" s="61"/>
      <c r="Z129" s="61"/>
      <c r="AA129" s="61"/>
      <c r="AB129" s="61"/>
      <c r="AC129" s="61"/>
      <c r="AD129" s="61"/>
      <c r="AE129" s="61"/>
      <c r="AF129" s="61"/>
      <c r="AG129" s="61"/>
      <c r="AH129" s="61"/>
      <c r="AI129" s="61"/>
      <c r="AJ129" s="61"/>
      <c r="AK129" s="61"/>
      <c r="AL129" s="61"/>
      <c r="AM129" s="61"/>
      <c r="AN129" s="61"/>
    </row>
    <row r="130" spans="1:40" s="30" customFormat="1" x14ac:dyDescent="0.25">
      <c r="A130" s="21"/>
      <c r="B130" s="4"/>
      <c r="C130" s="19"/>
      <c r="D130" s="4"/>
      <c r="E130" s="4"/>
      <c r="F130" s="4"/>
      <c r="G130" s="4"/>
      <c r="H130" s="4"/>
      <c r="I130" s="4"/>
      <c r="J130" s="4"/>
      <c r="M130" s="4"/>
      <c r="N130" s="4"/>
      <c r="O130" s="4"/>
      <c r="P130" s="4"/>
      <c r="Q130" s="4"/>
      <c r="R130" s="4"/>
      <c r="S130" s="61"/>
      <c r="T130" s="61"/>
      <c r="U130" s="61"/>
      <c r="V130" s="61"/>
      <c r="W130" s="61"/>
      <c r="X130" s="61"/>
      <c r="Y130" s="61"/>
      <c r="Z130" s="61"/>
      <c r="AA130" s="61"/>
      <c r="AB130" s="61"/>
      <c r="AC130" s="61"/>
      <c r="AD130" s="61"/>
      <c r="AE130" s="61"/>
      <c r="AF130" s="61"/>
      <c r="AG130" s="61"/>
      <c r="AH130" s="61"/>
      <c r="AI130" s="61"/>
      <c r="AJ130" s="61"/>
      <c r="AK130" s="61"/>
      <c r="AL130" s="61"/>
      <c r="AM130" s="61"/>
      <c r="AN130" s="61"/>
    </row>
    <row r="131" spans="1:40" s="30" customFormat="1" x14ac:dyDescent="0.25">
      <c r="A131" s="21"/>
      <c r="B131" s="4"/>
      <c r="C131" s="19"/>
      <c r="D131" s="4"/>
      <c r="E131" s="4"/>
      <c r="F131" s="4"/>
      <c r="G131" s="4"/>
      <c r="H131" s="4"/>
      <c r="I131" s="4"/>
      <c r="J131" s="4"/>
      <c r="M131" s="4"/>
      <c r="N131" s="4"/>
      <c r="O131" s="4"/>
      <c r="P131" s="4"/>
      <c r="Q131" s="4"/>
      <c r="R131" s="4"/>
      <c r="S131" s="61"/>
      <c r="T131" s="61"/>
      <c r="U131" s="61"/>
      <c r="V131" s="61"/>
      <c r="W131" s="61"/>
      <c r="X131" s="61"/>
      <c r="Y131" s="61"/>
      <c r="Z131" s="61"/>
      <c r="AA131" s="61"/>
      <c r="AB131" s="61"/>
      <c r="AC131" s="61"/>
      <c r="AD131" s="61"/>
      <c r="AE131" s="61"/>
      <c r="AF131" s="61"/>
      <c r="AG131" s="61"/>
      <c r="AH131" s="61"/>
      <c r="AI131" s="61"/>
      <c r="AJ131" s="61"/>
      <c r="AK131" s="61"/>
      <c r="AL131" s="61"/>
      <c r="AM131" s="61"/>
      <c r="AN131" s="61"/>
    </row>
    <row r="132" spans="1:40" s="30" customFormat="1" x14ac:dyDescent="0.25">
      <c r="A132" s="21"/>
      <c r="B132" s="4"/>
      <c r="C132" s="19"/>
      <c r="D132" s="4"/>
      <c r="E132" s="4"/>
      <c r="F132" s="4"/>
      <c r="G132" s="4"/>
      <c r="H132" s="4"/>
      <c r="I132" s="4"/>
      <c r="J132" s="4"/>
      <c r="M132" s="4"/>
      <c r="N132" s="4"/>
      <c r="O132" s="4"/>
      <c r="P132" s="4"/>
      <c r="Q132" s="4"/>
      <c r="R132" s="4"/>
      <c r="S132" s="61"/>
      <c r="T132" s="61"/>
      <c r="U132" s="61"/>
      <c r="V132" s="61"/>
      <c r="W132" s="61"/>
      <c r="X132" s="61"/>
      <c r="Y132" s="61"/>
      <c r="Z132" s="61"/>
      <c r="AA132" s="61"/>
      <c r="AB132" s="61"/>
      <c r="AC132" s="61"/>
      <c r="AD132" s="61"/>
      <c r="AE132" s="61"/>
      <c r="AF132" s="61"/>
      <c r="AG132" s="61"/>
      <c r="AH132" s="61"/>
      <c r="AI132" s="61"/>
      <c r="AJ132" s="61"/>
      <c r="AK132" s="61"/>
      <c r="AL132" s="61"/>
      <c r="AM132" s="61"/>
      <c r="AN132" s="61"/>
    </row>
    <row r="133" spans="1:40" s="30" customFormat="1" x14ac:dyDescent="0.25">
      <c r="A133" s="21"/>
      <c r="B133" s="4"/>
      <c r="C133" s="19"/>
      <c r="D133" s="4"/>
      <c r="E133" s="4"/>
      <c r="F133" s="4"/>
      <c r="G133" s="4"/>
      <c r="H133" s="4"/>
      <c r="I133" s="4"/>
      <c r="J133" s="4"/>
      <c r="M133" s="4"/>
      <c r="N133" s="4"/>
      <c r="O133" s="4"/>
      <c r="P133" s="4"/>
      <c r="Q133" s="4"/>
      <c r="R133" s="4"/>
      <c r="S133" s="61"/>
      <c r="T133" s="61"/>
      <c r="U133" s="61"/>
      <c r="V133" s="61"/>
      <c r="W133" s="61"/>
      <c r="X133" s="61"/>
      <c r="Y133" s="61"/>
      <c r="Z133" s="61"/>
      <c r="AA133" s="61"/>
      <c r="AB133" s="61"/>
      <c r="AC133" s="61"/>
      <c r="AD133" s="61"/>
      <c r="AE133" s="61"/>
      <c r="AF133" s="61"/>
      <c r="AG133" s="61"/>
      <c r="AH133" s="61"/>
      <c r="AI133" s="61"/>
      <c r="AJ133" s="61"/>
      <c r="AK133" s="61"/>
      <c r="AL133" s="61"/>
      <c r="AM133" s="61"/>
      <c r="AN133" s="61"/>
    </row>
    <row r="134" spans="1:40" s="30" customFormat="1" x14ac:dyDescent="0.25">
      <c r="A134" s="21"/>
      <c r="B134" s="4"/>
      <c r="C134" s="19"/>
      <c r="D134" s="4"/>
      <c r="E134" s="4"/>
      <c r="F134" s="4"/>
      <c r="G134" s="4"/>
      <c r="H134" s="4"/>
      <c r="I134" s="4"/>
      <c r="J134" s="4"/>
      <c r="M134" s="4"/>
      <c r="N134" s="4"/>
      <c r="O134" s="4"/>
      <c r="P134" s="4"/>
      <c r="Q134" s="4"/>
      <c r="R134" s="4"/>
      <c r="S134" s="61"/>
      <c r="T134" s="61"/>
      <c r="U134" s="61"/>
      <c r="V134" s="61"/>
      <c r="W134" s="61"/>
      <c r="X134" s="61"/>
      <c r="Y134" s="61"/>
      <c r="Z134" s="61"/>
      <c r="AA134" s="61"/>
      <c r="AB134" s="61"/>
      <c r="AC134" s="61"/>
      <c r="AD134" s="61"/>
      <c r="AE134" s="61"/>
      <c r="AF134" s="61"/>
      <c r="AG134" s="61"/>
      <c r="AH134" s="61"/>
      <c r="AI134" s="61"/>
      <c r="AJ134" s="61"/>
      <c r="AK134" s="61"/>
      <c r="AL134" s="61"/>
      <c r="AM134" s="61"/>
      <c r="AN134" s="61"/>
    </row>
    <row r="135" spans="1:40" s="30" customFormat="1" x14ac:dyDescent="0.25">
      <c r="A135" s="21"/>
      <c r="B135" s="4"/>
      <c r="C135" s="19"/>
      <c r="D135" s="4"/>
      <c r="E135" s="4"/>
      <c r="F135" s="4"/>
      <c r="G135" s="4"/>
      <c r="H135" s="4"/>
      <c r="I135" s="4"/>
      <c r="J135" s="4"/>
      <c r="M135" s="4"/>
      <c r="N135" s="4"/>
      <c r="O135" s="4"/>
      <c r="P135" s="4"/>
      <c r="Q135" s="4"/>
      <c r="R135" s="4"/>
      <c r="S135" s="61"/>
      <c r="T135" s="61"/>
      <c r="U135" s="61"/>
      <c r="V135" s="61"/>
      <c r="W135" s="61"/>
      <c r="X135" s="61"/>
      <c r="Y135" s="61"/>
      <c r="Z135" s="61"/>
      <c r="AA135" s="61"/>
      <c r="AB135" s="61"/>
      <c r="AC135" s="61"/>
      <c r="AD135" s="61"/>
      <c r="AE135" s="61"/>
      <c r="AF135" s="61"/>
      <c r="AG135" s="61"/>
      <c r="AH135" s="61"/>
      <c r="AI135" s="61"/>
      <c r="AJ135" s="61"/>
      <c r="AK135" s="61"/>
      <c r="AL135" s="61"/>
      <c r="AM135" s="61"/>
      <c r="AN135" s="61"/>
    </row>
    <row r="136" spans="1:40" s="30" customFormat="1" x14ac:dyDescent="0.25">
      <c r="A136" s="21"/>
      <c r="B136" s="4"/>
      <c r="C136" s="19"/>
      <c r="D136" s="4"/>
      <c r="E136" s="4"/>
      <c r="F136" s="4"/>
      <c r="G136" s="4"/>
      <c r="H136" s="4"/>
      <c r="I136" s="4"/>
      <c r="J136" s="4"/>
      <c r="M136" s="4"/>
      <c r="N136" s="4"/>
      <c r="O136" s="4"/>
      <c r="P136" s="4"/>
      <c r="Q136" s="4"/>
      <c r="R136" s="4"/>
      <c r="S136" s="61"/>
      <c r="T136" s="61"/>
      <c r="U136" s="61"/>
      <c r="V136" s="61"/>
      <c r="W136" s="61"/>
      <c r="X136" s="61"/>
      <c r="Y136" s="61"/>
      <c r="Z136" s="61"/>
      <c r="AA136" s="61"/>
      <c r="AB136" s="61"/>
      <c r="AC136" s="61"/>
      <c r="AD136" s="61"/>
      <c r="AE136" s="61"/>
      <c r="AF136" s="61"/>
      <c r="AG136" s="61"/>
      <c r="AH136" s="61"/>
      <c r="AI136" s="61"/>
      <c r="AJ136" s="61"/>
      <c r="AK136" s="61"/>
      <c r="AL136" s="61"/>
      <c r="AM136" s="61"/>
      <c r="AN136" s="61"/>
    </row>
    <row r="137" spans="1:40" s="30" customFormat="1" x14ac:dyDescent="0.25">
      <c r="A137" s="21"/>
      <c r="B137" s="4"/>
      <c r="C137" s="19"/>
      <c r="D137" s="4"/>
      <c r="E137" s="4"/>
      <c r="F137" s="4"/>
      <c r="G137" s="4"/>
      <c r="H137" s="4"/>
      <c r="I137" s="4"/>
      <c r="J137" s="4"/>
      <c r="M137" s="4"/>
      <c r="N137" s="4"/>
      <c r="O137" s="4"/>
      <c r="P137" s="4"/>
      <c r="Q137" s="4"/>
      <c r="R137" s="4"/>
      <c r="S137" s="61"/>
      <c r="T137" s="61"/>
      <c r="U137" s="61"/>
      <c r="V137" s="61"/>
      <c r="W137" s="61"/>
      <c r="X137" s="61"/>
      <c r="Y137" s="61"/>
      <c r="Z137" s="61"/>
      <c r="AA137" s="61"/>
      <c r="AB137" s="61"/>
      <c r="AC137" s="61"/>
      <c r="AD137" s="61"/>
      <c r="AE137" s="61"/>
      <c r="AF137" s="61"/>
      <c r="AG137" s="61"/>
      <c r="AH137" s="61"/>
      <c r="AI137" s="61"/>
      <c r="AJ137" s="61"/>
      <c r="AK137" s="61"/>
      <c r="AL137" s="61"/>
      <c r="AM137" s="61"/>
      <c r="AN137" s="61"/>
    </row>
    <row r="138" spans="1:40" s="30" customFormat="1" x14ac:dyDescent="0.25">
      <c r="A138" s="21"/>
      <c r="B138" s="4"/>
      <c r="C138" s="19"/>
      <c r="D138" s="4"/>
      <c r="E138" s="4"/>
      <c r="F138" s="4"/>
      <c r="G138" s="4"/>
      <c r="H138" s="4"/>
      <c r="I138" s="4"/>
      <c r="J138" s="4"/>
      <c r="M138" s="4"/>
      <c r="N138" s="4"/>
      <c r="O138" s="4"/>
      <c r="P138" s="4"/>
      <c r="Q138" s="4"/>
      <c r="R138" s="4"/>
      <c r="S138" s="61"/>
      <c r="T138" s="61"/>
      <c r="U138" s="61"/>
      <c r="V138" s="61"/>
      <c r="W138" s="61"/>
      <c r="X138" s="61"/>
      <c r="Y138" s="61"/>
      <c r="Z138" s="61"/>
      <c r="AA138" s="61"/>
      <c r="AB138" s="61"/>
      <c r="AC138" s="61"/>
      <c r="AD138" s="61"/>
      <c r="AE138" s="61"/>
      <c r="AF138" s="61"/>
      <c r="AG138" s="61"/>
      <c r="AH138" s="61"/>
      <c r="AI138" s="61"/>
      <c r="AJ138" s="61"/>
      <c r="AK138" s="61"/>
      <c r="AL138" s="61"/>
      <c r="AM138" s="61"/>
      <c r="AN138" s="61"/>
    </row>
    <row r="139" spans="1:40" s="30" customFormat="1" x14ac:dyDescent="0.25">
      <c r="A139" s="21"/>
      <c r="B139" s="4"/>
      <c r="C139" s="19"/>
      <c r="D139" s="4"/>
      <c r="E139" s="4"/>
      <c r="F139" s="4"/>
      <c r="G139" s="4"/>
      <c r="H139" s="4"/>
      <c r="I139" s="4"/>
      <c r="J139" s="4"/>
      <c r="M139" s="4"/>
      <c r="N139" s="4"/>
      <c r="O139" s="4"/>
      <c r="P139" s="4"/>
      <c r="Q139" s="4"/>
      <c r="R139" s="4"/>
      <c r="S139" s="61"/>
      <c r="T139" s="61"/>
      <c r="U139" s="61"/>
      <c r="V139" s="61"/>
      <c r="W139" s="61"/>
      <c r="X139" s="61"/>
      <c r="Y139" s="61"/>
      <c r="Z139" s="61"/>
      <c r="AA139" s="61"/>
      <c r="AB139" s="61"/>
      <c r="AC139" s="61"/>
      <c r="AD139" s="61"/>
      <c r="AE139" s="61"/>
      <c r="AF139" s="61"/>
      <c r="AG139" s="61"/>
      <c r="AH139" s="61"/>
      <c r="AI139" s="61"/>
      <c r="AJ139" s="61"/>
      <c r="AK139" s="61"/>
      <c r="AL139" s="61"/>
      <c r="AM139" s="61"/>
      <c r="AN139" s="61"/>
    </row>
    <row r="140" spans="1:40" s="30" customFormat="1" x14ac:dyDescent="0.25">
      <c r="A140" s="21"/>
      <c r="B140" s="4"/>
      <c r="C140" s="19"/>
      <c r="D140" s="4"/>
      <c r="E140" s="4"/>
      <c r="F140" s="4"/>
      <c r="G140" s="4"/>
      <c r="H140" s="4"/>
      <c r="I140" s="4"/>
      <c r="J140" s="4"/>
      <c r="M140" s="4"/>
      <c r="N140" s="4"/>
      <c r="O140" s="4"/>
      <c r="P140" s="4"/>
      <c r="Q140" s="4"/>
      <c r="R140" s="4"/>
      <c r="S140" s="61"/>
      <c r="T140" s="61"/>
      <c r="U140" s="61"/>
      <c r="V140" s="61"/>
      <c r="W140" s="61"/>
      <c r="X140" s="61"/>
      <c r="Y140" s="61"/>
      <c r="Z140" s="61"/>
      <c r="AA140" s="61"/>
      <c r="AB140" s="61"/>
      <c r="AC140" s="61"/>
      <c r="AD140" s="61"/>
      <c r="AE140" s="61"/>
      <c r="AF140" s="61"/>
      <c r="AG140" s="61"/>
      <c r="AH140" s="61"/>
      <c r="AI140" s="61"/>
      <c r="AJ140" s="61"/>
      <c r="AK140" s="61"/>
      <c r="AL140" s="61"/>
      <c r="AM140" s="61"/>
      <c r="AN140" s="61"/>
    </row>
    <row r="141" spans="1:40" s="30" customFormat="1" x14ac:dyDescent="0.25">
      <c r="A141" s="21"/>
      <c r="B141" s="4"/>
      <c r="C141" s="19"/>
      <c r="D141" s="4"/>
      <c r="E141" s="4"/>
      <c r="F141" s="4"/>
      <c r="G141" s="4"/>
      <c r="H141" s="4"/>
      <c r="I141" s="4"/>
      <c r="J141" s="4"/>
      <c r="M141" s="4"/>
      <c r="N141" s="4"/>
      <c r="O141" s="4"/>
      <c r="P141" s="4"/>
      <c r="Q141" s="4"/>
      <c r="R141" s="4"/>
      <c r="S141" s="61"/>
      <c r="T141" s="61"/>
      <c r="U141" s="61"/>
      <c r="V141" s="61"/>
      <c r="W141" s="61"/>
      <c r="X141" s="61"/>
      <c r="Y141" s="61"/>
      <c r="Z141" s="61"/>
      <c r="AA141" s="61"/>
      <c r="AB141" s="61"/>
      <c r="AC141" s="61"/>
      <c r="AD141" s="61"/>
      <c r="AE141" s="61"/>
      <c r="AF141" s="61"/>
      <c r="AG141" s="61"/>
      <c r="AH141" s="61"/>
      <c r="AI141" s="61"/>
      <c r="AJ141" s="61"/>
      <c r="AK141" s="61"/>
      <c r="AL141" s="61"/>
      <c r="AM141" s="61"/>
      <c r="AN141" s="61"/>
    </row>
    <row r="142" spans="1:40" s="30" customFormat="1" x14ac:dyDescent="0.25">
      <c r="A142" s="21"/>
      <c r="B142" s="4"/>
      <c r="C142" s="19"/>
      <c r="D142" s="4"/>
      <c r="E142" s="4"/>
      <c r="F142" s="4"/>
      <c r="G142" s="4"/>
      <c r="H142" s="4"/>
      <c r="I142" s="4"/>
      <c r="J142" s="4"/>
      <c r="M142" s="4"/>
      <c r="N142" s="4"/>
      <c r="O142" s="4"/>
      <c r="P142" s="4"/>
      <c r="Q142" s="4"/>
      <c r="R142" s="4"/>
      <c r="S142" s="61"/>
      <c r="T142" s="61"/>
      <c r="U142" s="61"/>
      <c r="V142" s="61"/>
      <c r="W142" s="61"/>
      <c r="X142" s="61"/>
      <c r="Y142" s="61"/>
      <c r="Z142" s="61"/>
      <c r="AA142" s="61"/>
      <c r="AB142" s="61"/>
      <c r="AC142" s="61"/>
      <c r="AD142" s="61"/>
      <c r="AE142" s="61"/>
      <c r="AF142" s="61"/>
      <c r="AG142" s="61"/>
      <c r="AH142" s="61"/>
      <c r="AI142" s="61"/>
      <c r="AJ142" s="61"/>
      <c r="AK142" s="61"/>
      <c r="AL142" s="61"/>
      <c r="AM142" s="61"/>
      <c r="AN142" s="61"/>
    </row>
    <row r="143" spans="1:40" s="30" customFormat="1" x14ac:dyDescent="0.25">
      <c r="A143" s="21"/>
      <c r="B143" s="4"/>
      <c r="C143" s="19"/>
      <c r="D143" s="4"/>
      <c r="E143" s="4"/>
      <c r="F143" s="4"/>
      <c r="G143" s="4"/>
      <c r="H143" s="4"/>
      <c r="I143" s="4"/>
      <c r="J143" s="4"/>
      <c r="M143" s="4"/>
      <c r="N143" s="4"/>
      <c r="O143" s="4"/>
      <c r="P143" s="4"/>
      <c r="Q143" s="4"/>
      <c r="R143" s="4"/>
      <c r="S143" s="61"/>
      <c r="T143" s="61"/>
      <c r="U143" s="61"/>
      <c r="V143" s="61"/>
      <c r="W143" s="61"/>
      <c r="X143" s="61"/>
      <c r="Y143" s="61"/>
      <c r="Z143" s="61"/>
      <c r="AA143" s="61"/>
      <c r="AB143" s="61"/>
      <c r="AC143" s="61"/>
      <c r="AD143" s="61"/>
      <c r="AE143" s="61"/>
      <c r="AF143" s="61"/>
      <c r="AG143" s="61"/>
      <c r="AH143" s="61"/>
      <c r="AI143" s="61"/>
      <c r="AJ143" s="61"/>
      <c r="AK143" s="61"/>
      <c r="AL143" s="61"/>
      <c r="AM143" s="61"/>
      <c r="AN143" s="61"/>
    </row>
    <row r="144" spans="1:40" s="30" customFormat="1" x14ac:dyDescent="0.25">
      <c r="A144" s="21"/>
      <c r="B144" s="4"/>
      <c r="C144" s="19"/>
      <c r="D144" s="4"/>
      <c r="E144" s="4"/>
      <c r="F144" s="4"/>
      <c r="G144" s="4"/>
      <c r="H144" s="4"/>
      <c r="I144" s="4"/>
      <c r="J144" s="4"/>
      <c r="M144" s="4"/>
      <c r="N144" s="4"/>
      <c r="O144" s="4"/>
      <c r="P144" s="4"/>
      <c r="Q144" s="4"/>
      <c r="R144" s="4"/>
      <c r="S144" s="61"/>
      <c r="T144" s="61"/>
      <c r="U144" s="61"/>
      <c r="V144" s="61"/>
      <c r="W144" s="61"/>
      <c r="X144" s="61"/>
      <c r="Y144" s="61"/>
      <c r="Z144" s="61"/>
      <c r="AA144" s="61"/>
      <c r="AB144" s="61"/>
      <c r="AC144" s="61"/>
      <c r="AD144" s="61"/>
      <c r="AE144" s="61"/>
      <c r="AF144" s="61"/>
      <c r="AG144" s="61"/>
      <c r="AH144" s="61"/>
      <c r="AI144" s="61"/>
      <c r="AJ144" s="61"/>
      <c r="AK144" s="61"/>
      <c r="AL144" s="61"/>
      <c r="AM144" s="61"/>
      <c r="AN144" s="61"/>
    </row>
    <row r="145" spans="1:40" s="30" customFormat="1" x14ac:dyDescent="0.25">
      <c r="A145" s="21"/>
      <c r="B145" s="4"/>
      <c r="C145" s="19"/>
      <c r="D145" s="4"/>
      <c r="E145" s="4"/>
      <c r="F145" s="4"/>
      <c r="G145" s="4"/>
      <c r="H145" s="4"/>
      <c r="I145" s="4"/>
      <c r="J145" s="4"/>
      <c r="M145" s="4"/>
      <c r="N145" s="4"/>
      <c r="O145" s="4"/>
      <c r="P145" s="4"/>
      <c r="Q145" s="4"/>
      <c r="R145" s="4"/>
      <c r="S145" s="61"/>
      <c r="T145" s="61"/>
      <c r="U145" s="61"/>
      <c r="V145" s="61"/>
      <c r="W145" s="61"/>
      <c r="X145" s="61"/>
      <c r="Y145" s="61"/>
      <c r="Z145" s="61"/>
      <c r="AA145" s="61"/>
      <c r="AB145" s="61"/>
      <c r="AC145" s="61"/>
      <c r="AD145" s="61"/>
      <c r="AE145" s="61"/>
      <c r="AF145" s="61"/>
      <c r="AG145" s="61"/>
      <c r="AH145" s="61"/>
      <c r="AI145" s="61"/>
      <c r="AJ145" s="61"/>
      <c r="AK145" s="61"/>
      <c r="AL145" s="61"/>
      <c r="AM145" s="61"/>
      <c r="AN145" s="61"/>
    </row>
    <row r="146" spans="1:40" s="30" customFormat="1" x14ac:dyDescent="0.25">
      <c r="A146" s="21"/>
      <c r="B146" s="4"/>
      <c r="C146" s="19"/>
      <c r="D146" s="4"/>
      <c r="E146" s="4"/>
      <c r="F146" s="4"/>
      <c r="G146" s="4"/>
      <c r="H146" s="4"/>
      <c r="I146" s="4"/>
      <c r="J146" s="4"/>
      <c r="M146" s="4"/>
      <c r="N146" s="4"/>
      <c r="O146" s="4"/>
      <c r="P146" s="4"/>
      <c r="Q146" s="4"/>
      <c r="R146" s="4"/>
      <c r="S146" s="61"/>
      <c r="T146" s="61"/>
      <c r="U146" s="61"/>
      <c r="V146" s="61"/>
      <c r="W146" s="61"/>
      <c r="X146" s="61"/>
      <c r="Y146" s="61"/>
      <c r="Z146" s="61"/>
      <c r="AA146" s="61"/>
      <c r="AB146" s="61"/>
      <c r="AC146" s="61"/>
      <c r="AD146" s="61"/>
      <c r="AE146" s="61"/>
      <c r="AF146" s="61"/>
      <c r="AG146" s="61"/>
      <c r="AH146" s="61"/>
      <c r="AI146" s="61"/>
      <c r="AJ146" s="61"/>
      <c r="AK146" s="61"/>
      <c r="AL146" s="61"/>
      <c r="AM146" s="61"/>
      <c r="AN146" s="61"/>
    </row>
    <row r="147" spans="1:40" s="30" customFormat="1" x14ac:dyDescent="0.25">
      <c r="A147" s="21"/>
      <c r="B147" s="4"/>
      <c r="C147" s="19"/>
      <c r="D147" s="4"/>
      <c r="E147" s="4"/>
      <c r="F147" s="4"/>
      <c r="G147" s="4"/>
      <c r="H147" s="4"/>
      <c r="I147" s="4"/>
      <c r="J147" s="4"/>
      <c r="M147" s="4"/>
      <c r="N147" s="4"/>
      <c r="O147" s="4"/>
      <c r="P147" s="4"/>
      <c r="Q147" s="4"/>
      <c r="R147" s="4"/>
      <c r="S147" s="61"/>
      <c r="T147" s="61"/>
      <c r="U147" s="61"/>
      <c r="V147" s="61"/>
      <c r="W147" s="61"/>
      <c r="X147" s="61"/>
      <c r="Y147" s="61"/>
      <c r="Z147" s="61"/>
      <c r="AA147" s="61"/>
      <c r="AB147" s="61"/>
      <c r="AC147" s="61"/>
      <c r="AD147" s="61"/>
      <c r="AE147" s="61"/>
      <c r="AF147" s="61"/>
      <c r="AG147" s="61"/>
      <c r="AH147" s="61"/>
      <c r="AI147" s="61"/>
      <c r="AJ147" s="61"/>
      <c r="AK147" s="61"/>
      <c r="AL147" s="61"/>
      <c r="AM147" s="61"/>
      <c r="AN147" s="61"/>
    </row>
    <row r="148" spans="1:40" s="30" customFormat="1" x14ac:dyDescent="0.25">
      <c r="A148" s="21"/>
      <c r="B148" s="4"/>
      <c r="C148" s="19"/>
      <c r="D148" s="4"/>
      <c r="E148" s="4"/>
      <c r="F148" s="4"/>
      <c r="G148" s="4"/>
      <c r="H148" s="4"/>
      <c r="I148" s="4"/>
      <c r="J148" s="4"/>
      <c r="M148" s="4"/>
      <c r="N148" s="4"/>
      <c r="O148" s="4"/>
      <c r="P148" s="4"/>
      <c r="Q148" s="4"/>
      <c r="R148" s="4"/>
      <c r="S148" s="61"/>
      <c r="T148" s="61"/>
      <c r="U148" s="61"/>
      <c r="V148" s="61"/>
      <c r="W148" s="61"/>
      <c r="X148" s="61"/>
      <c r="Y148" s="61"/>
      <c r="Z148" s="61"/>
      <c r="AA148" s="61"/>
      <c r="AB148" s="61"/>
      <c r="AC148" s="61"/>
      <c r="AD148" s="61"/>
      <c r="AE148" s="61"/>
      <c r="AF148" s="61"/>
      <c r="AG148" s="61"/>
      <c r="AH148" s="61"/>
      <c r="AI148" s="61"/>
      <c r="AJ148" s="61"/>
      <c r="AK148" s="61"/>
      <c r="AL148" s="61"/>
      <c r="AM148" s="61"/>
      <c r="AN148" s="61"/>
    </row>
    <row r="149" spans="1:40" s="30" customFormat="1" x14ac:dyDescent="0.25">
      <c r="A149" s="21"/>
      <c r="B149" s="4"/>
      <c r="C149" s="19"/>
      <c r="D149" s="4"/>
      <c r="E149" s="4"/>
      <c r="F149" s="4"/>
      <c r="G149" s="4"/>
      <c r="H149" s="4"/>
      <c r="I149" s="4"/>
      <c r="J149" s="4"/>
      <c r="M149" s="4"/>
      <c r="N149" s="4"/>
      <c r="O149" s="4"/>
      <c r="P149" s="4"/>
      <c r="Q149" s="4"/>
      <c r="R149" s="4"/>
      <c r="S149" s="61"/>
      <c r="T149" s="61"/>
      <c r="U149" s="61"/>
      <c r="V149" s="61"/>
      <c r="W149" s="61"/>
      <c r="X149" s="61"/>
      <c r="Y149" s="61"/>
      <c r="Z149" s="61"/>
      <c r="AA149" s="61"/>
      <c r="AB149" s="61"/>
      <c r="AC149" s="61"/>
      <c r="AD149" s="61"/>
      <c r="AE149" s="61"/>
      <c r="AF149" s="61"/>
      <c r="AG149" s="61"/>
      <c r="AH149" s="61"/>
      <c r="AI149" s="61"/>
      <c r="AJ149" s="61"/>
      <c r="AK149" s="61"/>
      <c r="AL149" s="61"/>
      <c r="AM149" s="61"/>
      <c r="AN149" s="61"/>
    </row>
    <row r="150" spans="1:40" s="30" customFormat="1" x14ac:dyDescent="0.25">
      <c r="A150" s="21"/>
      <c r="B150" s="4"/>
      <c r="C150" s="19"/>
      <c r="D150" s="4"/>
      <c r="E150" s="4"/>
      <c r="F150" s="4"/>
      <c r="G150" s="4"/>
      <c r="H150" s="4"/>
      <c r="I150" s="4"/>
      <c r="J150" s="4"/>
      <c r="M150" s="4"/>
      <c r="N150" s="4"/>
      <c r="O150" s="4"/>
      <c r="P150" s="4"/>
      <c r="Q150" s="4"/>
      <c r="R150" s="4"/>
      <c r="S150" s="61"/>
      <c r="T150" s="61"/>
      <c r="U150" s="61"/>
      <c r="V150" s="61"/>
      <c r="W150" s="61"/>
      <c r="X150" s="61"/>
      <c r="Y150" s="61"/>
      <c r="Z150" s="61"/>
      <c r="AA150" s="61"/>
      <c r="AB150" s="61"/>
      <c r="AC150" s="61"/>
      <c r="AD150" s="61"/>
      <c r="AE150" s="61"/>
      <c r="AF150" s="61"/>
      <c r="AG150" s="61"/>
      <c r="AH150" s="61"/>
      <c r="AI150" s="61"/>
      <c r="AJ150" s="61"/>
      <c r="AK150" s="61"/>
      <c r="AL150" s="61"/>
      <c r="AM150" s="61"/>
      <c r="AN150" s="61"/>
    </row>
    <row r="151" spans="1:40" s="30" customFormat="1" x14ac:dyDescent="0.25">
      <c r="A151" s="21"/>
      <c r="B151" s="4"/>
      <c r="C151" s="19"/>
      <c r="D151" s="4"/>
      <c r="E151" s="4"/>
      <c r="F151" s="4"/>
      <c r="G151" s="4"/>
      <c r="H151" s="4"/>
      <c r="I151" s="4"/>
      <c r="J151" s="4"/>
      <c r="M151" s="4"/>
      <c r="N151" s="4"/>
      <c r="O151" s="4"/>
      <c r="P151" s="4"/>
      <c r="Q151" s="4"/>
      <c r="R151" s="4"/>
      <c r="S151" s="61"/>
      <c r="T151" s="61"/>
      <c r="U151" s="61"/>
      <c r="V151" s="61"/>
      <c r="W151" s="61"/>
      <c r="X151" s="61"/>
      <c r="Y151" s="61"/>
      <c r="Z151" s="61"/>
      <c r="AA151" s="61"/>
      <c r="AB151" s="61"/>
      <c r="AC151" s="61"/>
      <c r="AD151" s="61"/>
      <c r="AE151" s="61"/>
      <c r="AF151" s="61"/>
      <c r="AG151" s="61"/>
      <c r="AH151" s="61"/>
      <c r="AI151" s="61"/>
      <c r="AJ151" s="61"/>
      <c r="AK151" s="61"/>
      <c r="AL151" s="61"/>
      <c r="AM151" s="61"/>
      <c r="AN151" s="61"/>
    </row>
    <row r="152" spans="1:40" s="30" customFormat="1" x14ac:dyDescent="0.25">
      <c r="A152" s="21"/>
      <c r="B152" s="4"/>
      <c r="C152" s="19"/>
      <c r="D152" s="4"/>
      <c r="E152" s="4"/>
      <c r="F152" s="4"/>
      <c r="G152" s="4"/>
      <c r="H152" s="4"/>
      <c r="I152" s="4"/>
      <c r="J152" s="4"/>
      <c r="M152" s="4"/>
      <c r="N152" s="4"/>
      <c r="O152" s="4"/>
      <c r="P152" s="4"/>
      <c r="Q152" s="4"/>
      <c r="R152" s="4"/>
      <c r="S152" s="61"/>
      <c r="T152" s="61"/>
      <c r="U152" s="61"/>
      <c r="V152" s="61"/>
      <c r="W152" s="61"/>
      <c r="X152" s="61"/>
      <c r="Y152" s="61"/>
      <c r="Z152" s="61"/>
      <c r="AA152" s="61"/>
      <c r="AB152" s="61"/>
      <c r="AC152" s="61"/>
      <c r="AD152" s="61"/>
      <c r="AE152" s="61"/>
      <c r="AF152" s="61"/>
      <c r="AG152" s="61"/>
      <c r="AH152" s="61"/>
      <c r="AI152" s="61"/>
      <c r="AJ152" s="61"/>
      <c r="AK152" s="61"/>
      <c r="AL152" s="61"/>
      <c r="AM152" s="61"/>
      <c r="AN152" s="61"/>
    </row>
    <row r="153" spans="1:40" s="30" customFormat="1" x14ac:dyDescent="0.25">
      <c r="A153" s="21"/>
      <c r="B153" s="4"/>
      <c r="C153" s="19"/>
      <c r="D153" s="4"/>
      <c r="E153" s="4"/>
      <c r="F153" s="4"/>
      <c r="G153" s="4"/>
      <c r="H153" s="4"/>
      <c r="I153" s="4"/>
      <c r="J153" s="4"/>
      <c r="M153" s="4"/>
      <c r="N153" s="4"/>
      <c r="O153" s="4"/>
      <c r="P153" s="4"/>
      <c r="Q153" s="4"/>
      <c r="R153" s="4"/>
      <c r="S153" s="61"/>
      <c r="T153" s="61"/>
      <c r="U153" s="61"/>
      <c r="V153" s="61"/>
      <c r="W153" s="61"/>
      <c r="X153" s="61"/>
      <c r="Y153" s="61"/>
      <c r="Z153" s="61"/>
      <c r="AA153" s="61"/>
      <c r="AB153" s="61"/>
      <c r="AC153" s="61"/>
      <c r="AD153" s="61"/>
      <c r="AE153" s="61"/>
      <c r="AF153" s="61"/>
      <c r="AG153" s="61"/>
      <c r="AH153" s="61"/>
      <c r="AI153" s="61"/>
      <c r="AJ153" s="61"/>
      <c r="AK153" s="61"/>
      <c r="AL153" s="61"/>
      <c r="AM153" s="61"/>
      <c r="AN153" s="61"/>
    </row>
    <row r="154" spans="1:40" s="30" customFormat="1" x14ac:dyDescent="0.25">
      <c r="A154" s="21"/>
      <c r="B154" s="4"/>
      <c r="C154" s="19"/>
      <c r="D154" s="4"/>
      <c r="E154" s="4"/>
      <c r="F154" s="4"/>
      <c r="G154" s="4"/>
      <c r="H154" s="4"/>
      <c r="I154" s="4"/>
      <c r="J154" s="4"/>
      <c r="M154" s="4"/>
      <c r="N154" s="4"/>
      <c r="O154" s="4"/>
      <c r="P154" s="4"/>
      <c r="Q154" s="4"/>
      <c r="R154" s="4"/>
      <c r="S154" s="61"/>
      <c r="T154" s="61"/>
      <c r="U154" s="61"/>
      <c r="V154" s="61"/>
      <c r="W154" s="61"/>
      <c r="X154" s="61"/>
      <c r="Y154" s="61"/>
      <c r="Z154" s="61"/>
      <c r="AA154" s="61"/>
      <c r="AB154" s="61"/>
      <c r="AC154" s="61"/>
      <c r="AD154" s="61"/>
      <c r="AE154" s="61"/>
      <c r="AF154" s="61"/>
      <c r="AG154" s="61"/>
      <c r="AH154" s="61"/>
      <c r="AI154" s="61"/>
      <c r="AJ154" s="61"/>
      <c r="AK154" s="61"/>
      <c r="AL154" s="61"/>
      <c r="AM154" s="61"/>
      <c r="AN154" s="61"/>
    </row>
    <row r="155" spans="1:40" s="30" customFormat="1" x14ac:dyDescent="0.25">
      <c r="A155" s="21"/>
      <c r="B155" s="4"/>
      <c r="C155" s="19"/>
      <c r="D155" s="4"/>
      <c r="E155" s="4"/>
      <c r="F155" s="4"/>
      <c r="G155" s="4"/>
      <c r="H155" s="4"/>
      <c r="I155" s="4"/>
      <c r="J155" s="4"/>
      <c r="M155" s="4"/>
      <c r="N155" s="4"/>
      <c r="O155" s="4"/>
      <c r="P155" s="4"/>
      <c r="Q155" s="4"/>
      <c r="R155" s="4"/>
      <c r="S155" s="61"/>
      <c r="T155" s="61"/>
      <c r="U155" s="61"/>
      <c r="V155" s="61"/>
      <c r="W155" s="61"/>
      <c r="X155" s="61"/>
      <c r="Y155" s="61"/>
      <c r="Z155" s="61"/>
      <c r="AA155" s="61"/>
      <c r="AB155" s="61"/>
      <c r="AC155" s="61"/>
      <c r="AD155" s="61"/>
      <c r="AE155" s="61"/>
      <c r="AF155" s="61"/>
      <c r="AG155" s="61"/>
      <c r="AH155" s="61"/>
      <c r="AI155" s="61"/>
      <c r="AJ155" s="61"/>
      <c r="AK155" s="61"/>
      <c r="AL155" s="61"/>
      <c r="AM155" s="61"/>
      <c r="AN155" s="61"/>
    </row>
    <row r="156" spans="1:40" s="30" customFormat="1" x14ac:dyDescent="0.25">
      <c r="A156" s="21"/>
      <c r="B156" s="4"/>
      <c r="C156" s="19"/>
      <c r="D156" s="4"/>
      <c r="E156" s="4"/>
      <c r="F156" s="4"/>
      <c r="G156" s="4"/>
      <c r="H156" s="4"/>
      <c r="I156" s="4"/>
      <c r="J156" s="4"/>
      <c r="M156" s="4"/>
      <c r="N156" s="4"/>
      <c r="O156" s="4"/>
      <c r="P156" s="4"/>
      <c r="Q156" s="4"/>
      <c r="R156" s="4"/>
      <c r="S156" s="61"/>
      <c r="T156" s="61"/>
      <c r="U156" s="61"/>
      <c r="V156" s="61"/>
      <c r="W156" s="61"/>
      <c r="X156" s="61"/>
      <c r="Y156" s="61"/>
      <c r="Z156" s="61"/>
      <c r="AA156" s="61"/>
      <c r="AB156" s="61"/>
      <c r="AC156" s="61"/>
      <c r="AD156" s="61"/>
      <c r="AE156" s="61"/>
      <c r="AF156" s="61"/>
      <c r="AG156" s="61"/>
      <c r="AH156" s="61"/>
      <c r="AI156" s="61"/>
      <c r="AJ156" s="61"/>
      <c r="AK156" s="61"/>
      <c r="AL156" s="61"/>
      <c r="AM156" s="61"/>
      <c r="AN156" s="61"/>
    </row>
    <row r="157" spans="1:40" s="30" customFormat="1" x14ac:dyDescent="0.25">
      <c r="A157" s="21"/>
      <c r="B157" s="4"/>
      <c r="C157" s="19"/>
      <c r="D157" s="4"/>
      <c r="E157" s="4"/>
      <c r="F157" s="4"/>
      <c r="G157" s="4"/>
      <c r="H157" s="4"/>
      <c r="I157" s="4"/>
      <c r="J157" s="4"/>
      <c r="M157" s="4"/>
      <c r="N157" s="4"/>
      <c r="O157" s="4"/>
      <c r="P157" s="4"/>
      <c r="Q157" s="4"/>
      <c r="R157" s="4"/>
      <c r="S157" s="61"/>
      <c r="T157" s="61"/>
      <c r="U157" s="61"/>
      <c r="V157" s="61"/>
      <c r="W157" s="61"/>
      <c r="X157" s="61"/>
      <c r="Y157" s="61"/>
      <c r="Z157" s="61"/>
      <c r="AA157" s="61"/>
      <c r="AB157" s="61"/>
      <c r="AC157" s="61"/>
      <c r="AD157" s="61"/>
      <c r="AE157" s="61"/>
      <c r="AF157" s="61"/>
      <c r="AG157" s="61"/>
      <c r="AH157" s="61"/>
      <c r="AI157" s="61"/>
      <c r="AJ157" s="61"/>
      <c r="AK157" s="61"/>
      <c r="AL157" s="61"/>
      <c r="AM157" s="61"/>
      <c r="AN157" s="61"/>
    </row>
    <row r="158" spans="1:40" s="30" customFormat="1" x14ac:dyDescent="0.25">
      <c r="A158" s="21"/>
      <c r="B158" s="4"/>
      <c r="C158" s="19"/>
      <c r="D158" s="4"/>
      <c r="E158" s="4"/>
      <c r="F158" s="4"/>
      <c r="G158" s="4"/>
      <c r="H158" s="4"/>
      <c r="I158" s="4"/>
      <c r="J158" s="4"/>
      <c r="M158" s="4"/>
      <c r="N158" s="4"/>
      <c r="O158" s="4"/>
      <c r="P158" s="4"/>
      <c r="Q158" s="4"/>
      <c r="R158" s="4"/>
      <c r="S158" s="61"/>
      <c r="T158" s="61"/>
      <c r="U158" s="61"/>
      <c r="V158" s="61"/>
      <c r="W158" s="61"/>
      <c r="X158" s="61"/>
      <c r="Y158" s="61"/>
      <c r="Z158" s="61"/>
      <c r="AA158" s="61"/>
      <c r="AB158" s="61"/>
      <c r="AC158" s="61"/>
      <c r="AD158" s="61"/>
      <c r="AE158" s="61"/>
      <c r="AF158" s="61"/>
      <c r="AG158" s="61"/>
      <c r="AH158" s="61"/>
      <c r="AI158" s="61"/>
      <c r="AJ158" s="61"/>
      <c r="AK158" s="61"/>
      <c r="AL158" s="61"/>
      <c r="AM158" s="61"/>
      <c r="AN158" s="61"/>
    </row>
    <row r="159" spans="1:40" s="30" customFormat="1" x14ac:dyDescent="0.25">
      <c r="A159" s="21"/>
      <c r="B159" s="4"/>
      <c r="C159" s="19"/>
      <c r="D159" s="4"/>
      <c r="E159" s="4"/>
      <c r="F159" s="4"/>
      <c r="G159" s="4"/>
      <c r="H159" s="4"/>
      <c r="I159" s="4"/>
      <c r="J159" s="4"/>
      <c r="M159" s="4"/>
      <c r="N159" s="4"/>
      <c r="O159" s="4"/>
      <c r="P159" s="4"/>
      <c r="Q159" s="4"/>
      <c r="R159" s="4"/>
      <c r="S159" s="61"/>
      <c r="T159" s="61"/>
      <c r="U159" s="61"/>
      <c r="V159" s="61"/>
      <c r="W159" s="61"/>
      <c r="X159" s="61"/>
      <c r="Y159" s="61"/>
      <c r="Z159" s="61"/>
      <c r="AA159" s="61"/>
      <c r="AB159" s="61"/>
      <c r="AC159" s="61"/>
      <c r="AD159" s="61"/>
      <c r="AE159" s="61"/>
      <c r="AF159" s="61"/>
      <c r="AG159" s="61"/>
      <c r="AH159" s="61"/>
      <c r="AI159" s="61"/>
      <c r="AJ159" s="61"/>
      <c r="AK159" s="61"/>
      <c r="AL159" s="61"/>
      <c r="AM159" s="61"/>
      <c r="AN159" s="61"/>
    </row>
    <row r="160" spans="1:40" s="30" customFormat="1" x14ac:dyDescent="0.25">
      <c r="A160" s="21"/>
      <c r="B160" s="4"/>
      <c r="C160" s="19"/>
      <c r="D160" s="4"/>
      <c r="E160" s="4"/>
      <c r="F160" s="4"/>
      <c r="G160" s="4"/>
      <c r="H160" s="4"/>
      <c r="I160" s="4"/>
      <c r="J160" s="4"/>
      <c r="M160" s="4"/>
      <c r="N160" s="4"/>
      <c r="O160" s="4"/>
      <c r="P160" s="4"/>
      <c r="Q160" s="4"/>
      <c r="R160" s="4"/>
      <c r="S160" s="61"/>
      <c r="T160" s="61"/>
      <c r="U160" s="61"/>
      <c r="V160" s="61"/>
      <c r="W160" s="61"/>
      <c r="X160" s="61"/>
      <c r="Y160" s="61"/>
      <c r="Z160" s="61"/>
      <c r="AA160" s="61"/>
      <c r="AB160" s="61"/>
      <c r="AC160" s="61"/>
      <c r="AD160" s="61"/>
      <c r="AE160" s="61"/>
      <c r="AF160" s="61"/>
      <c r="AG160" s="61"/>
      <c r="AH160" s="61"/>
      <c r="AI160" s="61"/>
      <c r="AJ160" s="61"/>
      <c r="AK160" s="61"/>
      <c r="AL160" s="61"/>
      <c r="AM160" s="61"/>
      <c r="AN160" s="61"/>
    </row>
    <row r="161" spans="1:40" s="30" customFormat="1" x14ac:dyDescent="0.25">
      <c r="A161" s="21"/>
      <c r="B161" s="4"/>
      <c r="C161" s="19"/>
      <c r="D161" s="4"/>
      <c r="E161" s="4"/>
      <c r="F161" s="4"/>
      <c r="G161" s="4"/>
      <c r="H161" s="4"/>
      <c r="I161" s="4"/>
      <c r="J161" s="4"/>
      <c r="M161" s="4"/>
      <c r="N161" s="4"/>
      <c r="O161" s="4"/>
      <c r="P161" s="4"/>
      <c r="Q161" s="4"/>
      <c r="R161" s="4"/>
      <c r="S161" s="61"/>
      <c r="T161" s="61"/>
      <c r="U161" s="61"/>
      <c r="V161" s="61"/>
      <c r="W161" s="61"/>
      <c r="X161" s="61"/>
      <c r="Y161" s="61"/>
      <c r="Z161" s="61"/>
      <c r="AA161" s="61"/>
      <c r="AB161" s="61"/>
      <c r="AC161" s="61"/>
      <c r="AD161" s="61"/>
      <c r="AE161" s="61"/>
      <c r="AF161" s="61"/>
      <c r="AG161" s="61"/>
      <c r="AH161" s="61"/>
      <c r="AI161" s="61"/>
      <c r="AJ161" s="61"/>
      <c r="AK161" s="61"/>
      <c r="AL161" s="61"/>
      <c r="AM161" s="61"/>
      <c r="AN161" s="61"/>
    </row>
    <row r="162" spans="1:40" s="30" customFormat="1" x14ac:dyDescent="0.25">
      <c r="A162" s="21"/>
      <c r="B162" s="4"/>
      <c r="C162" s="19"/>
      <c r="D162" s="4"/>
      <c r="E162" s="4"/>
      <c r="F162" s="4"/>
      <c r="G162" s="4"/>
      <c r="H162" s="4"/>
      <c r="I162" s="4"/>
      <c r="J162" s="4"/>
      <c r="M162" s="4"/>
      <c r="N162" s="4"/>
      <c r="O162" s="4"/>
      <c r="P162" s="4"/>
      <c r="Q162" s="4"/>
      <c r="R162" s="4"/>
      <c r="S162" s="61"/>
      <c r="T162" s="61"/>
      <c r="U162" s="61"/>
      <c r="V162" s="61"/>
      <c r="W162" s="61"/>
      <c r="X162" s="61"/>
      <c r="Y162" s="61"/>
      <c r="Z162" s="61"/>
      <c r="AA162" s="61"/>
      <c r="AB162" s="61"/>
      <c r="AC162" s="61"/>
      <c r="AD162" s="61"/>
      <c r="AE162" s="61"/>
      <c r="AF162" s="61"/>
      <c r="AG162" s="61"/>
      <c r="AH162" s="61"/>
      <c r="AI162" s="61"/>
      <c r="AJ162" s="61"/>
      <c r="AK162" s="61"/>
      <c r="AL162" s="61"/>
      <c r="AM162" s="61"/>
      <c r="AN162" s="61"/>
    </row>
    <row r="163" spans="1:40" s="30" customFormat="1" x14ac:dyDescent="0.25">
      <c r="A163" s="21"/>
      <c r="B163" s="4"/>
      <c r="C163" s="19"/>
      <c r="D163" s="4"/>
      <c r="E163" s="4"/>
      <c r="F163" s="4"/>
      <c r="G163" s="4"/>
      <c r="H163" s="4"/>
      <c r="I163" s="4"/>
      <c r="J163" s="4"/>
      <c r="M163" s="4"/>
      <c r="N163" s="4"/>
      <c r="O163" s="4"/>
      <c r="P163" s="4"/>
      <c r="Q163" s="4"/>
      <c r="R163" s="4"/>
      <c r="S163" s="61"/>
      <c r="T163" s="61"/>
      <c r="U163" s="61"/>
      <c r="V163" s="61"/>
      <c r="W163" s="61"/>
      <c r="X163" s="61"/>
      <c r="Y163" s="61"/>
      <c r="Z163" s="61"/>
      <c r="AA163" s="61"/>
      <c r="AB163" s="61"/>
      <c r="AC163" s="61"/>
      <c r="AD163" s="61"/>
      <c r="AE163" s="61"/>
      <c r="AF163" s="61"/>
      <c r="AG163" s="61"/>
      <c r="AH163" s="61"/>
      <c r="AI163" s="61"/>
      <c r="AJ163" s="61"/>
      <c r="AK163" s="61"/>
      <c r="AL163" s="61"/>
      <c r="AM163" s="61"/>
      <c r="AN163" s="61"/>
    </row>
    <row r="164" spans="1:40" s="30" customFormat="1" x14ac:dyDescent="0.25">
      <c r="A164" s="21"/>
      <c r="B164" s="4"/>
      <c r="C164" s="19"/>
      <c r="D164" s="4"/>
      <c r="E164" s="4"/>
      <c r="F164" s="4"/>
      <c r="G164" s="4"/>
      <c r="H164" s="4"/>
      <c r="I164" s="4"/>
      <c r="J164" s="4"/>
      <c r="M164" s="4"/>
      <c r="N164" s="4"/>
      <c r="O164" s="4"/>
      <c r="P164" s="4"/>
      <c r="Q164" s="4"/>
      <c r="R164" s="4"/>
      <c r="S164" s="61"/>
      <c r="T164" s="61"/>
      <c r="U164" s="61"/>
      <c r="V164" s="61"/>
      <c r="W164" s="61"/>
      <c r="X164" s="61"/>
      <c r="Y164" s="61"/>
      <c r="Z164" s="61"/>
      <c r="AA164" s="61"/>
      <c r="AB164" s="61"/>
      <c r="AC164" s="61"/>
      <c r="AD164" s="61"/>
      <c r="AE164" s="61"/>
      <c r="AF164" s="61"/>
      <c r="AG164" s="61"/>
      <c r="AH164" s="61"/>
      <c r="AI164" s="61"/>
      <c r="AJ164" s="61"/>
      <c r="AK164" s="61"/>
      <c r="AL164" s="61"/>
      <c r="AM164" s="61"/>
      <c r="AN164" s="61"/>
    </row>
    <row r="165" spans="1:40" s="30" customFormat="1" x14ac:dyDescent="0.25">
      <c r="A165" s="21"/>
      <c r="B165" s="4"/>
      <c r="C165" s="19"/>
      <c r="D165" s="4"/>
      <c r="E165" s="4"/>
      <c r="F165" s="4"/>
      <c r="G165" s="4"/>
      <c r="H165" s="4"/>
      <c r="I165" s="4"/>
      <c r="J165" s="4"/>
      <c r="M165" s="4"/>
      <c r="N165" s="4"/>
      <c r="O165" s="4"/>
      <c r="P165" s="4"/>
      <c r="Q165" s="4"/>
      <c r="R165" s="4"/>
      <c r="S165" s="61"/>
      <c r="T165" s="61"/>
      <c r="U165" s="61"/>
      <c r="V165" s="61"/>
      <c r="W165" s="61"/>
      <c r="X165" s="61"/>
      <c r="Y165" s="61"/>
      <c r="Z165" s="61"/>
      <c r="AA165" s="61"/>
      <c r="AB165" s="61"/>
      <c r="AC165" s="61"/>
      <c r="AD165" s="61"/>
      <c r="AE165" s="61"/>
      <c r="AF165" s="61"/>
      <c r="AG165" s="61"/>
      <c r="AH165" s="61"/>
      <c r="AI165" s="61"/>
      <c r="AJ165" s="61"/>
      <c r="AK165" s="61"/>
      <c r="AL165" s="61"/>
      <c r="AM165" s="61"/>
      <c r="AN165" s="61"/>
    </row>
    <row r="166" spans="1:40" s="30" customFormat="1" x14ac:dyDescent="0.25">
      <c r="A166" s="21"/>
      <c r="B166" s="4"/>
      <c r="C166" s="19"/>
      <c r="D166" s="4"/>
      <c r="E166" s="4"/>
      <c r="F166" s="4"/>
      <c r="G166" s="4"/>
      <c r="H166" s="4"/>
      <c r="I166" s="4"/>
      <c r="J166" s="4"/>
      <c r="M166" s="4"/>
      <c r="N166" s="4"/>
      <c r="O166" s="4"/>
      <c r="P166" s="4"/>
      <c r="Q166" s="4"/>
      <c r="R166" s="4"/>
      <c r="S166" s="61"/>
      <c r="T166" s="61"/>
      <c r="U166" s="61"/>
      <c r="V166" s="61"/>
      <c r="W166" s="61"/>
      <c r="X166" s="61"/>
      <c r="Y166" s="61"/>
      <c r="Z166" s="61"/>
      <c r="AA166" s="61"/>
      <c r="AB166" s="61"/>
      <c r="AC166" s="61"/>
      <c r="AD166" s="61"/>
      <c r="AE166" s="61"/>
      <c r="AF166" s="61"/>
      <c r="AG166" s="61"/>
      <c r="AH166" s="61"/>
      <c r="AI166" s="61"/>
      <c r="AJ166" s="61"/>
      <c r="AK166" s="61"/>
      <c r="AL166" s="61"/>
      <c r="AM166" s="61"/>
      <c r="AN166" s="61"/>
    </row>
    <row r="167" spans="1:40" s="30" customFormat="1" x14ac:dyDescent="0.25">
      <c r="A167" s="21"/>
      <c r="B167" s="4"/>
      <c r="C167" s="19"/>
      <c r="D167" s="4"/>
      <c r="E167" s="4"/>
      <c r="F167" s="4"/>
      <c r="G167" s="4"/>
      <c r="H167" s="4"/>
      <c r="I167" s="4"/>
      <c r="J167" s="4"/>
      <c r="M167" s="4"/>
      <c r="N167" s="4"/>
      <c r="O167" s="4"/>
      <c r="P167" s="4"/>
      <c r="Q167" s="4"/>
      <c r="R167" s="4"/>
      <c r="S167" s="61"/>
      <c r="T167" s="61"/>
      <c r="U167" s="61"/>
      <c r="V167" s="61"/>
      <c r="W167" s="61"/>
      <c r="X167" s="61"/>
      <c r="Y167" s="61"/>
      <c r="Z167" s="61"/>
      <c r="AA167" s="61"/>
      <c r="AB167" s="61"/>
      <c r="AC167" s="61"/>
      <c r="AD167" s="61"/>
      <c r="AE167" s="61"/>
      <c r="AF167" s="61"/>
      <c r="AG167" s="61"/>
      <c r="AH167" s="61"/>
      <c r="AI167" s="61"/>
      <c r="AJ167" s="61"/>
      <c r="AK167" s="61"/>
      <c r="AL167" s="61"/>
      <c r="AM167" s="61"/>
      <c r="AN167" s="61"/>
    </row>
    <row r="168" spans="1:40" s="30" customFormat="1" x14ac:dyDescent="0.25">
      <c r="A168" s="21"/>
      <c r="B168" s="4"/>
      <c r="C168" s="19"/>
      <c r="D168" s="4"/>
      <c r="E168" s="4"/>
      <c r="F168" s="4"/>
      <c r="G168" s="4"/>
      <c r="H168" s="4"/>
      <c r="I168" s="4"/>
      <c r="J168" s="4"/>
      <c r="M168" s="4"/>
      <c r="N168" s="4"/>
      <c r="O168" s="4"/>
      <c r="P168" s="4"/>
      <c r="Q168" s="4"/>
      <c r="R168" s="4"/>
      <c r="S168" s="61"/>
      <c r="T168" s="61"/>
      <c r="U168" s="61"/>
      <c r="V168" s="61"/>
      <c r="W168" s="61"/>
      <c r="X168" s="61"/>
      <c r="Y168" s="61"/>
      <c r="Z168" s="61"/>
      <c r="AA168" s="61"/>
      <c r="AB168" s="61"/>
      <c r="AC168" s="61"/>
      <c r="AD168" s="61"/>
      <c r="AE168" s="61"/>
      <c r="AF168" s="61"/>
      <c r="AG168" s="61"/>
      <c r="AH168" s="61"/>
      <c r="AI168" s="61"/>
      <c r="AJ168" s="61"/>
      <c r="AK168" s="61"/>
      <c r="AL168" s="61"/>
      <c r="AM168" s="61"/>
      <c r="AN168" s="61"/>
    </row>
    <row r="169" spans="1:40" s="30" customFormat="1" x14ac:dyDescent="0.25">
      <c r="A169" s="21"/>
      <c r="B169" s="4"/>
      <c r="C169" s="19"/>
      <c r="D169" s="4"/>
      <c r="E169" s="4"/>
      <c r="F169" s="4"/>
      <c r="G169" s="4"/>
      <c r="H169" s="4"/>
      <c r="I169" s="4"/>
      <c r="J169" s="4"/>
      <c r="M169" s="4"/>
      <c r="N169" s="4"/>
      <c r="O169" s="4"/>
      <c r="P169" s="4"/>
      <c r="Q169" s="4"/>
      <c r="R169" s="4"/>
      <c r="S169" s="61"/>
      <c r="T169" s="61"/>
      <c r="U169" s="61"/>
      <c r="V169" s="61"/>
      <c r="W169" s="61"/>
      <c r="X169" s="61"/>
      <c r="Y169" s="61"/>
      <c r="Z169" s="61"/>
      <c r="AA169" s="61"/>
      <c r="AB169" s="61"/>
      <c r="AC169" s="61"/>
      <c r="AD169" s="61"/>
      <c r="AE169" s="61"/>
      <c r="AF169" s="61"/>
      <c r="AG169" s="61"/>
      <c r="AH169" s="61"/>
      <c r="AI169" s="61"/>
      <c r="AJ169" s="61"/>
      <c r="AK169" s="61"/>
      <c r="AL169" s="61"/>
      <c r="AM169" s="61"/>
      <c r="AN169" s="61"/>
    </row>
    <row r="170" spans="1:40" s="30" customFormat="1" x14ac:dyDescent="0.25">
      <c r="A170" s="21"/>
      <c r="B170" s="4"/>
      <c r="C170" s="19"/>
      <c r="D170" s="4"/>
      <c r="E170" s="4"/>
      <c r="F170" s="4"/>
      <c r="G170" s="4"/>
      <c r="H170" s="4"/>
      <c r="I170" s="4"/>
      <c r="J170" s="4"/>
      <c r="M170" s="4"/>
      <c r="N170" s="4"/>
      <c r="O170" s="4"/>
      <c r="P170" s="4"/>
      <c r="Q170" s="4"/>
      <c r="R170" s="4"/>
      <c r="S170" s="61"/>
      <c r="T170" s="61"/>
      <c r="U170" s="61"/>
      <c r="V170" s="61"/>
      <c r="W170" s="61"/>
      <c r="X170" s="61"/>
      <c r="Y170" s="61"/>
      <c r="Z170" s="61"/>
      <c r="AA170" s="61"/>
      <c r="AB170" s="61"/>
      <c r="AC170" s="61"/>
      <c r="AD170" s="61"/>
      <c r="AE170" s="61"/>
      <c r="AF170" s="61"/>
      <c r="AG170" s="61"/>
      <c r="AH170" s="61"/>
      <c r="AI170" s="61"/>
      <c r="AJ170" s="61"/>
      <c r="AK170" s="61"/>
      <c r="AL170" s="61"/>
      <c r="AM170" s="61"/>
      <c r="AN170" s="61"/>
    </row>
    <row r="171" spans="1:40" s="30" customFormat="1" x14ac:dyDescent="0.25">
      <c r="A171" s="21"/>
      <c r="B171" s="4"/>
      <c r="C171" s="19"/>
      <c r="D171" s="4"/>
      <c r="E171" s="4"/>
      <c r="F171" s="4"/>
      <c r="G171" s="4"/>
      <c r="H171" s="4"/>
      <c r="I171" s="4"/>
      <c r="J171" s="4"/>
      <c r="M171" s="4"/>
      <c r="N171" s="4"/>
      <c r="O171" s="4"/>
      <c r="P171" s="4"/>
      <c r="Q171" s="4"/>
      <c r="R171" s="4"/>
      <c r="S171" s="61"/>
      <c r="T171" s="61"/>
      <c r="U171" s="61"/>
      <c r="V171" s="61"/>
      <c r="W171" s="61"/>
      <c r="X171" s="61"/>
      <c r="Y171" s="61"/>
      <c r="Z171" s="61"/>
      <c r="AA171" s="61"/>
      <c r="AB171" s="61"/>
      <c r="AC171" s="61"/>
      <c r="AD171" s="61"/>
      <c r="AE171" s="61"/>
      <c r="AF171" s="61"/>
      <c r="AG171" s="61"/>
      <c r="AH171" s="61"/>
      <c r="AI171" s="61"/>
      <c r="AJ171" s="61"/>
      <c r="AK171" s="61"/>
      <c r="AL171" s="61"/>
      <c r="AM171" s="61"/>
      <c r="AN171" s="61"/>
    </row>
    <row r="172" spans="1:40" s="30" customFormat="1" x14ac:dyDescent="0.25">
      <c r="A172" s="21"/>
      <c r="B172" s="4"/>
      <c r="C172" s="19"/>
      <c r="D172" s="4"/>
      <c r="E172" s="4"/>
      <c r="F172" s="4"/>
      <c r="G172" s="4"/>
      <c r="H172" s="4"/>
      <c r="I172" s="4"/>
      <c r="J172" s="4"/>
      <c r="M172" s="4"/>
      <c r="N172" s="4"/>
      <c r="O172" s="4"/>
      <c r="P172" s="4"/>
      <c r="Q172" s="4"/>
      <c r="R172" s="4"/>
      <c r="S172" s="61"/>
      <c r="T172" s="61"/>
      <c r="U172" s="61"/>
      <c r="V172" s="61"/>
      <c r="W172" s="61"/>
      <c r="X172" s="61"/>
      <c r="Y172" s="61"/>
      <c r="Z172" s="61"/>
      <c r="AA172" s="61"/>
      <c r="AB172" s="61"/>
      <c r="AC172" s="61"/>
      <c r="AD172" s="61"/>
      <c r="AE172" s="61"/>
      <c r="AF172" s="61"/>
      <c r="AG172" s="61"/>
      <c r="AH172" s="61"/>
      <c r="AI172" s="61"/>
      <c r="AJ172" s="61"/>
      <c r="AK172" s="61"/>
      <c r="AL172" s="61"/>
      <c r="AM172" s="61"/>
      <c r="AN172" s="61"/>
    </row>
    <row r="173" spans="1:40" s="30" customFormat="1" x14ac:dyDescent="0.25">
      <c r="A173" s="21"/>
      <c r="B173" s="4"/>
      <c r="C173" s="19"/>
      <c r="D173" s="4"/>
      <c r="E173" s="4"/>
      <c r="F173" s="4"/>
      <c r="G173" s="4"/>
      <c r="H173" s="4"/>
      <c r="I173" s="4"/>
      <c r="J173" s="4"/>
      <c r="M173" s="4"/>
      <c r="N173" s="4"/>
      <c r="O173" s="4"/>
      <c r="P173" s="4"/>
      <c r="Q173" s="4"/>
      <c r="R173" s="4"/>
      <c r="S173" s="61"/>
      <c r="T173" s="61"/>
      <c r="U173" s="61"/>
      <c r="V173" s="61"/>
      <c r="W173" s="61"/>
      <c r="X173" s="61"/>
      <c r="Y173" s="61"/>
      <c r="Z173" s="61"/>
      <c r="AA173" s="61"/>
      <c r="AB173" s="61"/>
      <c r="AC173" s="61"/>
      <c r="AD173" s="61"/>
      <c r="AE173" s="61"/>
      <c r="AF173" s="61"/>
      <c r="AG173" s="61"/>
      <c r="AH173" s="61"/>
      <c r="AI173" s="61"/>
      <c r="AJ173" s="61"/>
      <c r="AK173" s="61"/>
      <c r="AL173" s="61"/>
      <c r="AM173" s="61"/>
      <c r="AN173" s="61"/>
    </row>
    <row r="174" spans="1:40" s="30" customFormat="1" x14ac:dyDescent="0.25">
      <c r="A174" s="21"/>
      <c r="B174" s="4"/>
      <c r="C174" s="19"/>
      <c r="D174" s="4"/>
      <c r="E174" s="4"/>
      <c r="F174" s="4"/>
      <c r="G174" s="4"/>
      <c r="H174" s="4"/>
      <c r="I174" s="4"/>
      <c r="J174" s="4"/>
      <c r="M174" s="4"/>
      <c r="N174" s="4"/>
      <c r="O174" s="4"/>
      <c r="P174" s="4"/>
      <c r="Q174" s="4"/>
      <c r="R174" s="4"/>
      <c r="S174" s="61"/>
      <c r="T174" s="61"/>
      <c r="U174" s="61"/>
      <c r="V174" s="61"/>
      <c r="W174" s="61"/>
      <c r="X174" s="61"/>
      <c r="Y174" s="61"/>
      <c r="Z174" s="61"/>
      <c r="AA174" s="61"/>
      <c r="AB174" s="61"/>
      <c r="AC174" s="61"/>
      <c r="AD174" s="61"/>
      <c r="AE174" s="61"/>
      <c r="AF174" s="61"/>
      <c r="AG174" s="61"/>
      <c r="AH174" s="61"/>
      <c r="AI174" s="61"/>
      <c r="AJ174" s="61"/>
      <c r="AK174" s="61"/>
      <c r="AL174" s="61"/>
      <c r="AM174" s="61"/>
      <c r="AN174" s="61"/>
    </row>
    <row r="175" spans="1:40" s="30" customFormat="1" x14ac:dyDescent="0.25">
      <c r="A175" s="21"/>
      <c r="B175" s="4"/>
      <c r="C175" s="19"/>
      <c r="D175" s="4"/>
      <c r="E175" s="4"/>
      <c r="F175" s="4"/>
      <c r="G175" s="4"/>
      <c r="H175" s="4"/>
      <c r="I175" s="4"/>
      <c r="J175" s="4"/>
      <c r="M175" s="4"/>
      <c r="N175" s="4"/>
      <c r="O175" s="4"/>
      <c r="P175" s="4"/>
      <c r="Q175" s="4"/>
      <c r="R175" s="4"/>
      <c r="S175" s="61"/>
      <c r="T175" s="61"/>
      <c r="U175" s="61"/>
      <c r="V175" s="61"/>
      <c r="W175" s="61"/>
      <c r="X175" s="61"/>
      <c r="Y175" s="61"/>
      <c r="Z175" s="61"/>
      <c r="AA175" s="61"/>
      <c r="AB175" s="61"/>
      <c r="AC175" s="61"/>
      <c r="AD175" s="61"/>
      <c r="AE175" s="61"/>
      <c r="AF175" s="61"/>
      <c r="AG175" s="61"/>
      <c r="AH175" s="61"/>
      <c r="AI175" s="61"/>
      <c r="AJ175" s="61"/>
      <c r="AK175" s="61"/>
      <c r="AL175" s="61"/>
      <c r="AM175" s="61"/>
      <c r="AN175" s="61"/>
    </row>
    <row r="176" spans="1:40" s="30" customFormat="1" x14ac:dyDescent="0.25">
      <c r="A176" s="21"/>
      <c r="B176" s="4"/>
      <c r="C176" s="19"/>
      <c r="D176" s="4"/>
      <c r="E176" s="4"/>
      <c r="F176" s="4"/>
      <c r="G176" s="4"/>
      <c r="H176" s="4"/>
      <c r="I176" s="4"/>
      <c r="J176" s="4"/>
      <c r="M176" s="4"/>
      <c r="N176" s="4"/>
      <c r="O176" s="4"/>
      <c r="P176" s="4"/>
      <c r="Q176" s="4"/>
      <c r="R176" s="4"/>
      <c r="S176" s="61"/>
      <c r="T176" s="61"/>
      <c r="U176" s="61"/>
      <c r="V176" s="61"/>
      <c r="W176" s="61"/>
      <c r="X176" s="61"/>
      <c r="Y176" s="61"/>
      <c r="Z176" s="61"/>
      <c r="AA176" s="61"/>
      <c r="AB176" s="61"/>
      <c r="AC176" s="61"/>
      <c r="AD176" s="61"/>
      <c r="AE176" s="61"/>
      <c r="AF176" s="61"/>
      <c r="AG176" s="61"/>
      <c r="AH176" s="61"/>
      <c r="AI176" s="61"/>
      <c r="AJ176" s="61"/>
      <c r="AK176" s="61"/>
      <c r="AL176" s="61"/>
      <c r="AM176" s="61"/>
      <c r="AN176" s="61"/>
    </row>
    <row r="177" spans="1:40" s="30" customFormat="1" x14ac:dyDescent="0.25">
      <c r="A177" s="21"/>
      <c r="B177" s="4"/>
      <c r="C177" s="19"/>
      <c r="D177" s="4"/>
      <c r="E177" s="4"/>
      <c r="F177" s="4"/>
      <c r="G177" s="4"/>
      <c r="H177" s="4"/>
      <c r="I177" s="4"/>
      <c r="J177" s="4"/>
      <c r="M177" s="4"/>
      <c r="N177" s="4"/>
      <c r="O177" s="4"/>
      <c r="P177" s="4"/>
      <c r="Q177" s="4"/>
      <c r="R177" s="4"/>
      <c r="S177" s="61"/>
      <c r="T177" s="61"/>
      <c r="U177" s="61"/>
      <c r="V177" s="61"/>
      <c r="W177" s="61"/>
      <c r="X177" s="61"/>
      <c r="Y177" s="61"/>
      <c r="Z177" s="61"/>
      <c r="AA177" s="61"/>
      <c r="AB177" s="61"/>
      <c r="AC177" s="61"/>
      <c r="AD177" s="61"/>
      <c r="AE177" s="61"/>
      <c r="AF177" s="61"/>
      <c r="AG177" s="61"/>
      <c r="AH177" s="61"/>
      <c r="AI177" s="61"/>
      <c r="AJ177" s="61"/>
      <c r="AK177" s="61"/>
      <c r="AL177" s="61"/>
      <c r="AM177" s="61"/>
      <c r="AN177" s="61"/>
    </row>
    <row r="178" spans="1:40" s="30" customFormat="1" x14ac:dyDescent="0.25">
      <c r="A178" s="21"/>
      <c r="B178" s="4"/>
      <c r="C178" s="19"/>
      <c r="D178" s="4"/>
      <c r="E178" s="4"/>
      <c r="F178" s="4"/>
      <c r="G178" s="4"/>
      <c r="H178" s="4"/>
      <c r="I178" s="4"/>
      <c r="J178" s="4"/>
      <c r="M178" s="4"/>
      <c r="N178" s="4"/>
      <c r="O178" s="4"/>
      <c r="P178" s="4"/>
      <c r="Q178" s="4"/>
      <c r="R178" s="4"/>
      <c r="S178" s="61"/>
      <c r="T178" s="61"/>
      <c r="U178" s="61"/>
      <c r="V178" s="61"/>
      <c r="W178" s="61"/>
      <c r="X178" s="61"/>
      <c r="Y178" s="61"/>
      <c r="Z178" s="61"/>
      <c r="AA178" s="61"/>
      <c r="AB178" s="61"/>
      <c r="AC178" s="61"/>
      <c r="AD178" s="61"/>
      <c r="AE178" s="61"/>
      <c r="AF178" s="61"/>
      <c r="AG178" s="61"/>
      <c r="AH178" s="61"/>
      <c r="AI178" s="61"/>
      <c r="AJ178" s="61"/>
      <c r="AK178" s="61"/>
      <c r="AL178" s="61"/>
      <c r="AM178" s="61"/>
      <c r="AN178" s="61"/>
    </row>
    <row r="179" spans="1:40" s="30" customFormat="1" x14ac:dyDescent="0.25">
      <c r="A179" s="21"/>
      <c r="B179" s="4"/>
      <c r="C179" s="19"/>
      <c r="D179" s="4"/>
      <c r="E179" s="4"/>
      <c r="F179" s="4"/>
      <c r="G179" s="4"/>
      <c r="H179" s="4"/>
      <c r="I179" s="4"/>
      <c r="J179" s="4"/>
      <c r="M179" s="4"/>
      <c r="N179" s="4"/>
      <c r="O179" s="4"/>
      <c r="P179" s="4"/>
      <c r="Q179" s="4"/>
      <c r="R179" s="4"/>
      <c r="S179" s="61"/>
      <c r="T179" s="61"/>
      <c r="U179" s="61"/>
      <c r="V179" s="61"/>
      <c r="W179" s="61"/>
      <c r="X179" s="61"/>
      <c r="Y179" s="61"/>
      <c r="Z179" s="61"/>
      <c r="AA179" s="61"/>
      <c r="AB179" s="61"/>
      <c r="AC179" s="61"/>
      <c r="AD179" s="61"/>
      <c r="AE179" s="61"/>
      <c r="AF179" s="61"/>
      <c r="AG179" s="61"/>
      <c r="AH179" s="61"/>
      <c r="AI179" s="61"/>
      <c r="AJ179" s="61"/>
      <c r="AK179" s="61"/>
      <c r="AL179" s="61"/>
      <c r="AM179" s="61"/>
      <c r="AN179" s="61"/>
    </row>
    <row r="180" spans="1:40" s="30" customFormat="1" x14ac:dyDescent="0.25">
      <c r="A180" s="21"/>
      <c r="B180" s="4"/>
      <c r="C180" s="19"/>
      <c r="D180" s="4"/>
      <c r="E180" s="4"/>
      <c r="F180" s="4"/>
      <c r="G180" s="4"/>
      <c r="H180" s="4"/>
      <c r="I180" s="4"/>
      <c r="J180" s="4"/>
      <c r="M180" s="4"/>
      <c r="N180" s="4"/>
      <c r="O180" s="4"/>
      <c r="P180" s="4"/>
      <c r="Q180" s="4"/>
      <c r="R180" s="4"/>
      <c r="S180" s="61"/>
      <c r="T180" s="61"/>
      <c r="U180" s="61"/>
      <c r="V180" s="61"/>
      <c r="W180" s="61"/>
      <c r="X180" s="61"/>
      <c r="Y180" s="61"/>
      <c r="Z180" s="61"/>
      <c r="AA180" s="61"/>
      <c r="AB180" s="61"/>
      <c r="AC180" s="61"/>
      <c r="AD180" s="61"/>
      <c r="AE180" s="61"/>
      <c r="AF180" s="61"/>
      <c r="AG180" s="61"/>
      <c r="AH180" s="61"/>
      <c r="AI180" s="61"/>
      <c r="AJ180" s="61"/>
      <c r="AK180" s="61"/>
      <c r="AL180" s="61"/>
      <c r="AM180" s="61"/>
      <c r="AN180" s="61"/>
    </row>
    <row r="181" spans="1:40" s="30" customFormat="1" x14ac:dyDescent="0.25">
      <c r="A181" s="21"/>
      <c r="B181" s="4"/>
      <c r="C181" s="19"/>
      <c r="D181" s="4"/>
      <c r="E181" s="4"/>
      <c r="F181" s="4"/>
      <c r="G181" s="4"/>
      <c r="H181" s="4"/>
      <c r="I181" s="4"/>
      <c r="J181" s="4"/>
      <c r="M181" s="4"/>
      <c r="N181" s="4"/>
      <c r="O181" s="4"/>
      <c r="P181" s="4"/>
      <c r="Q181" s="4"/>
      <c r="R181" s="4"/>
      <c r="S181" s="61"/>
      <c r="T181" s="61"/>
      <c r="U181" s="61"/>
      <c r="V181" s="61"/>
      <c r="W181" s="61"/>
      <c r="X181" s="61"/>
      <c r="Y181" s="61"/>
      <c r="Z181" s="61"/>
      <c r="AA181" s="61"/>
      <c r="AB181" s="61"/>
      <c r="AC181" s="61"/>
      <c r="AD181" s="61"/>
      <c r="AE181" s="61"/>
      <c r="AF181" s="61"/>
      <c r="AG181" s="61"/>
      <c r="AH181" s="61"/>
      <c r="AI181" s="61"/>
      <c r="AJ181" s="61"/>
      <c r="AK181" s="61"/>
      <c r="AL181" s="61"/>
      <c r="AM181" s="61"/>
      <c r="AN181" s="61"/>
    </row>
    <row r="182" spans="1:40" s="30" customFormat="1" x14ac:dyDescent="0.25">
      <c r="A182" s="21"/>
      <c r="B182" s="4"/>
      <c r="C182" s="19"/>
      <c r="D182" s="4"/>
      <c r="E182" s="4"/>
      <c r="F182" s="4"/>
      <c r="G182" s="4"/>
      <c r="H182" s="4"/>
      <c r="I182" s="4"/>
      <c r="J182" s="4"/>
      <c r="M182" s="4"/>
      <c r="N182" s="4"/>
      <c r="O182" s="4"/>
      <c r="P182" s="4"/>
      <c r="Q182" s="4"/>
      <c r="R182" s="4"/>
      <c r="S182" s="61"/>
      <c r="T182" s="61"/>
      <c r="U182" s="61"/>
      <c r="V182" s="61"/>
      <c r="W182" s="61"/>
      <c r="X182" s="61"/>
      <c r="Y182" s="61"/>
      <c r="Z182" s="61"/>
      <c r="AA182" s="61"/>
      <c r="AB182" s="61"/>
      <c r="AC182" s="61"/>
      <c r="AD182" s="61"/>
      <c r="AE182" s="61"/>
      <c r="AF182" s="61"/>
      <c r="AG182" s="61"/>
      <c r="AH182" s="61"/>
      <c r="AI182" s="61"/>
      <c r="AJ182" s="61"/>
      <c r="AK182" s="61"/>
      <c r="AL182" s="61"/>
      <c r="AM182" s="61"/>
      <c r="AN182" s="61"/>
    </row>
    <row r="183" spans="1:40" s="30" customFormat="1" x14ac:dyDescent="0.25">
      <c r="A183" s="21"/>
      <c r="B183" s="4"/>
      <c r="C183" s="19"/>
      <c r="D183" s="4"/>
      <c r="E183" s="4"/>
      <c r="F183" s="4"/>
      <c r="G183" s="4"/>
      <c r="H183" s="4"/>
      <c r="I183" s="4"/>
      <c r="J183" s="4"/>
      <c r="M183" s="4"/>
      <c r="N183" s="4"/>
      <c r="O183" s="4"/>
      <c r="P183" s="4"/>
      <c r="Q183" s="4"/>
      <c r="R183" s="4"/>
      <c r="S183" s="61"/>
      <c r="T183" s="61"/>
      <c r="U183" s="61"/>
      <c r="V183" s="61"/>
      <c r="W183" s="61"/>
      <c r="X183" s="61"/>
      <c r="Y183" s="61"/>
      <c r="Z183" s="61"/>
      <c r="AA183" s="61"/>
      <c r="AB183" s="61"/>
      <c r="AC183" s="61"/>
      <c r="AD183" s="61"/>
      <c r="AE183" s="61"/>
      <c r="AF183" s="61"/>
      <c r="AG183" s="61"/>
      <c r="AH183" s="61"/>
      <c r="AI183" s="61"/>
      <c r="AJ183" s="61"/>
      <c r="AK183" s="61"/>
      <c r="AL183" s="61"/>
      <c r="AM183" s="61"/>
      <c r="AN183" s="61"/>
    </row>
    <row r="184" spans="1:40" s="30" customFormat="1" x14ac:dyDescent="0.25">
      <c r="A184" s="21"/>
      <c r="B184" s="4"/>
      <c r="C184" s="19"/>
      <c r="D184" s="4"/>
      <c r="E184" s="4"/>
      <c r="F184" s="4"/>
      <c r="G184" s="4"/>
      <c r="H184" s="4"/>
      <c r="I184" s="4"/>
      <c r="J184" s="4"/>
      <c r="M184" s="4"/>
      <c r="N184" s="4"/>
      <c r="O184" s="4"/>
      <c r="P184" s="4"/>
      <c r="Q184" s="4"/>
      <c r="R184" s="4"/>
      <c r="S184" s="61"/>
      <c r="T184" s="61"/>
      <c r="U184" s="61"/>
      <c r="V184" s="61"/>
      <c r="W184" s="61"/>
      <c r="X184" s="61"/>
      <c r="Y184" s="61"/>
      <c r="Z184" s="61"/>
      <c r="AA184" s="61"/>
      <c r="AB184" s="61"/>
      <c r="AC184" s="61"/>
      <c r="AD184" s="61"/>
      <c r="AE184" s="61"/>
      <c r="AF184" s="61"/>
      <c r="AG184" s="61"/>
      <c r="AH184" s="61"/>
      <c r="AI184" s="61"/>
      <c r="AJ184" s="61"/>
      <c r="AK184" s="61"/>
      <c r="AL184" s="61"/>
      <c r="AM184" s="61"/>
      <c r="AN184" s="61"/>
    </row>
    <row r="185" spans="1:40" s="30" customFormat="1" x14ac:dyDescent="0.25">
      <c r="A185" s="21"/>
      <c r="B185" s="4"/>
      <c r="C185" s="19"/>
      <c r="D185" s="4"/>
      <c r="E185" s="4"/>
      <c r="F185" s="4"/>
      <c r="G185" s="4"/>
      <c r="H185" s="4"/>
      <c r="I185" s="4"/>
      <c r="J185" s="4"/>
      <c r="M185" s="4"/>
      <c r="N185" s="4"/>
      <c r="O185" s="4"/>
      <c r="P185" s="4"/>
      <c r="Q185" s="4"/>
      <c r="R185" s="4"/>
      <c r="S185" s="61"/>
      <c r="T185" s="61"/>
      <c r="U185" s="61"/>
      <c r="V185" s="61"/>
      <c r="W185" s="61"/>
      <c r="X185" s="61"/>
      <c r="Y185" s="61"/>
      <c r="Z185" s="61"/>
      <c r="AA185" s="61"/>
      <c r="AB185" s="61"/>
      <c r="AC185" s="61"/>
      <c r="AD185" s="61"/>
      <c r="AE185" s="61"/>
      <c r="AF185" s="61"/>
      <c r="AG185" s="61"/>
      <c r="AH185" s="61"/>
      <c r="AI185" s="61"/>
      <c r="AJ185" s="61"/>
      <c r="AK185" s="61"/>
      <c r="AL185" s="61"/>
      <c r="AM185" s="61"/>
      <c r="AN185" s="61"/>
    </row>
    <row r="186" spans="1:40" s="30" customFormat="1" x14ac:dyDescent="0.25">
      <c r="A186" s="21"/>
      <c r="B186" s="4"/>
      <c r="C186" s="19"/>
      <c r="D186" s="4"/>
      <c r="E186" s="4"/>
      <c r="F186" s="4"/>
      <c r="G186" s="4"/>
      <c r="H186" s="4"/>
      <c r="I186" s="4"/>
      <c r="J186" s="4"/>
      <c r="M186" s="4"/>
      <c r="N186" s="4"/>
      <c r="O186" s="4"/>
      <c r="P186" s="4"/>
      <c r="Q186" s="4"/>
      <c r="R186" s="4"/>
      <c r="S186" s="61"/>
      <c r="T186" s="61"/>
      <c r="U186" s="61"/>
      <c r="V186" s="61"/>
      <c r="W186" s="61"/>
      <c r="X186" s="61"/>
      <c r="Y186" s="61"/>
      <c r="Z186" s="61"/>
      <c r="AA186" s="61"/>
      <c r="AB186" s="61"/>
      <c r="AC186" s="61"/>
      <c r="AD186" s="61"/>
      <c r="AE186" s="61"/>
      <c r="AF186" s="61"/>
      <c r="AG186" s="61"/>
      <c r="AH186" s="61"/>
      <c r="AI186" s="61"/>
      <c r="AJ186" s="61"/>
      <c r="AK186" s="61"/>
      <c r="AL186" s="61"/>
      <c r="AM186" s="61"/>
      <c r="AN186" s="61"/>
    </row>
    <row r="187" spans="1:40" s="30" customFormat="1" x14ac:dyDescent="0.25">
      <c r="A187" s="21"/>
      <c r="B187" s="4"/>
      <c r="C187" s="19"/>
      <c r="D187" s="4"/>
      <c r="E187" s="4"/>
      <c r="F187" s="4"/>
      <c r="G187" s="4"/>
      <c r="H187" s="4"/>
      <c r="I187" s="4"/>
      <c r="J187" s="4"/>
      <c r="M187" s="4"/>
      <c r="N187" s="4"/>
      <c r="O187" s="4"/>
      <c r="P187" s="4"/>
      <c r="Q187" s="4"/>
      <c r="R187" s="4"/>
      <c r="S187" s="61"/>
      <c r="T187" s="61"/>
      <c r="U187" s="61"/>
      <c r="V187" s="61"/>
      <c r="W187" s="61"/>
      <c r="X187" s="61"/>
      <c r="Y187" s="61"/>
      <c r="Z187" s="61"/>
      <c r="AA187" s="61"/>
      <c r="AB187" s="61"/>
      <c r="AC187" s="61"/>
      <c r="AD187" s="61"/>
      <c r="AE187" s="61"/>
      <c r="AF187" s="61"/>
      <c r="AG187" s="61"/>
      <c r="AH187" s="61"/>
      <c r="AI187" s="61"/>
      <c r="AJ187" s="61"/>
      <c r="AK187" s="61"/>
      <c r="AL187" s="61"/>
      <c r="AM187" s="61"/>
      <c r="AN187" s="61"/>
    </row>
    <row r="188" spans="1:40" s="30" customFormat="1" x14ac:dyDescent="0.25">
      <c r="A188" s="21"/>
      <c r="B188" s="4"/>
      <c r="C188" s="19"/>
      <c r="D188" s="4"/>
      <c r="E188" s="4"/>
      <c r="F188" s="4"/>
      <c r="G188" s="4"/>
      <c r="H188" s="4"/>
      <c r="I188" s="4"/>
      <c r="J188" s="4"/>
      <c r="M188" s="4"/>
      <c r="N188" s="4"/>
      <c r="O188" s="4"/>
      <c r="P188" s="4"/>
      <c r="Q188" s="4"/>
      <c r="R188" s="4"/>
      <c r="S188" s="61"/>
      <c r="T188" s="61"/>
      <c r="U188" s="61"/>
      <c r="V188" s="61"/>
      <c r="W188" s="61"/>
      <c r="X188" s="61"/>
      <c r="Y188" s="61"/>
      <c r="Z188" s="61"/>
      <c r="AA188" s="61"/>
      <c r="AB188" s="61"/>
      <c r="AC188" s="61"/>
      <c r="AD188" s="61"/>
      <c r="AE188" s="61"/>
      <c r="AF188" s="61"/>
      <c r="AG188" s="61"/>
      <c r="AH188" s="61"/>
      <c r="AI188" s="61"/>
      <c r="AJ188" s="61"/>
      <c r="AK188" s="61"/>
      <c r="AL188" s="61"/>
      <c r="AM188" s="61"/>
      <c r="AN188" s="61"/>
    </row>
    <row r="189" spans="1:40" s="30" customFormat="1" x14ac:dyDescent="0.25">
      <c r="A189" s="21"/>
      <c r="B189" s="4"/>
      <c r="C189" s="19"/>
      <c r="D189" s="4"/>
      <c r="E189" s="4"/>
      <c r="F189" s="4"/>
      <c r="G189" s="4"/>
      <c r="H189" s="4"/>
      <c r="I189" s="4"/>
      <c r="J189" s="4"/>
      <c r="M189" s="4"/>
      <c r="N189" s="4"/>
      <c r="O189" s="4"/>
      <c r="P189" s="4"/>
      <c r="Q189" s="4"/>
      <c r="R189" s="4"/>
      <c r="S189" s="61"/>
      <c r="T189" s="61"/>
      <c r="U189" s="61"/>
      <c r="V189" s="61"/>
      <c r="W189" s="61"/>
      <c r="X189" s="61"/>
      <c r="Y189" s="61"/>
      <c r="Z189" s="61"/>
      <c r="AA189" s="61"/>
      <c r="AB189" s="61"/>
      <c r="AC189" s="61"/>
      <c r="AD189" s="61"/>
      <c r="AE189" s="61"/>
      <c r="AF189" s="61"/>
      <c r="AG189" s="61"/>
      <c r="AH189" s="61"/>
      <c r="AI189" s="61"/>
      <c r="AJ189" s="61"/>
      <c r="AK189" s="61"/>
      <c r="AL189" s="61"/>
      <c r="AM189" s="61"/>
      <c r="AN189" s="61"/>
    </row>
    <row r="190" spans="1:40" s="30" customFormat="1" x14ac:dyDescent="0.25">
      <c r="A190" s="21"/>
      <c r="B190" s="4"/>
      <c r="C190" s="19"/>
      <c r="D190" s="4"/>
      <c r="E190" s="4"/>
      <c r="F190" s="4"/>
      <c r="G190" s="4"/>
      <c r="H190" s="4"/>
      <c r="I190" s="4"/>
      <c r="J190" s="4"/>
      <c r="M190" s="4"/>
      <c r="N190" s="4"/>
      <c r="O190" s="4"/>
      <c r="P190" s="4"/>
      <c r="Q190" s="4"/>
      <c r="R190" s="4"/>
      <c r="S190" s="61"/>
      <c r="T190" s="61"/>
      <c r="U190" s="61"/>
      <c r="V190" s="61"/>
      <c r="W190" s="61"/>
      <c r="X190" s="61"/>
      <c r="Y190" s="61"/>
      <c r="Z190" s="61"/>
      <c r="AA190" s="61"/>
      <c r="AB190" s="61"/>
      <c r="AC190" s="61"/>
      <c r="AD190" s="61"/>
      <c r="AE190" s="61"/>
      <c r="AF190" s="61"/>
      <c r="AG190" s="61"/>
      <c r="AH190" s="61"/>
      <c r="AI190" s="61"/>
      <c r="AJ190" s="61"/>
      <c r="AK190" s="61"/>
      <c r="AL190" s="61"/>
      <c r="AM190" s="61"/>
      <c r="AN190" s="61"/>
    </row>
    <row r="191" spans="1:40" s="30" customFormat="1" x14ac:dyDescent="0.25">
      <c r="A191" s="21"/>
      <c r="B191" s="4"/>
      <c r="C191" s="19"/>
      <c r="D191" s="4"/>
      <c r="E191" s="4"/>
      <c r="F191" s="4"/>
      <c r="G191" s="4"/>
      <c r="H191" s="4"/>
      <c r="I191" s="4"/>
      <c r="J191" s="4"/>
      <c r="M191" s="4"/>
      <c r="N191" s="4"/>
      <c r="O191" s="4"/>
      <c r="P191" s="4"/>
      <c r="Q191" s="4"/>
      <c r="R191" s="4"/>
      <c r="S191" s="61"/>
      <c r="T191" s="61"/>
      <c r="U191" s="61"/>
      <c r="V191" s="61"/>
      <c r="W191" s="61"/>
      <c r="X191" s="61"/>
      <c r="Y191" s="61"/>
      <c r="Z191" s="61"/>
      <c r="AA191" s="61"/>
      <c r="AB191" s="61"/>
      <c r="AC191" s="61"/>
      <c r="AD191" s="61"/>
      <c r="AE191" s="61"/>
      <c r="AF191" s="61"/>
      <c r="AG191" s="61"/>
      <c r="AH191" s="61"/>
      <c r="AI191" s="61"/>
      <c r="AJ191" s="61"/>
      <c r="AK191" s="61"/>
      <c r="AL191" s="61"/>
      <c r="AM191" s="61"/>
      <c r="AN191" s="61"/>
    </row>
    <row r="192" spans="1:40" s="30" customFormat="1" x14ac:dyDescent="0.25">
      <c r="A192" s="21"/>
      <c r="B192" s="4"/>
      <c r="C192" s="19"/>
      <c r="D192" s="4"/>
      <c r="E192" s="4"/>
      <c r="F192" s="4"/>
      <c r="G192" s="4"/>
      <c r="H192" s="4"/>
      <c r="I192" s="4"/>
      <c r="J192" s="4"/>
      <c r="M192" s="4"/>
      <c r="N192" s="4"/>
      <c r="O192" s="4"/>
      <c r="P192" s="4"/>
      <c r="Q192" s="4"/>
      <c r="R192" s="4"/>
      <c r="S192" s="61"/>
      <c r="T192" s="61"/>
      <c r="U192" s="61"/>
      <c r="V192" s="61"/>
      <c r="W192" s="61"/>
      <c r="X192" s="61"/>
      <c r="Y192" s="61"/>
      <c r="Z192" s="61"/>
      <c r="AA192" s="61"/>
      <c r="AB192" s="61"/>
      <c r="AC192" s="61"/>
      <c r="AD192" s="61"/>
      <c r="AE192" s="61"/>
      <c r="AF192" s="61"/>
      <c r="AG192" s="61"/>
      <c r="AH192" s="61"/>
      <c r="AI192" s="61"/>
      <c r="AJ192" s="61"/>
      <c r="AK192" s="61"/>
      <c r="AL192" s="61"/>
      <c r="AM192" s="61"/>
      <c r="AN192" s="61"/>
    </row>
    <row r="193" spans="1:40" s="30" customFormat="1" x14ac:dyDescent="0.25">
      <c r="A193" s="21"/>
      <c r="B193" s="4"/>
      <c r="C193" s="19"/>
      <c r="D193" s="4"/>
      <c r="E193" s="4"/>
      <c r="F193" s="4"/>
      <c r="G193" s="4"/>
      <c r="H193" s="4"/>
      <c r="I193" s="4"/>
      <c r="J193" s="4"/>
      <c r="M193" s="4"/>
      <c r="N193" s="4"/>
      <c r="O193" s="4"/>
      <c r="P193" s="4"/>
      <c r="Q193" s="4"/>
      <c r="R193" s="4"/>
      <c r="S193" s="61"/>
      <c r="T193" s="61"/>
      <c r="U193" s="61"/>
      <c r="V193" s="61"/>
      <c r="W193" s="61"/>
      <c r="X193" s="61"/>
      <c r="Y193" s="61"/>
      <c r="Z193" s="61"/>
      <c r="AA193" s="61"/>
      <c r="AB193" s="61"/>
      <c r="AC193" s="61"/>
      <c r="AD193" s="61"/>
      <c r="AE193" s="61"/>
      <c r="AF193" s="61"/>
      <c r="AG193" s="61"/>
      <c r="AH193" s="61"/>
      <c r="AI193" s="61"/>
      <c r="AJ193" s="61"/>
      <c r="AK193" s="61"/>
      <c r="AL193" s="61"/>
      <c r="AM193" s="61"/>
      <c r="AN193" s="61"/>
    </row>
    <row r="194" spans="1:40" s="30" customFormat="1" x14ac:dyDescent="0.25">
      <c r="A194" s="21"/>
      <c r="B194" s="4"/>
      <c r="C194" s="19"/>
      <c r="D194" s="4"/>
      <c r="E194" s="4"/>
      <c r="F194" s="4"/>
      <c r="G194" s="4"/>
      <c r="H194" s="4"/>
      <c r="I194" s="4"/>
      <c r="J194" s="4"/>
      <c r="M194" s="4"/>
      <c r="N194" s="4"/>
      <c r="O194" s="4"/>
      <c r="P194" s="4"/>
      <c r="Q194" s="4"/>
      <c r="R194" s="4"/>
      <c r="S194" s="61"/>
      <c r="T194" s="61"/>
      <c r="U194" s="61"/>
      <c r="V194" s="61"/>
      <c r="W194" s="61"/>
      <c r="X194" s="61"/>
      <c r="Y194" s="61"/>
      <c r="Z194" s="61"/>
      <c r="AA194" s="61"/>
      <c r="AB194" s="61"/>
      <c r="AC194" s="61"/>
      <c r="AD194" s="61"/>
      <c r="AE194" s="61"/>
      <c r="AF194" s="61"/>
      <c r="AG194" s="61"/>
      <c r="AH194" s="61"/>
      <c r="AI194" s="61"/>
      <c r="AJ194" s="61"/>
      <c r="AK194" s="61"/>
      <c r="AL194" s="61"/>
      <c r="AM194" s="61"/>
      <c r="AN194" s="61"/>
    </row>
    <row r="195" spans="1:40" s="30" customFormat="1" x14ac:dyDescent="0.25">
      <c r="A195" s="21"/>
      <c r="B195" s="4"/>
      <c r="C195" s="19"/>
      <c r="D195" s="4"/>
      <c r="E195" s="4"/>
      <c r="F195" s="4"/>
      <c r="G195" s="4"/>
      <c r="H195" s="4"/>
      <c r="I195" s="4"/>
      <c r="J195" s="4"/>
      <c r="M195" s="4"/>
      <c r="N195" s="4"/>
      <c r="O195" s="4"/>
      <c r="P195" s="4"/>
      <c r="Q195" s="4"/>
      <c r="R195" s="4"/>
      <c r="S195" s="61"/>
      <c r="T195" s="61"/>
      <c r="U195" s="61"/>
      <c r="V195" s="61"/>
      <c r="W195" s="61"/>
      <c r="X195" s="61"/>
      <c r="Y195" s="61"/>
      <c r="Z195" s="61"/>
      <c r="AA195" s="61"/>
      <c r="AB195" s="61"/>
      <c r="AC195" s="61"/>
      <c r="AD195" s="61"/>
      <c r="AE195" s="61"/>
      <c r="AF195" s="61"/>
      <c r="AG195" s="61"/>
      <c r="AH195" s="61"/>
      <c r="AI195" s="61"/>
      <c r="AJ195" s="61"/>
      <c r="AK195" s="61"/>
      <c r="AL195" s="61"/>
      <c r="AM195" s="61"/>
      <c r="AN195" s="61"/>
    </row>
    <row r="196" spans="1:40" s="30" customFormat="1" x14ac:dyDescent="0.25">
      <c r="A196" s="21"/>
      <c r="B196" s="4"/>
      <c r="C196" s="19"/>
      <c r="D196" s="4"/>
      <c r="E196" s="4"/>
      <c r="F196" s="4"/>
      <c r="G196" s="4"/>
      <c r="H196" s="4"/>
      <c r="I196" s="4"/>
      <c r="J196" s="4"/>
      <c r="M196" s="4"/>
      <c r="N196" s="4"/>
      <c r="O196" s="4"/>
      <c r="P196" s="4"/>
      <c r="Q196" s="4"/>
      <c r="R196" s="4"/>
      <c r="S196" s="61"/>
      <c r="T196" s="61"/>
      <c r="U196" s="61"/>
      <c r="V196" s="61"/>
      <c r="W196" s="61"/>
      <c r="X196" s="61"/>
      <c r="Y196" s="61"/>
      <c r="Z196" s="61"/>
      <c r="AA196" s="61"/>
      <c r="AB196" s="61"/>
      <c r="AC196" s="61"/>
      <c r="AD196" s="61"/>
      <c r="AE196" s="61"/>
      <c r="AF196" s="61"/>
      <c r="AG196" s="61"/>
      <c r="AH196" s="61"/>
      <c r="AI196" s="61"/>
      <c r="AJ196" s="61"/>
      <c r="AK196" s="61"/>
      <c r="AL196" s="61"/>
      <c r="AM196" s="61"/>
      <c r="AN196" s="61"/>
    </row>
    <row r="197" spans="1:40" s="30" customFormat="1" x14ac:dyDescent="0.25">
      <c r="A197" s="21"/>
      <c r="B197" s="4"/>
      <c r="C197" s="19"/>
      <c r="D197" s="4"/>
      <c r="E197" s="4"/>
      <c r="F197" s="4"/>
      <c r="G197" s="4"/>
      <c r="H197" s="4"/>
      <c r="I197" s="4"/>
      <c r="J197" s="4"/>
      <c r="M197" s="4"/>
      <c r="N197" s="4"/>
      <c r="O197" s="4"/>
      <c r="P197" s="4"/>
      <c r="Q197" s="4"/>
      <c r="R197" s="4"/>
      <c r="S197" s="61"/>
      <c r="T197" s="61"/>
      <c r="U197" s="61"/>
      <c r="V197" s="61"/>
      <c r="W197" s="61"/>
      <c r="X197" s="61"/>
      <c r="Y197" s="61"/>
      <c r="Z197" s="61"/>
      <c r="AA197" s="61"/>
      <c r="AB197" s="61"/>
      <c r="AC197" s="61"/>
      <c r="AD197" s="61"/>
      <c r="AE197" s="61"/>
      <c r="AF197" s="61"/>
      <c r="AG197" s="61"/>
      <c r="AH197" s="61"/>
      <c r="AI197" s="61"/>
      <c r="AJ197" s="61"/>
      <c r="AK197" s="61"/>
      <c r="AL197" s="61"/>
      <c r="AM197" s="61"/>
      <c r="AN197" s="61"/>
    </row>
    <row r="198" spans="1:40" s="30" customFormat="1" x14ac:dyDescent="0.25">
      <c r="A198" s="21"/>
      <c r="B198" s="4"/>
      <c r="C198" s="19"/>
      <c r="D198" s="4"/>
      <c r="E198" s="4"/>
      <c r="F198" s="4"/>
      <c r="G198" s="4"/>
      <c r="H198" s="4"/>
      <c r="I198" s="4"/>
      <c r="J198" s="4"/>
      <c r="M198" s="4"/>
      <c r="N198" s="4"/>
      <c r="O198" s="4"/>
      <c r="P198" s="4"/>
      <c r="Q198" s="4"/>
      <c r="R198" s="4"/>
      <c r="S198" s="61"/>
      <c r="T198" s="61"/>
      <c r="U198" s="61"/>
      <c r="V198" s="61"/>
      <c r="W198" s="61"/>
      <c r="X198" s="61"/>
      <c r="Y198" s="61"/>
      <c r="Z198" s="61"/>
      <c r="AA198" s="61"/>
      <c r="AB198" s="61"/>
      <c r="AC198" s="61"/>
      <c r="AD198" s="61"/>
      <c r="AE198" s="61"/>
      <c r="AF198" s="61"/>
      <c r="AG198" s="61"/>
      <c r="AH198" s="61"/>
      <c r="AI198" s="61"/>
      <c r="AJ198" s="61"/>
      <c r="AK198" s="61"/>
      <c r="AL198" s="61"/>
      <c r="AM198" s="61"/>
      <c r="AN198" s="61"/>
    </row>
    <row r="199" spans="1:40" s="30" customFormat="1" x14ac:dyDescent="0.25">
      <c r="A199" s="21"/>
      <c r="B199" s="4"/>
      <c r="C199" s="19"/>
      <c r="D199" s="4"/>
      <c r="E199" s="4"/>
      <c r="F199" s="4"/>
      <c r="G199" s="4"/>
      <c r="H199" s="4"/>
      <c r="I199" s="4"/>
      <c r="J199" s="4"/>
      <c r="M199" s="4"/>
      <c r="N199" s="4"/>
      <c r="O199" s="4"/>
      <c r="P199" s="4"/>
      <c r="Q199" s="4"/>
      <c r="R199" s="4"/>
      <c r="S199" s="61"/>
      <c r="T199" s="61"/>
      <c r="U199" s="61"/>
      <c r="V199" s="61"/>
      <c r="W199" s="61"/>
      <c r="X199" s="61"/>
      <c r="Y199" s="61"/>
      <c r="Z199" s="61"/>
      <c r="AA199" s="61"/>
      <c r="AB199" s="61"/>
      <c r="AC199" s="61"/>
      <c r="AD199" s="61"/>
      <c r="AE199" s="61"/>
      <c r="AF199" s="61"/>
      <c r="AG199" s="61"/>
      <c r="AH199" s="61"/>
      <c r="AI199" s="61"/>
      <c r="AJ199" s="61"/>
      <c r="AK199" s="61"/>
      <c r="AL199" s="61"/>
      <c r="AM199" s="61"/>
      <c r="AN199" s="61"/>
    </row>
    <row r="200" spans="1:40" s="30" customFormat="1" x14ac:dyDescent="0.25">
      <c r="A200" s="21"/>
      <c r="B200" s="4"/>
      <c r="C200" s="19"/>
      <c r="D200" s="4"/>
      <c r="E200" s="4"/>
      <c r="F200" s="4"/>
      <c r="G200" s="4"/>
      <c r="H200" s="4"/>
      <c r="I200" s="4"/>
      <c r="J200" s="4"/>
      <c r="M200" s="4"/>
      <c r="N200" s="4"/>
      <c r="O200" s="4"/>
      <c r="P200" s="4"/>
      <c r="Q200" s="4"/>
      <c r="R200" s="4"/>
      <c r="S200" s="61"/>
      <c r="T200" s="61"/>
      <c r="U200" s="61"/>
      <c r="V200" s="61"/>
      <c r="W200" s="61"/>
      <c r="X200" s="61"/>
      <c r="Y200" s="61"/>
      <c r="Z200" s="61"/>
      <c r="AA200" s="61"/>
      <c r="AB200" s="61"/>
      <c r="AC200" s="61"/>
      <c r="AD200" s="61"/>
      <c r="AE200" s="61"/>
      <c r="AF200" s="61"/>
      <c r="AG200" s="61"/>
      <c r="AH200" s="61"/>
      <c r="AI200" s="61"/>
      <c r="AJ200" s="61"/>
      <c r="AK200" s="61"/>
      <c r="AL200" s="61"/>
      <c r="AM200" s="61"/>
      <c r="AN200" s="61"/>
    </row>
    <row r="201" spans="1:40" s="30" customFormat="1" x14ac:dyDescent="0.25">
      <c r="A201" s="21"/>
      <c r="B201" s="4"/>
      <c r="C201" s="19"/>
      <c r="D201" s="4"/>
      <c r="E201" s="4"/>
      <c r="F201" s="4"/>
      <c r="G201" s="4"/>
      <c r="H201" s="4"/>
      <c r="I201" s="4"/>
      <c r="J201" s="4"/>
      <c r="M201" s="4"/>
      <c r="N201" s="4"/>
      <c r="O201" s="4"/>
      <c r="P201" s="4"/>
      <c r="Q201" s="4"/>
      <c r="R201" s="4"/>
      <c r="S201" s="61"/>
      <c r="T201" s="61"/>
      <c r="U201" s="61"/>
      <c r="V201" s="61"/>
      <c r="W201" s="61"/>
      <c r="X201" s="61"/>
      <c r="Y201" s="61"/>
      <c r="Z201" s="61"/>
      <c r="AA201" s="61"/>
      <c r="AB201" s="61"/>
      <c r="AC201" s="61"/>
      <c r="AD201" s="61"/>
      <c r="AE201" s="61"/>
      <c r="AF201" s="61"/>
      <c r="AG201" s="61"/>
      <c r="AH201" s="61"/>
      <c r="AI201" s="61"/>
      <c r="AJ201" s="61"/>
      <c r="AK201" s="61"/>
      <c r="AL201" s="61"/>
      <c r="AM201" s="61"/>
      <c r="AN201" s="61"/>
    </row>
    <row r="202" spans="1:40" s="30" customFormat="1" x14ac:dyDescent="0.25">
      <c r="A202" s="21"/>
      <c r="B202" s="4"/>
      <c r="C202" s="19"/>
      <c r="D202" s="4"/>
      <c r="E202" s="4"/>
      <c r="F202" s="4"/>
      <c r="G202" s="4"/>
      <c r="H202" s="4"/>
      <c r="I202" s="4"/>
      <c r="J202" s="4"/>
      <c r="M202" s="4"/>
      <c r="N202" s="4"/>
      <c r="O202" s="4"/>
      <c r="P202" s="4"/>
      <c r="Q202" s="4"/>
      <c r="R202" s="4"/>
      <c r="S202" s="61"/>
      <c r="T202" s="61"/>
      <c r="U202" s="61"/>
      <c r="V202" s="61"/>
      <c r="W202" s="61"/>
      <c r="X202" s="61"/>
      <c r="Y202" s="61"/>
      <c r="Z202" s="61"/>
      <c r="AA202" s="61"/>
      <c r="AB202" s="61"/>
      <c r="AC202" s="61"/>
      <c r="AD202" s="61"/>
      <c r="AE202" s="61"/>
      <c r="AF202" s="61"/>
      <c r="AG202" s="61"/>
      <c r="AH202" s="61"/>
      <c r="AI202" s="61"/>
      <c r="AJ202" s="61"/>
      <c r="AK202" s="61"/>
      <c r="AL202" s="61"/>
      <c r="AM202" s="61"/>
      <c r="AN202" s="61"/>
    </row>
    <row r="203" spans="1:40" s="30" customFormat="1" x14ac:dyDescent="0.25">
      <c r="A203" s="21"/>
      <c r="B203" s="4"/>
      <c r="C203" s="19"/>
      <c r="D203" s="4"/>
      <c r="E203" s="4"/>
      <c r="F203" s="4"/>
      <c r="G203" s="4"/>
      <c r="H203" s="4"/>
      <c r="I203" s="4"/>
      <c r="J203" s="4"/>
      <c r="M203" s="4"/>
      <c r="N203" s="4"/>
      <c r="O203" s="4"/>
      <c r="P203" s="4"/>
      <c r="Q203" s="4"/>
      <c r="R203" s="4"/>
      <c r="S203" s="61"/>
      <c r="T203" s="61"/>
      <c r="U203" s="61"/>
      <c r="V203" s="61"/>
      <c r="W203" s="61"/>
      <c r="X203" s="61"/>
      <c r="Y203" s="61"/>
      <c r="Z203" s="61"/>
      <c r="AA203" s="61"/>
      <c r="AB203" s="61"/>
      <c r="AC203" s="61"/>
      <c r="AD203" s="61"/>
      <c r="AE203" s="61"/>
      <c r="AF203" s="61"/>
      <c r="AG203" s="61"/>
      <c r="AH203" s="61"/>
      <c r="AI203" s="61"/>
      <c r="AJ203" s="61"/>
      <c r="AK203" s="61"/>
      <c r="AL203" s="61"/>
      <c r="AM203" s="61"/>
      <c r="AN203" s="61"/>
    </row>
    <row r="204" spans="1:40" s="30" customFormat="1" x14ac:dyDescent="0.25">
      <c r="A204" s="21"/>
      <c r="B204" s="4"/>
      <c r="C204" s="19"/>
      <c r="D204" s="4"/>
      <c r="E204" s="4"/>
      <c r="F204" s="4"/>
      <c r="G204" s="4"/>
      <c r="H204" s="4"/>
      <c r="I204" s="4"/>
      <c r="J204" s="4"/>
      <c r="M204" s="4"/>
      <c r="N204" s="4"/>
      <c r="O204" s="4"/>
      <c r="P204" s="4"/>
      <c r="Q204" s="4"/>
      <c r="R204" s="4"/>
      <c r="S204" s="61"/>
      <c r="T204" s="61"/>
      <c r="U204" s="61"/>
      <c r="V204" s="61"/>
      <c r="W204" s="61"/>
      <c r="X204" s="61"/>
      <c r="Y204" s="61"/>
      <c r="Z204" s="61"/>
      <c r="AA204" s="61"/>
      <c r="AB204" s="61"/>
      <c r="AC204" s="61"/>
      <c r="AD204" s="61"/>
      <c r="AE204" s="61"/>
      <c r="AF204" s="61"/>
      <c r="AG204" s="61"/>
      <c r="AH204" s="61"/>
      <c r="AI204" s="61"/>
      <c r="AJ204" s="61"/>
      <c r="AK204" s="61"/>
      <c r="AL204" s="61"/>
      <c r="AM204" s="61"/>
      <c r="AN204" s="61"/>
    </row>
    <row r="205" spans="1:40" s="30" customFormat="1" x14ac:dyDescent="0.25">
      <c r="A205" s="21"/>
      <c r="B205" s="4"/>
      <c r="C205" s="19"/>
      <c r="D205" s="4"/>
      <c r="E205" s="4"/>
      <c r="F205" s="4"/>
      <c r="G205" s="4"/>
      <c r="H205" s="4"/>
      <c r="I205" s="4"/>
      <c r="J205" s="4"/>
      <c r="M205" s="4"/>
      <c r="N205" s="4"/>
      <c r="O205" s="4"/>
      <c r="P205" s="4"/>
      <c r="Q205" s="4"/>
      <c r="R205" s="4"/>
      <c r="S205" s="61"/>
      <c r="T205" s="61"/>
      <c r="U205" s="61"/>
      <c r="V205" s="61"/>
      <c r="W205" s="61"/>
      <c r="X205" s="61"/>
      <c r="Y205" s="61"/>
      <c r="Z205" s="61"/>
      <c r="AA205" s="61"/>
      <c r="AB205" s="61"/>
      <c r="AC205" s="61"/>
      <c r="AD205" s="61"/>
      <c r="AE205" s="61"/>
      <c r="AF205" s="61"/>
      <c r="AG205" s="61"/>
      <c r="AH205" s="61"/>
      <c r="AI205" s="61"/>
      <c r="AJ205" s="61"/>
      <c r="AK205" s="61"/>
      <c r="AL205" s="61"/>
      <c r="AM205" s="61"/>
      <c r="AN205" s="61"/>
    </row>
    <row r="206" spans="1:40" s="30" customFormat="1" x14ac:dyDescent="0.25">
      <c r="A206" s="21"/>
      <c r="B206" s="4"/>
      <c r="C206" s="19"/>
      <c r="D206" s="4"/>
      <c r="E206" s="4"/>
      <c r="F206" s="4"/>
      <c r="G206" s="4"/>
      <c r="H206" s="4"/>
      <c r="I206" s="4"/>
      <c r="J206" s="4"/>
      <c r="M206" s="4"/>
      <c r="N206" s="4"/>
      <c r="O206" s="4"/>
      <c r="P206" s="4"/>
      <c r="Q206" s="4"/>
      <c r="R206" s="4"/>
      <c r="S206" s="61"/>
      <c r="T206" s="61"/>
      <c r="U206" s="61"/>
      <c r="V206" s="61"/>
      <c r="W206" s="61"/>
      <c r="X206" s="61"/>
      <c r="Y206" s="61"/>
      <c r="Z206" s="61"/>
      <c r="AA206" s="61"/>
      <c r="AB206" s="61"/>
      <c r="AC206" s="61"/>
      <c r="AD206" s="61"/>
      <c r="AE206" s="61"/>
      <c r="AF206" s="61"/>
      <c r="AG206" s="61"/>
      <c r="AH206" s="61"/>
      <c r="AI206" s="61"/>
      <c r="AJ206" s="61"/>
      <c r="AK206" s="61"/>
      <c r="AL206" s="61"/>
      <c r="AM206" s="61"/>
      <c r="AN206" s="61"/>
    </row>
    <row r="207" spans="1:40" s="30" customFormat="1" x14ac:dyDescent="0.25">
      <c r="A207" s="21"/>
      <c r="B207" s="4"/>
      <c r="C207" s="19"/>
      <c r="D207" s="4"/>
      <c r="E207" s="4"/>
      <c r="F207" s="4"/>
      <c r="G207" s="4"/>
      <c r="H207" s="4"/>
      <c r="I207" s="4"/>
      <c r="J207" s="4"/>
      <c r="M207" s="4"/>
      <c r="N207" s="4"/>
      <c r="O207" s="4"/>
      <c r="P207" s="4"/>
      <c r="Q207" s="4"/>
      <c r="R207" s="4"/>
      <c r="S207" s="61"/>
      <c r="T207" s="61"/>
      <c r="U207" s="61"/>
      <c r="V207" s="61"/>
      <c r="W207" s="61"/>
      <c r="X207" s="61"/>
      <c r="Y207" s="61"/>
      <c r="Z207" s="61"/>
      <c r="AA207" s="61"/>
      <c r="AB207" s="61"/>
      <c r="AC207" s="61"/>
      <c r="AD207" s="61"/>
      <c r="AE207" s="61"/>
      <c r="AF207" s="61"/>
      <c r="AG207" s="61"/>
      <c r="AH207" s="61"/>
      <c r="AI207" s="61"/>
      <c r="AJ207" s="61"/>
      <c r="AK207" s="61"/>
      <c r="AL207" s="61"/>
      <c r="AM207" s="61"/>
      <c r="AN207" s="61"/>
    </row>
    <row r="208" spans="1:40" s="30" customFormat="1" x14ac:dyDescent="0.25">
      <c r="A208" s="21"/>
      <c r="B208" s="4"/>
      <c r="C208" s="19"/>
      <c r="D208" s="4"/>
      <c r="E208" s="4"/>
      <c r="F208" s="4"/>
      <c r="G208" s="4"/>
      <c r="H208" s="4"/>
      <c r="I208" s="4"/>
      <c r="J208" s="4"/>
      <c r="M208" s="4"/>
      <c r="N208" s="4"/>
      <c r="O208" s="4"/>
      <c r="P208" s="4"/>
      <c r="Q208" s="4"/>
      <c r="R208" s="4"/>
      <c r="S208" s="61"/>
      <c r="T208" s="61"/>
      <c r="U208" s="61"/>
      <c r="V208" s="61"/>
      <c r="W208" s="61"/>
      <c r="X208" s="61"/>
      <c r="Y208" s="61"/>
      <c r="Z208" s="61"/>
      <c r="AA208" s="61"/>
      <c r="AB208" s="61"/>
      <c r="AC208" s="61"/>
      <c r="AD208" s="61"/>
      <c r="AE208" s="61"/>
      <c r="AF208" s="61"/>
      <c r="AG208" s="61"/>
      <c r="AH208" s="61"/>
      <c r="AI208" s="61"/>
      <c r="AJ208" s="61"/>
      <c r="AK208" s="61"/>
      <c r="AL208" s="61"/>
      <c r="AM208" s="61"/>
      <c r="AN208" s="61"/>
    </row>
    <row r="209" spans="1:40" s="30" customFormat="1" x14ac:dyDescent="0.25">
      <c r="A209" s="21"/>
      <c r="B209" s="4"/>
      <c r="C209" s="19"/>
      <c r="D209" s="4"/>
      <c r="E209" s="4"/>
      <c r="F209" s="4"/>
      <c r="G209" s="4"/>
      <c r="H209" s="4"/>
      <c r="I209" s="4"/>
      <c r="J209" s="4"/>
      <c r="M209" s="4"/>
      <c r="N209" s="4"/>
      <c r="O209" s="4"/>
      <c r="P209" s="4"/>
      <c r="Q209" s="4"/>
      <c r="R209" s="4"/>
      <c r="S209" s="61"/>
      <c r="T209" s="61"/>
      <c r="U209" s="61"/>
      <c r="V209" s="61"/>
      <c r="W209" s="61"/>
      <c r="X209" s="61"/>
      <c r="Y209" s="61"/>
      <c r="Z209" s="61"/>
      <c r="AA209" s="61"/>
      <c r="AB209" s="61"/>
      <c r="AC209" s="61"/>
      <c r="AD209" s="61"/>
      <c r="AE209" s="61"/>
      <c r="AF209" s="61"/>
      <c r="AG209" s="61"/>
      <c r="AH209" s="61"/>
      <c r="AI209" s="61"/>
      <c r="AJ209" s="61"/>
      <c r="AK209" s="61"/>
      <c r="AL209" s="61"/>
      <c r="AM209" s="61"/>
      <c r="AN209" s="61"/>
    </row>
    <row r="210" spans="1:40" s="30" customFormat="1" x14ac:dyDescent="0.25">
      <c r="A210" s="21"/>
      <c r="B210" s="4"/>
      <c r="C210" s="19"/>
      <c r="D210" s="4"/>
      <c r="E210" s="4"/>
      <c r="F210" s="4"/>
      <c r="G210" s="4"/>
      <c r="H210" s="4"/>
      <c r="I210" s="4"/>
      <c r="J210" s="4"/>
      <c r="M210" s="4"/>
      <c r="N210" s="4"/>
      <c r="O210" s="4"/>
      <c r="P210" s="4"/>
      <c r="Q210" s="4"/>
      <c r="R210" s="4"/>
      <c r="S210" s="61"/>
      <c r="T210" s="61"/>
      <c r="U210" s="61"/>
      <c r="V210" s="61"/>
      <c r="W210" s="61"/>
      <c r="X210" s="61"/>
      <c r="Y210" s="61"/>
      <c r="Z210" s="61"/>
      <c r="AA210" s="61"/>
      <c r="AB210" s="61"/>
      <c r="AC210" s="61"/>
      <c r="AD210" s="61"/>
      <c r="AE210" s="61"/>
      <c r="AF210" s="61"/>
      <c r="AG210" s="61"/>
      <c r="AH210" s="61"/>
      <c r="AI210" s="61"/>
      <c r="AJ210" s="61"/>
      <c r="AK210" s="61"/>
      <c r="AL210" s="61"/>
      <c r="AM210" s="61"/>
      <c r="AN210" s="61"/>
    </row>
    <row r="211" spans="1:40" s="30" customFormat="1" x14ac:dyDescent="0.25">
      <c r="A211" s="21"/>
      <c r="B211" s="4"/>
      <c r="C211" s="19"/>
      <c r="D211" s="4"/>
      <c r="E211" s="4"/>
      <c r="F211" s="4"/>
      <c r="G211" s="4"/>
      <c r="H211" s="4"/>
      <c r="I211" s="4"/>
      <c r="J211" s="4"/>
      <c r="M211" s="4"/>
      <c r="N211" s="4"/>
      <c r="O211" s="4"/>
      <c r="P211" s="4"/>
      <c r="Q211" s="4"/>
      <c r="R211" s="4"/>
      <c r="S211" s="61"/>
      <c r="T211" s="61"/>
      <c r="U211" s="61"/>
      <c r="V211" s="61"/>
      <c r="W211" s="61"/>
      <c r="X211" s="61"/>
      <c r="Y211" s="61"/>
      <c r="Z211" s="61"/>
      <c r="AA211" s="61"/>
      <c r="AB211" s="61"/>
      <c r="AC211" s="61"/>
      <c r="AD211" s="61"/>
      <c r="AE211" s="61"/>
      <c r="AF211" s="61"/>
      <c r="AG211" s="61"/>
      <c r="AH211" s="61"/>
      <c r="AI211" s="61"/>
      <c r="AJ211" s="61"/>
      <c r="AK211" s="61"/>
      <c r="AL211" s="61"/>
      <c r="AM211" s="61"/>
      <c r="AN211" s="61"/>
    </row>
    <row r="212" spans="1:40" s="30" customFormat="1" x14ac:dyDescent="0.25">
      <c r="A212" s="21"/>
      <c r="B212" s="4"/>
      <c r="C212" s="19"/>
      <c r="D212" s="4"/>
      <c r="E212" s="4"/>
      <c r="F212" s="4"/>
      <c r="G212" s="4"/>
      <c r="H212" s="4"/>
      <c r="I212" s="4"/>
      <c r="J212" s="4"/>
      <c r="M212" s="4"/>
      <c r="N212" s="4"/>
      <c r="O212" s="4"/>
      <c r="P212" s="4"/>
      <c r="Q212" s="4"/>
      <c r="R212" s="4"/>
      <c r="S212" s="61"/>
      <c r="T212" s="61"/>
      <c r="U212" s="61"/>
      <c r="V212" s="61"/>
      <c r="W212" s="61"/>
      <c r="X212" s="61"/>
      <c r="Y212" s="61"/>
      <c r="Z212" s="61"/>
      <c r="AA212" s="61"/>
      <c r="AB212" s="61"/>
      <c r="AC212" s="61"/>
      <c r="AD212" s="61"/>
      <c r="AE212" s="61"/>
      <c r="AF212" s="61"/>
      <c r="AG212" s="61"/>
      <c r="AH212" s="61"/>
      <c r="AI212" s="61"/>
      <c r="AJ212" s="61"/>
      <c r="AK212" s="61"/>
      <c r="AL212" s="61"/>
      <c r="AM212" s="61"/>
      <c r="AN212" s="61"/>
    </row>
    <row r="213" spans="1:40" s="30" customFormat="1" x14ac:dyDescent="0.25">
      <c r="A213" s="21"/>
      <c r="B213" s="4"/>
      <c r="C213" s="19"/>
      <c r="D213" s="4"/>
      <c r="E213" s="4"/>
      <c r="F213" s="4"/>
      <c r="G213" s="4"/>
      <c r="H213" s="4"/>
      <c r="I213" s="4"/>
      <c r="J213" s="4"/>
      <c r="M213" s="4"/>
      <c r="N213" s="4"/>
      <c r="O213" s="4"/>
      <c r="P213" s="4"/>
      <c r="Q213" s="4"/>
      <c r="R213" s="4"/>
      <c r="S213" s="61"/>
      <c r="T213" s="61"/>
      <c r="U213" s="61"/>
      <c r="V213" s="61"/>
      <c r="W213" s="61"/>
      <c r="X213" s="61"/>
      <c r="Y213" s="61"/>
      <c r="Z213" s="61"/>
      <c r="AA213" s="61"/>
      <c r="AB213" s="61"/>
      <c r="AC213" s="61"/>
      <c r="AD213" s="61"/>
      <c r="AE213" s="61"/>
      <c r="AF213" s="61"/>
      <c r="AG213" s="61"/>
      <c r="AH213" s="61"/>
      <c r="AI213" s="61"/>
      <c r="AJ213" s="61"/>
      <c r="AK213" s="61"/>
      <c r="AL213" s="61"/>
      <c r="AM213" s="61"/>
      <c r="AN213" s="61"/>
    </row>
    <row r="214" spans="1:40" s="30" customFormat="1" x14ac:dyDescent="0.25">
      <c r="A214" s="21"/>
      <c r="B214" s="4"/>
      <c r="C214" s="19"/>
      <c r="D214" s="4"/>
      <c r="E214" s="4"/>
      <c r="F214" s="4"/>
      <c r="G214" s="4"/>
      <c r="H214" s="4"/>
      <c r="I214" s="4"/>
      <c r="J214" s="4"/>
      <c r="M214" s="4"/>
      <c r="N214" s="4"/>
      <c r="O214" s="4"/>
      <c r="P214" s="4"/>
      <c r="Q214" s="4"/>
      <c r="R214" s="4"/>
      <c r="S214" s="61"/>
      <c r="T214" s="61"/>
      <c r="U214" s="61"/>
      <c r="V214" s="61"/>
      <c r="W214" s="61"/>
      <c r="X214" s="61"/>
      <c r="Y214" s="61"/>
      <c r="Z214" s="61"/>
      <c r="AA214" s="61"/>
      <c r="AB214" s="61"/>
      <c r="AC214" s="61"/>
      <c r="AD214" s="61"/>
      <c r="AE214" s="61"/>
      <c r="AF214" s="61"/>
      <c r="AG214" s="61"/>
      <c r="AH214" s="61"/>
      <c r="AI214" s="61"/>
      <c r="AJ214" s="61"/>
      <c r="AK214" s="61"/>
      <c r="AL214" s="61"/>
      <c r="AM214" s="61"/>
      <c r="AN214" s="61"/>
    </row>
    <row r="215" spans="1:40" s="30" customFormat="1" x14ac:dyDescent="0.25">
      <c r="A215" s="21"/>
      <c r="B215" s="4"/>
      <c r="C215" s="19"/>
      <c r="D215" s="4"/>
      <c r="E215" s="4"/>
      <c r="F215" s="4"/>
      <c r="G215" s="4"/>
      <c r="H215" s="4"/>
      <c r="I215" s="4"/>
      <c r="J215" s="4"/>
      <c r="M215" s="4"/>
      <c r="N215" s="4"/>
      <c r="O215" s="4"/>
      <c r="P215" s="4"/>
      <c r="Q215" s="4"/>
      <c r="R215" s="4"/>
      <c r="S215" s="61"/>
      <c r="T215" s="61"/>
      <c r="U215" s="61"/>
      <c r="V215" s="61"/>
      <c r="W215" s="61"/>
      <c r="X215" s="61"/>
      <c r="Y215" s="61"/>
      <c r="Z215" s="61"/>
      <c r="AA215" s="61"/>
      <c r="AB215" s="61"/>
      <c r="AC215" s="61"/>
      <c r="AD215" s="61"/>
      <c r="AE215" s="61"/>
      <c r="AF215" s="61"/>
      <c r="AG215" s="61"/>
      <c r="AH215" s="61"/>
      <c r="AI215" s="61"/>
      <c r="AJ215" s="61"/>
      <c r="AK215" s="61"/>
      <c r="AL215" s="61"/>
      <c r="AM215" s="61"/>
      <c r="AN215" s="61"/>
    </row>
    <row r="216" spans="1:40" s="30" customFormat="1" x14ac:dyDescent="0.25">
      <c r="A216" s="21"/>
      <c r="B216" s="4"/>
      <c r="C216" s="19"/>
      <c r="D216" s="4"/>
      <c r="E216" s="4"/>
      <c r="F216" s="4"/>
      <c r="G216" s="4"/>
      <c r="H216" s="4"/>
      <c r="I216" s="4"/>
      <c r="J216" s="4"/>
      <c r="M216" s="4"/>
      <c r="N216" s="4"/>
      <c r="O216" s="4"/>
      <c r="P216" s="4"/>
      <c r="Q216" s="4"/>
      <c r="R216" s="4"/>
      <c r="S216" s="61"/>
      <c r="T216" s="61"/>
      <c r="U216" s="61"/>
      <c r="V216" s="61"/>
      <c r="W216" s="61"/>
      <c r="X216" s="61"/>
      <c r="Y216" s="61"/>
      <c r="Z216" s="61"/>
      <c r="AA216" s="61"/>
      <c r="AB216" s="61"/>
      <c r="AC216" s="61"/>
      <c r="AD216" s="61"/>
      <c r="AE216" s="61"/>
      <c r="AF216" s="61"/>
      <c r="AG216" s="61"/>
      <c r="AH216" s="61"/>
      <c r="AI216" s="61"/>
      <c r="AJ216" s="61"/>
      <c r="AK216" s="61"/>
      <c r="AL216" s="61"/>
      <c r="AM216" s="61"/>
      <c r="AN216" s="61"/>
    </row>
    <row r="217" spans="1:40" s="30" customFormat="1" x14ac:dyDescent="0.25">
      <c r="A217" s="21"/>
      <c r="B217" s="4"/>
      <c r="C217" s="19"/>
      <c r="D217" s="4"/>
      <c r="E217" s="4"/>
      <c r="F217" s="4"/>
      <c r="G217" s="4"/>
      <c r="H217" s="4"/>
      <c r="I217" s="4"/>
      <c r="J217" s="4"/>
      <c r="M217" s="4"/>
      <c r="N217" s="4"/>
      <c r="O217" s="4"/>
      <c r="P217" s="4"/>
      <c r="Q217" s="4"/>
      <c r="R217" s="4"/>
      <c r="S217" s="61"/>
      <c r="T217" s="61"/>
      <c r="U217" s="61"/>
      <c r="V217" s="61"/>
      <c r="W217" s="61"/>
      <c r="X217" s="61"/>
      <c r="Y217" s="61"/>
      <c r="Z217" s="61"/>
      <c r="AA217" s="61"/>
      <c r="AB217" s="61"/>
      <c r="AC217" s="61"/>
      <c r="AD217" s="61"/>
      <c r="AE217" s="61"/>
      <c r="AF217" s="61"/>
      <c r="AG217" s="61"/>
      <c r="AH217" s="61"/>
      <c r="AI217" s="61"/>
      <c r="AJ217" s="61"/>
      <c r="AK217" s="61"/>
      <c r="AL217" s="61"/>
      <c r="AM217" s="61"/>
      <c r="AN217" s="61"/>
    </row>
    <row r="218" spans="1:40" s="30" customFormat="1" x14ac:dyDescent="0.25">
      <c r="A218" s="21"/>
      <c r="B218" s="4"/>
      <c r="C218" s="19"/>
      <c r="D218" s="4"/>
      <c r="E218" s="4"/>
      <c r="F218" s="4"/>
      <c r="G218" s="4"/>
      <c r="H218" s="4"/>
      <c r="I218" s="4"/>
      <c r="J218" s="4"/>
      <c r="M218" s="4"/>
      <c r="N218" s="4"/>
      <c r="O218" s="4"/>
      <c r="P218" s="4"/>
      <c r="Q218" s="4"/>
      <c r="R218" s="4"/>
      <c r="S218" s="61"/>
      <c r="T218" s="61"/>
      <c r="U218" s="61"/>
      <c r="V218" s="61"/>
      <c r="W218" s="61"/>
      <c r="X218" s="61"/>
      <c r="Y218" s="61"/>
      <c r="Z218" s="61"/>
      <c r="AA218" s="61"/>
      <c r="AB218" s="61"/>
      <c r="AC218" s="61"/>
      <c r="AD218" s="61"/>
      <c r="AE218" s="61"/>
      <c r="AF218" s="61"/>
      <c r="AG218" s="61"/>
      <c r="AH218" s="61"/>
      <c r="AI218" s="61"/>
      <c r="AJ218" s="61"/>
      <c r="AK218" s="61"/>
      <c r="AL218" s="61"/>
      <c r="AM218" s="61"/>
      <c r="AN218" s="61"/>
    </row>
    <row r="219" spans="1:40" s="30" customFormat="1" x14ac:dyDescent="0.25">
      <c r="A219" s="21"/>
      <c r="B219" s="4"/>
      <c r="C219" s="19"/>
      <c r="D219" s="4"/>
      <c r="E219" s="4"/>
      <c r="F219" s="4"/>
      <c r="G219" s="4"/>
      <c r="H219" s="4"/>
      <c r="I219" s="4"/>
      <c r="J219" s="4"/>
      <c r="M219" s="4"/>
      <c r="N219" s="4"/>
      <c r="O219" s="4"/>
      <c r="P219" s="4"/>
      <c r="Q219" s="4"/>
      <c r="R219" s="4"/>
      <c r="S219" s="61"/>
      <c r="T219" s="61"/>
      <c r="U219" s="61"/>
      <c r="V219" s="61"/>
      <c r="W219" s="61"/>
      <c r="X219" s="61"/>
      <c r="Y219" s="61"/>
      <c r="Z219" s="61"/>
      <c r="AA219" s="61"/>
      <c r="AB219" s="61"/>
      <c r="AC219" s="61"/>
      <c r="AD219" s="61"/>
      <c r="AE219" s="61"/>
      <c r="AF219" s="61"/>
      <c r="AG219" s="61"/>
      <c r="AH219" s="61"/>
      <c r="AI219" s="61"/>
      <c r="AJ219" s="61"/>
      <c r="AK219" s="61"/>
      <c r="AL219" s="61"/>
      <c r="AM219" s="61"/>
      <c r="AN219" s="61"/>
    </row>
    <row r="220" spans="1:40" s="30" customFormat="1" x14ac:dyDescent="0.25">
      <c r="A220" s="21"/>
      <c r="B220" s="4"/>
      <c r="C220" s="19"/>
      <c r="D220" s="4"/>
      <c r="E220" s="4"/>
      <c r="F220" s="4"/>
      <c r="G220" s="4"/>
      <c r="H220" s="4"/>
      <c r="I220" s="4"/>
      <c r="J220" s="4"/>
      <c r="M220" s="4"/>
      <c r="N220" s="4"/>
      <c r="O220" s="4"/>
      <c r="P220" s="4"/>
      <c r="Q220" s="4"/>
      <c r="R220" s="4"/>
      <c r="S220" s="61"/>
      <c r="T220" s="61"/>
      <c r="U220" s="61"/>
      <c r="V220" s="61"/>
      <c r="W220" s="61"/>
      <c r="X220" s="61"/>
      <c r="Y220" s="61"/>
      <c r="Z220" s="61"/>
      <c r="AA220" s="61"/>
      <c r="AB220" s="61"/>
      <c r="AC220" s="61"/>
      <c r="AD220" s="61"/>
      <c r="AE220" s="61"/>
      <c r="AF220" s="61"/>
      <c r="AG220" s="61"/>
      <c r="AH220" s="61"/>
      <c r="AI220" s="61"/>
      <c r="AJ220" s="61"/>
      <c r="AK220" s="61"/>
      <c r="AL220" s="61"/>
      <c r="AM220" s="61"/>
      <c r="AN220" s="61"/>
    </row>
    <row r="221" spans="1:40" s="30" customFormat="1" x14ac:dyDescent="0.25">
      <c r="A221" s="21"/>
      <c r="B221" s="4"/>
      <c r="C221" s="19"/>
      <c r="D221" s="4"/>
      <c r="E221" s="4"/>
      <c r="F221" s="4"/>
      <c r="G221" s="4"/>
      <c r="H221" s="4"/>
      <c r="I221" s="4"/>
      <c r="J221" s="4"/>
      <c r="M221" s="4"/>
      <c r="N221" s="4"/>
      <c r="O221" s="4"/>
      <c r="P221" s="4"/>
      <c r="Q221" s="4"/>
      <c r="R221" s="4"/>
      <c r="S221" s="61"/>
      <c r="T221" s="61"/>
      <c r="U221" s="61"/>
      <c r="V221" s="61"/>
      <c r="W221" s="61"/>
      <c r="X221" s="61"/>
      <c r="Y221" s="61"/>
      <c r="Z221" s="61"/>
      <c r="AA221" s="61"/>
      <c r="AB221" s="61"/>
      <c r="AC221" s="61"/>
      <c r="AD221" s="61"/>
      <c r="AE221" s="61"/>
      <c r="AF221" s="61"/>
      <c r="AG221" s="61"/>
      <c r="AH221" s="61"/>
      <c r="AI221" s="61"/>
      <c r="AJ221" s="61"/>
      <c r="AK221" s="61"/>
      <c r="AL221" s="61"/>
      <c r="AM221" s="61"/>
      <c r="AN221" s="61"/>
    </row>
    <row r="222" spans="1:40" s="30" customFormat="1" x14ac:dyDescent="0.25">
      <c r="A222" s="21"/>
      <c r="B222" s="4"/>
      <c r="C222" s="19"/>
      <c r="D222" s="4"/>
      <c r="E222" s="4"/>
      <c r="F222" s="4"/>
      <c r="G222" s="4"/>
      <c r="H222" s="4"/>
      <c r="I222" s="4"/>
      <c r="J222" s="4"/>
      <c r="M222" s="4"/>
      <c r="N222" s="4"/>
      <c r="O222" s="4"/>
      <c r="P222" s="4"/>
      <c r="Q222" s="4"/>
      <c r="R222" s="4"/>
      <c r="S222" s="61"/>
      <c r="T222" s="61"/>
      <c r="U222" s="61"/>
      <c r="V222" s="61"/>
      <c r="W222" s="61"/>
      <c r="X222" s="61"/>
      <c r="Y222" s="61"/>
      <c r="Z222" s="61"/>
      <c r="AA222" s="61"/>
      <c r="AB222" s="61"/>
      <c r="AC222" s="61"/>
      <c r="AD222" s="61"/>
      <c r="AE222" s="61"/>
      <c r="AF222" s="61"/>
      <c r="AG222" s="61"/>
      <c r="AH222" s="61"/>
      <c r="AI222" s="61"/>
      <c r="AJ222" s="61"/>
      <c r="AK222" s="61"/>
      <c r="AL222" s="61"/>
      <c r="AM222" s="61"/>
      <c r="AN222" s="61"/>
    </row>
    <row r="223" spans="1:40" s="30" customFormat="1" x14ac:dyDescent="0.25">
      <c r="A223" s="21"/>
      <c r="B223" s="4"/>
      <c r="C223" s="19"/>
      <c r="D223" s="4"/>
      <c r="E223" s="4"/>
      <c r="F223" s="4"/>
      <c r="G223" s="4"/>
      <c r="H223" s="4"/>
      <c r="I223" s="4"/>
      <c r="J223" s="4"/>
      <c r="M223" s="4"/>
      <c r="N223" s="4"/>
      <c r="O223" s="4"/>
      <c r="P223" s="4"/>
      <c r="Q223" s="4"/>
      <c r="R223" s="4"/>
      <c r="S223" s="61"/>
      <c r="T223" s="61"/>
      <c r="U223" s="61"/>
      <c r="V223" s="61"/>
      <c r="W223" s="61"/>
      <c r="X223" s="61"/>
      <c r="Y223" s="61"/>
      <c r="Z223" s="61"/>
      <c r="AA223" s="61"/>
      <c r="AB223" s="61"/>
      <c r="AC223" s="61"/>
      <c r="AD223" s="61"/>
      <c r="AE223" s="61"/>
      <c r="AF223" s="61"/>
      <c r="AG223" s="61"/>
      <c r="AH223" s="61"/>
      <c r="AI223" s="61"/>
      <c r="AJ223" s="61"/>
      <c r="AK223" s="61"/>
      <c r="AL223" s="61"/>
      <c r="AM223" s="61"/>
      <c r="AN223" s="61"/>
    </row>
    <row r="224" spans="1:40" s="30" customFormat="1" x14ac:dyDescent="0.25">
      <c r="A224" s="21"/>
      <c r="B224" s="4"/>
      <c r="C224" s="19"/>
      <c r="D224" s="4"/>
      <c r="E224" s="4"/>
      <c r="F224" s="4"/>
      <c r="G224" s="4"/>
      <c r="H224" s="4"/>
      <c r="I224" s="4"/>
      <c r="J224" s="4"/>
      <c r="M224" s="4"/>
      <c r="N224" s="4"/>
      <c r="O224" s="4"/>
      <c r="P224" s="4"/>
      <c r="Q224" s="4"/>
      <c r="R224" s="4"/>
      <c r="S224" s="61"/>
      <c r="T224" s="61"/>
      <c r="U224" s="61"/>
      <c r="V224" s="61"/>
      <c r="W224" s="61"/>
      <c r="X224" s="61"/>
      <c r="Y224" s="61"/>
      <c r="Z224" s="61"/>
      <c r="AA224" s="61"/>
      <c r="AB224" s="61"/>
      <c r="AC224" s="61"/>
      <c r="AD224" s="61"/>
      <c r="AE224" s="61"/>
      <c r="AF224" s="61"/>
      <c r="AG224" s="61"/>
      <c r="AH224" s="61"/>
      <c r="AI224" s="61"/>
      <c r="AJ224" s="61"/>
      <c r="AK224" s="61"/>
      <c r="AL224" s="61"/>
      <c r="AM224" s="61"/>
      <c r="AN224" s="61"/>
    </row>
    <row r="225" spans="1:40" s="30" customFormat="1" x14ac:dyDescent="0.25">
      <c r="A225" s="21"/>
      <c r="B225" s="4"/>
      <c r="C225" s="19"/>
      <c r="D225" s="4"/>
      <c r="E225" s="4"/>
      <c r="F225" s="4"/>
      <c r="G225" s="4"/>
      <c r="H225" s="4"/>
      <c r="I225" s="4"/>
      <c r="J225" s="4"/>
      <c r="M225" s="4"/>
      <c r="N225" s="4"/>
      <c r="O225" s="4"/>
      <c r="P225" s="4"/>
      <c r="Q225" s="4"/>
      <c r="R225" s="4"/>
      <c r="S225" s="61"/>
      <c r="T225" s="61"/>
      <c r="U225" s="61"/>
      <c r="V225" s="61"/>
      <c r="W225" s="61"/>
      <c r="X225" s="61"/>
      <c r="Y225" s="61"/>
      <c r="Z225" s="61"/>
      <c r="AA225" s="61"/>
      <c r="AB225" s="61"/>
      <c r="AC225" s="61"/>
      <c r="AD225" s="61"/>
      <c r="AE225" s="61"/>
      <c r="AF225" s="61"/>
      <c r="AG225" s="61"/>
      <c r="AH225" s="61"/>
      <c r="AI225" s="61"/>
      <c r="AJ225" s="61"/>
      <c r="AK225" s="61"/>
      <c r="AL225" s="61"/>
      <c r="AM225" s="61"/>
      <c r="AN225" s="61"/>
    </row>
    <row r="226" spans="1:40" s="30" customFormat="1" x14ac:dyDescent="0.25">
      <c r="A226" s="21"/>
      <c r="B226" s="4"/>
      <c r="C226" s="19"/>
      <c r="D226" s="4"/>
      <c r="E226" s="4"/>
      <c r="F226" s="4"/>
      <c r="G226" s="4"/>
      <c r="H226" s="4"/>
      <c r="I226" s="4"/>
      <c r="J226" s="4"/>
      <c r="M226" s="4"/>
      <c r="N226" s="4"/>
      <c r="O226" s="4"/>
      <c r="P226" s="4"/>
      <c r="Q226" s="4"/>
      <c r="R226" s="4"/>
      <c r="S226" s="61"/>
      <c r="T226" s="61"/>
      <c r="U226" s="61"/>
      <c r="V226" s="61"/>
      <c r="W226" s="61"/>
      <c r="X226" s="61"/>
      <c r="Y226" s="61"/>
      <c r="Z226" s="61"/>
      <c r="AA226" s="61"/>
      <c r="AB226" s="61"/>
      <c r="AC226" s="61"/>
      <c r="AD226" s="61"/>
      <c r="AE226" s="61"/>
      <c r="AF226" s="61"/>
      <c r="AG226" s="61"/>
      <c r="AH226" s="61"/>
      <c r="AI226" s="61"/>
      <c r="AJ226" s="61"/>
      <c r="AK226" s="61"/>
      <c r="AL226" s="61"/>
      <c r="AM226" s="61"/>
      <c r="AN226" s="61"/>
    </row>
    <row r="227" spans="1:40" s="30" customFormat="1" x14ac:dyDescent="0.25">
      <c r="A227" s="21"/>
      <c r="B227" s="4"/>
      <c r="C227" s="19"/>
      <c r="D227" s="4"/>
      <c r="E227" s="4"/>
      <c r="F227" s="4"/>
      <c r="G227" s="4"/>
      <c r="H227" s="4"/>
      <c r="I227" s="4"/>
      <c r="J227" s="4"/>
      <c r="M227" s="4"/>
      <c r="N227" s="4"/>
      <c r="O227" s="4"/>
      <c r="P227" s="4"/>
      <c r="Q227" s="4"/>
      <c r="R227" s="4"/>
      <c r="S227" s="61"/>
      <c r="T227" s="61"/>
      <c r="U227" s="61"/>
      <c r="V227" s="61"/>
      <c r="W227" s="61"/>
      <c r="X227" s="61"/>
      <c r="Y227" s="61"/>
      <c r="Z227" s="61"/>
      <c r="AA227" s="61"/>
      <c r="AB227" s="61"/>
      <c r="AC227" s="61"/>
      <c r="AD227" s="61"/>
      <c r="AE227" s="61"/>
      <c r="AF227" s="61"/>
      <c r="AG227" s="61"/>
      <c r="AH227" s="61"/>
      <c r="AI227" s="61"/>
      <c r="AJ227" s="61"/>
      <c r="AK227" s="61"/>
      <c r="AL227" s="61"/>
      <c r="AM227" s="61"/>
      <c r="AN227" s="61"/>
    </row>
    <row r="228" spans="1:40" s="30" customFormat="1" x14ac:dyDescent="0.25">
      <c r="A228" s="21"/>
      <c r="B228" s="4"/>
      <c r="C228" s="19"/>
      <c r="D228" s="4"/>
      <c r="E228" s="4"/>
      <c r="F228" s="4"/>
      <c r="G228" s="4"/>
      <c r="H228" s="4"/>
      <c r="I228" s="4"/>
      <c r="J228" s="4"/>
      <c r="M228" s="4"/>
      <c r="N228" s="4"/>
      <c r="O228" s="4"/>
      <c r="P228" s="4"/>
      <c r="Q228" s="4"/>
      <c r="R228" s="4"/>
      <c r="S228" s="61"/>
      <c r="T228" s="61"/>
      <c r="U228" s="61"/>
      <c r="V228" s="61"/>
      <c r="W228" s="61"/>
      <c r="X228" s="61"/>
      <c r="Y228" s="61"/>
      <c r="Z228" s="61"/>
      <c r="AA228" s="61"/>
      <c r="AB228" s="61"/>
      <c r="AC228" s="61"/>
      <c r="AD228" s="61"/>
      <c r="AE228" s="61"/>
      <c r="AF228" s="61"/>
      <c r="AG228" s="61"/>
      <c r="AH228" s="61"/>
      <c r="AI228" s="61"/>
      <c r="AJ228" s="61"/>
      <c r="AK228" s="61"/>
      <c r="AL228" s="61"/>
      <c r="AM228" s="61"/>
      <c r="AN228" s="61"/>
    </row>
    <row r="229" spans="1:40" s="30" customFormat="1" x14ac:dyDescent="0.25">
      <c r="A229" s="21"/>
      <c r="B229" s="4"/>
      <c r="C229" s="19"/>
      <c r="D229" s="4"/>
      <c r="E229" s="4"/>
      <c r="F229" s="4"/>
      <c r="G229" s="4"/>
      <c r="H229" s="4"/>
      <c r="I229" s="4"/>
      <c r="J229" s="4"/>
      <c r="M229" s="4"/>
      <c r="N229" s="4"/>
      <c r="O229" s="4"/>
      <c r="P229" s="4"/>
      <c r="Q229" s="4"/>
      <c r="R229" s="4"/>
      <c r="S229" s="61"/>
      <c r="T229" s="61"/>
      <c r="U229" s="61"/>
      <c r="V229" s="61"/>
      <c r="W229" s="61"/>
      <c r="X229" s="61"/>
      <c r="Y229" s="61"/>
      <c r="Z229" s="61"/>
      <c r="AA229" s="61"/>
      <c r="AB229" s="61"/>
      <c r="AC229" s="61"/>
      <c r="AD229" s="61"/>
      <c r="AE229" s="61"/>
      <c r="AF229" s="61"/>
      <c r="AG229" s="61"/>
      <c r="AH229" s="61"/>
      <c r="AI229" s="61"/>
      <c r="AJ229" s="61"/>
      <c r="AK229" s="61"/>
      <c r="AL229" s="61"/>
      <c r="AM229" s="61"/>
      <c r="AN229" s="61"/>
    </row>
    <row r="230" spans="1:40" s="30" customFormat="1" x14ac:dyDescent="0.25">
      <c r="A230" s="21"/>
      <c r="B230" s="4"/>
      <c r="C230" s="19"/>
      <c r="D230" s="4"/>
      <c r="E230" s="4"/>
      <c r="F230" s="4"/>
      <c r="G230" s="4"/>
      <c r="H230" s="4"/>
      <c r="I230" s="4"/>
      <c r="J230" s="4"/>
      <c r="M230" s="4"/>
      <c r="N230" s="4"/>
      <c r="O230" s="4"/>
      <c r="P230" s="4"/>
      <c r="Q230" s="4"/>
      <c r="R230" s="4"/>
      <c r="S230" s="61"/>
      <c r="T230" s="61"/>
      <c r="U230" s="61"/>
      <c r="V230" s="61"/>
      <c r="W230" s="61"/>
      <c r="X230" s="61"/>
      <c r="Y230" s="61"/>
      <c r="Z230" s="61"/>
      <c r="AA230" s="61"/>
      <c r="AB230" s="61"/>
      <c r="AC230" s="61"/>
      <c r="AD230" s="61"/>
      <c r="AE230" s="61"/>
      <c r="AF230" s="61"/>
      <c r="AG230" s="61"/>
      <c r="AH230" s="61"/>
      <c r="AI230" s="61"/>
      <c r="AJ230" s="61"/>
      <c r="AK230" s="61"/>
      <c r="AL230" s="61"/>
      <c r="AM230" s="61"/>
      <c r="AN230" s="61"/>
    </row>
    <row r="231" spans="1:40" s="30" customFormat="1" x14ac:dyDescent="0.25">
      <c r="A231" s="21"/>
      <c r="B231" s="4"/>
      <c r="C231" s="19"/>
      <c r="D231" s="4"/>
      <c r="E231" s="4"/>
      <c r="F231" s="4"/>
      <c r="G231" s="4"/>
      <c r="H231" s="4"/>
      <c r="I231" s="4"/>
      <c r="J231" s="4"/>
      <c r="M231" s="4"/>
      <c r="N231" s="4"/>
      <c r="O231" s="4"/>
      <c r="P231" s="4"/>
      <c r="Q231" s="4"/>
      <c r="R231" s="4"/>
      <c r="S231" s="61"/>
      <c r="T231" s="61"/>
      <c r="U231" s="61"/>
      <c r="V231" s="61"/>
      <c r="W231" s="61"/>
      <c r="X231" s="61"/>
      <c r="Y231" s="61"/>
      <c r="Z231" s="61"/>
      <c r="AA231" s="61"/>
      <c r="AB231" s="61"/>
      <c r="AC231" s="61"/>
      <c r="AD231" s="61"/>
      <c r="AE231" s="61"/>
      <c r="AF231" s="61"/>
      <c r="AG231" s="61"/>
      <c r="AH231" s="61"/>
      <c r="AI231" s="61"/>
      <c r="AJ231" s="61"/>
      <c r="AK231" s="61"/>
      <c r="AL231" s="61"/>
      <c r="AM231" s="61"/>
      <c r="AN231" s="61"/>
    </row>
    <row r="232" spans="1:40" s="30" customFormat="1" x14ac:dyDescent="0.25">
      <c r="A232" s="21"/>
      <c r="B232" s="4"/>
      <c r="C232" s="19"/>
      <c r="D232" s="4"/>
      <c r="E232" s="4"/>
      <c r="F232" s="4"/>
      <c r="G232" s="4"/>
      <c r="H232" s="4"/>
      <c r="I232" s="4"/>
      <c r="J232" s="4"/>
      <c r="M232" s="4"/>
      <c r="N232" s="4"/>
      <c r="O232" s="4"/>
      <c r="P232" s="4"/>
      <c r="Q232" s="4"/>
      <c r="R232" s="4"/>
      <c r="S232" s="61"/>
      <c r="T232" s="61"/>
      <c r="U232" s="61"/>
      <c r="V232" s="61"/>
      <c r="W232" s="61"/>
      <c r="X232" s="61"/>
      <c r="Y232" s="61"/>
      <c r="Z232" s="61"/>
      <c r="AA232" s="61"/>
      <c r="AB232" s="61"/>
      <c r="AC232" s="61"/>
      <c r="AD232" s="61"/>
      <c r="AE232" s="61"/>
      <c r="AF232" s="61"/>
      <c r="AG232" s="61"/>
      <c r="AH232" s="61"/>
      <c r="AI232" s="61"/>
      <c r="AJ232" s="61"/>
      <c r="AK232" s="61"/>
      <c r="AL232" s="61"/>
      <c r="AM232" s="61"/>
      <c r="AN232" s="61"/>
    </row>
    <row r="233" spans="1:40" s="30" customFormat="1" x14ac:dyDescent="0.25">
      <c r="A233" s="21"/>
      <c r="B233" s="4"/>
      <c r="C233" s="19"/>
      <c r="D233" s="4"/>
      <c r="E233" s="4"/>
      <c r="F233" s="4"/>
      <c r="G233" s="4"/>
      <c r="H233" s="4"/>
      <c r="I233" s="4"/>
      <c r="J233" s="4"/>
      <c r="M233" s="4"/>
      <c r="N233" s="4"/>
      <c r="O233" s="4"/>
      <c r="P233" s="4"/>
      <c r="Q233" s="4"/>
      <c r="R233" s="4"/>
      <c r="S233" s="61"/>
      <c r="T233" s="61"/>
      <c r="U233" s="61"/>
      <c r="V233" s="61"/>
      <c r="W233" s="61"/>
      <c r="X233" s="61"/>
      <c r="Y233" s="61"/>
      <c r="Z233" s="61"/>
      <c r="AA233" s="61"/>
      <c r="AB233" s="61"/>
      <c r="AC233" s="61"/>
      <c r="AD233" s="61"/>
      <c r="AE233" s="61"/>
      <c r="AF233" s="61"/>
      <c r="AG233" s="61"/>
      <c r="AH233" s="61"/>
      <c r="AI233" s="61"/>
      <c r="AJ233" s="61"/>
      <c r="AK233" s="61"/>
      <c r="AL233" s="61"/>
      <c r="AM233" s="61"/>
      <c r="AN233" s="61"/>
    </row>
    <row r="234" spans="1:40" s="30" customFormat="1" x14ac:dyDescent="0.25">
      <c r="A234" s="21"/>
      <c r="B234" s="4"/>
      <c r="C234" s="19"/>
      <c r="D234" s="4"/>
      <c r="E234" s="4"/>
      <c r="F234" s="4"/>
      <c r="G234" s="4"/>
      <c r="H234" s="4"/>
      <c r="I234" s="4"/>
      <c r="J234" s="4"/>
      <c r="M234" s="4"/>
      <c r="N234" s="4"/>
      <c r="O234" s="4"/>
      <c r="P234" s="4"/>
      <c r="Q234" s="4"/>
      <c r="R234" s="4"/>
      <c r="S234" s="61"/>
      <c r="T234" s="61"/>
      <c r="U234" s="61"/>
      <c r="V234" s="61"/>
      <c r="W234" s="61"/>
      <c r="X234" s="61"/>
      <c r="Y234" s="61"/>
      <c r="Z234" s="61"/>
      <c r="AA234" s="61"/>
      <c r="AB234" s="61"/>
      <c r="AC234" s="61"/>
      <c r="AD234" s="61"/>
      <c r="AE234" s="61"/>
      <c r="AF234" s="61"/>
      <c r="AG234" s="61"/>
      <c r="AH234" s="61"/>
      <c r="AI234" s="61"/>
      <c r="AJ234" s="61"/>
      <c r="AK234" s="61"/>
      <c r="AL234" s="61"/>
      <c r="AM234" s="61"/>
      <c r="AN234" s="61"/>
    </row>
    <row r="235" spans="1:40" s="30" customFormat="1" x14ac:dyDescent="0.25">
      <c r="A235" s="21"/>
      <c r="B235" s="4"/>
      <c r="C235" s="19"/>
      <c r="D235" s="4"/>
      <c r="E235" s="4"/>
      <c r="F235" s="4"/>
      <c r="G235" s="4"/>
      <c r="H235" s="4"/>
      <c r="I235" s="4"/>
      <c r="J235" s="4"/>
      <c r="M235" s="4"/>
      <c r="N235" s="4"/>
      <c r="O235" s="4"/>
      <c r="P235" s="4"/>
      <c r="Q235" s="4"/>
      <c r="R235" s="4"/>
      <c r="S235" s="61"/>
      <c r="T235" s="61"/>
      <c r="U235" s="61"/>
      <c r="V235" s="61"/>
      <c r="W235" s="61"/>
      <c r="X235" s="61"/>
      <c r="Y235" s="61"/>
      <c r="Z235" s="61"/>
      <c r="AA235" s="61"/>
      <c r="AB235" s="61"/>
      <c r="AC235" s="61"/>
      <c r="AD235" s="61"/>
      <c r="AE235" s="61"/>
      <c r="AF235" s="61"/>
      <c r="AG235" s="61"/>
      <c r="AH235" s="61"/>
      <c r="AI235" s="61"/>
      <c r="AJ235" s="61"/>
      <c r="AK235" s="61"/>
      <c r="AL235" s="61"/>
      <c r="AM235" s="61"/>
      <c r="AN235" s="61"/>
    </row>
    <row r="236" spans="1:40" s="30" customFormat="1" x14ac:dyDescent="0.25">
      <c r="A236" s="21"/>
      <c r="B236" s="4"/>
      <c r="C236" s="19"/>
      <c r="D236" s="4"/>
      <c r="E236" s="4"/>
      <c r="F236" s="4"/>
      <c r="G236" s="4"/>
      <c r="H236" s="4"/>
      <c r="I236" s="4"/>
      <c r="J236" s="4"/>
      <c r="M236" s="4"/>
      <c r="N236" s="4"/>
      <c r="O236" s="4"/>
      <c r="P236" s="4"/>
      <c r="Q236" s="4"/>
      <c r="R236" s="4"/>
      <c r="S236" s="61"/>
      <c r="T236" s="61"/>
      <c r="U236" s="61"/>
      <c r="V236" s="61"/>
      <c r="W236" s="61"/>
      <c r="X236" s="61"/>
      <c r="Y236" s="61"/>
      <c r="Z236" s="61"/>
      <c r="AA236" s="61"/>
      <c r="AB236" s="61"/>
      <c r="AC236" s="61"/>
      <c r="AD236" s="61"/>
      <c r="AE236" s="61"/>
      <c r="AF236" s="61"/>
      <c r="AG236" s="61"/>
      <c r="AH236" s="61"/>
      <c r="AI236" s="61"/>
      <c r="AJ236" s="61"/>
      <c r="AK236" s="61"/>
      <c r="AL236" s="61"/>
      <c r="AM236" s="61"/>
      <c r="AN236" s="61"/>
    </row>
    <row r="237" spans="1:40" s="30" customFormat="1" x14ac:dyDescent="0.25">
      <c r="A237" s="21"/>
      <c r="B237" s="4"/>
      <c r="C237" s="19"/>
      <c r="D237" s="4"/>
      <c r="E237" s="4"/>
      <c r="F237" s="4"/>
      <c r="G237" s="4"/>
      <c r="H237" s="4"/>
      <c r="I237" s="4"/>
      <c r="J237" s="4"/>
      <c r="M237" s="4"/>
      <c r="N237" s="4"/>
      <c r="O237" s="4"/>
      <c r="P237" s="4"/>
      <c r="Q237" s="4"/>
      <c r="R237" s="4"/>
      <c r="S237" s="61"/>
      <c r="T237" s="61"/>
      <c r="U237" s="61"/>
      <c r="V237" s="61"/>
      <c r="W237" s="61"/>
      <c r="X237" s="61"/>
      <c r="Y237" s="61"/>
      <c r="Z237" s="61"/>
      <c r="AA237" s="61"/>
      <c r="AB237" s="61"/>
      <c r="AC237" s="61"/>
      <c r="AD237" s="61"/>
      <c r="AE237" s="61"/>
      <c r="AF237" s="61"/>
      <c r="AG237" s="61"/>
      <c r="AH237" s="61"/>
      <c r="AI237" s="61"/>
      <c r="AJ237" s="61"/>
      <c r="AK237" s="61"/>
      <c r="AL237" s="61"/>
      <c r="AM237" s="61"/>
      <c r="AN237" s="61"/>
    </row>
    <row r="238" spans="1:40" s="30" customFormat="1" x14ac:dyDescent="0.25">
      <c r="A238" s="21"/>
      <c r="B238" s="4"/>
      <c r="C238" s="19"/>
      <c r="D238" s="4"/>
      <c r="E238" s="4"/>
      <c r="F238" s="4"/>
      <c r="G238" s="4"/>
      <c r="H238" s="4"/>
      <c r="I238" s="4"/>
      <c r="J238" s="4"/>
      <c r="M238" s="4"/>
      <c r="N238" s="4"/>
      <c r="O238" s="4"/>
      <c r="P238" s="4"/>
      <c r="Q238" s="4"/>
      <c r="R238" s="4"/>
      <c r="S238" s="61"/>
      <c r="T238" s="61"/>
      <c r="U238" s="61"/>
      <c r="V238" s="61"/>
      <c r="W238" s="61"/>
      <c r="X238" s="61"/>
      <c r="Y238" s="61"/>
      <c r="Z238" s="61"/>
      <c r="AA238" s="61"/>
      <c r="AB238" s="61"/>
      <c r="AC238" s="61"/>
      <c r="AD238" s="61"/>
      <c r="AE238" s="61"/>
      <c r="AF238" s="61"/>
      <c r="AG238" s="61"/>
      <c r="AH238" s="61"/>
      <c r="AI238" s="61"/>
      <c r="AJ238" s="61"/>
      <c r="AK238" s="61"/>
      <c r="AL238" s="61"/>
      <c r="AM238" s="61"/>
      <c r="AN238" s="61"/>
    </row>
    <row r="239" spans="1:40" s="30" customFormat="1" x14ac:dyDescent="0.25">
      <c r="A239" s="21"/>
      <c r="B239" s="4"/>
      <c r="C239" s="19"/>
      <c r="D239" s="4"/>
      <c r="E239" s="4"/>
      <c r="F239" s="4"/>
      <c r="G239" s="4"/>
      <c r="H239" s="4"/>
      <c r="I239" s="4"/>
      <c r="J239" s="4"/>
      <c r="M239" s="4"/>
      <c r="N239" s="4"/>
      <c r="O239" s="4"/>
      <c r="P239" s="4"/>
      <c r="Q239" s="4"/>
      <c r="R239" s="4"/>
      <c r="S239" s="61"/>
      <c r="T239" s="61"/>
      <c r="U239" s="61"/>
      <c r="V239" s="61"/>
      <c r="W239" s="61"/>
      <c r="X239" s="61"/>
      <c r="Y239" s="61"/>
      <c r="Z239" s="61"/>
      <c r="AA239" s="61"/>
      <c r="AB239" s="61"/>
      <c r="AC239" s="61"/>
      <c r="AD239" s="61"/>
      <c r="AE239" s="61"/>
      <c r="AF239" s="61"/>
      <c r="AG239" s="61"/>
      <c r="AH239" s="61"/>
      <c r="AI239" s="61"/>
      <c r="AJ239" s="61"/>
      <c r="AK239" s="61"/>
      <c r="AL239" s="61"/>
      <c r="AM239" s="61"/>
      <c r="AN239" s="61"/>
    </row>
    <row r="240" spans="1:40" s="30" customFormat="1" x14ac:dyDescent="0.25">
      <c r="A240" s="21"/>
      <c r="B240" s="4"/>
      <c r="C240" s="19"/>
      <c r="D240" s="4"/>
      <c r="E240" s="4"/>
      <c r="F240" s="4"/>
      <c r="G240" s="4"/>
      <c r="H240" s="4"/>
      <c r="I240" s="4"/>
      <c r="J240" s="4"/>
      <c r="M240" s="4"/>
      <c r="N240" s="4"/>
      <c r="O240" s="4"/>
      <c r="P240" s="4"/>
      <c r="Q240" s="4"/>
      <c r="R240" s="4"/>
      <c r="S240" s="61"/>
      <c r="T240" s="61"/>
      <c r="U240" s="61"/>
      <c r="V240" s="61"/>
      <c r="W240" s="61"/>
      <c r="X240" s="61"/>
      <c r="Y240" s="61"/>
      <c r="Z240" s="61"/>
      <c r="AA240" s="61"/>
      <c r="AB240" s="61"/>
      <c r="AC240" s="61"/>
      <c r="AD240" s="61"/>
      <c r="AE240" s="61"/>
      <c r="AF240" s="61"/>
      <c r="AG240" s="61"/>
      <c r="AH240" s="61"/>
      <c r="AI240" s="61"/>
      <c r="AJ240" s="61"/>
      <c r="AK240" s="61"/>
      <c r="AL240" s="61"/>
      <c r="AM240" s="61"/>
      <c r="AN240" s="61"/>
    </row>
    <row r="241" spans="1:40" s="30" customFormat="1" x14ac:dyDescent="0.25">
      <c r="A241" s="21"/>
      <c r="B241" s="4"/>
      <c r="C241" s="19"/>
      <c r="D241" s="4"/>
      <c r="E241" s="4"/>
      <c r="F241" s="4"/>
      <c r="G241" s="4"/>
      <c r="H241" s="4"/>
      <c r="I241" s="4"/>
      <c r="J241" s="4"/>
      <c r="M241" s="4"/>
      <c r="N241" s="4"/>
      <c r="O241" s="4"/>
      <c r="P241" s="4"/>
      <c r="Q241" s="4"/>
      <c r="R241" s="4"/>
      <c r="S241" s="61"/>
      <c r="T241" s="61"/>
      <c r="U241" s="61"/>
      <c r="V241" s="61"/>
      <c r="W241" s="61"/>
      <c r="X241" s="61"/>
      <c r="Y241" s="61"/>
      <c r="Z241" s="61"/>
      <c r="AA241" s="61"/>
      <c r="AB241" s="61"/>
      <c r="AC241" s="61"/>
      <c r="AD241" s="61"/>
      <c r="AE241" s="61"/>
      <c r="AF241" s="61"/>
      <c r="AG241" s="61"/>
      <c r="AH241" s="61"/>
      <c r="AI241" s="61"/>
      <c r="AJ241" s="61"/>
      <c r="AK241" s="61"/>
      <c r="AL241" s="61"/>
      <c r="AM241" s="61"/>
      <c r="AN241" s="61"/>
    </row>
    <row r="242" spans="1:40" s="30" customFormat="1" x14ac:dyDescent="0.25">
      <c r="A242" s="21"/>
      <c r="B242" s="4"/>
      <c r="C242" s="19"/>
      <c r="D242" s="4"/>
      <c r="E242" s="4"/>
      <c r="F242" s="4"/>
      <c r="G242" s="4"/>
      <c r="H242" s="4"/>
      <c r="I242" s="4"/>
      <c r="J242" s="4"/>
      <c r="M242" s="4"/>
      <c r="N242" s="4"/>
      <c r="O242" s="4"/>
      <c r="P242" s="4"/>
      <c r="Q242" s="4"/>
      <c r="R242" s="4"/>
      <c r="S242" s="61"/>
      <c r="T242" s="61"/>
      <c r="U242" s="61"/>
      <c r="V242" s="61"/>
      <c r="W242" s="61"/>
      <c r="X242" s="61"/>
      <c r="Y242" s="61"/>
      <c r="Z242" s="61"/>
      <c r="AA242" s="61"/>
      <c r="AB242" s="61"/>
      <c r="AC242" s="61"/>
      <c r="AD242" s="61"/>
      <c r="AE242" s="61"/>
      <c r="AF242" s="61"/>
      <c r="AG242" s="61"/>
      <c r="AH242" s="61"/>
      <c r="AI242" s="61"/>
      <c r="AJ242" s="61"/>
      <c r="AK242" s="61"/>
      <c r="AL242" s="61"/>
      <c r="AM242" s="61"/>
      <c r="AN242" s="61"/>
    </row>
    <row r="243" spans="1:40" s="30" customFormat="1" x14ac:dyDescent="0.25">
      <c r="A243" s="21"/>
      <c r="B243" s="4"/>
      <c r="C243" s="19"/>
      <c r="D243" s="4"/>
      <c r="E243" s="4"/>
      <c r="F243" s="4"/>
      <c r="G243" s="4"/>
      <c r="H243" s="4"/>
      <c r="I243" s="4"/>
      <c r="J243" s="4"/>
      <c r="M243" s="4"/>
      <c r="N243" s="4"/>
      <c r="O243" s="4"/>
      <c r="P243" s="4"/>
      <c r="Q243" s="4"/>
      <c r="R243" s="4"/>
      <c r="S243" s="61"/>
      <c r="T243" s="61"/>
      <c r="U243" s="61"/>
      <c r="V243" s="61"/>
      <c r="W243" s="61"/>
      <c r="X243" s="61"/>
      <c r="Y243" s="61"/>
      <c r="Z243" s="61"/>
      <c r="AA243" s="61"/>
      <c r="AB243" s="61"/>
      <c r="AC243" s="61"/>
      <c r="AD243" s="61"/>
      <c r="AE243" s="61"/>
      <c r="AF243" s="61"/>
      <c r="AG243" s="61"/>
      <c r="AH243" s="61"/>
      <c r="AI243" s="61"/>
      <c r="AJ243" s="61"/>
      <c r="AK243" s="61"/>
      <c r="AL243" s="61"/>
      <c r="AM243" s="61"/>
      <c r="AN243" s="61"/>
    </row>
    <row r="244" spans="1:40" s="30" customFormat="1" x14ac:dyDescent="0.25">
      <c r="A244" s="21"/>
      <c r="B244" s="4"/>
      <c r="C244" s="19"/>
      <c r="D244" s="4"/>
      <c r="E244" s="4"/>
      <c r="F244" s="4"/>
      <c r="G244" s="4"/>
      <c r="H244" s="4"/>
      <c r="I244" s="4"/>
      <c r="J244" s="4"/>
      <c r="M244" s="4"/>
      <c r="N244" s="4"/>
      <c r="O244" s="4"/>
      <c r="P244" s="4"/>
      <c r="Q244" s="4"/>
      <c r="R244" s="4"/>
      <c r="S244" s="61"/>
      <c r="T244" s="61"/>
      <c r="U244" s="61"/>
      <c r="V244" s="61"/>
      <c r="W244" s="61"/>
      <c r="X244" s="61"/>
      <c r="Y244" s="61"/>
      <c r="Z244" s="61"/>
      <c r="AA244" s="61"/>
      <c r="AB244" s="61"/>
      <c r="AC244" s="61"/>
      <c r="AD244" s="61"/>
      <c r="AE244" s="61"/>
      <c r="AF244" s="61"/>
      <c r="AG244" s="61"/>
      <c r="AH244" s="61"/>
      <c r="AI244" s="61"/>
      <c r="AJ244" s="61"/>
      <c r="AK244" s="61"/>
      <c r="AL244" s="61"/>
      <c r="AM244" s="61"/>
      <c r="AN244" s="61"/>
    </row>
    <row r="245" spans="1:40" s="30" customFormat="1" x14ac:dyDescent="0.25">
      <c r="A245" s="21"/>
      <c r="B245" s="4"/>
      <c r="C245" s="19"/>
      <c r="D245" s="4"/>
      <c r="E245" s="4"/>
      <c r="F245" s="4"/>
      <c r="G245" s="4"/>
      <c r="H245" s="4"/>
      <c r="I245" s="4"/>
      <c r="J245" s="4"/>
      <c r="M245" s="4"/>
      <c r="N245" s="4"/>
      <c r="O245" s="4"/>
      <c r="P245" s="4"/>
      <c r="Q245" s="4"/>
      <c r="R245" s="4"/>
      <c r="S245" s="61"/>
      <c r="T245" s="61"/>
      <c r="U245" s="61"/>
      <c r="V245" s="61"/>
      <c r="W245" s="61"/>
      <c r="X245" s="61"/>
      <c r="Y245" s="61"/>
      <c r="Z245" s="61"/>
      <c r="AA245" s="61"/>
      <c r="AB245" s="61"/>
      <c r="AC245" s="61"/>
      <c r="AD245" s="61"/>
      <c r="AE245" s="61"/>
      <c r="AF245" s="61"/>
      <c r="AG245" s="61"/>
      <c r="AH245" s="61"/>
      <c r="AI245" s="61"/>
      <c r="AJ245" s="61"/>
      <c r="AK245" s="61"/>
      <c r="AL245" s="61"/>
      <c r="AM245" s="61"/>
      <c r="AN245" s="61"/>
    </row>
    <row r="246" spans="1:40" s="30" customFormat="1" x14ac:dyDescent="0.25">
      <c r="A246" s="21"/>
      <c r="B246" s="4"/>
      <c r="C246" s="19"/>
      <c r="D246" s="4"/>
      <c r="E246" s="4"/>
      <c r="F246" s="4"/>
      <c r="G246" s="4"/>
      <c r="H246" s="4"/>
      <c r="I246" s="4"/>
      <c r="J246" s="4"/>
      <c r="M246" s="4"/>
      <c r="N246" s="4"/>
      <c r="O246" s="4"/>
      <c r="P246" s="4"/>
      <c r="Q246" s="4"/>
      <c r="R246" s="4"/>
      <c r="S246" s="61"/>
      <c r="T246" s="61"/>
      <c r="U246" s="61"/>
      <c r="V246" s="61"/>
      <c r="W246" s="61"/>
      <c r="X246" s="61"/>
      <c r="Y246" s="61"/>
      <c r="Z246" s="61"/>
      <c r="AA246" s="61"/>
      <c r="AB246" s="61"/>
      <c r="AC246" s="61"/>
      <c r="AD246" s="61"/>
      <c r="AE246" s="61"/>
      <c r="AF246" s="61"/>
      <c r="AG246" s="61"/>
      <c r="AH246" s="61"/>
      <c r="AI246" s="61"/>
      <c r="AJ246" s="61"/>
      <c r="AK246" s="61"/>
      <c r="AL246" s="61"/>
      <c r="AM246" s="61"/>
      <c r="AN246" s="61"/>
    </row>
    <row r="247" spans="1:40" s="30" customFormat="1" x14ac:dyDescent="0.25">
      <c r="A247" s="21"/>
      <c r="B247" s="4"/>
      <c r="C247" s="19"/>
      <c r="D247" s="4"/>
      <c r="E247" s="4"/>
      <c r="F247" s="4"/>
      <c r="G247" s="4"/>
      <c r="H247" s="4"/>
      <c r="I247" s="4"/>
      <c r="J247" s="4"/>
      <c r="M247" s="4"/>
      <c r="N247" s="4"/>
      <c r="O247" s="4"/>
      <c r="P247" s="4"/>
      <c r="Q247" s="4"/>
      <c r="R247" s="4"/>
      <c r="S247" s="61"/>
      <c r="T247" s="61"/>
      <c r="U247" s="61"/>
      <c r="V247" s="61"/>
      <c r="W247" s="61"/>
      <c r="X247" s="61"/>
      <c r="Y247" s="61"/>
      <c r="Z247" s="61"/>
      <c r="AA247" s="61"/>
      <c r="AB247" s="61"/>
      <c r="AC247" s="61"/>
      <c r="AD247" s="61"/>
      <c r="AE247" s="61"/>
      <c r="AF247" s="61"/>
      <c r="AG247" s="61"/>
      <c r="AH247" s="61"/>
      <c r="AI247" s="61"/>
      <c r="AJ247" s="61"/>
      <c r="AK247" s="61"/>
      <c r="AL247" s="61"/>
      <c r="AM247" s="61"/>
      <c r="AN247" s="61"/>
    </row>
    <row r="248" spans="1:40" s="30" customFormat="1" x14ac:dyDescent="0.25">
      <c r="A248" s="21"/>
      <c r="B248" s="4"/>
      <c r="C248" s="19"/>
      <c r="D248" s="4"/>
      <c r="E248" s="4"/>
      <c r="F248" s="4"/>
      <c r="G248" s="4"/>
      <c r="H248" s="4"/>
      <c r="I248" s="4"/>
      <c r="J248" s="4"/>
      <c r="M248" s="4"/>
      <c r="N248" s="4"/>
      <c r="O248" s="4"/>
      <c r="P248" s="4"/>
      <c r="Q248" s="4"/>
      <c r="R248" s="4"/>
      <c r="S248" s="61"/>
      <c r="T248" s="61"/>
      <c r="U248" s="61"/>
      <c r="V248" s="61"/>
      <c r="W248" s="61"/>
      <c r="X248" s="61"/>
      <c r="Y248" s="61"/>
      <c r="Z248" s="61"/>
      <c r="AA248" s="61"/>
      <c r="AB248" s="61"/>
      <c r="AC248" s="61"/>
      <c r="AD248" s="61"/>
      <c r="AE248" s="61"/>
      <c r="AF248" s="61"/>
      <c r="AG248" s="61"/>
      <c r="AH248" s="61"/>
      <c r="AI248" s="61"/>
      <c r="AJ248" s="61"/>
      <c r="AK248" s="61"/>
      <c r="AL248" s="61"/>
      <c r="AM248" s="61"/>
      <c r="AN248" s="61"/>
    </row>
    <row r="249" spans="1:40" s="30" customFormat="1" x14ac:dyDescent="0.25">
      <c r="A249" s="21"/>
      <c r="B249" s="4"/>
      <c r="C249" s="19"/>
      <c r="D249" s="4"/>
      <c r="E249" s="4"/>
      <c r="F249" s="4"/>
      <c r="G249" s="4"/>
      <c r="H249" s="4"/>
      <c r="I249" s="4"/>
      <c r="J249" s="4"/>
      <c r="M249" s="4"/>
      <c r="N249" s="4"/>
      <c r="O249" s="4"/>
      <c r="P249" s="4"/>
      <c r="Q249" s="4"/>
      <c r="R249" s="4"/>
      <c r="S249" s="61"/>
      <c r="T249" s="61"/>
      <c r="U249" s="61"/>
      <c r="V249" s="61"/>
      <c r="W249" s="61"/>
      <c r="X249" s="61"/>
      <c r="Y249" s="61"/>
      <c r="Z249" s="61"/>
      <c r="AA249" s="61"/>
      <c r="AB249" s="61"/>
      <c r="AC249" s="61"/>
      <c r="AD249" s="61"/>
      <c r="AE249" s="61"/>
      <c r="AF249" s="61"/>
      <c r="AG249" s="61"/>
      <c r="AH249" s="61"/>
      <c r="AI249" s="61"/>
      <c r="AJ249" s="61"/>
      <c r="AK249" s="61"/>
      <c r="AL249" s="61"/>
      <c r="AM249" s="61"/>
      <c r="AN249" s="61"/>
    </row>
    <row r="250" spans="1:40" s="30" customFormat="1" x14ac:dyDescent="0.25">
      <c r="A250" s="21"/>
      <c r="B250" s="4"/>
      <c r="C250" s="19"/>
      <c r="D250" s="4"/>
      <c r="E250" s="4"/>
      <c r="F250" s="4"/>
      <c r="G250" s="4"/>
      <c r="H250" s="4"/>
      <c r="I250" s="4"/>
      <c r="J250" s="4"/>
      <c r="M250" s="4"/>
      <c r="N250" s="4"/>
      <c r="O250" s="4"/>
      <c r="P250" s="4"/>
      <c r="Q250" s="4"/>
      <c r="R250" s="4"/>
      <c r="S250" s="61"/>
      <c r="T250" s="61"/>
      <c r="U250" s="61"/>
      <c r="V250" s="61"/>
      <c r="W250" s="61"/>
      <c r="X250" s="61"/>
      <c r="Y250" s="61"/>
      <c r="Z250" s="61"/>
      <c r="AA250" s="61"/>
      <c r="AB250" s="61"/>
      <c r="AC250" s="61"/>
      <c r="AD250" s="61"/>
      <c r="AE250" s="61"/>
      <c r="AF250" s="61"/>
      <c r="AG250" s="61"/>
      <c r="AH250" s="61"/>
      <c r="AI250" s="61"/>
      <c r="AJ250" s="61"/>
      <c r="AK250" s="61"/>
      <c r="AL250" s="61"/>
      <c r="AM250" s="61"/>
      <c r="AN250" s="61"/>
    </row>
    <row r="251" spans="1:40" s="30" customFormat="1" x14ac:dyDescent="0.25">
      <c r="A251" s="21"/>
      <c r="B251" s="4"/>
      <c r="C251" s="19"/>
      <c r="D251" s="4"/>
      <c r="E251" s="4"/>
      <c r="F251" s="4"/>
      <c r="G251" s="4"/>
      <c r="H251" s="4"/>
      <c r="I251" s="4"/>
      <c r="J251" s="4"/>
      <c r="M251" s="4"/>
      <c r="N251" s="4"/>
      <c r="O251" s="4"/>
      <c r="P251" s="4"/>
      <c r="Q251" s="4"/>
      <c r="R251" s="4"/>
      <c r="S251" s="61"/>
      <c r="T251" s="61"/>
      <c r="U251" s="61"/>
      <c r="V251" s="61"/>
      <c r="W251" s="61"/>
      <c r="X251" s="61"/>
      <c r="Y251" s="61"/>
      <c r="Z251" s="61"/>
      <c r="AA251" s="61"/>
      <c r="AB251" s="61"/>
      <c r="AC251" s="61"/>
      <c r="AD251" s="61"/>
      <c r="AE251" s="61"/>
      <c r="AF251" s="61"/>
      <c r="AG251" s="61"/>
      <c r="AH251" s="61"/>
      <c r="AI251" s="61"/>
      <c r="AJ251" s="61"/>
      <c r="AK251" s="61"/>
      <c r="AL251" s="61"/>
      <c r="AM251" s="61"/>
      <c r="AN251" s="61"/>
    </row>
    <row r="252" spans="1:40" s="30" customFormat="1" x14ac:dyDescent="0.25">
      <c r="A252" s="21"/>
      <c r="B252" s="4"/>
      <c r="C252" s="19"/>
      <c r="D252" s="4"/>
      <c r="E252" s="4"/>
      <c r="F252" s="4"/>
      <c r="G252" s="4"/>
      <c r="H252" s="4"/>
      <c r="I252" s="4"/>
      <c r="J252" s="4"/>
      <c r="M252" s="4"/>
      <c r="N252" s="4"/>
      <c r="O252" s="4"/>
      <c r="P252" s="4"/>
      <c r="Q252" s="4"/>
      <c r="R252" s="4"/>
      <c r="S252" s="61"/>
      <c r="T252" s="61"/>
      <c r="U252" s="61"/>
      <c r="V252" s="61"/>
      <c r="W252" s="61"/>
      <c r="X252" s="61"/>
      <c r="Y252" s="61"/>
      <c r="Z252" s="61"/>
      <c r="AA252" s="61"/>
      <c r="AB252" s="61"/>
      <c r="AC252" s="61"/>
      <c r="AD252" s="61"/>
      <c r="AE252" s="61"/>
      <c r="AF252" s="61"/>
      <c r="AG252" s="61"/>
      <c r="AH252" s="61"/>
      <c r="AI252" s="61"/>
      <c r="AJ252" s="61"/>
      <c r="AK252" s="61"/>
      <c r="AL252" s="61"/>
      <c r="AM252" s="61"/>
      <c r="AN252" s="61"/>
    </row>
    <row r="253" spans="1:40" s="30" customFormat="1" x14ac:dyDescent="0.25">
      <c r="A253" s="21"/>
      <c r="B253" s="4"/>
      <c r="C253" s="19"/>
      <c r="D253" s="4"/>
      <c r="E253" s="4"/>
      <c r="F253" s="4"/>
      <c r="G253" s="4"/>
      <c r="H253" s="4"/>
      <c r="I253" s="4"/>
      <c r="J253" s="4"/>
      <c r="M253" s="4"/>
      <c r="N253" s="4"/>
      <c r="O253" s="4"/>
      <c r="P253" s="4"/>
      <c r="Q253" s="4"/>
      <c r="R253" s="4"/>
      <c r="S253" s="61"/>
      <c r="T253" s="61"/>
      <c r="U253" s="61"/>
      <c r="V253" s="61"/>
      <c r="W253" s="61"/>
      <c r="X253" s="61"/>
      <c r="Y253" s="61"/>
      <c r="Z253" s="61"/>
      <c r="AA253" s="61"/>
      <c r="AB253" s="61"/>
      <c r="AC253" s="61"/>
      <c r="AD253" s="61"/>
      <c r="AE253" s="61"/>
      <c r="AF253" s="61"/>
      <c r="AG253" s="61"/>
      <c r="AH253" s="61"/>
      <c r="AI253" s="61"/>
      <c r="AJ253" s="61"/>
      <c r="AK253" s="61"/>
      <c r="AL253" s="61"/>
      <c r="AM253" s="61"/>
      <c r="AN253" s="61"/>
    </row>
    <row r="254" spans="1:40" s="30" customFormat="1" x14ac:dyDescent="0.25">
      <c r="A254" s="21"/>
      <c r="B254" s="4"/>
      <c r="C254" s="19"/>
      <c r="D254" s="4"/>
      <c r="E254" s="4"/>
      <c r="F254" s="4"/>
      <c r="G254" s="4"/>
      <c r="H254" s="4"/>
      <c r="I254" s="4"/>
      <c r="J254" s="4"/>
      <c r="M254" s="4"/>
      <c r="N254" s="4"/>
      <c r="O254" s="4"/>
      <c r="P254" s="4"/>
      <c r="Q254" s="4"/>
      <c r="R254" s="4"/>
      <c r="S254" s="61"/>
      <c r="T254" s="61"/>
      <c r="U254" s="61"/>
      <c r="V254" s="61"/>
      <c r="W254" s="61"/>
      <c r="X254" s="61"/>
      <c r="Y254" s="61"/>
      <c r="Z254" s="61"/>
      <c r="AA254" s="61"/>
      <c r="AB254" s="61"/>
      <c r="AC254" s="61"/>
      <c r="AD254" s="61"/>
      <c r="AE254" s="61"/>
      <c r="AF254" s="61"/>
      <c r="AG254" s="61"/>
      <c r="AH254" s="61"/>
      <c r="AI254" s="61"/>
      <c r="AJ254" s="61"/>
      <c r="AK254" s="61"/>
      <c r="AL254" s="61"/>
      <c r="AM254" s="61"/>
      <c r="AN254" s="61"/>
    </row>
    <row r="255" spans="1:40" s="30" customFormat="1" x14ac:dyDescent="0.25">
      <c r="A255" s="21"/>
      <c r="B255" s="4"/>
      <c r="C255" s="19"/>
      <c r="D255" s="4"/>
      <c r="E255" s="4"/>
      <c r="F255" s="4"/>
      <c r="G255" s="4"/>
      <c r="H255" s="4"/>
      <c r="I255" s="4"/>
      <c r="J255" s="4"/>
      <c r="M255" s="4"/>
      <c r="N255" s="4"/>
      <c r="O255" s="4"/>
      <c r="P255" s="4"/>
      <c r="Q255" s="4"/>
      <c r="R255" s="4"/>
      <c r="S255" s="61"/>
      <c r="T255" s="61"/>
      <c r="U255" s="61"/>
      <c r="V255" s="61"/>
      <c r="W255" s="61"/>
      <c r="X255" s="61"/>
      <c r="Y255" s="61"/>
      <c r="Z255" s="61"/>
      <c r="AA255" s="61"/>
      <c r="AB255" s="61"/>
      <c r="AC255" s="61"/>
      <c r="AD255" s="61"/>
      <c r="AE255" s="61"/>
      <c r="AF255" s="61"/>
      <c r="AG255" s="61"/>
      <c r="AH255" s="61"/>
      <c r="AI255" s="61"/>
      <c r="AJ255" s="61"/>
      <c r="AK255" s="61"/>
      <c r="AL255" s="61"/>
      <c r="AM255" s="61"/>
      <c r="AN255" s="61"/>
    </row>
    <row r="256" spans="1:40" s="30" customFormat="1" x14ac:dyDescent="0.25">
      <c r="A256" s="21"/>
      <c r="B256" s="4"/>
      <c r="C256" s="19"/>
      <c r="D256" s="4"/>
      <c r="E256" s="4"/>
      <c r="F256" s="4"/>
      <c r="G256" s="4"/>
      <c r="H256" s="4"/>
      <c r="I256" s="4"/>
      <c r="J256" s="4"/>
      <c r="M256" s="4"/>
      <c r="N256" s="4"/>
      <c r="O256" s="4"/>
      <c r="P256" s="4"/>
      <c r="Q256" s="4"/>
      <c r="R256" s="4"/>
      <c r="S256" s="61"/>
      <c r="T256" s="61"/>
      <c r="U256" s="61"/>
      <c r="V256" s="61"/>
      <c r="W256" s="61"/>
      <c r="X256" s="61"/>
      <c r="Y256" s="61"/>
      <c r="Z256" s="61"/>
      <c r="AA256" s="61"/>
      <c r="AB256" s="61"/>
      <c r="AC256" s="61"/>
      <c r="AD256" s="61"/>
      <c r="AE256" s="61"/>
      <c r="AF256" s="61"/>
      <c r="AG256" s="61"/>
      <c r="AH256" s="61"/>
      <c r="AI256" s="61"/>
      <c r="AJ256" s="61"/>
      <c r="AK256" s="61"/>
      <c r="AL256" s="61"/>
      <c r="AM256" s="61"/>
      <c r="AN256" s="61"/>
    </row>
    <row r="257" spans="1:40" s="30" customFormat="1" x14ac:dyDescent="0.25">
      <c r="A257" s="21"/>
      <c r="B257" s="4"/>
      <c r="C257" s="19"/>
      <c r="D257" s="4"/>
      <c r="E257" s="4"/>
      <c r="F257" s="4"/>
      <c r="G257" s="4"/>
      <c r="H257" s="4"/>
      <c r="I257" s="4"/>
      <c r="J257" s="4"/>
      <c r="M257" s="4"/>
      <c r="N257" s="4"/>
      <c r="O257" s="4"/>
      <c r="P257" s="4"/>
      <c r="Q257" s="4"/>
      <c r="R257" s="4"/>
      <c r="S257" s="61"/>
      <c r="T257" s="61"/>
      <c r="U257" s="61"/>
      <c r="V257" s="61"/>
      <c r="W257" s="61"/>
      <c r="X257" s="61"/>
      <c r="Y257" s="61"/>
      <c r="Z257" s="61"/>
      <c r="AA257" s="61"/>
      <c r="AB257" s="61"/>
      <c r="AC257" s="61"/>
      <c r="AD257" s="61"/>
      <c r="AE257" s="61"/>
      <c r="AF257" s="61"/>
      <c r="AG257" s="61"/>
      <c r="AH257" s="61"/>
      <c r="AI257" s="61"/>
      <c r="AJ257" s="61"/>
      <c r="AK257" s="61"/>
      <c r="AL257" s="61"/>
      <c r="AM257" s="61"/>
      <c r="AN257" s="61"/>
    </row>
    <row r="258" spans="1:40" s="30" customFormat="1" x14ac:dyDescent="0.25">
      <c r="A258" s="21"/>
      <c r="B258" s="4"/>
      <c r="C258" s="19"/>
      <c r="D258" s="4"/>
      <c r="E258" s="4"/>
      <c r="F258" s="4"/>
      <c r="G258" s="4"/>
      <c r="H258" s="4"/>
      <c r="I258" s="4"/>
      <c r="J258" s="4"/>
      <c r="M258" s="4"/>
      <c r="N258" s="4"/>
      <c r="O258" s="4"/>
      <c r="P258" s="4"/>
      <c r="Q258" s="4"/>
      <c r="R258" s="4"/>
      <c r="S258" s="61"/>
      <c r="T258" s="61"/>
      <c r="U258" s="61"/>
      <c r="V258" s="61"/>
      <c r="W258" s="61"/>
      <c r="X258" s="61"/>
      <c r="Y258" s="61"/>
      <c r="Z258" s="61"/>
      <c r="AA258" s="61"/>
      <c r="AB258" s="61"/>
      <c r="AC258" s="61"/>
      <c r="AD258" s="61"/>
      <c r="AE258" s="61"/>
      <c r="AF258" s="61"/>
      <c r="AG258" s="61"/>
      <c r="AH258" s="61"/>
      <c r="AI258" s="61"/>
      <c r="AJ258" s="61"/>
      <c r="AK258" s="61"/>
      <c r="AL258" s="61"/>
      <c r="AM258" s="61"/>
      <c r="AN258" s="61"/>
    </row>
    <row r="259" spans="1:40" s="30" customFormat="1" x14ac:dyDescent="0.25">
      <c r="A259" s="21"/>
      <c r="B259" s="4"/>
      <c r="C259" s="19"/>
      <c r="D259" s="4"/>
      <c r="E259" s="4"/>
      <c r="F259" s="4"/>
      <c r="G259" s="4"/>
      <c r="H259" s="4"/>
      <c r="I259" s="4"/>
      <c r="J259" s="4"/>
      <c r="M259" s="4"/>
      <c r="N259" s="4"/>
      <c r="O259" s="4"/>
      <c r="P259" s="4"/>
      <c r="Q259" s="4"/>
      <c r="R259" s="4"/>
      <c r="S259" s="61"/>
      <c r="T259" s="61"/>
      <c r="U259" s="61"/>
      <c r="V259" s="61"/>
      <c r="W259" s="61"/>
      <c r="X259" s="61"/>
      <c r="Y259" s="61"/>
      <c r="Z259" s="61"/>
      <c r="AA259" s="61"/>
      <c r="AB259" s="61"/>
      <c r="AC259" s="61"/>
      <c r="AD259" s="61"/>
      <c r="AE259" s="61"/>
      <c r="AF259" s="61"/>
      <c r="AG259" s="61"/>
      <c r="AH259" s="61"/>
      <c r="AI259" s="61"/>
      <c r="AJ259" s="61"/>
      <c r="AK259" s="61"/>
      <c r="AL259" s="61"/>
      <c r="AM259" s="61"/>
      <c r="AN259" s="61"/>
    </row>
    <row r="260" spans="1:40" s="30" customFormat="1" x14ac:dyDescent="0.25">
      <c r="A260" s="21"/>
      <c r="B260" s="4"/>
      <c r="C260" s="19"/>
      <c r="D260" s="4"/>
      <c r="E260" s="4"/>
      <c r="F260" s="4"/>
      <c r="G260" s="4"/>
      <c r="H260" s="4"/>
      <c r="I260" s="4"/>
      <c r="J260" s="4"/>
      <c r="M260" s="4"/>
      <c r="N260" s="4"/>
      <c r="O260" s="4"/>
      <c r="P260" s="4"/>
      <c r="Q260" s="4"/>
      <c r="R260" s="4"/>
      <c r="S260" s="61"/>
      <c r="T260" s="61"/>
      <c r="U260" s="61"/>
      <c r="V260" s="61"/>
      <c r="W260" s="61"/>
      <c r="X260" s="61"/>
      <c r="Y260" s="61"/>
      <c r="Z260" s="61"/>
      <c r="AA260" s="61"/>
      <c r="AB260" s="61"/>
      <c r="AC260" s="61"/>
      <c r="AD260" s="61"/>
      <c r="AE260" s="61"/>
      <c r="AF260" s="61"/>
      <c r="AG260" s="61"/>
      <c r="AH260" s="61"/>
      <c r="AI260" s="61"/>
      <c r="AJ260" s="61"/>
      <c r="AK260" s="61"/>
      <c r="AL260" s="61"/>
      <c r="AM260" s="61"/>
      <c r="AN260" s="61"/>
    </row>
    <row r="261" spans="1:40" s="30" customFormat="1" x14ac:dyDescent="0.25">
      <c r="A261" s="21"/>
      <c r="B261" s="4"/>
      <c r="C261" s="19"/>
      <c r="D261" s="4"/>
      <c r="E261" s="4"/>
      <c r="F261" s="4"/>
      <c r="G261" s="4"/>
      <c r="H261" s="4"/>
      <c r="I261" s="4"/>
      <c r="J261" s="4"/>
      <c r="M261" s="4"/>
      <c r="N261" s="4"/>
      <c r="O261" s="4"/>
      <c r="P261" s="4"/>
      <c r="Q261" s="4"/>
      <c r="R261" s="4"/>
      <c r="S261" s="61"/>
      <c r="T261" s="61"/>
      <c r="U261" s="61"/>
      <c r="V261" s="61"/>
      <c r="W261" s="61"/>
      <c r="X261" s="61"/>
      <c r="Y261" s="61"/>
      <c r="Z261" s="61"/>
      <c r="AA261" s="61"/>
      <c r="AB261" s="61"/>
      <c r="AC261" s="61"/>
      <c r="AD261" s="61"/>
      <c r="AE261" s="61"/>
      <c r="AF261" s="61"/>
      <c r="AG261" s="61"/>
      <c r="AH261" s="61"/>
      <c r="AI261" s="61"/>
      <c r="AJ261" s="61"/>
      <c r="AK261" s="61"/>
      <c r="AL261" s="61"/>
      <c r="AM261" s="61"/>
      <c r="AN261" s="61"/>
    </row>
    <row r="262" spans="1:40" s="30" customFormat="1" x14ac:dyDescent="0.25">
      <c r="A262" s="21"/>
      <c r="B262" s="4"/>
      <c r="C262" s="19"/>
      <c r="D262" s="4"/>
      <c r="E262" s="4"/>
      <c r="F262" s="4"/>
      <c r="G262" s="4"/>
      <c r="H262" s="4"/>
      <c r="I262" s="4"/>
      <c r="J262" s="4"/>
      <c r="M262" s="4"/>
      <c r="N262" s="4"/>
      <c r="O262" s="4"/>
      <c r="P262" s="4"/>
      <c r="Q262" s="4"/>
      <c r="R262" s="4"/>
      <c r="S262" s="61"/>
      <c r="T262" s="61"/>
      <c r="U262" s="61"/>
      <c r="V262" s="61"/>
      <c r="W262" s="61"/>
      <c r="X262" s="61"/>
      <c r="Y262" s="61"/>
      <c r="Z262" s="61"/>
      <c r="AA262" s="61"/>
      <c r="AB262" s="61"/>
      <c r="AC262" s="61"/>
      <c r="AD262" s="61"/>
      <c r="AE262" s="61"/>
      <c r="AF262" s="61"/>
      <c r="AG262" s="61"/>
      <c r="AH262" s="61"/>
      <c r="AI262" s="61"/>
      <c r="AJ262" s="61"/>
      <c r="AK262" s="61"/>
      <c r="AL262" s="61"/>
      <c r="AM262" s="61"/>
      <c r="AN262" s="61"/>
    </row>
    <row r="263" spans="1:40" s="30" customFormat="1" x14ac:dyDescent="0.25">
      <c r="A263" s="21"/>
      <c r="B263" s="4"/>
      <c r="C263" s="19"/>
      <c r="D263" s="4"/>
      <c r="E263" s="4"/>
      <c r="F263" s="4"/>
      <c r="G263" s="4"/>
      <c r="H263" s="4"/>
      <c r="I263" s="4"/>
      <c r="J263" s="4"/>
      <c r="M263" s="4"/>
      <c r="N263" s="4"/>
      <c r="O263" s="4"/>
      <c r="P263" s="4"/>
      <c r="Q263" s="4"/>
      <c r="R263" s="4"/>
      <c r="S263" s="61"/>
      <c r="T263" s="61"/>
      <c r="U263" s="61"/>
      <c r="V263" s="61"/>
      <c r="W263" s="61"/>
      <c r="X263" s="61"/>
      <c r="Y263" s="61"/>
      <c r="Z263" s="61"/>
      <c r="AA263" s="61"/>
      <c r="AB263" s="61"/>
      <c r="AC263" s="61"/>
      <c r="AD263" s="61"/>
      <c r="AE263" s="61"/>
      <c r="AF263" s="61"/>
      <c r="AG263" s="61"/>
      <c r="AH263" s="61"/>
      <c r="AI263" s="61"/>
      <c r="AJ263" s="61"/>
      <c r="AK263" s="61"/>
      <c r="AL263" s="61"/>
      <c r="AM263" s="61"/>
      <c r="AN263" s="61"/>
    </row>
    <row r="264" spans="1:40" s="30" customFormat="1" x14ac:dyDescent="0.25">
      <c r="A264" s="21"/>
      <c r="B264" s="4"/>
      <c r="C264" s="19"/>
      <c r="D264" s="4"/>
      <c r="E264" s="4"/>
      <c r="F264" s="4"/>
      <c r="G264" s="4"/>
      <c r="H264" s="4"/>
      <c r="I264" s="4"/>
      <c r="J264" s="4"/>
      <c r="M264" s="4"/>
      <c r="N264" s="4"/>
      <c r="O264" s="4"/>
      <c r="P264" s="4"/>
      <c r="Q264" s="4"/>
      <c r="R264" s="4"/>
      <c r="S264" s="61"/>
      <c r="T264" s="61"/>
      <c r="U264" s="61"/>
      <c r="V264" s="61"/>
      <c r="W264" s="61"/>
      <c r="X264" s="61"/>
      <c r="Y264" s="61"/>
      <c r="Z264" s="61"/>
      <c r="AA264" s="61"/>
      <c r="AB264" s="61"/>
      <c r="AC264" s="61"/>
      <c r="AD264" s="61"/>
      <c r="AE264" s="61"/>
      <c r="AF264" s="61"/>
      <c r="AG264" s="61"/>
      <c r="AH264" s="61"/>
      <c r="AI264" s="61"/>
      <c r="AJ264" s="61"/>
      <c r="AK264" s="61"/>
      <c r="AL264" s="61"/>
      <c r="AM264" s="61"/>
      <c r="AN264" s="61"/>
    </row>
    <row r="265" spans="1:40" s="30" customFormat="1" x14ac:dyDescent="0.25">
      <c r="A265" s="21"/>
      <c r="B265" s="4"/>
      <c r="C265" s="19"/>
      <c r="D265" s="4"/>
      <c r="E265" s="4"/>
      <c r="F265" s="4"/>
      <c r="G265" s="4"/>
      <c r="H265" s="4"/>
      <c r="I265" s="4"/>
      <c r="J265" s="4"/>
      <c r="M265" s="4"/>
      <c r="N265" s="4"/>
      <c r="O265" s="4"/>
      <c r="P265" s="4"/>
      <c r="Q265" s="4"/>
      <c r="R265" s="4"/>
      <c r="S265" s="61"/>
      <c r="T265" s="61"/>
      <c r="U265" s="61"/>
      <c r="V265" s="61"/>
      <c r="W265" s="61"/>
      <c r="X265" s="61"/>
      <c r="Y265" s="61"/>
      <c r="Z265" s="61"/>
      <c r="AA265" s="61"/>
      <c r="AB265" s="61"/>
      <c r="AC265" s="61"/>
      <c r="AD265" s="61"/>
      <c r="AE265" s="61"/>
      <c r="AF265" s="61"/>
      <c r="AG265" s="61"/>
      <c r="AH265" s="61"/>
      <c r="AI265" s="61"/>
      <c r="AJ265" s="61"/>
      <c r="AK265" s="61"/>
      <c r="AL265" s="61"/>
      <c r="AM265" s="61"/>
      <c r="AN265" s="61"/>
    </row>
    <row r="266" spans="1:40" s="30" customFormat="1" x14ac:dyDescent="0.25">
      <c r="A266" s="21"/>
      <c r="B266" s="4"/>
      <c r="C266" s="19"/>
      <c r="D266" s="4"/>
      <c r="E266" s="4"/>
      <c r="F266" s="4"/>
      <c r="G266" s="4"/>
      <c r="H266" s="4"/>
      <c r="I266" s="4"/>
      <c r="J266" s="4"/>
      <c r="M266" s="4"/>
      <c r="N266" s="4"/>
      <c r="O266" s="4"/>
      <c r="P266" s="4"/>
      <c r="Q266" s="4"/>
      <c r="R266" s="4"/>
      <c r="S266" s="61"/>
      <c r="T266" s="61"/>
      <c r="U266" s="61"/>
      <c r="V266" s="61"/>
      <c r="W266" s="61"/>
      <c r="X266" s="61"/>
      <c r="Y266" s="61"/>
      <c r="Z266" s="61"/>
      <c r="AA266" s="61"/>
      <c r="AB266" s="61"/>
      <c r="AC266" s="61"/>
      <c r="AD266" s="61"/>
      <c r="AE266" s="61"/>
      <c r="AF266" s="61"/>
      <c r="AG266" s="61"/>
      <c r="AH266" s="61"/>
      <c r="AI266" s="61"/>
      <c r="AJ266" s="61"/>
      <c r="AK266" s="61"/>
      <c r="AL266" s="61"/>
      <c r="AM266" s="61"/>
      <c r="AN266" s="61"/>
    </row>
    <row r="267" spans="1:40" s="30" customFormat="1" x14ac:dyDescent="0.25">
      <c r="A267" s="21"/>
      <c r="B267" s="4"/>
      <c r="C267" s="19"/>
      <c r="D267" s="4"/>
      <c r="E267" s="4"/>
      <c r="F267" s="4"/>
      <c r="G267" s="4"/>
      <c r="H267" s="4"/>
      <c r="I267" s="4"/>
      <c r="J267" s="4"/>
      <c r="M267" s="4"/>
      <c r="N267" s="4"/>
      <c r="O267" s="4"/>
      <c r="P267" s="4"/>
      <c r="Q267" s="4"/>
      <c r="R267" s="4"/>
      <c r="S267" s="61"/>
      <c r="T267" s="61"/>
      <c r="U267" s="61"/>
      <c r="V267" s="61"/>
      <c r="W267" s="61"/>
      <c r="X267" s="61"/>
      <c r="Y267" s="61"/>
      <c r="Z267" s="61"/>
      <c r="AA267" s="61"/>
      <c r="AB267" s="61"/>
      <c r="AC267" s="61"/>
      <c r="AD267" s="61"/>
      <c r="AE267" s="61"/>
      <c r="AF267" s="61"/>
      <c r="AG267" s="61"/>
      <c r="AH267" s="61"/>
      <c r="AI267" s="61"/>
      <c r="AJ267" s="61"/>
      <c r="AK267" s="61"/>
      <c r="AL267" s="61"/>
      <c r="AM267" s="61"/>
      <c r="AN267" s="61"/>
    </row>
    <row r="268" spans="1:40" s="30" customFormat="1" x14ac:dyDescent="0.25">
      <c r="A268" s="21"/>
      <c r="B268" s="4"/>
      <c r="C268" s="19"/>
      <c r="D268" s="4"/>
      <c r="E268" s="4"/>
      <c r="F268" s="4"/>
      <c r="G268" s="4"/>
      <c r="H268" s="4"/>
      <c r="I268" s="4"/>
      <c r="J268" s="4"/>
      <c r="M268" s="4"/>
      <c r="N268" s="4"/>
      <c r="O268" s="4"/>
      <c r="P268" s="4"/>
      <c r="Q268" s="4"/>
      <c r="R268" s="4"/>
      <c r="S268" s="61"/>
      <c r="T268" s="61"/>
      <c r="U268" s="61"/>
      <c r="V268" s="61"/>
      <c r="W268" s="61"/>
      <c r="X268" s="61"/>
      <c r="Y268" s="61"/>
      <c r="Z268" s="61"/>
      <c r="AA268" s="61"/>
      <c r="AB268" s="61"/>
      <c r="AC268" s="61"/>
      <c r="AD268" s="61"/>
      <c r="AE268" s="61"/>
      <c r="AF268" s="61"/>
      <c r="AG268" s="61"/>
      <c r="AH268" s="61"/>
      <c r="AI268" s="61"/>
      <c r="AJ268" s="61"/>
      <c r="AK268" s="61"/>
      <c r="AL268" s="61"/>
      <c r="AM268" s="61"/>
      <c r="AN268" s="61"/>
    </row>
    <row r="269" spans="1:40" s="30" customFormat="1" x14ac:dyDescent="0.25">
      <c r="A269" s="21"/>
      <c r="B269" s="4"/>
      <c r="C269" s="19"/>
      <c r="D269" s="4"/>
      <c r="E269" s="4"/>
      <c r="F269" s="4"/>
      <c r="G269" s="4"/>
      <c r="H269" s="4"/>
      <c r="I269" s="4"/>
      <c r="J269" s="4"/>
      <c r="M269" s="4"/>
      <c r="N269" s="4"/>
      <c r="O269" s="4"/>
      <c r="P269" s="4"/>
      <c r="Q269" s="4"/>
      <c r="R269" s="4"/>
      <c r="S269" s="61"/>
      <c r="T269" s="61"/>
      <c r="U269" s="61"/>
      <c r="V269" s="61"/>
      <c r="W269" s="61"/>
      <c r="X269" s="61"/>
      <c r="Y269" s="61"/>
      <c r="Z269" s="61"/>
      <c r="AA269" s="61"/>
      <c r="AB269" s="61"/>
      <c r="AC269" s="61"/>
      <c r="AD269" s="61"/>
      <c r="AE269" s="61"/>
      <c r="AF269" s="61"/>
      <c r="AG269" s="61"/>
      <c r="AH269" s="61"/>
      <c r="AI269" s="61"/>
      <c r="AJ269" s="61"/>
      <c r="AK269" s="61"/>
      <c r="AL269" s="61"/>
      <c r="AM269" s="61"/>
      <c r="AN269" s="61"/>
    </row>
    <row r="270" spans="1:40" s="30" customFormat="1" x14ac:dyDescent="0.25">
      <c r="A270" s="21"/>
      <c r="B270" s="4"/>
      <c r="C270" s="19"/>
      <c r="D270" s="4"/>
      <c r="E270" s="4"/>
      <c r="F270" s="4"/>
      <c r="G270" s="4"/>
      <c r="H270" s="4"/>
      <c r="I270" s="4"/>
      <c r="J270" s="4"/>
      <c r="M270" s="4"/>
      <c r="N270" s="4"/>
      <c r="O270" s="4"/>
      <c r="P270" s="4"/>
      <c r="Q270" s="4"/>
      <c r="R270" s="4"/>
      <c r="S270" s="61"/>
      <c r="T270" s="61"/>
      <c r="U270" s="61"/>
      <c r="V270" s="61"/>
      <c r="W270" s="61"/>
      <c r="X270" s="61"/>
      <c r="Y270" s="61"/>
      <c r="Z270" s="61"/>
      <c r="AA270" s="61"/>
      <c r="AB270" s="61"/>
      <c r="AC270" s="61"/>
      <c r="AD270" s="61"/>
      <c r="AE270" s="61"/>
      <c r="AF270" s="61"/>
      <c r="AG270" s="61"/>
      <c r="AH270" s="61"/>
      <c r="AI270" s="61"/>
      <c r="AJ270" s="61"/>
      <c r="AK270" s="61"/>
      <c r="AL270" s="61"/>
      <c r="AM270" s="61"/>
      <c r="AN270" s="61"/>
    </row>
    <row r="271" spans="1:40" s="30" customFormat="1" x14ac:dyDescent="0.25">
      <c r="A271" s="21"/>
      <c r="B271" s="4"/>
      <c r="C271" s="19"/>
      <c r="D271" s="4"/>
      <c r="E271" s="4"/>
      <c r="F271" s="4"/>
      <c r="G271" s="4"/>
      <c r="H271" s="4"/>
      <c r="I271" s="4"/>
      <c r="J271" s="4"/>
      <c r="M271" s="4"/>
      <c r="N271" s="4"/>
      <c r="O271" s="4"/>
      <c r="P271" s="4"/>
      <c r="Q271" s="4"/>
      <c r="R271" s="4"/>
      <c r="S271" s="61"/>
      <c r="T271" s="61"/>
      <c r="U271" s="61"/>
      <c r="V271" s="61"/>
      <c r="W271" s="61"/>
      <c r="X271" s="61"/>
      <c r="Y271" s="61"/>
      <c r="Z271" s="61"/>
      <c r="AA271" s="61"/>
      <c r="AB271" s="61"/>
      <c r="AC271" s="61"/>
      <c r="AD271" s="61"/>
      <c r="AE271" s="61"/>
      <c r="AF271" s="61"/>
      <c r="AG271" s="61"/>
      <c r="AH271" s="61"/>
      <c r="AI271" s="61"/>
      <c r="AJ271" s="61"/>
      <c r="AK271" s="61"/>
      <c r="AL271" s="61"/>
      <c r="AM271" s="61"/>
      <c r="AN271" s="61"/>
    </row>
    <row r="272" spans="1:40" s="30" customFormat="1" x14ac:dyDescent="0.25">
      <c r="A272" s="21"/>
      <c r="B272" s="4"/>
      <c r="C272" s="19"/>
      <c r="D272" s="4"/>
      <c r="E272" s="4"/>
      <c r="F272" s="4"/>
      <c r="G272" s="4"/>
      <c r="H272" s="4"/>
      <c r="I272" s="4"/>
      <c r="J272" s="4"/>
      <c r="M272" s="4"/>
      <c r="N272" s="4"/>
      <c r="O272" s="4"/>
      <c r="P272" s="4"/>
      <c r="Q272" s="4"/>
      <c r="R272" s="4"/>
      <c r="S272" s="61"/>
      <c r="T272" s="61"/>
      <c r="U272" s="61"/>
      <c r="V272" s="61"/>
      <c r="W272" s="61"/>
      <c r="X272" s="61"/>
      <c r="Y272" s="61"/>
      <c r="Z272" s="61"/>
      <c r="AA272" s="61"/>
      <c r="AB272" s="61"/>
      <c r="AC272" s="61"/>
      <c r="AD272" s="61"/>
      <c r="AE272" s="61"/>
      <c r="AF272" s="61"/>
      <c r="AG272" s="61"/>
      <c r="AH272" s="61"/>
      <c r="AI272" s="61"/>
      <c r="AJ272" s="61"/>
      <c r="AK272" s="61"/>
      <c r="AL272" s="61"/>
      <c r="AM272" s="61"/>
      <c r="AN272" s="61"/>
    </row>
    <row r="273" spans="1:40" s="30" customFormat="1" x14ac:dyDescent="0.25">
      <c r="A273" s="21"/>
      <c r="B273" s="4"/>
      <c r="C273" s="19"/>
      <c r="D273" s="4"/>
      <c r="E273" s="4"/>
      <c r="F273" s="4"/>
      <c r="G273" s="4"/>
      <c r="H273" s="4"/>
      <c r="I273" s="4"/>
      <c r="J273" s="4"/>
      <c r="M273" s="4"/>
      <c r="N273" s="4"/>
      <c r="O273" s="4"/>
      <c r="P273" s="4"/>
      <c r="Q273" s="4"/>
      <c r="R273" s="4"/>
      <c r="S273" s="61"/>
      <c r="T273" s="61"/>
      <c r="U273" s="61"/>
      <c r="V273" s="61"/>
      <c r="W273" s="61"/>
      <c r="X273" s="61"/>
      <c r="Y273" s="61"/>
      <c r="Z273" s="61"/>
      <c r="AA273" s="61"/>
      <c r="AB273" s="61"/>
      <c r="AC273" s="61"/>
      <c r="AD273" s="61"/>
      <c r="AE273" s="61"/>
      <c r="AF273" s="61"/>
      <c r="AG273" s="61"/>
      <c r="AH273" s="61"/>
      <c r="AI273" s="61"/>
      <c r="AJ273" s="61"/>
      <c r="AK273" s="61"/>
      <c r="AL273" s="61"/>
      <c r="AM273" s="61"/>
      <c r="AN273" s="61"/>
    </row>
    <row r="274" spans="1:40" s="30" customFormat="1" x14ac:dyDescent="0.25">
      <c r="A274" s="21"/>
      <c r="B274" s="4"/>
      <c r="C274" s="19"/>
      <c r="D274" s="4"/>
      <c r="E274" s="4"/>
      <c r="F274" s="4"/>
      <c r="G274" s="4"/>
      <c r="H274" s="4"/>
      <c r="I274" s="4"/>
      <c r="J274" s="4"/>
      <c r="M274" s="4"/>
      <c r="N274" s="4"/>
      <c r="O274" s="4"/>
      <c r="P274" s="4"/>
      <c r="Q274" s="4"/>
      <c r="R274" s="4"/>
      <c r="S274" s="61"/>
      <c r="T274" s="61"/>
      <c r="U274" s="61"/>
      <c r="V274" s="61"/>
      <c r="W274" s="61"/>
      <c r="X274" s="61"/>
      <c r="Y274" s="61"/>
      <c r="Z274" s="61"/>
      <c r="AA274" s="61"/>
      <c r="AB274" s="61"/>
      <c r="AC274" s="61"/>
      <c r="AD274" s="61"/>
      <c r="AE274" s="61"/>
      <c r="AF274" s="61"/>
      <c r="AG274" s="61"/>
      <c r="AH274" s="61"/>
      <c r="AI274" s="61"/>
      <c r="AJ274" s="61"/>
      <c r="AK274" s="61"/>
      <c r="AL274" s="61"/>
      <c r="AM274" s="61"/>
      <c r="AN274" s="61"/>
    </row>
    <row r="275" spans="1:40" s="30" customFormat="1" x14ac:dyDescent="0.25">
      <c r="A275" s="21"/>
      <c r="B275" s="4"/>
      <c r="C275" s="19"/>
      <c r="D275" s="4"/>
      <c r="E275" s="4"/>
      <c r="F275" s="4"/>
      <c r="G275" s="4"/>
      <c r="H275" s="4"/>
      <c r="I275" s="4"/>
      <c r="J275" s="4"/>
      <c r="M275" s="4"/>
      <c r="N275" s="4"/>
      <c r="O275" s="4"/>
      <c r="P275" s="4"/>
      <c r="Q275" s="4"/>
      <c r="R275" s="4"/>
      <c r="S275" s="61"/>
      <c r="T275" s="61"/>
      <c r="U275" s="61"/>
      <c r="V275" s="61"/>
      <c r="W275" s="61"/>
      <c r="X275" s="61"/>
      <c r="Y275" s="61"/>
      <c r="Z275" s="61"/>
      <c r="AA275" s="61"/>
      <c r="AB275" s="61"/>
      <c r="AC275" s="61"/>
      <c r="AD275" s="61"/>
      <c r="AE275" s="61"/>
      <c r="AF275" s="61"/>
      <c r="AG275" s="61"/>
      <c r="AH275" s="61"/>
      <c r="AI275" s="61"/>
      <c r="AJ275" s="61"/>
      <c r="AK275" s="61"/>
      <c r="AL275" s="61"/>
      <c r="AM275" s="61"/>
      <c r="AN275" s="61"/>
    </row>
    <row r="276" spans="1:40" s="30" customFormat="1" x14ac:dyDescent="0.25">
      <c r="A276" s="21"/>
      <c r="B276" s="4"/>
      <c r="C276" s="19"/>
      <c r="D276" s="4"/>
      <c r="E276" s="4"/>
      <c r="F276" s="4"/>
      <c r="G276" s="4"/>
      <c r="H276" s="4"/>
      <c r="I276" s="4"/>
      <c r="J276" s="4"/>
      <c r="M276" s="4"/>
      <c r="N276" s="4"/>
      <c r="O276" s="4"/>
      <c r="P276" s="4"/>
      <c r="Q276" s="4"/>
      <c r="R276" s="4"/>
      <c r="S276" s="61"/>
      <c r="T276" s="61"/>
      <c r="U276" s="61"/>
      <c r="V276" s="61"/>
      <c r="W276" s="61"/>
      <c r="X276" s="61"/>
      <c r="Y276" s="61"/>
      <c r="Z276" s="61"/>
      <c r="AA276" s="61"/>
      <c r="AB276" s="61"/>
      <c r="AC276" s="61"/>
      <c r="AD276" s="61"/>
      <c r="AE276" s="61"/>
      <c r="AF276" s="61"/>
      <c r="AG276" s="61"/>
      <c r="AH276" s="61"/>
      <c r="AI276" s="61"/>
      <c r="AJ276" s="61"/>
      <c r="AK276" s="61"/>
      <c r="AL276" s="61"/>
      <c r="AM276" s="61"/>
      <c r="AN276" s="61"/>
    </row>
    <row r="277" spans="1:40" s="30" customFormat="1" x14ac:dyDescent="0.25">
      <c r="A277" s="21"/>
      <c r="B277" s="4"/>
      <c r="C277" s="19"/>
      <c r="D277" s="4"/>
      <c r="E277" s="4"/>
      <c r="F277" s="4"/>
      <c r="G277" s="4"/>
      <c r="H277" s="4"/>
      <c r="I277" s="4"/>
      <c r="J277" s="4"/>
      <c r="M277" s="4"/>
      <c r="N277" s="4"/>
      <c r="O277" s="4"/>
      <c r="P277" s="4"/>
      <c r="Q277" s="4"/>
      <c r="R277" s="4"/>
      <c r="S277" s="61"/>
      <c r="T277" s="61"/>
      <c r="U277" s="61"/>
      <c r="V277" s="61"/>
      <c r="W277" s="61"/>
      <c r="X277" s="61"/>
      <c r="Y277" s="61"/>
      <c r="Z277" s="61"/>
      <c r="AA277" s="61"/>
      <c r="AB277" s="61"/>
      <c r="AC277" s="61"/>
      <c r="AD277" s="61"/>
      <c r="AE277" s="61"/>
      <c r="AF277" s="61"/>
      <c r="AG277" s="61"/>
      <c r="AH277" s="61"/>
      <c r="AI277" s="61"/>
      <c r="AJ277" s="61"/>
      <c r="AK277" s="61"/>
      <c r="AL277" s="61"/>
      <c r="AM277" s="61"/>
      <c r="AN277" s="61"/>
    </row>
    <row r="278" spans="1:40" s="30" customFormat="1" x14ac:dyDescent="0.25">
      <c r="A278" s="21"/>
      <c r="B278" s="4"/>
      <c r="C278" s="19"/>
      <c r="D278" s="4"/>
      <c r="E278" s="4"/>
      <c r="F278" s="4"/>
      <c r="G278" s="4"/>
      <c r="H278" s="4"/>
      <c r="I278" s="4"/>
      <c r="J278" s="4"/>
      <c r="M278" s="4"/>
      <c r="N278" s="4"/>
      <c r="O278" s="4"/>
      <c r="P278" s="4"/>
      <c r="Q278" s="4"/>
      <c r="R278" s="4"/>
      <c r="S278" s="61"/>
      <c r="T278" s="61"/>
      <c r="U278" s="61"/>
      <c r="V278" s="61"/>
      <c r="W278" s="61"/>
      <c r="X278" s="61"/>
      <c r="Y278" s="61"/>
      <c r="Z278" s="61"/>
      <c r="AA278" s="61"/>
      <c r="AB278" s="61"/>
      <c r="AC278" s="61"/>
      <c r="AD278" s="61"/>
      <c r="AE278" s="61"/>
      <c r="AF278" s="61"/>
      <c r="AG278" s="61"/>
      <c r="AH278" s="61"/>
      <c r="AI278" s="61"/>
      <c r="AJ278" s="61"/>
      <c r="AK278" s="61"/>
      <c r="AL278" s="61"/>
      <c r="AM278" s="61"/>
      <c r="AN278" s="61"/>
    </row>
    <row r="279" spans="1:40" s="30" customFormat="1" x14ac:dyDescent="0.25">
      <c r="A279" s="21"/>
      <c r="B279" s="4"/>
      <c r="C279" s="19"/>
      <c r="D279" s="4"/>
      <c r="E279" s="4"/>
      <c r="F279" s="4"/>
      <c r="G279" s="4"/>
      <c r="H279" s="4"/>
      <c r="I279" s="4"/>
      <c r="J279" s="4"/>
      <c r="M279" s="4"/>
      <c r="N279" s="4"/>
      <c r="O279" s="4"/>
      <c r="P279" s="4"/>
      <c r="Q279" s="4"/>
      <c r="R279" s="4"/>
      <c r="S279" s="61"/>
      <c r="T279" s="61"/>
      <c r="U279" s="61"/>
      <c r="V279" s="61"/>
      <c r="W279" s="61"/>
      <c r="X279" s="61"/>
      <c r="Y279" s="61"/>
      <c r="Z279" s="61"/>
      <c r="AA279" s="61"/>
      <c r="AB279" s="61"/>
      <c r="AC279" s="61"/>
      <c r="AD279" s="61"/>
      <c r="AE279" s="61"/>
      <c r="AF279" s="61"/>
      <c r="AG279" s="61"/>
      <c r="AH279" s="61"/>
      <c r="AI279" s="61"/>
      <c r="AJ279" s="61"/>
      <c r="AK279" s="61"/>
      <c r="AL279" s="61"/>
      <c r="AM279" s="61"/>
      <c r="AN279" s="61"/>
    </row>
    <row r="280" spans="1:40" s="30" customFormat="1" x14ac:dyDescent="0.25">
      <c r="A280" s="21"/>
      <c r="B280" s="4"/>
      <c r="C280" s="19"/>
      <c r="D280" s="4"/>
      <c r="E280" s="4"/>
      <c r="F280" s="4"/>
      <c r="G280" s="4"/>
      <c r="H280" s="4"/>
      <c r="I280" s="4"/>
      <c r="J280" s="4"/>
      <c r="M280" s="4"/>
      <c r="N280" s="4"/>
      <c r="O280" s="4"/>
      <c r="P280" s="4"/>
      <c r="Q280" s="4"/>
      <c r="R280" s="4"/>
      <c r="S280" s="61"/>
      <c r="T280" s="61"/>
      <c r="U280" s="61"/>
      <c r="V280" s="61"/>
      <c r="W280" s="61"/>
      <c r="X280" s="61"/>
      <c r="Y280" s="61"/>
      <c r="Z280" s="61"/>
      <c r="AA280" s="61"/>
      <c r="AB280" s="61"/>
      <c r="AC280" s="61"/>
      <c r="AD280" s="61"/>
      <c r="AE280" s="61"/>
      <c r="AF280" s="61"/>
      <c r="AG280" s="61"/>
      <c r="AH280" s="61"/>
      <c r="AI280" s="61"/>
      <c r="AJ280" s="61"/>
      <c r="AK280" s="61"/>
      <c r="AL280" s="61"/>
      <c r="AM280" s="61"/>
      <c r="AN280" s="61"/>
    </row>
    <row r="281" spans="1:40" s="30" customFormat="1" x14ac:dyDescent="0.25">
      <c r="A281" s="21"/>
      <c r="B281" s="4"/>
      <c r="C281" s="19"/>
      <c r="D281" s="4"/>
      <c r="E281" s="4"/>
      <c r="F281" s="4"/>
      <c r="G281" s="4"/>
      <c r="H281" s="4"/>
      <c r="I281" s="4"/>
      <c r="J281" s="4"/>
      <c r="M281" s="4"/>
      <c r="N281" s="4"/>
      <c r="O281" s="4"/>
      <c r="P281" s="4"/>
      <c r="Q281" s="4"/>
      <c r="R281" s="4"/>
      <c r="S281" s="61"/>
      <c r="T281" s="61"/>
      <c r="U281" s="61"/>
      <c r="V281" s="61"/>
      <c r="W281" s="61"/>
      <c r="X281" s="61"/>
      <c r="Y281" s="61"/>
      <c r="Z281" s="61"/>
      <c r="AA281" s="61"/>
      <c r="AB281" s="61"/>
      <c r="AC281" s="61"/>
      <c r="AD281" s="61"/>
      <c r="AE281" s="61"/>
      <c r="AF281" s="61"/>
      <c r="AG281" s="61"/>
      <c r="AH281" s="61"/>
      <c r="AI281" s="61"/>
      <c r="AJ281" s="61"/>
      <c r="AK281" s="61"/>
      <c r="AL281" s="61"/>
      <c r="AM281" s="61"/>
      <c r="AN281" s="61"/>
    </row>
    <row r="282" spans="1:40" s="30" customFormat="1" x14ac:dyDescent="0.25">
      <c r="A282" s="21"/>
      <c r="B282" s="4"/>
      <c r="C282" s="19"/>
      <c r="D282" s="4"/>
      <c r="E282" s="4"/>
      <c r="F282" s="4"/>
      <c r="G282" s="4"/>
      <c r="H282" s="4"/>
      <c r="I282" s="4"/>
      <c r="J282" s="4"/>
      <c r="M282" s="4"/>
      <c r="N282" s="4"/>
      <c r="O282" s="4"/>
      <c r="P282" s="4"/>
      <c r="Q282" s="4"/>
      <c r="R282" s="4"/>
      <c r="S282" s="61"/>
      <c r="T282" s="61"/>
      <c r="U282" s="61"/>
      <c r="V282" s="61"/>
      <c r="W282" s="61"/>
      <c r="X282" s="61"/>
      <c r="Y282" s="61"/>
      <c r="Z282" s="61"/>
      <c r="AA282" s="61"/>
      <c r="AB282" s="61"/>
      <c r="AC282" s="61"/>
      <c r="AD282" s="61"/>
      <c r="AE282" s="61"/>
      <c r="AF282" s="61"/>
      <c r="AG282" s="61"/>
      <c r="AH282" s="61"/>
      <c r="AI282" s="61"/>
      <c r="AJ282" s="61"/>
      <c r="AK282" s="61"/>
      <c r="AL282" s="61"/>
      <c r="AM282" s="61"/>
      <c r="AN282" s="61"/>
    </row>
    <row r="283" spans="1:40" s="30" customFormat="1" x14ac:dyDescent="0.25">
      <c r="A283" s="21"/>
      <c r="B283" s="4"/>
      <c r="C283" s="19"/>
      <c r="D283" s="4"/>
      <c r="E283" s="4"/>
      <c r="F283" s="4"/>
      <c r="G283" s="4"/>
      <c r="H283" s="4"/>
      <c r="I283" s="4"/>
      <c r="J283" s="4"/>
      <c r="M283" s="4"/>
      <c r="N283" s="4"/>
      <c r="O283" s="4"/>
      <c r="P283" s="4"/>
      <c r="Q283" s="4"/>
      <c r="R283" s="4"/>
      <c r="S283" s="61"/>
      <c r="T283" s="61"/>
      <c r="U283" s="61"/>
      <c r="V283" s="61"/>
      <c r="W283" s="61"/>
      <c r="X283" s="61"/>
      <c r="Y283" s="61"/>
      <c r="Z283" s="61"/>
      <c r="AA283" s="61"/>
      <c r="AB283" s="61"/>
      <c r="AC283" s="61"/>
      <c r="AD283" s="61"/>
      <c r="AE283" s="61"/>
      <c r="AF283" s="61"/>
      <c r="AG283" s="61"/>
      <c r="AH283" s="61"/>
      <c r="AI283" s="61"/>
      <c r="AJ283" s="61"/>
      <c r="AK283" s="61"/>
      <c r="AL283" s="61"/>
      <c r="AM283" s="61"/>
      <c r="AN283" s="61"/>
    </row>
    <row r="284" spans="1:40" s="30" customFormat="1" x14ac:dyDescent="0.25">
      <c r="A284" s="21"/>
      <c r="B284" s="4"/>
      <c r="C284" s="19"/>
      <c r="D284" s="4"/>
      <c r="E284" s="4"/>
      <c r="F284" s="4"/>
      <c r="G284" s="4"/>
      <c r="H284" s="4"/>
      <c r="I284" s="4"/>
      <c r="J284" s="4"/>
      <c r="M284" s="4"/>
      <c r="N284" s="4"/>
      <c r="O284" s="4"/>
      <c r="P284" s="4"/>
      <c r="Q284" s="4"/>
      <c r="R284" s="4"/>
      <c r="S284" s="61"/>
      <c r="T284" s="61"/>
      <c r="U284" s="61"/>
      <c r="V284" s="61"/>
      <c r="W284" s="61"/>
      <c r="X284" s="61"/>
      <c r="Y284" s="61"/>
      <c r="Z284" s="61"/>
      <c r="AA284" s="61"/>
      <c r="AB284" s="61"/>
      <c r="AC284" s="61"/>
      <c r="AD284" s="61"/>
      <c r="AE284" s="61"/>
      <c r="AF284" s="61"/>
      <c r="AG284" s="61"/>
      <c r="AH284" s="61"/>
      <c r="AI284" s="61"/>
      <c r="AJ284" s="61"/>
      <c r="AK284" s="61"/>
      <c r="AL284" s="61"/>
      <c r="AM284" s="61"/>
      <c r="AN284" s="61"/>
    </row>
    <row r="285" spans="1:40" s="30" customFormat="1" x14ac:dyDescent="0.25">
      <c r="A285" s="21"/>
      <c r="B285" s="4"/>
      <c r="C285" s="19"/>
      <c r="D285" s="4"/>
      <c r="E285" s="4"/>
      <c r="F285" s="4"/>
      <c r="G285" s="4"/>
      <c r="H285" s="4"/>
      <c r="I285" s="4"/>
      <c r="J285" s="4"/>
      <c r="M285" s="4"/>
      <c r="N285" s="4"/>
      <c r="O285" s="4"/>
      <c r="P285" s="4"/>
      <c r="Q285" s="4"/>
      <c r="R285" s="4"/>
      <c r="S285" s="61"/>
      <c r="T285" s="61"/>
      <c r="U285" s="61"/>
      <c r="V285" s="61"/>
      <c r="W285" s="61"/>
      <c r="X285" s="61"/>
      <c r="Y285" s="61"/>
      <c r="Z285" s="61"/>
      <c r="AA285" s="61"/>
      <c r="AB285" s="61"/>
      <c r="AC285" s="61"/>
      <c r="AD285" s="61"/>
      <c r="AE285" s="61"/>
      <c r="AF285" s="61"/>
      <c r="AG285" s="61"/>
      <c r="AH285" s="61"/>
      <c r="AI285" s="61"/>
      <c r="AJ285" s="61"/>
      <c r="AK285" s="61"/>
      <c r="AL285" s="61"/>
      <c r="AM285" s="61"/>
      <c r="AN285" s="61"/>
    </row>
    <row r="286" spans="1:40" s="30" customFormat="1" x14ac:dyDescent="0.25">
      <c r="A286" s="21"/>
      <c r="B286" s="4"/>
      <c r="C286" s="19"/>
      <c r="D286" s="4"/>
      <c r="E286" s="4"/>
      <c r="F286" s="4"/>
      <c r="G286" s="4"/>
      <c r="H286" s="4"/>
      <c r="I286" s="4"/>
      <c r="J286" s="4"/>
      <c r="M286" s="4"/>
      <c r="N286" s="4"/>
      <c r="O286" s="4"/>
      <c r="P286" s="4"/>
      <c r="Q286" s="4"/>
      <c r="R286" s="4"/>
      <c r="S286" s="61"/>
      <c r="T286" s="61"/>
      <c r="U286" s="61"/>
      <c r="V286" s="61"/>
      <c r="W286" s="61"/>
      <c r="X286" s="61"/>
      <c r="Y286" s="61"/>
      <c r="Z286" s="61"/>
      <c r="AA286" s="61"/>
      <c r="AB286" s="61"/>
      <c r="AC286" s="61"/>
      <c r="AD286" s="61"/>
      <c r="AE286" s="61"/>
      <c r="AF286" s="61"/>
      <c r="AG286" s="61"/>
      <c r="AH286" s="61"/>
      <c r="AI286" s="61"/>
      <c r="AJ286" s="61"/>
      <c r="AK286" s="61"/>
      <c r="AL286" s="61"/>
      <c r="AM286" s="61"/>
      <c r="AN286" s="61"/>
    </row>
    <row r="287" spans="1:40" s="30" customFormat="1" x14ac:dyDescent="0.25">
      <c r="A287" s="21"/>
      <c r="B287" s="4"/>
      <c r="C287" s="19"/>
      <c r="D287" s="4"/>
      <c r="E287" s="4"/>
      <c r="F287" s="4"/>
      <c r="G287" s="4"/>
      <c r="H287" s="4"/>
      <c r="I287" s="4"/>
      <c r="J287" s="4"/>
      <c r="M287" s="4"/>
      <c r="N287" s="4"/>
      <c r="O287" s="4"/>
      <c r="P287" s="4"/>
      <c r="Q287" s="4"/>
      <c r="R287" s="4"/>
      <c r="S287" s="61"/>
      <c r="T287" s="61"/>
      <c r="U287" s="61"/>
      <c r="V287" s="61"/>
      <c r="W287" s="61"/>
      <c r="X287" s="61"/>
      <c r="Y287" s="61"/>
      <c r="Z287" s="61"/>
      <c r="AA287" s="61"/>
      <c r="AB287" s="61"/>
      <c r="AC287" s="61"/>
      <c r="AD287" s="61"/>
      <c r="AE287" s="61"/>
      <c r="AF287" s="61"/>
      <c r="AG287" s="61"/>
      <c r="AH287" s="61"/>
      <c r="AI287" s="61"/>
      <c r="AJ287" s="61"/>
      <c r="AK287" s="61"/>
      <c r="AL287" s="61"/>
      <c r="AM287" s="61"/>
      <c r="AN287" s="61"/>
    </row>
    <row r="288" spans="1:40" s="30" customFormat="1" x14ac:dyDescent="0.25">
      <c r="A288" s="21"/>
      <c r="B288" s="4"/>
      <c r="C288" s="19"/>
      <c r="D288" s="4"/>
      <c r="E288" s="4"/>
      <c r="F288" s="4"/>
      <c r="G288" s="4"/>
      <c r="H288" s="4"/>
      <c r="I288" s="4"/>
      <c r="J288" s="4"/>
      <c r="M288" s="4"/>
      <c r="N288" s="4"/>
      <c r="O288" s="4"/>
      <c r="P288" s="4"/>
      <c r="Q288" s="4"/>
      <c r="R288" s="4"/>
      <c r="S288" s="61"/>
      <c r="T288" s="61"/>
      <c r="U288" s="61"/>
      <c r="V288" s="61"/>
      <c r="W288" s="61"/>
      <c r="X288" s="61"/>
      <c r="Y288" s="61"/>
      <c r="Z288" s="61"/>
      <c r="AA288" s="61"/>
      <c r="AB288" s="61"/>
      <c r="AC288" s="61"/>
      <c r="AD288" s="61"/>
      <c r="AE288" s="61"/>
      <c r="AF288" s="61"/>
      <c r="AG288" s="61"/>
      <c r="AH288" s="61"/>
      <c r="AI288" s="61"/>
      <c r="AJ288" s="61"/>
      <c r="AK288" s="61"/>
      <c r="AL288" s="61"/>
      <c r="AM288" s="61"/>
      <c r="AN288" s="61"/>
    </row>
    <row r="289" spans="1:40" s="30" customFormat="1" x14ac:dyDescent="0.25">
      <c r="A289" s="21"/>
      <c r="B289" s="4"/>
      <c r="C289" s="19"/>
      <c r="D289" s="4"/>
      <c r="E289" s="4"/>
      <c r="F289" s="4"/>
      <c r="G289" s="4"/>
      <c r="H289" s="4"/>
      <c r="I289" s="4"/>
      <c r="J289" s="4"/>
      <c r="M289" s="4"/>
      <c r="N289" s="4"/>
      <c r="O289" s="4"/>
      <c r="P289" s="4"/>
      <c r="Q289" s="4"/>
      <c r="R289" s="4"/>
      <c r="S289" s="61"/>
      <c r="T289" s="61"/>
      <c r="U289" s="61"/>
      <c r="V289" s="61"/>
      <c r="W289" s="61"/>
      <c r="X289" s="61"/>
      <c r="Y289" s="61"/>
      <c r="Z289" s="61"/>
      <c r="AA289" s="61"/>
      <c r="AB289" s="61"/>
      <c r="AC289" s="61"/>
      <c r="AD289" s="61"/>
      <c r="AE289" s="61"/>
      <c r="AF289" s="61"/>
      <c r="AG289" s="61"/>
      <c r="AH289" s="61"/>
      <c r="AI289" s="61"/>
      <c r="AJ289" s="61"/>
      <c r="AK289" s="61"/>
      <c r="AL289" s="61"/>
      <c r="AM289" s="61"/>
      <c r="AN289" s="61"/>
    </row>
    <row r="290" spans="1:40" s="30" customFormat="1" x14ac:dyDescent="0.25">
      <c r="A290" s="21"/>
      <c r="B290" s="4"/>
      <c r="C290" s="19"/>
      <c r="D290" s="4"/>
      <c r="E290" s="4"/>
      <c r="F290" s="4"/>
      <c r="G290" s="4"/>
      <c r="H290" s="4"/>
      <c r="I290" s="4"/>
      <c r="J290" s="4"/>
      <c r="M290" s="4"/>
      <c r="N290" s="4"/>
      <c r="O290" s="4"/>
      <c r="P290" s="4"/>
      <c r="Q290" s="4"/>
      <c r="R290" s="4"/>
      <c r="S290" s="61"/>
      <c r="T290" s="61"/>
      <c r="U290" s="61"/>
      <c r="V290" s="61"/>
      <c r="W290" s="61"/>
      <c r="X290" s="61"/>
      <c r="Y290" s="61"/>
      <c r="Z290" s="61"/>
      <c r="AA290" s="61"/>
      <c r="AB290" s="61"/>
      <c r="AC290" s="61"/>
      <c r="AD290" s="61"/>
      <c r="AE290" s="61"/>
      <c r="AF290" s="61"/>
      <c r="AG290" s="61"/>
      <c r="AH290" s="61"/>
      <c r="AI290" s="61"/>
      <c r="AJ290" s="61"/>
      <c r="AK290" s="61"/>
      <c r="AL290" s="61"/>
      <c r="AM290" s="61"/>
      <c r="AN290" s="61"/>
    </row>
    <row r="291" spans="1:40" s="30" customFormat="1" x14ac:dyDescent="0.25">
      <c r="A291" s="21"/>
      <c r="B291" s="4"/>
      <c r="C291" s="19"/>
      <c r="D291" s="4"/>
      <c r="E291" s="4"/>
      <c r="F291" s="4"/>
      <c r="G291" s="4"/>
      <c r="H291" s="4"/>
      <c r="I291" s="4"/>
      <c r="J291" s="4"/>
      <c r="M291" s="4"/>
      <c r="N291" s="4"/>
      <c r="O291" s="4"/>
      <c r="P291" s="4"/>
      <c r="Q291" s="4"/>
      <c r="R291" s="4"/>
      <c r="S291" s="61"/>
      <c r="T291" s="61"/>
      <c r="U291" s="61"/>
      <c r="V291" s="61"/>
      <c r="W291" s="61"/>
      <c r="X291" s="61"/>
      <c r="Y291" s="61"/>
      <c r="Z291" s="61"/>
      <c r="AA291" s="61"/>
      <c r="AB291" s="61"/>
      <c r="AC291" s="61"/>
      <c r="AD291" s="61"/>
      <c r="AE291" s="61"/>
      <c r="AF291" s="61"/>
      <c r="AG291" s="61"/>
      <c r="AH291" s="61"/>
      <c r="AI291" s="61"/>
      <c r="AJ291" s="61"/>
      <c r="AK291" s="61"/>
      <c r="AL291" s="61"/>
      <c r="AM291" s="61"/>
      <c r="AN291" s="61"/>
    </row>
    <row r="292" spans="1:40" s="30" customFormat="1" x14ac:dyDescent="0.25">
      <c r="A292" s="21"/>
      <c r="B292" s="4"/>
      <c r="C292" s="19"/>
      <c r="D292" s="4"/>
      <c r="E292" s="4"/>
      <c r="F292" s="4"/>
      <c r="G292" s="4"/>
      <c r="H292" s="4"/>
      <c r="I292" s="4"/>
      <c r="J292" s="4"/>
      <c r="M292" s="4"/>
      <c r="N292" s="4"/>
      <c r="O292" s="4"/>
      <c r="P292" s="4"/>
      <c r="Q292" s="4"/>
      <c r="R292" s="4"/>
      <c r="S292" s="61"/>
      <c r="T292" s="61"/>
      <c r="U292" s="61"/>
      <c r="V292" s="61"/>
      <c r="W292" s="61"/>
      <c r="X292" s="61"/>
      <c r="Y292" s="61"/>
      <c r="Z292" s="61"/>
      <c r="AA292" s="61"/>
      <c r="AB292" s="61"/>
      <c r="AC292" s="61"/>
      <c r="AD292" s="61"/>
      <c r="AE292" s="61"/>
      <c r="AF292" s="61"/>
      <c r="AG292" s="61"/>
      <c r="AH292" s="61"/>
      <c r="AI292" s="61"/>
      <c r="AJ292" s="61"/>
      <c r="AK292" s="61"/>
      <c r="AL292" s="61"/>
      <c r="AM292" s="61"/>
      <c r="AN292" s="61"/>
    </row>
    <row r="293" spans="1:40" s="30" customFormat="1" x14ac:dyDescent="0.25">
      <c r="A293" s="21"/>
      <c r="B293" s="4"/>
      <c r="C293" s="19"/>
      <c r="D293" s="4"/>
      <c r="E293" s="4"/>
      <c r="F293" s="4"/>
      <c r="G293" s="4"/>
      <c r="H293" s="4"/>
      <c r="I293" s="4"/>
      <c r="J293" s="4"/>
      <c r="M293" s="4"/>
      <c r="N293" s="4"/>
      <c r="O293" s="4"/>
      <c r="P293" s="4"/>
      <c r="Q293" s="4"/>
      <c r="R293" s="4"/>
      <c r="S293" s="61"/>
      <c r="T293" s="61"/>
      <c r="U293" s="61"/>
      <c r="V293" s="61"/>
      <c r="W293" s="61"/>
      <c r="X293" s="61"/>
      <c r="Y293" s="61"/>
      <c r="Z293" s="61"/>
      <c r="AA293" s="61"/>
      <c r="AB293" s="61"/>
      <c r="AC293" s="61"/>
      <c r="AD293" s="61"/>
      <c r="AE293" s="61"/>
      <c r="AF293" s="61"/>
      <c r="AG293" s="61"/>
      <c r="AH293" s="61"/>
      <c r="AI293" s="61"/>
      <c r="AJ293" s="61"/>
      <c r="AK293" s="61"/>
      <c r="AL293" s="61"/>
      <c r="AM293" s="61"/>
      <c r="AN293" s="61"/>
    </row>
    <row r="294" spans="1:40" s="30" customFormat="1" x14ac:dyDescent="0.25">
      <c r="A294" s="21"/>
      <c r="B294" s="4"/>
      <c r="C294" s="19"/>
      <c r="D294" s="4"/>
      <c r="E294" s="4"/>
      <c r="F294" s="4"/>
      <c r="G294" s="4"/>
      <c r="H294" s="4"/>
      <c r="I294" s="4"/>
      <c r="J294" s="4"/>
      <c r="M294" s="4"/>
      <c r="N294" s="4"/>
      <c r="O294" s="4"/>
      <c r="P294" s="4"/>
      <c r="Q294" s="4"/>
      <c r="R294" s="4"/>
      <c r="S294" s="61"/>
      <c r="T294" s="61"/>
      <c r="U294" s="61"/>
      <c r="V294" s="61"/>
      <c r="W294" s="61"/>
      <c r="X294" s="61"/>
      <c r="Y294" s="61"/>
      <c r="Z294" s="61"/>
      <c r="AA294" s="61"/>
      <c r="AB294" s="61"/>
      <c r="AC294" s="61"/>
      <c r="AD294" s="61"/>
      <c r="AE294" s="61"/>
      <c r="AF294" s="61"/>
      <c r="AG294" s="61"/>
      <c r="AH294" s="61"/>
      <c r="AI294" s="61"/>
      <c r="AJ294" s="61"/>
      <c r="AK294" s="61"/>
      <c r="AL294" s="61"/>
      <c r="AM294" s="61"/>
      <c r="AN294" s="61"/>
    </row>
    <row r="295" spans="1:40" s="30" customFormat="1" x14ac:dyDescent="0.25">
      <c r="A295" s="21"/>
      <c r="B295" s="4"/>
      <c r="C295" s="19"/>
      <c r="D295" s="4"/>
      <c r="E295" s="4"/>
      <c r="F295" s="4"/>
      <c r="G295" s="4"/>
      <c r="H295" s="4"/>
      <c r="I295" s="4"/>
      <c r="J295" s="4"/>
      <c r="M295" s="4"/>
      <c r="N295" s="4"/>
      <c r="O295" s="4"/>
      <c r="P295" s="4"/>
      <c r="Q295" s="4"/>
      <c r="R295" s="4"/>
      <c r="S295" s="61"/>
      <c r="T295" s="61"/>
      <c r="U295" s="61"/>
      <c r="V295" s="61"/>
      <c r="W295" s="61"/>
      <c r="X295" s="61"/>
      <c r="Y295" s="61"/>
      <c r="Z295" s="61"/>
      <c r="AA295" s="61"/>
      <c r="AB295" s="61"/>
      <c r="AC295" s="61"/>
      <c r="AD295" s="61"/>
      <c r="AE295" s="61"/>
      <c r="AF295" s="61"/>
      <c r="AG295" s="61"/>
      <c r="AH295" s="61"/>
      <c r="AI295" s="61"/>
      <c r="AJ295" s="61"/>
      <c r="AK295" s="61"/>
      <c r="AL295" s="61"/>
      <c r="AM295" s="61"/>
      <c r="AN295" s="61"/>
    </row>
    <row r="296" spans="1:40" s="30" customFormat="1" x14ac:dyDescent="0.25">
      <c r="A296" s="21"/>
      <c r="B296" s="4"/>
      <c r="C296" s="19"/>
      <c r="D296" s="4"/>
      <c r="E296" s="4"/>
      <c r="F296" s="4"/>
      <c r="G296" s="4"/>
      <c r="H296" s="4"/>
      <c r="I296" s="4"/>
      <c r="J296" s="4"/>
      <c r="M296" s="4"/>
      <c r="N296" s="4"/>
      <c r="O296" s="4"/>
      <c r="P296" s="4"/>
      <c r="Q296" s="4"/>
      <c r="R296" s="4"/>
      <c r="S296" s="61"/>
      <c r="T296" s="61"/>
      <c r="U296" s="61"/>
      <c r="V296" s="61"/>
      <c r="W296" s="61"/>
      <c r="X296" s="61"/>
      <c r="Y296" s="61"/>
      <c r="Z296" s="61"/>
      <c r="AA296" s="61"/>
      <c r="AB296" s="61"/>
      <c r="AC296" s="61"/>
      <c r="AD296" s="61"/>
      <c r="AE296" s="61"/>
      <c r="AF296" s="61"/>
      <c r="AG296" s="61"/>
      <c r="AH296" s="61"/>
      <c r="AI296" s="61"/>
      <c r="AJ296" s="61"/>
      <c r="AK296" s="61"/>
      <c r="AL296" s="61"/>
      <c r="AM296" s="61"/>
      <c r="AN296" s="61"/>
    </row>
    <row r="297" spans="1:40" s="30" customFormat="1" x14ac:dyDescent="0.25">
      <c r="A297" s="21"/>
      <c r="B297" s="4"/>
      <c r="C297" s="19"/>
      <c r="D297" s="4"/>
      <c r="E297" s="4"/>
      <c r="F297" s="4"/>
      <c r="G297" s="4"/>
      <c r="H297" s="4"/>
      <c r="I297" s="4"/>
      <c r="J297" s="4"/>
      <c r="M297" s="4"/>
      <c r="N297" s="4"/>
      <c r="O297" s="4"/>
      <c r="P297" s="4"/>
      <c r="Q297" s="4"/>
      <c r="R297" s="4"/>
      <c r="S297" s="61"/>
      <c r="T297" s="61"/>
      <c r="U297" s="61"/>
      <c r="V297" s="61"/>
      <c r="W297" s="61"/>
      <c r="X297" s="61"/>
      <c r="Y297" s="61"/>
      <c r="Z297" s="61"/>
      <c r="AA297" s="61"/>
      <c r="AB297" s="61"/>
      <c r="AC297" s="61"/>
      <c r="AD297" s="61"/>
      <c r="AE297" s="61"/>
      <c r="AF297" s="61"/>
      <c r="AG297" s="61"/>
      <c r="AH297" s="61"/>
      <c r="AI297" s="61"/>
      <c r="AJ297" s="61"/>
      <c r="AK297" s="61"/>
      <c r="AL297" s="61"/>
      <c r="AM297" s="61"/>
      <c r="AN297" s="61"/>
    </row>
    <row r="298" spans="1:40" s="30" customFormat="1" x14ac:dyDescent="0.25">
      <c r="A298" s="21"/>
      <c r="B298" s="4"/>
      <c r="C298" s="19"/>
      <c r="D298" s="4"/>
      <c r="E298" s="4"/>
      <c r="F298" s="4"/>
      <c r="G298" s="4"/>
      <c r="H298" s="4"/>
      <c r="I298" s="4"/>
      <c r="J298" s="4"/>
      <c r="M298" s="4"/>
      <c r="N298" s="4"/>
      <c r="O298" s="4"/>
      <c r="P298" s="4"/>
      <c r="Q298" s="4"/>
      <c r="R298" s="4"/>
      <c r="S298" s="61"/>
      <c r="T298" s="61"/>
      <c r="U298" s="61"/>
      <c r="V298" s="61"/>
      <c r="W298" s="61"/>
      <c r="X298" s="61"/>
      <c r="Y298" s="61"/>
      <c r="Z298" s="61"/>
      <c r="AA298" s="61"/>
      <c r="AB298" s="61"/>
      <c r="AC298" s="61"/>
      <c r="AD298" s="61"/>
      <c r="AE298" s="61"/>
      <c r="AF298" s="61"/>
      <c r="AG298" s="61"/>
      <c r="AH298" s="61"/>
      <c r="AI298" s="61"/>
      <c r="AJ298" s="61"/>
      <c r="AK298" s="61"/>
      <c r="AL298" s="61"/>
      <c r="AM298" s="61"/>
      <c r="AN298" s="61"/>
    </row>
    <row r="299" spans="1:40" s="30" customFormat="1" x14ac:dyDescent="0.25">
      <c r="A299" s="21"/>
      <c r="B299" s="4"/>
      <c r="C299" s="19"/>
      <c r="D299" s="4"/>
      <c r="E299" s="4"/>
      <c r="F299" s="4"/>
      <c r="G299" s="4"/>
      <c r="H299" s="4"/>
      <c r="I299" s="4"/>
      <c r="J299" s="4"/>
      <c r="M299" s="4"/>
      <c r="N299" s="4"/>
      <c r="O299" s="4"/>
      <c r="P299" s="4"/>
      <c r="Q299" s="4"/>
      <c r="R299" s="4"/>
      <c r="S299" s="61"/>
      <c r="T299" s="61"/>
      <c r="U299" s="61"/>
      <c r="V299" s="61"/>
      <c r="W299" s="61"/>
      <c r="X299" s="61"/>
      <c r="Y299" s="61"/>
      <c r="Z299" s="61"/>
      <c r="AA299" s="61"/>
      <c r="AB299" s="61"/>
      <c r="AC299" s="61"/>
      <c r="AD299" s="61"/>
      <c r="AE299" s="61"/>
      <c r="AF299" s="61"/>
      <c r="AG299" s="61"/>
      <c r="AH299" s="61"/>
      <c r="AI299" s="61"/>
      <c r="AJ299" s="61"/>
      <c r="AK299" s="61"/>
      <c r="AL299" s="61"/>
      <c r="AM299" s="61"/>
      <c r="AN299" s="61"/>
    </row>
    <row r="300" spans="1:40" s="30" customFormat="1" x14ac:dyDescent="0.25">
      <c r="A300" s="21"/>
      <c r="B300" s="4"/>
      <c r="C300" s="19"/>
      <c r="D300" s="4"/>
      <c r="E300" s="4"/>
      <c r="F300" s="4"/>
      <c r="G300" s="4"/>
      <c r="H300" s="4"/>
      <c r="I300" s="4"/>
      <c r="J300" s="4"/>
      <c r="M300" s="4"/>
      <c r="N300" s="4"/>
      <c r="O300" s="4"/>
      <c r="P300" s="4"/>
      <c r="Q300" s="4"/>
      <c r="R300" s="4"/>
      <c r="S300" s="61"/>
      <c r="T300" s="61"/>
      <c r="U300" s="61"/>
      <c r="V300" s="61"/>
      <c r="W300" s="61"/>
      <c r="X300" s="61"/>
      <c r="Y300" s="61"/>
      <c r="Z300" s="61"/>
      <c r="AA300" s="61"/>
      <c r="AB300" s="61"/>
      <c r="AC300" s="61"/>
      <c r="AD300" s="61"/>
      <c r="AE300" s="61"/>
      <c r="AF300" s="61"/>
      <c r="AG300" s="61"/>
      <c r="AH300" s="61"/>
      <c r="AI300" s="61"/>
      <c r="AJ300" s="61"/>
      <c r="AK300" s="61"/>
      <c r="AL300" s="61"/>
      <c r="AM300" s="61"/>
      <c r="AN300" s="61"/>
    </row>
    <row r="301" spans="1:40" s="30" customFormat="1" x14ac:dyDescent="0.25">
      <c r="A301" s="21"/>
      <c r="B301" s="4"/>
      <c r="C301" s="19"/>
      <c r="D301" s="4"/>
      <c r="E301" s="4"/>
      <c r="F301" s="4"/>
      <c r="G301" s="4"/>
      <c r="H301" s="4"/>
      <c r="I301" s="4"/>
      <c r="J301" s="4"/>
      <c r="M301" s="4"/>
      <c r="N301" s="4"/>
      <c r="O301" s="4"/>
      <c r="P301" s="4"/>
      <c r="Q301" s="4"/>
      <c r="R301" s="4"/>
      <c r="S301" s="61"/>
      <c r="T301" s="61"/>
      <c r="U301" s="61"/>
      <c r="V301" s="61"/>
      <c r="W301" s="61"/>
      <c r="X301" s="61"/>
      <c r="Y301" s="61"/>
      <c r="Z301" s="61"/>
      <c r="AA301" s="61"/>
      <c r="AB301" s="61"/>
      <c r="AC301" s="61"/>
      <c r="AD301" s="61"/>
      <c r="AE301" s="61"/>
      <c r="AF301" s="61"/>
      <c r="AG301" s="61"/>
      <c r="AH301" s="61"/>
      <c r="AI301" s="61"/>
      <c r="AJ301" s="61"/>
      <c r="AK301" s="61"/>
      <c r="AL301" s="61"/>
      <c r="AM301" s="61"/>
      <c r="AN301" s="61"/>
    </row>
    <row r="302" spans="1:40" s="30" customFormat="1" x14ac:dyDescent="0.25">
      <c r="A302" s="21"/>
      <c r="B302" s="4"/>
      <c r="C302" s="19"/>
      <c r="D302" s="4"/>
      <c r="E302" s="4"/>
      <c r="F302" s="4"/>
      <c r="G302" s="4"/>
      <c r="H302" s="4"/>
      <c r="I302" s="4"/>
      <c r="J302" s="4"/>
      <c r="M302" s="4"/>
      <c r="N302" s="4"/>
      <c r="O302" s="4"/>
      <c r="P302" s="4"/>
      <c r="Q302" s="4"/>
      <c r="R302" s="4"/>
      <c r="S302" s="61"/>
      <c r="T302" s="61"/>
      <c r="U302" s="61"/>
      <c r="V302" s="61"/>
      <c r="W302" s="61"/>
      <c r="X302" s="61"/>
      <c r="Y302" s="61"/>
      <c r="Z302" s="61"/>
      <c r="AA302" s="61"/>
      <c r="AB302" s="61"/>
      <c r="AC302" s="61"/>
      <c r="AD302" s="61"/>
      <c r="AE302" s="61"/>
      <c r="AF302" s="61"/>
      <c r="AG302" s="61"/>
      <c r="AH302" s="61"/>
      <c r="AI302" s="61"/>
      <c r="AJ302" s="61"/>
      <c r="AK302" s="61"/>
      <c r="AL302" s="61"/>
      <c r="AM302" s="61"/>
      <c r="AN302" s="61"/>
    </row>
    <row r="303" spans="1:40" s="30" customFormat="1" x14ac:dyDescent="0.25">
      <c r="A303" s="21"/>
      <c r="B303" s="4"/>
      <c r="C303" s="19"/>
      <c r="D303" s="4"/>
      <c r="E303" s="4"/>
      <c r="F303" s="4"/>
      <c r="G303" s="4"/>
      <c r="H303" s="4"/>
      <c r="I303" s="4"/>
      <c r="J303" s="4"/>
      <c r="M303" s="4"/>
      <c r="N303" s="4"/>
      <c r="O303" s="4"/>
      <c r="P303" s="4"/>
      <c r="Q303" s="4"/>
      <c r="R303" s="4"/>
      <c r="S303" s="61"/>
      <c r="T303" s="61"/>
      <c r="U303" s="61"/>
      <c r="V303" s="61"/>
      <c r="W303" s="61"/>
      <c r="X303" s="61"/>
      <c r="Y303" s="61"/>
      <c r="Z303" s="61"/>
      <c r="AA303" s="61"/>
      <c r="AB303" s="61"/>
      <c r="AC303" s="61"/>
      <c r="AD303" s="61"/>
      <c r="AE303" s="61"/>
      <c r="AF303" s="61"/>
      <c r="AG303" s="61"/>
      <c r="AH303" s="61"/>
      <c r="AI303" s="61"/>
      <c r="AJ303" s="61"/>
      <c r="AK303" s="61"/>
      <c r="AL303" s="61"/>
      <c r="AM303" s="61"/>
      <c r="AN303" s="61"/>
    </row>
    <row r="304" spans="1:40" s="30" customFormat="1" x14ac:dyDescent="0.25">
      <c r="A304" s="21"/>
      <c r="B304" s="4"/>
      <c r="C304" s="19"/>
      <c r="D304" s="4"/>
      <c r="E304" s="4"/>
      <c r="F304" s="4"/>
      <c r="G304" s="4"/>
      <c r="H304" s="4"/>
      <c r="I304" s="4"/>
      <c r="J304" s="4"/>
      <c r="M304" s="4"/>
      <c r="N304" s="4"/>
      <c r="O304" s="4"/>
      <c r="P304" s="4"/>
      <c r="Q304" s="4"/>
      <c r="R304" s="4"/>
      <c r="S304" s="61"/>
      <c r="T304" s="61"/>
      <c r="U304" s="61"/>
      <c r="V304" s="61"/>
      <c r="W304" s="61"/>
      <c r="X304" s="61"/>
      <c r="Y304" s="61"/>
      <c r="Z304" s="61"/>
      <c r="AA304" s="61"/>
      <c r="AB304" s="61"/>
      <c r="AC304" s="61"/>
      <c r="AD304" s="61"/>
      <c r="AE304" s="61"/>
      <c r="AF304" s="61"/>
      <c r="AG304" s="61"/>
      <c r="AH304" s="61"/>
      <c r="AI304" s="61"/>
      <c r="AJ304" s="61"/>
      <c r="AK304" s="61"/>
      <c r="AL304" s="61"/>
      <c r="AM304" s="61"/>
      <c r="AN304" s="61"/>
    </row>
    <row r="305" spans="1:40" s="30" customFormat="1" x14ac:dyDescent="0.25">
      <c r="A305" s="21"/>
      <c r="B305" s="4"/>
      <c r="C305" s="19"/>
      <c r="D305" s="4"/>
      <c r="E305" s="4"/>
      <c r="F305" s="4"/>
      <c r="G305" s="4"/>
      <c r="H305" s="4"/>
      <c r="I305" s="4"/>
      <c r="J305" s="4"/>
      <c r="M305" s="4"/>
      <c r="N305" s="4"/>
      <c r="O305" s="4"/>
      <c r="P305" s="4"/>
      <c r="Q305" s="4"/>
      <c r="R305" s="4"/>
      <c r="S305" s="61"/>
      <c r="T305" s="61"/>
      <c r="U305" s="61"/>
      <c r="V305" s="61"/>
      <c r="W305" s="61"/>
      <c r="X305" s="61"/>
      <c r="Y305" s="61"/>
      <c r="Z305" s="61"/>
      <c r="AA305" s="61"/>
      <c r="AB305" s="61"/>
      <c r="AC305" s="61"/>
      <c r="AD305" s="61"/>
      <c r="AE305" s="61"/>
      <c r="AF305" s="61"/>
      <c r="AG305" s="61"/>
      <c r="AH305" s="61"/>
      <c r="AI305" s="61"/>
      <c r="AJ305" s="61"/>
      <c r="AK305" s="61"/>
      <c r="AL305" s="61"/>
      <c r="AM305" s="61"/>
      <c r="AN305" s="61"/>
    </row>
    <row r="306" spans="1:40" s="30" customFormat="1" x14ac:dyDescent="0.25">
      <c r="A306" s="21"/>
      <c r="B306" s="4"/>
      <c r="C306" s="19"/>
      <c r="D306" s="4"/>
      <c r="E306" s="4"/>
      <c r="F306" s="4"/>
      <c r="G306" s="4"/>
      <c r="H306" s="4"/>
      <c r="I306" s="4"/>
      <c r="J306" s="4"/>
      <c r="M306" s="4"/>
      <c r="N306" s="4"/>
      <c r="O306" s="4"/>
      <c r="P306" s="4"/>
      <c r="Q306" s="4"/>
      <c r="R306" s="4"/>
      <c r="S306" s="61"/>
      <c r="T306" s="61"/>
      <c r="U306" s="61"/>
      <c r="V306" s="61"/>
      <c r="W306" s="61"/>
      <c r="X306" s="61"/>
      <c r="Y306" s="61"/>
      <c r="Z306" s="61"/>
      <c r="AA306" s="61"/>
      <c r="AB306" s="61"/>
      <c r="AC306" s="61"/>
      <c r="AD306" s="61"/>
      <c r="AE306" s="61"/>
      <c r="AF306" s="61"/>
      <c r="AG306" s="61"/>
      <c r="AH306" s="61"/>
      <c r="AI306" s="61"/>
      <c r="AJ306" s="61"/>
      <c r="AK306" s="61"/>
      <c r="AL306" s="61"/>
      <c r="AM306" s="61"/>
      <c r="AN306" s="61"/>
    </row>
    <row r="307" spans="1:40" s="30" customFormat="1" x14ac:dyDescent="0.25">
      <c r="A307" s="21"/>
      <c r="B307" s="4"/>
      <c r="C307" s="19"/>
      <c r="D307" s="4"/>
      <c r="E307" s="4"/>
      <c r="F307" s="4"/>
      <c r="G307" s="4"/>
      <c r="H307" s="4"/>
      <c r="I307" s="4"/>
      <c r="J307" s="4"/>
      <c r="M307" s="4"/>
      <c r="N307" s="4"/>
      <c r="O307" s="4"/>
      <c r="P307" s="4"/>
      <c r="Q307" s="4"/>
      <c r="R307" s="4"/>
      <c r="S307" s="61"/>
      <c r="T307" s="61"/>
      <c r="U307" s="61"/>
      <c r="V307" s="61"/>
      <c r="W307" s="61"/>
      <c r="X307" s="61"/>
      <c r="Y307" s="61"/>
      <c r="Z307" s="61"/>
      <c r="AA307" s="61"/>
      <c r="AB307" s="61"/>
      <c r="AC307" s="61"/>
      <c r="AD307" s="61"/>
      <c r="AE307" s="61"/>
      <c r="AF307" s="61"/>
      <c r="AG307" s="61"/>
      <c r="AH307" s="61"/>
      <c r="AI307" s="61"/>
      <c r="AJ307" s="61"/>
      <c r="AK307" s="61"/>
      <c r="AL307" s="61"/>
      <c r="AM307" s="61"/>
      <c r="AN307" s="61"/>
    </row>
    <row r="308" spans="1:40" s="30" customFormat="1" x14ac:dyDescent="0.25">
      <c r="A308" s="21"/>
      <c r="B308" s="4"/>
      <c r="C308" s="19"/>
      <c r="D308" s="4"/>
      <c r="E308" s="4"/>
      <c r="F308" s="4"/>
      <c r="G308" s="4"/>
      <c r="H308" s="4"/>
      <c r="I308" s="4"/>
      <c r="J308" s="4"/>
      <c r="M308" s="4"/>
      <c r="N308" s="4"/>
      <c r="O308" s="4"/>
      <c r="P308" s="4"/>
      <c r="Q308" s="4"/>
      <c r="R308" s="4"/>
      <c r="S308" s="61"/>
      <c r="T308" s="61"/>
      <c r="U308" s="61"/>
      <c r="V308" s="61"/>
      <c r="W308" s="61"/>
      <c r="X308" s="61"/>
      <c r="Y308" s="61"/>
      <c r="Z308" s="61"/>
      <c r="AA308" s="61"/>
      <c r="AB308" s="61"/>
      <c r="AC308" s="61"/>
      <c r="AD308" s="61"/>
      <c r="AE308" s="61"/>
      <c r="AF308" s="61"/>
      <c r="AG308" s="61"/>
      <c r="AH308" s="61"/>
      <c r="AI308" s="61"/>
      <c r="AJ308" s="61"/>
      <c r="AK308" s="61"/>
      <c r="AL308" s="61"/>
      <c r="AM308" s="61"/>
      <c r="AN308" s="61"/>
    </row>
    <row r="309" spans="1:40" s="30" customFormat="1" x14ac:dyDescent="0.25">
      <c r="A309" s="21"/>
      <c r="B309" s="4"/>
      <c r="C309" s="19"/>
      <c r="D309" s="4"/>
      <c r="E309" s="4"/>
      <c r="F309" s="4"/>
      <c r="G309" s="4"/>
      <c r="H309" s="4"/>
      <c r="I309" s="4"/>
      <c r="J309" s="4"/>
      <c r="M309" s="4"/>
      <c r="N309" s="4"/>
      <c r="O309" s="4"/>
      <c r="P309" s="4"/>
      <c r="Q309" s="4"/>
      <c r="R309" s="4"/>
      <c r="S309" s="61"/>
      <c r="T309" s="61"/>
      <c r="U309" s="61"/>
      <c r="V309" s="61"/>
      <c r="W309" s="61"/>
      <c r="X309" s="61"/>
      <c r="Y309" s="61"/>
      <c r="Z309" s="61"/>
      <c r="AA309" s="61"/>
      <c r="AB309" s="61"/>
      <c r="AC309" s="61"/>
      <c r="AD309" s="61"/>
      <c r="AE309" s="61"/>
      <c r="AF309" s="61"/>
      <c r="AG309" s="61"/>
      <c r="AH309" s="61"/>
      <c r="AI309" s="61"/>
      <c r="AJ309" s="61"/>
      <c r="AK309" s="61"/>
      <c r="AL309" s="61"/>
      <c r="AM309" s="61"/>
      <c r="AN309" s="61"/>
    </row>
    <row r="310" spans="1:40" s="30" customFormat="1" x14ac:dyDescent="0.25">
      <c r="A310" s="21"/>
      <c r="B310" s="4"/>
      <c r="C310" s="19"/>
      <c r="D310" s="4"/>
      <c r="E310" s="4"/>
      <c r="F310" s="4"/>
      <c r="G310" s="4"/>
      <c r="H310" s="4"/>
      <c r="I310" s="4"/>
      <c r="J310" s="4"/>
      <c r="M310" s="4"/>
      <c r="N310" s="4"/>
      <c r="O310" s="4"/>
      <c r="P310" s="4"/>
      <c r="Q310" s="4"/>
      <c r="R310" s="4"/>
      <c r="S310" s="61"/>
      <c r="T310" s="61"/>
      <c r="U310" s="61"/>
      <c r="V310" s="61"/>
      <c r="W310" s="61"/>
      <c r="X310" s="61"/>
      <c r="Y310" s="61"/>
      <c r="Z310" s="61"/>
      <c r="AA310" s="61"/>
      <c r="AB310" s="61"/>
      <c r="AC310" s="61"/>
      <c r="AD310" s="61"/>
      <c r="AE310" s="61"/>
      <c r="AF310" s="61"/>
      <c r="AG310" s="61"/>
      <c r="AH310" s="61"/>
      <c r="AI310" s="61"/>
      <c r="AJ310" s="61"/>
      <c r="AK310" s="61"/>
      <c r="AL310" s="61"/>
      <c r="AM310" s="61"/>
      <c r="AN310" s="61"/>
    </row>
    <row r="311" spans="1:40" s="30" customFormat="1" x14ac:dyDescent="0.25">
      <c r="A311" s="21"/>
      <c r="B311" s="4"/>
      <c r="C311" s="19"/>
      <c r="D311" s="4"/>
      <c r="E311" s="4"/>
      <c r="F311" s="4"/>
      <c r="G311" s="4"/>
      <c r="H311" s="4"/>
      <c r="I311" s="4"/>
      <c r="J311" s="4"/>
      <c r="M311" s="4"/>
      <c r="N311" s="4"/>
      <c r="O311" s="4"/>
      <c r="P311" s="4"/>
      <c r="Q311" s="4"/>
      <c r="R311" s="4"/>
      <c r="S311" s="61"/>
      <c r="T311" s="61"/>
      <c r="U311" s="61"/>
      <c r="V311" s="61"/>
      <c r="W311" s="61"/>
      <c r="X311" s="61"/>
      <c r="Y311" s="61"/>
      <c r="Z311" s="61"/>
      <c r="AA311" s="61"/>
      <c r="AB311" s="61"/>
      <c r="AC311" s="61"/>
      <c r="AD311" s="61"/>
      <c r="AE311" s="61"/>
      <c r="AF311" s="61"/>
      <c r="AG311" s="61"/>
      <c r="AH311" s="61"/>
      <c r="AI311" s="61"/>
      <c r="AJ311" s="61"/>
      <c r="AK311" s="61"/>
      <c r="AL311" s="61"/>
      <c r="AM311" s="61"/>
      <c r="AN311" s="61"/>
    </row>
    <row r="312" spans="1:40" s="30" customFormat="1" x14ac:dyDescent="0.25">
      <c r="A312" s="21"/>
      <c r="B312" s="4"/>
      <c r="C312" s="19"/>
      <c r="D312" s="4"/>
      <c r="E312" s="4"/>
      <c r="F312" s="4"/>
      <c r="G312" s="4"/>
      <c r="H312" s="4"/>
      <c r="I312" s="4"/>
      <c r="J312" s="4"/>
      <c r="M312" s="4"/>
      <c r="N312" s="4"/>
      <c r="O312" s="4"/>
      <c r="P312" s="4"/>
      <c r="Q312" s="4"/>
      <c r="R312" s="4"/>
      <c r="S312" s="61"/>
      <c r="T312" s="61"/>
      <c r="U312" s="61"/>
      <c r="V312" s="61"/>
      <c r="W312" s="61"/>
      <c r="X312" s="61"/>
      <c r="Y312" s="61"/>
      <c r="Z312" s="61"/>
      <c r="AA312" s="61"/>
      <c r="AB312" s="61"/>
      <c r="AC312" s="61"/>
      <c r="AD312" s="61"/>
      <c r="AE312" s="61"/>
      <c r="AF312" s="61"/>
      <c r="AG312" s="61"/>
      <c r="AH312" s="61"/>
      <c r="AI312" s="61"/>
      <c r="AJ312" s="61"/>
      <c r="AK312" s="61"/>
      <c r="AL312" s="61"/>
      <c r="AM312" s="61"/>
      <c r="AN312" s="61"/>
    </row>
    <row r="313" spans="1:40" s="30" customFormat="1" x14ac:dyDescent="0.25">
      <c r="A313" s="21"/>
      <c r="B313" s="4"/>
      <c r="C313" s="19"/>
      <c r="D313" s="4"/>
      <c r="E313" s="4"/>
      <c r="F313" s="4"/>
      <c r="G313" s="4"/>
      <c r="H313" s="4"/>
      <c r="I313" s="4"/>
      <c r="J313" s="4"/>
      <c r="M313" s="4"/>
      <c r="N313" s="4"/>
      <c r="O313" s="4"/>
      <c r="P313" s="4"/>
      <c r="Q313" s="4"/>
      <c r="R313" s="4"/>
      <c r="S313" s="61"/>
      <c r="T313" s="61"/>
      <c r="U313" s="61"/>
      <c r="V313" s="61"/>
      <c r="W313" s="61"/>
      <c r="X313" s="61"/>
      <c r="Y313" s="61"/>
      <c r="Z313" s="61"/>
      <c r="AA313" s="61"/>
      <c r="AB313" s="61"/>
      <c r="AC313" s="61"/>
      <c r="AD313" s="61"/>
      <c r="AE313" s="61"/>
      <c r="AF313" s="61"/>
      <c r="AG313" s="61"/>
      <c r="AH313" s="61"/>
      <c r="AI313" s="61"/>
      <c r="AJ313" s="61"/>
      <c r="AK313" s="61"/>
      <c r="AL313" s="61"/>
      <c r="AM313" s="61"/>
      <c r="AN313" s="61"/>
    </row>
    <row r="314" spans="1:40" s="30" customFormat="1" x14ac:dyDescent="0.25">
      <c r="A314" s="21"/>
      <c r="B314" s="4"/>
      <c r="C314" s="19"/>
      <c r="D314" s="4"/>
      <c r="E314" s="4"/>
      <c r="F314" s="4"/>
      <c r="G314" s="4"/>
      <c r="H314" s="4"/>
      <c r="I314" s="4"/>
      <c r="J314" s="4"/>
      <c r="M314" s="4"/>
      <c r="N314" s="4"/>
      <c r="O314" s="4"/>
      <c r="P314" s="4"/>
      <c r="Q314" s="4"/>
      <c r="R314" s="4"/>
      <c r="S314" s="61"/>
      <c r="T314" s="61"/>
      <c r="U314" s="61"/>
      <c r="V314" s="61"/>
      <c r="W314" s="61"/>
      <c r="X314" s="61"/>
      <c r="Y314" s="61"/>
      <c r="Z314" s="61"/>
      <c r="AA314" s="61"/>
      <c r="AB314" s="61"/>
      <c r="AC314" s="61"/>
      <c r="AD314" s="61"/>
      <c r="AE314" s="61"/>
      <c r="AF314" s="61"/>
      <c r="AG314" s="61"/>
      <c r="AH314" s="61"/>
      <c r="AI314" s="61"/>
      <c r="AJ314" s="61"/>
      <c r="AK314" s="61"/>
      <c r="AL314" s="61"/>
      <c r="AM314" s="61"/>
      <c r="AN314" s="61"/>
    </row>
    <row r="315" spans="1:40" s="30" customFormat="1" x14ac:dyDescent="0.25">
      <c r="A315" s="21"/>
      <c r="B315" s="4"/>
      <c r="C315" s="19"/>
      <c r="D315" s="4"/>
      <c r="E315" s="4"/>
      <c r="F315" s="4"/>
      <c r="G315" s="4"/>
      <c r="H315" s="4"/>
      <c r="I315" s="4"/>
      <c r="J315" s="4"/>
      <c r="M315" s="4"/>
      <c r="N315" s="4"/>
      <c r="O315" s="4"/>
      <c r="P315" s="4"/>
      <c r="Q315" s="4"/>
      <c r="R315" s="4"/>
      <c r="S315" s="61"/>
      <c r="T315" s="61"/>
      <c r="U315" s="61"/>
      <c r="V315" s="61"/>
      <c r="W315" s="61"/>
      <c r="X315" s="61"/>
      <c r="Y315" s="61"/>
      <c r="Z315" s="61"/>
      <c r="AA315" s="61"/>
      <c r="AB315" s="61"/>
      <c r="AC315" s="61"/>
      <c r="AD315" s="61"/>
      <c r="AE315" s="61"/>
      <c r="AF315" s="61"/>
      <c r="AG315" s="61"/>
      <c r="AH315" s="61"/>
      <c r="AI315" s="61"/>
      <c r="AJ315" s="61"/>
      <c r="AK315" s="61"/>
      <c r="AL315" s="61"/>
      <c r="AM315" s="61"/>
      <c r="AN315" s="61"/>
    </row>
    <row r="316" spans="1:40" s="30" customFormat="1" x14ac:dyDescent="0.25">
      <c r="A316" s="21"/>
      <c r="B316" s="4"/>
      <c r="C316" s="19"/>
      <c r="D316" s="4"/>
      <c r="E316" s="4"/>
      <c r="F316" s="4"/>
      <c r="G316" s="4"/>
      <c r="H316" s="4"/>
      <c r="I316" s="4"/>
      <c r="J316" s="4"/>
      <c r="M316" s="4"/>
      <c r="N316" s="4"/>
      <c r="O316" s="4"/>
      <c r="P316" s="4"/>
      <c r="Q316" s="4"/>
      <c r="R316" s="4"/>
      <c r="S316" s="61"/>
      <c r="T316" s="61"/>
      <c r="U316" s="61"/>
      <c r="V316" s="61"/>
      <c r="W316" s="61"/>
      <c r="X316" s="61"/>
      <c r="Y316" s="61"/>
      <c r="Z316" s="61"/>
      <c r="AA316" s="61"/>
      <c r="AB316" s="61"/>
      <c r="AC316" s="61"/>
      <c r="AD316" s="61"/>
      <c r="AE316" s="61"/>
      <c r="AF316" s="61"/>
      <c r="AG316" s="61"/>
      <c r="AH316" s="61"/>
      <c r="AI316" s="61"/>
      <c r="AJ316" s="61"/>
      <c r="AK316" s="61"/>
      <c r="AL316" s="61"/>
      <c r="AM316" s="61"/>
      <c r="AN316" s="61"/>
    </row>
    <row r="317" spans="1:40" s="30" customFormat="1" x14ac:dyDescent="0.25">
      <c r="A317" s="21"/>
      <c r="B317" s="4"/>
      <c r="C317" s="19"/>
      <c r="D317" s="4"/>
      <c r="E317" s="4"/>
      <c r="F317" s="4"/>
      <c r="G317" s="4"/>
      <c r="H317" s="4"/>
      <c r="I317" s="4"/>
      <c r="J317" s="4"/>
      <c r="M317" s="4"/>
      <c r="N317" s="4"/>
      <c r="O317" s="4"/>
      <c r="P317" s="4"/>
      <c r="Q317" s="4"/>
      <c r="R317" s="4"/>
      <c r="S317" s="61"/>
      <c r="T317" s="61"/>
      <c r="U317" s="61"/>
      <c r="V317" s="61"/>
      <c r="W317" s="61"/>
      <c r="X317" s="61"/>
      <c r="Y317" s="61"/>
      <c r="Z317" s="61"/>
      <c r="AA317" s="61"/>
      <c r="AB317" s="61"/>
      <c r="AC317" s="61"/>
      <c r="AD317" s="61"/>
      <c r="AE317" s="61"/>
      <c r="AF317" s="61"/>
      <c r="AG317" s="61"/>
      <c r="AH317" s="61"/>
      <c r="AI317" s="61"/>
      <c r="AJ317" s="61"/>
      <c r="AK317" s="61"/>
      <c r="AL317" s="61"/>
      <c r="AM317" s="61"/>
      <c r="AN317" s="61"/>
    </row>
    <row r="318" spans="1:40" s="30" customFormat="1" x14ac:dyDescent="0.25">
      <c r="A318" s="21"/>
      <c r="B318" s="4"/>
      <c r="C318" s="19"/>
      <c r="D318" s="4"/>
      <c r="E318" s="4"/>
      <c r="F318" s="4"/>
      <c r="G318" s="4"/>
      <c r="H318" s="4"/>
      <c r="I318" s="4"/>
      <c r="J318" s="4"/>
      <c r="M318" s="4"/>
      <c r="N318" s="4"/>
      <c r="O318" s="4"/>
      <c r="P318" s="4"/>
      <c r="Q318" s="4"/>
      <c r="R318" s="4"/>
      <c r="S318" s="61"/>
      <c r="T318" s="61"/>
      <c r="U318" s="61"/>
      <c r="V318" s="61"/>
      <c r="W318" s="61"/>
      <c r="X318" s="61"/>
      <c r="Y318" s="61"/>
      <c r="Z318" s="61"/>
      <c r="AA318" s="61"/>
      <c r="AB318" s="61"/>
      <c r="AC318" s="61"/>
      <c r="AD318" s="61"/>
      <c r="AE318" s="61"/>
      <c r="AF318" s="61"/>
      <c r="AG318" s="61"/>
      <c r="AH318" s="61"/>
      <c r="AI318" s="61"/>
      <c r="AJ318" s="61"/>
      <c r="AK318" s="61"/>
      <c r="AL318" s="61"/>
      <c r="AM318" s="61"/>
      <c r="AN318" s="61"/>
    </row>
    <row r="319" spans="1:40" s="30" customFormat="1" x14ac:dyDescent="0.25">
      <c r="A319" s="21"/>
      <c r="B319" s="4"/>
      <c r="C319" s="19"/>
      <c r="D319" s="4"/>
      <c r="E319" s="4"/>
      <c r="F319" s="4"/>
      <c r="G319" s="4"/>
      <c r="H319" s="4"/>
      <c r="I319" s="4"/>
      <c r="J319" s="4"/>
      <c r="M319" s="4"/>
      <c r="N319" s="4"/>
      <c r="O319" s="4"/>
      <c r="P319" s="4"/>
      <c r="Q319" s="4"/>
      <c r="R319" s="4"/>
      <c r="S319" s="61"/>
      <c r="T319" s="61"/>
      <c r="U319" s="61"/>
      <c r="V319" s="61"/>
      <c r="W319" s="61"/>
      <c r="X319" s="61"/>
      <c r="Y319" s="61"/>
      <c r="Z319" s="61"/>
      <c r="AA319" s="61"/>
      <c r="AB319" s="61"/>
      <c r="AC319" s="61"/>
      <c r="AD319" s="61"/>
      <c r="AE319" s="61"/>
      <c r="AF319" s="61"/>
      <c r="AG319" s="61"/>
      <c r="AH319" s="61"/>
      <c r="AI319" s="61"/>
      <c r="AJ319" s="61"/>
      <c r="AK319" s="61"/>
      <c r="AL319" s="61"/>
      <c r="AM319" s="61"/>
      <c r="AN319" s="61"/>
    </row>
    <row r="320" spans="1:40" s="30" customFormat="1" x14ac:dyDescent="0.25">
      <c r="A320" s="21"/>
      <c r="B320" s="4"/>
      <c r="C320" s="19"/>
      <c r="D320" s="4"/>
      <c r="E320" s="4"/>
      <c r="F320" s="4"/>
      <c r="G320" s="4"/>
      <c r="H320" s="4"/>
      <c r="I320" s="4"/>
      <c r="J320" s="4"/>
      <c r="M320" s="4"/>
      <c r="N320" s="4"/>
      <c r="O320" s="4"/>
      <c r="P320" s="4"/>
      <c r="Q320" s="4"/>
      <c r="R320" s="4"/>
      <c r="S320" s="61"/>
      <c r="T320" s="61"/>
      <c r="U320" s="61"/>
      <c r="V320" s="61"/>
      <c r="W320" s="61"/>
      <c r="X320" s="61"/>
      <c r="Y320" s="61"/>
      <c r="Z320" s="61"/>
      <c r="AA320" s="61"/>
      <c r="AB320" s="61"/>
      <c r="AC320" s="61"/>
      <c r="AD320" s="61"/>
      <c r="AE320" s="61"/>
      <c r="AF320" s="61"/>
      <c r="AG320" s="61"/>
      <c r="AH320" s="61"/>
      <c r="AI320" s="61"/>
      <c r="AJ320" s="61"/>
      <c r="AK320" s="61"/>
      <c r="AL320" s="61"/>
      <c r="AM320" s="61"/>
      <c r="AN320" s="61"/>
    </row>
    <row r="321" spans="1:40" s="30" customFormat="1" x14ac:dyDescent="0.25">
      <c r="A321" s="21"/>
      <c r="B321" s="4"/>
      <c r="C321" s="19"/>
      <c r="D321" s="4"/>
      <c r="E321" s="4"/>
      <c r="F321" s="4"/>
      <c r="G321" s="4"/>
      <c r="H321" s="4"/>
      <c r="I321" s="4"/>
      <c r="J321" s="4"/>
      <c r="M321" s="4"/>
      <c r="N321" s="4"/>
      <c r="O321" s="4"/>
      <c r="P321" s="4"/>
      <c r="Q321" s="4"/>
      <c r="R321" s="4"/>
      <c r="S321" s="61"/>
      <c r="T321" s="61"/>
      <c r="U321" s="61"/>
      <c r="V321" s="61"/>
      <c r="W321" s="61"/>
      <c r="X321" s="61"/>
      <c r="Y321" s="61"/>
      <c r="Z321" s="61"/>
      <c r="AA321" s="61"/>
      <c r="AB321" s="61"/>
      <c r="AC321" s="61"/>
      <c r="AD321" s="61"/>
      <c r="AE321" s="61"/>
      <c r="AF321" s="61"/>
      <c r="AG321" s="61"/>
      <c r="AH321" s="61"/>
      <c r="AI321" s="61"/>
      <c r="AJ321" s="61"/>
      <c r="AK321" s="61"/>
      <c r="AL321" s="61"/>
      <c r="AM321" s="61"/>
      <c r="AN321" s="61"/>
    </row>
    <row r="322" spans="1:40" s="30" customFormat="1" x14ac:dyDescent="0.25">
      <c r="A322" s="21"/>
      <c r="B322" s="4"/>
      <c r="C322" s="19"/>
      <c r="D322" s="4"/>
      <c r="E322" s="4"/>
      <c r="F322" s="4"/>
      <c r="G322" s="4"/>
      <c r="H322" s="4"/>
      <c r="I322" s="4"/>
      <c r="J322" s="4"/>
      <c r="M322" s="4"/>
      <c r="N322" s="4"/>
      <c r="O322" s="4"/>
      <c r="P322" s="4"/>
      <c r="Q322" s="4"/>
      <c r="R322" s="4"/>
      <c r="S322" s="61"/>
      <c r="T322" s="61"/>
      <c r="U322" s="61"/>
      <c r="V322" s="61"/>
      <c r="W322" s="61"/>
      <c r="X322" s="61"/>
      <c r="Y322" s="61"/>
      <c r="Z322" s="61"/>
      <c r="AA322" s="61"/>
      <c r="AB322" s="61"/>
      <c r="AC322" s="61"/>
      <c r="AD322" s="61"/>
      <c r="AE322" s="61"/>
      <c r="AF322" s="61"/>
      <c r="AG322" s="61"/>
      <c r="AH322" s="61"/>
      <c r="AI322" s="61"/>
      <c r="AJ322" s="61"/>
      <c r="AK322" s="61"/>
      <c r="AL322" s="61"/>
      <c r="AM322" s="61"/>
      <c r="AN322" s="61"/>
    </row>
    <row r="323" spans="1:40" s="30" customFormat="1" x14ac:dyDescent="0.25">
      <c r="A323" s="21"/>
      <c r="B323" s="4"/>
      <c r="C323" s="19"/>
      <c r="D323" s="4"/>
      <c r="E323" s="4"/>
      <c r="F323" s="4"/>
      <c r="G323" s="4"/>
      <c r="H323" s="4"/>
      <c r="I323" s="4"/>
      <c r="J323" s="4"/>
      <c r="M323" s="4"/>
      <c r="N323" s="4"/>
      <c r="O323" s="4"/>
      <c r="P323" s="4"/>
      <c r="Q323" s="4"/>
      <c r="R323" s="4"/>
      <c r="S323" s="61"/>
      <c r="T323" s="61"/>
      <c r="U323" s="61"/>
      <c r="V323" s="61"/>
      <c r="W323" s="61"/>
      <c r="X323" s="61"/>
      <c r="Y323" s="61"/>
      <c r="Z323" s="61"/>
      <c r="AA323" s="61"/>
      <c r="AB323" s="61"/>
      <c r="AC323" s="61"/>
      <c r="AD323" s="61"/>
      <c r="AE323" s="61"/>
      <c r="AF323" s="61"/>
      <c r="AG323" s="61"/>
      <c r="AH323" s="61"/>
      <c r="AI323" s="61"/>
      <c r="AJ323" s="61"/>
      <c r="AK323" s="61"/>
      <c r="AL323" s="61"/>
      <c r="AM323" s="61"/>
      <c r="AN323" s="61"/>
    </row>
    <row r="324" spans="1:40" s="30" customFormat="1" x14ac:dyDescent="0.25">
      <c r="A324" s="21"/>
      <c r="B324" s="4"/>
      <c r="C324" s="19"/>
      <c r="D324" s="4"/>
      <c r="E324" s="4"/>
      <c r="F324" s="4"/>
      <c r="G324" s="4"/>
      <c r="H324" s="4"/>
      <c r="I324" s="4"/>
      <c r="J324" s="4"/>
      <c r="M324" s="4"/>
      <c r="N324" s="4"/>
      <c r="O324" s="4"/>
      <c r="P324" s="4"/>
      <c r="Q324" s="4"/>
      <c r="R324" s="4"/>
      <c r="S324" s="61"/>
      <c r="T324" s="61"/>
      <c r="U324" s="61"/>
      <c r="V324" s="61"/>
      <c r="W324" s="61"/>
      <c r="X324" s="61"/>
      <c r="Y324" s="61"/>
      <c r="Z324" s="61"/>
      <c r="AA324" s="61"/>
      <c r="AB324" s="61"/>
      <c r="AC324" s="61"/>
      <c r="AD324" s="61"/>
      <c r="AE324" s="61"/>
      <c r="AF324" s="61"/>
      <c r="AG324" s="61"/>
      <c r="AH324" s="61"/>
      <c r="AI324" s="61"/>
      <c r="AJ324" s="61"/>
      <c r="AK324" s="61"/>
      <c r="AL324" s="61"/>
      <c r="AM324" s="61"/>
      <c r="AN324" s="61"/>
    </row>
    <row r="325" spans="1:40" s="30" customFormat="1" x14ac:dyDescent="0.25">
      <c r="A325" s="21"/>
      <c r="B325" s="4"/>
      <c r="C325" s="19"/>
      <c r="D325" s="4"/>
      <c r="E325" s="4"/>
      <c r="F325" s="4"/>
      <c r="G325" s="4"/>
      <c r="H325" s="4"/>
      <c r="I325" s="4"/>
      <c r="J325" s="4"/>
      <c r="M325" s="4"/>
      <c r="N325" s="4"/>
      <c r="O325" s="4"/>
      <c r="P325" s="4"/>
      <c r="Q325" s="4"/>
      <c r="R325" s="4"/>
      <c r="S325" s="61"/>
      <c r="T325" s="61"/>
      <c r="U325" s="61"/>
      <c r="V325" s="61"/>
      <c r="W325" s="61"/>
      <c r="X325" s="61"/>
      <c r="Y325" s="61"/>
      <c r="Z325" s="61"/>
      <c r="AA325" s="61"/>
      <c r="AB325" s="61"/>
      <c r="AC325" s="61"/>
      <c r="AD325" s="61"/>
      <c r="AE325" s="61"/>
      <c r="AF325" s="61"/>
      <c r="AG325" s="61"/>
      <c r="AH325" s="61"/>
      <c r="AI325" s="61"/>
      <c r="AJ325" s="61"/>
      <c r="AK325" s="61"/>
      <c r="AL325" s="61"/>
      <c r="AM325" s="61"/>
      <c r="AN325" s="61"/>
    </row>
    <row r="326" spans="1:40" s="30" customFormat="1" x14ac:dyDescent="0.25">
      <c r="A326" s="21"/>
      <c r="B326" s="4"/>
      <c r="C326" s="19"/>
      <c r="D326" s="4"/>
      <c r="E326" s="4"/>
      <c r="F326" s="4"/>
      <c r="G326" s="4"/>
      <c r="H326" s="4"/>
      <c r="I326" s="4"/>
      <c r="J326" s="4"/>
      <c r="M326" s="4"/>
      <c r="N326" s="4"/>
      <c r="O326" s="4"/>
      <c r="P326" s="4"/>
      <c r="Q326" s="4"/>
      <c r="R326" s="4"/>
      <c r="S326" s="61"/>
      <c r="T326" s="61"/>
      <c r="U326" s="61"/>
      <c r="V326" s="61"/>
      <c r="W326" s="61"/>
      <c r="X326" s="61"/>
      <c r="Y326" s="61"/>
      <c r="Z326" s="61"/>
      <c r="AA326" s="61"/>
      <c r="AB326" s="61"/>
      <c r="AC326" s="61"/>
      <c r="AD326" s="61"/>
      <c r="AE326" s="61"/>
      <c r="AF326" s="61"/>
      <c r="AG326" s="61"/>
      <c r="AH326" s="61"/>
      <c r="AI326" s="61"/>
      <c r="AJ326" s="61"/>
      <c r="AK326" s="61"/>
      <c r="AL326" s="61"/>
      <c r="AM326" s="61"/>
      <c r="AN326" s="61"/>
    </row>
    <row r="327" spans="1:40" s="30" customFormat="1" x14ac:dyDescent="0.25">
      <c r="A327" s="21"/>
      <c r="B327" s="4"/>
      <c r="C327" s="19"/>
      <c r="D327" s="4"/>
      <c r="E327" s="4"/>
      <c r="F327" s="4"/>
      <c r="G327" s="4"/>
      <c r="H327" s="4"/>
      <c r="I327" s="4"/>
      <c r="J327" s="4"/>
      <c r="M327" s="4"/>
      <c r="N327" s="4"/>
      <c r="O327" s="4"/>
      <c r="P327" s="4"/>
      <c r="Q327" s="4"/>
      <c r="R327" s="4"/>
      <c r="S327" s="61"/>
      <c r="T327" s="61"/>
      <c r="U327" s="61"/>
      <c r="V327" s="61"/>
      <c r="W327" s="61"/>
      <c r="X327" s="61"/>
      <c r="Y327" s="61"/>
      <c r="Z327" s="61"/>
      <c r="AA327" s="61"/>
      <c r="AB327" s="61"/>
      <c r="AC327" s="61"/>
      <c r="AD327" s="61"/>
      <c r="AE327" s="61"/>
      <c r="AF327" s="61"/>
      <c r="AG327" s="61"/>
      <c r="AH327" s="61"/>
      <c r="AI327" s="61"/>
      <c r="AJ327" s="61"/>
      <c r="AK327" s="61"/>
      <c r="AL327" s="61"/>
      <c r="AM327" s="61"/>
      <c r="AN327" s="61"/>
    </row>
    <row r="328" spans="1:40" s="30" customFormat="1" x14ac:dyDescent="0.25">
      <c r="A328" s="21"/>
      <c r="B328" s="4"/>
      <c r="C328" s="19"/>
      <c r="D328" s="4"/>
      <c r="E328" s="4"/>
      <c r="F328" s="4"/>
      <c r="G328" s="4"/>
      <c r="H328" s="4"/>
      <c r="I328" s="4"/>
      <c r="J328" s="4"/>
      <c r="M328" s="4"/>
      <c r="N328" s="4"/>
      <c r="O328" s="4"/>
      <c r="P328" s="4"/>
      <c r="Q328" s="4"/>
      <c r="R328" s="4"/>
      <c r="S328" s="61"/>
      <c r="T328" s="61"/>
      <c r="U328" s="61"/>
      <c r="V328" s="61"/>
      <c r="W328" s="61"/>
      <c r="X328" s="61"/>
      <c r="Y328" s="61"/>
      <c r="Z328" s="61"/>
      <c r="AA328" s="61"/>
      <c r="AB328" s="61"/>
      <c r="AC328" s="61"/>
      <c r="AD328" s="61"/>
      <c r="AE328" s="61"/>
      <c r="AF328" s="61"/>
      <c r="AG328" s="61"/>
      <c r="AH328" s="61"/>
      <c r="AI328" s="61"/>
      <c r="AJ328" s="61"/>
      <c r="AK328" s="61"/>
      <c r="AL328" s="61"/>
      <c r="AM328" s="61"/>
      <c r="AN328" s="61"/>
    </row>
    <row r="329" spans="1:40" s="30" customFormat="1" x14ac:dyDescent="0.25">
      <c r="A329" s="21"/>
      <c r="B329" s="4"/>
      <c r="C329" s="19"/>
      <c r="D329" s="4"/>
      <c r="E329" s="4"/>
      <c r="F329" s="4"/>
      <c r="G329" s="4"/>
      <c r="H329" s="4"/>
      <c r="I329" s="4"/>
      <c r="J329" s="4"/>
      <c r="M329" s="4"/>
      <c r="N329" s="4"/>
      <c r="O329" s="4"/>
      <c r="P329" s="4"/>
      <c r="Q329" s="4"/>
      <c r="R329" s="4"/>
      <c r="S329" s="61"/>
      <c r="T329" s="61"/>
      <c r="U329" s="61"/>
      <c r="V329" s="61"/>
      <c r="W329" s="61"/>
      <c r="X329" s="61"/>
      <c r="Y329" s="61"/>
      <c r="Z329" s="61"/>
      <c r="AA329" s="61"/>
      <c r="AB329" s="61"/>
      <c r="AC329" s="61"/>
      <c r="AD329" s="61"/>
      <c r="AE329" s="61"/>
      <c r="AF329" s="61"/>
      <c r="AG329" s="61"/>
      <c r="AH329" s="61"/>
      <c r="AI329" s="61"/>
      <c r="AJ329" s="61"/>
      <c r="AK329" s="61"/>
      <c r="AL329" s="61"/>
      <c r="AM329" s="61"/>
      <c r="AN329" s="61"/>
    </row>
    <row r="330" spans="1:40" s="30" customFormat="1" x14ac:dyDescent="0.25">
      <c r="A330" s="21"/>
      <c r="B330" s="4"/>
      <c r="C330" s="19"/>
      <c r="D330" s="4"/>
      <c r="E330" s="4"/>
      <c r="F330" s="4"/>
      <c r="G330" s="4"/>
      <c r="H330" s="4"/>
      <c r="I330" s="4"/>
      <c r="J330" s="4"/>
      <c r="M330" s="4"/>
      <c r="N330" s="4"/>
      <c r="O330" s="4"/>
      <c r="P330" s="4"/>
      <c r="Q330" s="4"/>
      <c r="R330" s="4"/>
      <c r="S330" s="61"/>
      <c r="T330" s="61"/>
      <c r="U330" s="61"/>
      <c r="V330" s="61"/>
      <c r="W330" s="61"/>
      <c r="X330" s="61"/>
      <c r="Y330" s="61"/>
      <c r="Z330" s="61"/>
      <c r="AA330" s="61"/>
      <c r="AB330" s="61"/>
      <c r="AC330" s="61"/>
      <c r="AD330" s="61"/>
      <c r="AE330" s="61"/>
      <c r="AF330" s="61"/>
      <c r="AG330" s="61"/>
      <c r="AH330" s="61"/>
      <c r="AI330" s="61"/>
      <c r="AJ330" s="61"/>
      <c r="AK330" s="61"/>
      <c r="AL330" s="61"/>
      <c r="AM330" s="61"/>
      <c r="AN330" s="61"/>
    </row>
    <row r="331" spans="1:40" s="30" customFormat="1" x14ac:dyDescent="0.25">
      <c r="A331" s="21"/>
      <c r="B331" s="4"/>
      <c r="C331" s="19"/>
      <c r="D331" s="4"/>
      <c r="E331" s="4"/>
      <c r="F331" s="4"/>
      <c r="G331" s="4"/>
      <c r="H331" s="4"/>
      <c r="I331" s="4"/>
      <c r="J331" s="4"/>
      <c r="M331" s="4"/>
      <c r="N331" s="4"/>
      <c r="O331" s="4"/>
      <c r="P331" s="4"/>
      <c r="Q331" s="4"/>
      <c r="R331" s="4"/>
      <c r="S331" s="61"/>
      <c r="T331" s="61"/>
      <c r="U331" s="61"/>
      <c r="V331" s="61"/>
      <c r="W331" s="61"/>
      <c r="X331" s="61"/>
      <c r="Y331" s="61"/>
      <c r="Z331" s="61"/>
      <c r="AA331" s="61"/>
      <c r="AB331" s="61"/>
      <c r="AC331" s="61"/>
      <c r="AD331" s="61"/>
      <c r="AE331" s="61"/>
      <c r="AF331" s="61"/>
      <c r="AG331" s="61"/>
      <c r="AH331" s="61"/>
      <c r="AI331" s="61"/>
      <c r="AJ331" s="61"/>
      <c r="AK331" s="61"/>
      <c r="AL331" s="61"/>
      <c r="AM331" s="61"/>
      <c r="AN331" s="61"/>
    </row>
    <row r="332" spans="1:40" s="30" customFormat="1" x14ac:dyDescent="0.25">
      <c r="A332" s="21"/>
      <c r="B332" s="4"/>
      <c r="C332" s="19"/>
      <c r="D332" s="4"/>
      <c r="E332" s="4"/>
      <c r="F332" s="4"/>
      <c r="G332" s="4"/>
      <c r="H332" s="4"/>
      <c r="I332" s="4"/>
      <c r="J332" s="4"/>
      <c r="M332" s="4"/>
      <c r="N332" s="4"/>
      <c r="O332" s="4"/>
      <c r="P332" s="4"/>
      <c r="Q332" s="4"/>
      <c r="R332" s="4"/>
      <c r="S332" s="61"/>
      <c r="T332" s="61"/>
      <c r="U332" s="61"/>
      <c r="V332" s="61"/>
      <c r="W332" s="61"/>
      <c r="X332" s="61"/>
      <c r="Y332" s="61"/>
      <c r="Z332" s="61"/>
      <c r="AA332" s="61"/>
      <c r="AB332" s="61"/>
      <c r="AC332" s="61"/>
      <c r="AD332" s="61"/>
      <c r="AE332" s="61"/>
      <c r="AF332" s="61"/>
      <c r="AG332" s="61"/>
      <c r="AH332" s="61"/>
      <c r="AI332" s="61"/>
      <c r="AJ332" s="61"/>
      <c r="AK332" s="61"/>
      <c r="AL332" s="61"/>
      <c r="AM332" s="61"/>
      <c r="AN332" s="61"/>
    </row>
    <row r="333" spans="1:40" s="30" customFormat="1" x14ac:dyDescent="0.25">
      <c r="A333" s="21"/>
      <c r="B333" s="4"/>
      <c r="C333" s="19"/>
      <c r="D333" s="4"/>
      <c r="E333" s="4"/>
      <c r="F333" s="4"/>
      <c r="G333" s="4"/>
      <c r="H333" s="4"/>
      <c r="I333" s="4"/>
      <c r="J333" s="4"/>
      <c r="M333" s="4"/>
      <c r="N333" s="4"/>
      <c r="O333" s="4"/>
      <c r="P333" s="4"/>
      <c r="Q333" s="4"/>
      <c r="R333" s="4"/>
      <c r="S333" s="61"/>
      <c r="T333" s="61"/>
      <c r="U333" s="61"/>
      <c r="V333" s="61"/>
      <c r="W333" s="61"/>
      <c r="X333" s="61"/>
      <c r="Y333" s="61"/>
      <c r="Z333" s="61"/>
      <c r="AA333" s="61"/>
      <c r="AB333" s="61"/>
      <c r="AC333" s="61"/>
      <c r="AD333" s="61"/>
      <c r="AE333" s="61"/>
      <c r="AF333" s="61"/>
      <c r="AG333" s="61"/>
      <c r="AH333" s="61"/>
      <c r="AI333" s="61"/>
      <c r="AJ333" s="61"/>
      <c r="AK333" s="61"/>
      <c r="AL333" s="61"/>
      <c r="AM333" s="61"/>
      <c r="AN333" s="61"/>
    </row>
    <row r="334" spans="1:40" s="30" customFormat="1" x14ac:dyDescent="0.25">
      <c r="A334" s="21"/>
      <c r="B334" s="4"/>
      <c r="C334" s="19"/>
      <c r="D334" s="4"/>
      <c r="E334" s="4"/>
      <c r="F334" s="4"/>
      <c r="G334" s="4"/>
      <c r="H334" s="4"/>
      <c r="I334" s="4"/>
      <c r="J334" s="4"/>
      <c r="M334" s="4"/>
      <c r="N334" s="4"/>
      <c r="O334" s="4"/>
      <c r="P334" s="4"/>
      <c r="Q334" s="4"/>
      <c r="R334" s="4"/>
      <c r="S334" s="61"/>
      <c r="T334" s="61"/>
      <c r="U334" s="61"/>
      <c r="V334" s="61"/>
      <c r="W334" s="61"/>
      <c r="X334" s="61"/>
      <c r="Y334" s="61"/>
      <c r="Z334" s="61"/>
      <c r="AA334" s="61"/>
      <c r="AB334" s="61"/>
      <c r="AC334" s="61"/>
      <c r="AD334" s="61"/>
      <c r="AE334" s="61"/>
      <c r="AF334" s="61"/>
      <c r="AG334" s="61"/>
      <c r="AH334" s="61"/>
      <c r="AI334" s="61"/>
      <c r="AJ334" s="61"/>
      <c r="AK334" s="61"/>
      <c r="AL334" s="61"/>
      <c r="AM334" s="61"/>
      <c r="AN334" s="61"/>
    </row>
    <row r="335" spans="1:40" s="30" customFormat="1" x14ac:dyDescent="0.25">
      <c r="A335" s="21"/>
      <c r="B335" s="4"/>
      <c r="C335" s="19"/>
      <c r="D335" s="4"/>
      <c r="E335" s="4"/>
      <c r="F335" s="4"/>
      <c r="G335" s="4"/>
      <c r="H335" s="4"/>
      <c r="I335" s="4"/>
      <c r="J335" s="4"/>
      <c r="M335" s="4"/>
      <c r="N335" s="4"/>
      <c r="O335" s="4"/>
      <c r="P335" s="4"/>
      <c r="Q335" s="4"/>
      <c r="R335" s="4"/>
      <c r="S335" s="61"/>
      <c r="T335" s="61"/>
      <c r="U335" s="61"/>
      <c r="V335" s="61"/>
      <c r="W335" s="61"/>
      <c r="X335" s="61"/>
      <c r="Y335" s="61"/>
      <c r="Z335" s="61"/>
      <c r="AA335" s="61"/>
      <c r="AB335" s="61"/>
      <c r="AC335" s="61"/>
      <c r="AD335" s="61"/>
      <c r="AE335" s="61"/>
      <c r="AF335" s="61"/>
      <c r="AG335" s="61"/>
      <c r="AH335" s="61"/>
      <c r="AI335" s="61"/>
      <c r="AJ335" s="61"/>
      <c r="AK335" s="61"/>
      <c r="AL335" s="61"/>
      <c r="AM335" s="61"/>
      <c r="AN335" s="61"/>
    </row>
    <row r="336" spans="1:40" s="30" customFormat="1" x14ac:dyDescent="0.25">
      <c r="A336" s="21"/>
      <c r="B336" s="4"/>
      <c r="C336" s="19"/>
      <c r="D336" s="4"/>
      <c r="E336" s="4"/>
      <c r="F336" s="4"/>
      <c r="G336" s="4"/>
      <c r="H336" s="4"/>
      <c r="I336" s="4"/>
      <c r="J336" s="4"/>
      <c r="M336" s="4"/>
      <c r="N336" s="4"/>
      <c r="O336" s="4"/>
      <c r="P336" s="4"/>
      <c r="Q336" s="4"/>
      <c r="R336" s="4"/>
      <c r="S336" s="61"/>
      <c r="T336" s="61"/>
      <c r="U336" s="61"/>
      <c r="V336" s="61"/>
      <c r="W336" s="61"/>
      <c r="X336" s="61"/>
      <c r="Y336" s="61"/>
      <c r="Z336" s="61"/>
      <c r="AA336" s="61"/>
      <c r="AB336" s="61"/>
      <c r="AC336" s="61"/>
      <c r="AD336" s="61"/>
      <c r="AE336" s="61"/>
      <c r="AF336" s="61"/>
      <c r="AG336" s="61"/>
      <c r="AH336" s="61"/>
      <c r="AI336" s="61"/>
      <c r="AJ336" s="61"/>
      <c r="AK336" s="61"/>
      <c r="AL336" s="61"/>
      <c r="AM336" s="61"/>
      <c r="AN336" s="61"/>
    </row>
    <row r="337" spans="1:40" s="30" customFormat="1" x14ac:dyDescent="0.25">
      <c r="A337" s="21"/>
      <c r="B337" s="4"/>
      <c r="C337" s="19"/>
      <c r="D337" s="4"/>
      <c r="E337" s="4"/>
      <c r="F337" s="4"/>
      <c r="G337" s="4"/>
      <c r="H337" s="4"/>
      <c r="I337" s="4"/>
      <c r="J337" s="4"/>
      <c r="M337" s="4"/>
      <c r="N337" s="4"/>
      <c r="O337" s="4"/>
      <c r="P337" s="4"/>
      <c r="Q337" s="4"/>
      <c r="R337" s="4"/>
      <c r="S337" s="61"/>
      <c r="T337" s="61"/>
      <c r="U337" s="61"/>
      <c r="V337" s="61"/>
      <c r="W337" s="61"/>
      <c r="X337" s="61"/>
      <c r="Y337" s="61"/>
      <c r="Z337" s="61"/>
      <c r="AA337" s="61"/>
      <c r="AB337" s="61"/>
      <c r="AC337" s="61"/>
      <c r="AD337" s="61"/>
      <c r="AE337" s="61"/>
      <c r="AF337" s="61"/>
      <c r="AG337" s="61"/>
      <c r="AH337" s="61"/>
      <c r="AI337" s="61"/>
      <c r="AJ337" s="61"/>
      <c r="AK337" s="61"/>
      <c r="AL337" s="61"/>
      <c r="AM337" s="61"/>
      <c r="AN337" s="61"/>
    </row>
    <row r="338" spans="1:40" s="30" customFormat="1" x14ac:dyDescent="0.25">
      <c r="A338" s="21"/>
      <c r="B338" s="4"/>
      <c r="C338" s="19"/>
      <c r="D338" s="4"/>
      <c r="E338" s="4"/>
      <c r="F338" s="4"/>
      <c r="G338" s="4"/>
      <c r="H338" s="4"/>
      <c r="I338" s="4"/>
      <c r="J338" s="4"/>
      <c r="M338" s="4"/>
      <c r="N338" s="4"/>
      <c r="O338" s="4"/>
      <c r="P338" s="4"/>
      <c r="Q338" s="4"/>
      <c r="R338" s="4"/>
      <c r="S338" s="61"/>
      <c r="T338" s="61"/>
      <c r="U338" s="61"/>
      <c r="V338" s="61"/>
      <c r="W338" s="61"/>
      <c r="X338" s="61"/>
      <c r="Y338" s="61"/>
      <c r="Z338" s="61"/>
      <c r="AA338" s="61"/>
      <c r="AB338" s="61"/>
      <c r="AC338" s="61"/>
      <c r="AD338" s="61"/>
      <c r="AE338" s="61"/>
      <c r="AF338" s="61"/>
      <c r="AG338" s="61"/>
      <c r="AH338" s="61"/>
      <c r="AI338" s="61"/>
      <c r="AJ338" s="61"/>
      <c r="AK338" s="61"/>
      <c r="AL338" s="61"/>
      <c r="AM338" s="61"/>
      <c r="AN338" s="61"/>
    </row>
    <row r="339" spans="1:40" s="30" customFormat="1" x14ac:dyDescent="0.25">
      <c r="A339" s="21"/>
      <c r="B339" s="4"/>
      <c r="C339" s="19"/>
      <c r="D339" s="4"/>
      <c r="E339" s="4"/>
      <c r="F339" s="4"/>
      <c r="G339" s="4"/>
      <c r="H339" s="4"/>
      <c r="I339" s="4"/>
      <c r="J339" s="4"/>
      <c r="M339" s="4"/>
      <c r="N339" s="4"/>
      <c r="O339" s="4"/>
      <c r="P339" s="4"/>
      <c r="Q339" s="4"/>
      <c r="R339" s="4"/>
      <c r="S339" s="61"/>
      <c r="T339" s="61"/>
      <c r="U339" s="61"/>
      <c r="V339" s="61"/>
      <c r="W339" s="61"/>
      <c r="X339" s="61"/>
      <c r="Y339" s="61"/>
      <c r="Z339" s="61"/>
      <c r="AA339" s="61"/>
      <c r="AB339" s="61"/>
      <c r="AC339" s="61"/>
      <c r="AD339" s="61"/>
      <c r="AE339" s="61"/>
      <c r="AF339" s="61"/>
      <c r="AG339" s="61"/>
      <c r="AH339" s="61"/>
      <c r="AI339" s="61"/>
      <c r="AJ339" s="61"/>
      <c r="AK339" s="61"/>
      <c r="AL339" s="61"/>
      <c r="AM339" s="61"/>
      <c r="AN339" s="61"/>
    </row>
    <row r="340" spans="1:40" s="30" customFormat="1" x14ac:dyDescent="0.25">
      <c r="A340" s="21"/>
      <c r="B340" s="4"/>
      <c r="C340" s="19"/>
      <c r="D340" s="4"/>
      <c r="E340" s="4"/>
      <c r="F340" s="4"/>
      <c r="G340" s="4"/>
      <c r="H340" s="4"/>
      <c r="I340" s="4"/>
      <c r="J340" s="4"/>
      <c r="M340" s="4"/>
      <c r="N340" s="4"/>
      <c r="O340" s="4"/>
      <c r="P340" s="4"/>
      <c r="Q340" s="4"/>
      <c r="R340" s="4"/>
      <c r="S340" s="61"/>
      <c r="T340" s="61"/>
      <c r="U340" s="61"/>
      <c r="V340" s="61"/>
      <c r="W340" s="61"/>
      <c r="X340" s="61"/>
      <c r="Y340" s="61"/>
      <c r="Z340" s="61"/>
      <c r="AA340" s="61"/>
      <c r="AB340" s="61"/>
      <c r="AC340" s="61"/>
      <c r="AD340" s="61"/>
      <c r="AE340" s="61"/>
      <c r="AF340" s="61"/>
      <c r="AG340" s="61"/>
      <c r="AH340" s="61"/>
      <c r="AI340" s="61"/>
      <c r="AJ340" s="61"/>
      <c r="AK340" s="61"/>
      <c r="AL340" s="61"/>
      <c r="AM340" s="61"/>
      <c r="AN340" s="61"/>
    </row>
    <row r="341" spans="1:40" s="30" customFormat="1" x14ac:dyDescent="0.25">
      <c r="A341" s="21"/>
      <c r="B341" s="4"/>
      <c r="C341" s="19"/>
      <c r="D341" s="4"/>
      <c r="E341" s="4"/>
      <c r="F341" s="4"/>
      <c r="G341" s="4"/>
      <c r="H341" s="4"/>
      <c r="I341" s="4"/>
      <c r="J341" s="4"/>
      <c r="M341" s="4"/>
      <c r="N341" s="4"/>
      <c r="O341" s="4"/>
      <c r="P341" s="4"/>
      <c r="Q341" s="4"/>
      <c r="R341" s="4"/>
      <c r="S341" s="61"/>
      <c r="T341" s="61"/>
      <c r="U341" s="61"/>
      <c r="V341" s="61"/>
      <c r="W341" s="61"/>
      <c r="X341" s="61"/>
      <c r="Y341" s="61"/>
      <c r="Z341" s="61"/>
      <c r="AA341" s="61"/>
      <c r="AB341" s="61"/>
      <c r="AC341" s="61"/>
      <c r="AD341" s="61"/>
      <c r="AE341" s="61"/>
      <c r="AF341" s="61"/>
      <c r="AG341" s="61"/>
      <c r="AH341" s="61"/>
      <c r="AI341" s="61"/>
      <c r="AJ341" s="61"/>
      <c r="AK341" s="61"/>
      <c r="AL341" s="61"/>
      <c r="AM341" s="61"/>
      <c r="AN341" s="61"/>
    </row>
    <row r="342" spans="1:40" s="30" customFormat="1" x14ac:dyDescent="0.25">
      <c r="A342" s="21"/>
      <c r="B342" s="4"/>
      <c r="C342" s="19"/>
      <c r="D342" s="4"/>
      <c r="E342" s="4"/>
      <c r="F342" s="4"/>
      <c r="G342" s="4"/>
      <c r="H342" s="4"/>
      <c r="I342" s="4"/>
      <c r="J342" s="4"/>
      <c r="M342" s="4"/>
      <c r="N342" s="4"/>
      <c r="O342" s="4"/>
      <c r="P342" s="4"/>
      <c r="Q342" s="4"/>
      <c r="R342" s="4"/>
      <c r="S342" s="61"/>
      <c r="T342" s="61"/>
      <c r="U342" s="61"/>
      <c r="V342" s="61"/>
      <c r="W342" s="61"/>
      <c r="X342" s="61"/>
      <c r="Y342" s="61"/>
      <c r="Z342" s="61"/>
      <c r="AA342" s="61"/>
      <c r="AB342" s="61"/>
      <c r="AC342" s="61"/>
      <c r="AD342" s="61"/>
      <c r="AE342" s="61"/>
      <c r="AF342" s="61"/>
      <c r="AG342" s="61"/>
      <c r="AH342" s="61"/>
      <c r="AI342" s="61"/>
      <c r="AJ342" s="61"/>
      <c r="AK342" s="61"/>
      <c r="AL342" s="61"/>
      <c r="AM342" s="61"/>
      <c r="AN342" s="61"/>
    </row>
    <row r="343" spans="1:40" s="30" customFormat="1" x14ac:dyDescent="0.25">
      <c r="A343" s="21"/>
      <c r="B343" s="4"/>
      <c r="C343" s="19"/>
      <c r="D343" s="4"/>
      <c r="E343" s="4"/>
      <c r="F343" s="4"/>
      <c r="G343" s="4"/>
      <c r="H343" s="4"/>
      <c r="I343" s="4"/>
      <c r="J343" s="4"/>
      <c r="M343" s="4"/>
      <c r="N343" s="4"/>
      <c r="O343" s="4"/>
      <c r="P343" s="4"/>
      <c r="Q343" s="4"/>
      <c r="R343" s="4"/>
      <c r="S343" s="61"/>
      <c r="T343" s="61"/>
      <c r="U343" s="61"/>
      <c r="V343" s="61"/>
      <c r="W343" s="61"/>
      <c r="X343" s="61"/>
      <c r="Y343" s="61"/>
      <c r="Z343" s="61"/>
      <c r="AA343" s="61"/>
      <c r="AB343" s="61"/>
      <c r="AC343" s="61"/>
      <c r="AD343" s="61"/>
      <c r="AE343" s="61"/>
      <c r="AF343" s="61"/>
      <c r="AG343" s="61"/>
      <c r="AH343" s="61"/>
      <c r="AI343" s="61"/>
      <c r="AJ343" s="61"/>
      <c r="AK343" s="61"/>
      <c r="AL343" s="61"/>
      <c r="AM343" s="61"/>
      <c r="AN343" s="61"/>
    </row>
    <row r="344" spans="1:40" s="30" customFormat="1" x14ac:dyDescent="0.25">
      <c r="A344" s="21"/>
      <c r="B344" s="4"/>
      <c r="C344" s="19"/>
      <c r="D344" s="4"/>
      <c r="E344" s="4"/>
      <c r="F344" s="4"/>
      <c r="G344" s="4"/>
      <c r="H344" s="4"/>
      <c r="I344" s="4"/>
      <c r="J344" s="4"/>
      <c r="M344" s="4"/>
      <c r="N344" s="4"/>
      <c r="O344" s="4"/>
      <c r="P344" s="4"/>
      <c r="Q344" s="4"/>
      <c r="R344" s="4"/>
      <c r="S344" s="61"/>
      <c r="T344" s="61"/>
      <c r="U344" s="61"/>
      <c r="V344" s="61"/>
      <c r="W344" s="61"/>
      <c r="X344" s="61"/>
      <c r="Y344" s="61"/>
      <c r="Z344" s="61"/>
      <c r="AA344" s="61"/>
      <c r="AB344" s="61"/>
      <c r="AC344" s="61"/>
      <c r="AD344" s="61"/>
      <c r="AE344" s="61"/>
      <c r="AF344" s="61"/>
      <c r="AG344" s="61"/>
      <c r="AH344" s="61"/>
      <c r="AI344" s="61"/>
      <c r="AJ344" s="61"/>
      <c r="AK344" s="61"/>
      <c r="AL344" s="61"/>
      <c r="AM344" s="61"/>
      <c r="AN344" s="61"/>
    </row>
    <row r="345" spans="1:40" s="30" customFormat="1" x14ac:dyDescent="0.25">
      <c r="A345" s="21"/>
      <c r="B345" s="4"/>
      <c r="C345" s="19"/>
      <c r="D345" s="4"/>
      <c r="E345" s="4"/>
      <c r="F345" s="4"/>
      <c r="G345" s="4"/>
      <c r="H345" s="4"/>
      <c r="I345" s="4"/>
      <c r="J345" s="4"/>
      <c r="M345" s="4"/>
      <c r="N345" s="4"/>
      <c r="O345" s="4"/>
      <c r="P345" s="4"/>
      <c r="Q345" s="4"/>
      <c r="R345" s="4"/>
      <c r="S345" s="61"/>
      <c r="T345" s="61"/>
      <c r="U345" s="61"/>
      <c r="V345" s="61"/>
      <c r="W345" s="61"/>
      <c r="X345" s="61"/>
      <c r="Y345" s="61"/>
      <c r="Z345" s="61"/>
      <c r="AA345" s="61"/>
      <c r="AB345" s="61"/>
      <c r="AC345" s="61"/>
      <c r="AD345" s="61"/>
      <c r="AE345" s="61"/>
      <c r="AF345" s="61"/>
      <c r="AG345" s="61"/>
      <c r="AH345" s="61"/>
      <c r="AI345" s="61"/>
      <c r="AJ345" s="61"/>
      <c r="AK345" s="61"/>
      <c r="AL345" s="61"/>
      <c r="AM345" s="61"/>
      <c r="AN345" s="61"/>
    </row>
    <row r="346" spans="1:40" s="30" customFormat="1" x14ac:dyDescent="0.25">
      <c r="A346" s="21"/>
      <c r="B346" s="4"/>
      <c r="C346" s="19"/>
      <c r="D346" s="4"/>
      <c r="E346" s="4"/>
      <c r="F346" s="4"/>
      <c r="G346" s="4"/>
      <c r="H346" s="4"/>
      <c r="I346" s="4"/>
      <c r="J346" s="4"/>
      <c r="M346" s="4"/>
      <c r="N346" s="4"/>
      <c r="O346" s="4"/>
      <c r="P346" s="4"/>
      <c r="Q346" s="4"/>
      <c r="R346" s="4"/>
      <c r="S346" s="61"/>
      <c r="T346" s="61"/>
      <c r="U346" s="61"/>
      <c r="V346" s="61"/>
      <c r="W346" s="61"/>
      <c r="X346" s="61"/>
      <c r="Y346" s="61"/>
      <c r="Z346" s="61"/>
      <c r="AA346" s="61"/>
      <c r="AB346" s="61"/>
      <c r="AC346" s="61"/>
      <c r="AD346" s="61"/>
      <c r="AE346" s="61"/>
      <c r="AF346" s="61"/>
      <c r="AG346" s="61"/>
      <c r="AH346" s="61"/>
      <c r="AI346" s="61"/>
      <c r="AJ346" s="61"/>
      <c r="AK346" s="61"/>
      <c r="AL346" s="61"/>
      <c r="AM346" s="61"/>
      <c r="AN346" s="61"/>
    </row>
    <row r="347" spans="1:40" s="30" customFormat="1" x14ac:dyDescent="0.25">
      <c r="A347" s="21"/>
      <c r="B347" s="4"/>
      <c r="C347" s="19"/>
      <c r="D347" s="4"/>
      <c r="E347" s="4"/>
      <c r="F347" s="4"/>
      <c r="G347" s="4"/>
      <c r="H347" s="4"/>
      <c r="I347" s="4"/>
      <c r="J347" s="4"/>
      <c r="M347" s="4"/>
      <c r="N347" s="4"/>
      <c r="O347" s="4"/>
      <c r="P347" s="4"/>
      <c r="Q347" s="4"/>
      <c r="R347" s="4"/>
      <c r="S347" s="61"/>
      <c r="T347" s="61"/>
      <c r="U347" s="61"/>
      <c r="V347" s="61"/>
      <c r="W347" s="61"/>
      <c r="X347" s="61"/>
      <c r="Y347" s="61"/>
      <c r="Z347" s="61"/>
      <c r="AA347" s="61"/>
      <c r="AB347" s="61"/>
      <c r="AC347" s="61"/>
      <c r="AD347" s="61"/>
      <c r="AE347" s="61"/>
      <c r="AF347" s="61"/>
      <c r="AG347" s="61"/>
      <c r="AH347" s="61"/>
      <c r="AI347" s="61"/>
      <c r="AJ347" s="61"/>
      <c r="AK347" s="61"/>
      <c r="AL347" s="61"/>
      <c r="AM347" s="61"/>
      <c r="AN347" s="61"/>
    </row>
    <row r="348" spans="1:40" s="30" customFormat="1" x14ac:dyDescent="0.25">
      <c r="A348" s="21"/>
      <c r="B348" s="4"/>
      <c r="C348" s="19"/>
      <c r="D348" s="4"/>
      <c r="E348" s="4"/>
      <c r="F348" s="4"/>
      <c r="G348" s="4"/>
      <c r="H348" s="4"/>
      <c r="I348" s="4"/>
      <c r="J348" s="4"/>
      <c r="M348" s="4"/>
      <c r="N348" s="4"/>
      <c r="O348" s="4"/>
      <c r="P348" s="4"/>
      <c r="Q348" s="4"/>
      <c r="R348" s="4"/>
      <c r="S348" s="61"/>
      <c r="T348" s="61"/>
      <c r="U348" s="61"/>
      <c r="V348" s="61"/>
      <c r="W348" s="61"/>
      <c r="X348" s="61"/>
      <c r="Y348" s="61"/>
      <c r="Z348" s="61"/>
      <c r="AA348" s="61"/>
      <c r="AB348" s="61"/>
      <c r="AC348" s="61"/>
      <c r="AD348" s="61"/>
      <c r="AE348" s="61"/>
      <c r="AF348" s="61"/>
      <c r="AG348" s="61"/>
      <c r="AH348" s="61"/>
      <c r="AI348" s="61"/>
      <c r="AJ348" s="61"/>
      <c r="AK348" s="61"/>
      <c r="AL348" s="61"/>
      <c r="AM348" s="61"/>
      <c r="AN348" s="61"/>
    </row>
    <row r="349" spans="1:40" s="30" customFormat="1" x14ac:dyDescent="0.25">
      <c r="A349" s="21"/>
      <c r="B349" s="4"/>
      <c r="C349" s="19"/>
      <c r="D349" s="4"/>
      <c r="E349" s="4"/>
      <c r="F349" s="4"/>
      <c r="G349" s="4"/>
      <c r="H349" s="4"/>
      <c r="I349" s="4"/>
      <c r="J349" s="4"/>
      <c r="M349" s="4"/>
      <c r="N349" s="4"/>
      <c r="O349" s="4"/>
      <c r="P349" s="4"/>
      <c r="Q349" s="4"/>
      <c r="R349" s="4"/>
      <c r="S349" s="61"/>
      <c r="T349" s="61"/>
      <c r="U349" s="61"/>
      <c r="V349" s="61"/>
      <c r="W349" s="61"/>
      <c r="X349" s="61"/>
      <c r="Y349" s="61"/>
      <c r="Z349" s="61"/>
      <c r="AA349" s="61"/>
      <c r="AB349" s="61"/>
      <c r="AC349" s="61"/>
      <c r="AD349" s="61"/>
      <c r="AE349" s="61"/>
      <c r="AF349" s="61"/>
      <c r="AG349" s="61"/>
      <c r="AH349" s="61"/>
      <c r="AI349" s="61"/>
      <c r="AJ349" s="61"/>
      <c r="AK349" s="61"/>
      <c r="AL349" s="61"/>
      <c r="AM349" s="61"/>
      <c r="AN349" s="61"/>
    </row>
    <row r="350" spans="1:40" s="30" customFormat="1" x14ac:dyDescent="0.25">
      <c r="A350" s="21"/>
      <c r="B350" s="4"/>
      <c r="C350" s="19"/>
      <c r="D350" s="4"/>
      <c r="E350" s="4"/>
      <c r="F350" s="4"/>
      <c r="G350" s="4"/>
      <c r="H350" s="4"/>
      <c r="I350" s="4"/>
      <c r="J350" s="4"/>
      <c r="M350" s="4"/>
      <c r="N350" s="4"/>
      <c r="O350" s="4"/>
      <c r="P350" s="4"/>
      <c r="Q350" s="4"/>
      <c r="R350" s="4"/>
      <c r="S350" s="61"/>
      <c r="T350" s="61"/>
      <c r="U350" s="61"/>
      <c r="V350" s="61"/>
      <c r="W350" s="61"/>
      <c r="X350" s="61"/>
      <c r="Y350" s="61"/>
      <c r="Z350" s="61"/>
      <c r="AA350" s="61"/>
      <c r="AB350" s="61"/>
      <c r="AC350" s="61"/>
      <c r="AD350" s="61"/>
      <c r="AE350" s="61"/>
      <c r="AF350" s="61"/>
      <c r="AG350" s="61"/>
      <c r="AH350" s="61"/>
      <c r="AI350" s="61"/>
      <c r="AJ350" s="61"/>
      <c r="AK350" s="61"/>
      <c r="AL350" s="61"/>
      <c r="AM350" s="61"/>
      <c r="AN350" s="61"/>
    </row>
    <row r="351" spans="1:40" s="30" customFormat="1" x14ac:dyDescent="0.25">
      <c r="A351" s="21"/>
      <c r="B351" s="4"/>
      <c r="C351" s="19"/>
      <c r="D351" s="4"/>
      <c r="E351" s="4"/>
      <c r="F351" s="4"/>
      <c r="G351" s="4"/>
      <c r="H351" s="4"/>
      <c r="I351" s="4"/>
      <c r="J351" s="4"/>
      <c r="M351" s="4"/>
      <c r="N351" s="4"/>
      <c r="O351" s="4"/>
      <c r="P351" s="4"/>
      <c r="Q351" s="4"/>
      <c r="R351" s="4"/>
      <c r="S351" s="61"/>
      <c r="T351" s="61"/>
      <c r="U351" s="61"/>
      <c r="V351" s="61"/>
      <c r="W351" s="61"/>
      <c r="X351" s="61"/>
      <c r="Y351" s="61"/>
      <c r="Z351" s="61"/>
      <c r="AA351" s="61"/>
      <c r="AB351" s="61"/>
      <c r="AC351" s="61"/>
      <c r="AD351" s="61"/>
      <c r="AE351" s="61"/>
      <c r="AF351" s="61"/>
      <c r="AG351" s="61"/>
      <c r="AH351" s="61"/>
      <c r="AI351" s="61"/>
      <c r="AJ351" s="61"/>
      <c r="AK351" s="61"/>
      <c r="AL351" s="61"/>
      <c r="AM351" s="61"/>
      <c r="AN351" s="61"/>
    </row>
    <row r="352" spans="1:40" s="30" customFormat="1" x14ac:dyDescent="0.25">
      <c r="A352" s="21"/>
      <c r="B352" s="4"/>
      <c r="C352" s="19"/>
      <c r="D352" s="4"/>
      <c r="E352" s="4"/>
      <c r="F352" s="4"/>
      <c r="G352" s="4"/>
      <c r="H352" s="4"/>
      <c r="I352" s="4"/>
      <c r="J352" s="4"/>
      <c r="M352" s="4"/>
      <c r="N352" s="4"/>
      <c r="O352" s="4"/>
      <c r="P352" s="4"/>
      <c r="Q352" s="4"/>
      <c r="R352" s="4"/>
      <c r="S352" s="61"/>
      <c r="T352" s="61"/>
      <c r="U352" s="61"/>
      <c r="V352" s="61"/>
      <c r="W352" s="61"/>
      <c r="X352" s="61"/>
      <c r="Y352" s="61"/>
      <c r="Z352" s="61"/>
      <c r="AA352" s="61"/>
      <c r="AB352" s="61"/>
      <c r="AC352" s="61"/>
      <c r="AD352" s="61"/>
      <c r="AE352" s="61"/>
      <c r="AF352" s="61"/>
      <c r="AG352" s="61"/>
      <c r="AH352" s="61"/>
      <c r="AI352" s="61"/>
      <c r="AJ352" s="61"/>
      <c r="AK352" s="61"/>
      <c r="AL352" s="61"/>
      <c r="AM352" s="61"/>
      <c r="AN352" s="61"/>
    </row>
    <row r="353" spans="1:40" s="30" customFormat="1" x14ac:dyDescent="0.25">
      <c r="A353" s="21"/>
      <c r="B353" s="4"/>
      <c r="C353" s="19"/>
      <c r="D353" s="4"/>
      <c r="E353" s="4"/>
      <c r="F353" s="4"/>
      <c r="G353" s="4"/>
      <c r="H353" s="4"/>
      <c r="I353" s="4"/>
      <c r="J353" s="4"/>
      <c r="M353" s="4"/>
      <c r="N353" s="4"/>
      <c r="O353" s="4"/>
      <c r="P353" s="4"/>
      <c r="Q353" s="4"/>
      <c r="R353" s="4"/>
      <c r="S353" s="61"/>
      <c r="T353" s="61"/>
      <c r="U353" s="61"/>
      <c r="V353" s="61"/>
      <c r="W353" s="61"/>
      <c r="X353" s="61"/>
      <c r="Y353" s="61"/>
      <c r="Z353" s="61"/>
      <c r="AA353" s="61"/>
      <c r="AB353" s="61"/>
      <c r="AC353" s="61"/>
      <c r="AD353" s="61"/>
      <c r="AE353" s="61"/>
      <c r="AF353" s="61"/>
      <c r="AG353" s="61"/>
      <c r="AH353" s="61"/>
      <c r="AI353" s="61"/>
      <c r="AJ353" s="61"/>
      <c r="AK353" s="61"/>
      <c r="AL353" s="61"/>
      <c r="AM353" s="61"/>
      <c r="AN353" s="61"/>
    </row>
    <row r="354" spans="1:40" s="30" customFormat="1" x14ac:dyDescent="0.25">
      <c r="A354" s="21"/>
      <c r="B354" s="4"/>
      <c r="C354" s="19"/>
      <c r="D354" s="4"/>
      <c r="E354" s="4"/>
      <c r="F354" s="4"/>
      <c r="G354" s="4"/>
      <c r="H354" s="4"/>
      <c r="I354" s="4"/>
      <c r="J354" s="4"/>
      <c r="M354" s="4"/>
      <c r="N354" s="4"/>
      <c r="O354" s="4"/>
      <c r="P354" s="4"/>
      <c r="Q354" s="4"/>
      <c r="R354" s="4"/>
      <c r="S354" s="61"/>
      <c r="T354" s="61"/>
      <c r="U354" s="61"/>
      <c r="V354" s="61"/>
      <c r="W354" s="61"/>
      <c r="X354" s="61"/>
      <c r="Y354" s="61"/>
      <c r="Z354" s="61"/>
      <c r="AA354" s="61"/>
      <c r="AB354" s="61"/>
      <c r="AC354" s="61"/>
      <c r="AD354" s="61"/>
      <c r="AE354" s="61"/>
      <c r="AF354" s="61"/>
      <c r="AG354" s="61"/>
      <c r="AH354" s="61"/>
      <c r="AI354" s="61"/>
      <c r="AJ354" s="61"/>
      <c r="AK354" s="61"/>
      <c r="AL354" s="61"/>
      <c r="AM354" s="61"/>
      <c r="AN354" s="61"/>
    </row>
    <row r="355" spans="1:40" s="30" customFormat="1" x14ac:dyDescent="0.25">
      <c r="A355" s="21"/>
      <c r="B355" s="4"/>
      <c r="C355" s="19"/>
      <c r="D355" s="4"/>
      <c r="E355" s="4"/>
      <c r="F355" s="4"/>
      <c r="G355" s="4"/>
      <c r="H355" s="4"/>
      <c r="I355" s="4"/>
      <c r="J355" s="4"/>
      <c r="M355" s="4"/>
      <c r="N355" s="4"/>
      <c r="O355" s="4"/>
      <c r="P355" s="4"/>
      <c r="Q355" s="4"/>
      <c r="R355" s="4"/>
      <c r="S355" s="61"/>
      <c r="T355" s="61"/>
      <c r="U355" s="61"/>
      <c r="V355" s="61"/>
      <c r="W355" s="61"/>
      <c r="X355" s="61"/>
      <c r="Y355" s="61"/>
      <c r="Z355" s="61"/>
      <c r="AA355" s="61"/>
      <c r="AB355" s="61"/>
      <c r="AC355" s="61"/>
      <c r="AD355" s="61"/>
      <c r="AE355" s="61"/>
      <c r="AF355" s="61"/>
      <c r="AG355" s="61"/>
      <c r="AH355" s="61"/>
      <c r="AI355" s="61"/>
      <c r="AJ355" s="61"/>
      <c r="AK355" s="61"/>
      <c r="AL355" s="61"/>
      <c r="AM355" s="61"/>
      <c r="AN355" s="61"/>
    </row>
    <row r="356" spans="1:40" s="30" customFormat="1" x14ac:dyDescent="0.25">
      <c r="A356" s="21"/>
      <c r="B356" s="4"/>
      <c r="C356" s="19"/>
      <c r="D356" s="4"/>
      <c r="E356" s="4"/>
      <c r="F356" s="4"/>
      <c r="G356" s="4"/>
      <c r="H356" s="4"/>
      <c r="I356" s="4"/>
      <c r="J356" s="4"/>
      <c r="M356" s="4"/>
      <c r="N356" s="4"/>
      <c r="O356" s="4"/>
      <c r="P356" s="4"/>
      <c r="Q356" s="4"/>
      <c r="R356" s="4"/>
      <c r="S356" s="61"/>
      <c r="T356" s="61"/>
      <c r="U356" s="61"/>
      <c r="V356" s="61"/>
      <c r="W356" s="61"/>
      <c r="X356" s="61"/>
      <c r="Y356" s="61"/>
      <c r="Z356" s="61"/>
      <c r="AA356" s="61"/>
      <c r="AB356" s="61"/>
      <c r="AC356" s="61"/>
      <c r="AD356" s="61"/>
      <c r="AE356" s="61"/>
      <c r="AF356" s="61"/>
      <c r="AG356" s="61"/>
      <c r="AH356" s="61"/>
      <c r="AI356" s="61"/>
      <c r="AJ356" s="61"/>
      <c r="AK356" s="61"/>
      <c r="AL356" s="61"/>
      <c r="AM356" s="61"/>
      <c r="AN356" s="61"/>
    </row>
    <row r="357" spans="1:40" s="30" customFormat="1" x14ac:dyDescent="0.25">
      <c r="A357" s="21"/>
      <c r="B357" s="4"/>
      <c r="C357" s="19"/>
      <c r="D357" s="4"/>
      <c r="E357" s="4"/>
      <c r="F357" s="4"/>
      <c r="G357" s="4"/>
      <c r="H357" s="4"/>
      <c r="I357" s="4"/>
      <c r="J357" s="4"/>
      <c r="M357" s="4"/>
      <c r="N357" s="4"/>
      <c r="O357" s="4"/>
      <c r="P357" s="4"/>
      <c r="Q357" s="4"/>
      <c r="R357" s="4"/>
      <c r="S357" s="61"/>
      <c r="T357" s="61"/>
      <c r="U357" s="61"/>
      <c r="V357" s="61"/>
      <c r="W357" s="61"/>
      <c r="X357" s="61"/>
      <c r="Y357" s="61"/>
      <c r="Z357" s="61"/>
      <c r="AA357" s="61"/>
      <c r="AB357" s="61"/>
      <c r="AC357" s="61"/>
      <c r="AD357" s="61"/>
      <c r="AE357" s="61"/>
      <c r="AF357" s="61"/>
      <c r="AG357" s="61"/>
      <c r="AH357" s="61"/>
      <c r="AI357" s="61"/>
      <c r="AJ357" s="61"/>
      <c r="AK357" s="61"/>
      <c r="AL357" s="61"/>
      <c r="AM357" s="61"/>
      <c r="AN357" s="61"/>
    </row>
    <row r="358" spans="1:40" s="30" customFormat="1" x14ac:dyDescent="0.25">
      <c r="A358" s="21"/>
      <c r="B358" s="4"/>
      <c r="C358" s="19"/>
      <c r="D358" s="4"/>
      <c r="E358" s="4"/>
      <c r="F358" s="4"/>
      <c r="G358" s="4"/>
      <c r="H358" s="4"/>
      <c r="I358" s="4"/>
      <c r="J358" s="4"/>
      <c r="M358" s="4"/>
      <c r="N358" s="4"/>
      <c r="O358" s="4"/>
      <c r="P358" s="4"/>
      <c r="Q358" s="4"/>
      <c r="R358" s="4"/>
      <c r="S358" s="61"/>
      <c r="T358" s="61"/>
      <c r="U358" s="61"/>
      <c r="V358" s="61"/>
      <c r="W358" s="61"/>
      <c r="X358" s="61"/>
      <c r="Y358" s="61"/>
      <c r="Z358" s="61"/>
      <c r="AA358" s="61"/>
      <c r="AB358" s="61"/>
      <c r="AC358" s="61"/>
      <c r="AD358" s="61"/>
      <c r="AE358" s="61"/>
      <c r="AF358" s="61"/>
      <c r="AG358" s="61"/>
      <c r="AH358" s="61"/>
      <c r="AI358" s="61"/>
      <c r="AJ358" s="61"/>
      <c r="AK358" s="61"/>
      <c r="AL358" s="61"/>
      <c r="AM358" s="61"/>
      <c r="AN358" s="61"/>
    </row>
    <row r="359" spans="1:40" s="30" customFormat="1" x14ac:dyDescent="0.25">
      <c r="A359" s="21"/>
      <c r="B359" s="4"/>
      <c r="C359" s="19"/>
      <c r="D359" s="4"/>
      <c r="E359" s="4"/>
      <c r="F359" s="4"/>
      <c r="G359" s="4"/>
      <c r="H359" s="4"/>
      <c r="I359" s="4"/>
      <c r="J359" s="4"/>
      <c r="M359" s="4"/>
      <c r="N359" s="4"/>
      <c r="O359" s="4"/>
      <c r="P359" s="4"/>
      <c r="Q359" s="4"/>
      <c r="R359" s="4"/>
      <c r="S359" s="61"/>
      <c r="T359" s="61"/>
      <c r="U359" s="61"/>
      <c r="V359" s="61"/>
      <c r="W359" s="61"/>
      <c r="X359" s="61"/>
      <c r="Y359" s="61"/>
      <c r="Z359" s="61"/>
      <c r="AA359" s="61"/>
      <c r="AB359" s="61"/>
      <c r="AC359" s="61"/>
      <c r="AD359" s="61"/>
      <c r="AE359" s="61"/>
      <c r="AF359" s="61"/>
      <c r="AG359" s="61"/>
      <c r="AH359" s="61"/>
      <c r="AI359" s="61"/>
      <c r="AJ359" s="61"/>
      <c r="AK359" s="61"/>
      <c r="AL359" s="61"/>
      <c r="AM359" s="61"/>
      <c r="AN359" s="61"/>
    </row>
    <row r="360" spans="1:40" s="30" customFormat="1" x14ac:dyDescent="0.25">
      <c r="A360" s="21"/>
      <c r="B360" s="4"/>
      <c r="C360" s="19"/>
      <c r="D360" s="4"/>
      <c r="E360" s="4"/>
      <c r="F360" s="4"/>
      <c r="G360" s="4"/>
      <c r="H360" s="4"/>
      <c r="I360" s="4"/>
      <c r="J360" s="4"/>
      <c r="M360" s="4"/>
      <c r="N360" s="4"/>
      <c r="O360" s="4"/>
      <c r="P360" s="4"/>
      <c r="Q360" s="4"/>
      <c r="R360" s="4"/>
      <c r="S360" s="61"/>
      <c r="T360" s="61"/>
      <c r="U360" s="61"/>
      <c r="V360" s="61"/>
      <c r="W360" s="61"/>
      <c r="X360" s="61"/>
      <c r="Y360" s="61"/>
      <c r="Z360" s="61"/>
      <c r="AA360" s="61"/>
      <c r="AB360" s="61"/>
      <c r="AC360" s="61"/>
      <c r="AD360" s="61"/>
      <c r="AE360" s="61"/>
      <c r="AF360" s="61"/>
      <c r="AG360" s="61"/>
      <c r="AH360" s="61"/>
      <c r="AI360" s="61"/>
      <c r="AJ360" s="61"/>
      <c r="AK360" s="61"/>
      <c r="AL360" s="61"/>
      <c r="AM360" s="61"/>
      <c r="AN360" s="61"/>
    </row>
    <row r="361" spans="1:40" s="30" customFormat="1" x14ac:dyDescent="0.25">
      <c r="A361" s="21"/>
      <c r="B361" s="4"/>
      <c r="C361" s="19"/>
      <c r="D361" s="4"/>
      <c r="E361" s="4"/>
      <c r="F361" s="4"/>
      <c r="G361" s="4"/>
      <c r="H361" s="4"/>
      <c r="I361" s="4"/>
      <c r="J361" s="4"/>
      <c r="M361" s="4"/>
      <c r="N361" s="4"/>
      <c r="O361" s="4"/>
      <c r="P361" s="4"/>
      <c r="Q361" s="4"/>
      <c r="R361" s="4"/>
      <c r="S361" s="61"/>
      <c r="T361" s="61"/>
      <c r="U361" s="61"/>
      <c r="V361" s="61"/>
      <c r="W361" s="61"/>
      <c r="X361" s="61"/>
      <c r="Y361" s="61"/>
      <c r="Z361" s="61"/>
      <c r="AA361" s="61"/>
      <c r="AB361" s="61"/>
      <c r="AC361" s="61"/>
      <c r="AD361" s="61"/>
      <c r="AE361" s="61"/>
      <c r="AF361" s="61"/>
      <c r="AG361" s="61"/>
      <c r="AH361" s="61"/>
      <c r="AI361" s="61"/>
      <c r="AJ361" s="61"/>
      <c r="AK361" s="61"/>
      <c r="AL361" s="61"/>
      <c r="AM361" s="61"/>
      <c r="AN361" s="61"/>
    </row>
    <row r="362" spans="1:40" s="30" customFormat="1" x14ac:dyDescent="0.25">
      <c r="A362" s="21"/>
      <c r="B362" s="4"/>
      <c r="C362" s="19"/>
      <c r="D362" s="4"/>
      <c r="E362" s="4"/>
      <c r="F362" s="4"/>
      <c r="G362" s="4"/>
      <c r="H362" s="4"/>
      <c r="I362" s="4"/>
      <c r="J362" s="4"/>
      <c r="M362" s="4"/>
      <c r="N362" s="4"/>
      <c r="O362" s="4"/>
      <c r="P362" s="4"/>
      <c r="Q362" s="4"/>
      <c r="R362" s="4"/>
      <c r="S362" s="61"/>
      <c r="T362" s="61"/>
      <c r="U362" s="61"/>
      <c r="V362" s="61"/>
      <c r="W362" s="61"/>
      <c r="X362" s="61"/>
      <c r="Y362" s="61"/>
      <c r="Z362" s="61"/>
      <c r="AA362" s="61"/>
      <c r="AB362" s="61"/>
      <c r="AC362" s="61"/>
      <c r="AD362" s="61"/>
      <c r="AE362" s="61"/>
      <c r="AF362" s="61"/>
      <c r="AG362" s="61"/>
      <c r="AH362" s="61"/>
      <c r="AI362" s="61"/>
      <c r="AJ362" s="61"/>
      <c r="AK362" s="61"/>
      <c r="AL362" s="61"/>
      <c r="AM362" s="61"/>
      <c r="AN362" s="61"/>
    </row>
    <row r="363" spans="1:40" s="30" customFormat="1" x14ac:dyDescent="0.25">
      <c r="A363" s="21"/>
      <c r="B363" s="4"/>
      <c r="C363" s="19"/>
      <c r="D363" s="4"/>
      <c r="E363" s="4"/>
      <c r="F363" s="4"/>
      <c r="G363" s="4"/>
      <c r="H363" s="4"/>
      <c r="I363" s="4"/>
      <c r="J363" s="4"/>
      <c r="M363" s="4"/>
      <c r="N363" s="4"/>
      <c r="O363" s="4"/>
      <c r="P363" s="4"/>
      <c r="Q363" s="4"/>
      <c r="R363" s="4"/>
      <c r="S363" s="61"/>
      <c r="T363" s="61"/>
      <c r="U363" s="61"/>
      <c r="V363" s="61"/>
      <c r="W363" s="61"/>
      <c r="X363" s="61"/>
      <c r="Y363" s="61"/>
      <c r="Z363" s="61"/>
      <c r="AA363" s="61"/>
      <c r="AB363" s="61"/>
      <c r="AC363" s="61"/>
      <c r="AD363" s="61"/>
      <c r="AE363" s="61"/>
      <c r="AF363" s="61"/>
      <c r="AG363" s="61"/>
      <c r="AH363" s="61"/>
      <c r="AI363" s="61"/>
      <c r="AJ363" s="61"/>
      <c r="AK363" s="61"/>
      <c r="AL363" s="61"/>
      <c r="AM363" s="61"/>
      <c r="AN363" s="61"/>
    </row>
    <row r="364" spans="1:40" s="30" customFormat="1" x14ac:dyDescent="0.25">
      <c r="A364" s="21"/>
      <c r="B364" s="4"/>
      <c r="C364" s="19"/>
      <c r="D364" s="4"/>
      <c r="E364" s="4"/>
      <c r="F364" s="4"/>
      <c r="G364" s="4"/>
      <c r="H364" s="4"/>
      <c r="I364" s="4"/>
      <c r="J364" s="4"/>
      <c r="M364" s="4"/>
      <c r="N364" s="4"/>
      <c r="O364" s="4"/>
      <c r="P364" s="4"/>
      <c r="Q364" s="4"/>
      <c r="R364" s="4"/>
      <c r="S364" s="61"/>
      <c r="T364" s="61"/>
      <c r="U364" s="61"/>
      <c r="V364" s="61"/>
      <c r="W364" s="61"/>
      <c r="X364" s="61"/>
      <c r="Y364" s="61"/>
      <c r="Z364" s="61"/>
      <c r="AA364" s="61"/>
      <c r="AB364" s="61"/>
      <c r="AC364" s="61"/>
      <c r="AD364" s="61"/>
      <c r="AE364" s="61"/>
      <c r="AF364" s="61"/>
      <c r="AG364" s="61"/>
      <c r="AH364" s="61"/>
      <c r="AI364" s="61"/>
      <c r="AJ364" s="61"/>
      <c r="AK364" s="61"/>
      <c r="AL364" s="61"/>
      <c r="AM364" s="61"/>
      <c r="AN364" s="61"/>
    </row>
    <row r="365" spans="1:40" s="30" customFormat="1" x14ac:dyDescent="0.25">
      <c r="A365" s="21"/>
      <c r="B365" s="4"/>
      <c r="C365" s="19"/>
      <c r="D365" s="4"/>
      <c r="E365" s="4"/>
      <c r="F365" s="4"/>
      <c r="G365" s="4"/>
      <c r="H365" s="4"/>
      <c r="I365" s="4"/>
      <c r="J365" s="4"/>
      <c r="M365" s="4"/>
      <c r="N365" s="4"/>
      <c r="O365" s="4"/>
      <c r="P365" s="4"/>
      <c r="Q365" s="4"/>
      <c r="R365" s="4"/>
      <c r="S365" s="61"/>
      <c r="T365" s="61"/>
      <c r="U365" s="61"/>
      <c r="V365" s="61"/>
      <c r="W365" s="61"/>
      <c r="X365" s="61"/>
      <c r="Y365" s="61"/>
      <c r="Z365" s="61"/>
      <c r="AA365" s="61"/>
      <c r="AB365" s="61"/>
      <c r="AC365" s="61"/>
      <c r="AD365" s="61"/>
      <c r="AE365" s="61"/>
      <c r="AF365" s="61"/>
      <c r="AG365" s="61"/>
      <c r="AH365" s="61"/>
      <c r="AI365" s="61"/>
      <c r="AJ365" s="61"/>
      <c r="AK365" s="61"/>
      <c r="AL365" s="61"/>
      <c r="AM365" s="61"/>
      <c r="AN365" s="61"/>
    </row>
    <row r="366" spans="1:40" s="30" customFormat="1" x14ac:dyDescent="0.25">
      <c r="A366" s="21"/>
      <c r="B366" s="4"/>
      <c r="C366" s="19"/>
      <c r="D366" s="4"/>
      <c r="E366" s="4"/>
      <c r="F366" s="4"/>
      <c r="G366" s="4"/>
      <c r="H366" s="4"/>
      <c r="I366" s="4"/>
      <c r="J366" s="4"/>
      <c r="M366" s="4"/>
      <c r="N366" s="4"/>
      <c r="O366" s="4"/>
      <c r="P366" s="4"/>
      <c r="Q366" s="4"/>
      <c r="R366" s="4"/>
      <c r="S366" s="61"/>
      <c r="T366" s="61"/>
      <c r="U366" s="61"/>
      <c r="V366" s="61"/>
      <c r="W366" s="61"/>
      <c r="X366" s="61"/>
      <c r="Y366" s="61"/>
      <c r="Z366" s="61"/>
      <c r="AA366" s="61"/>
      <c r="AB366" s="61"/>
      <c r="AC366" s="61"/>
      <c r="AD366" s="61"/>
      <c r="AE366" s="61"/>
      <c r="AF366" s="61"/>
      <c r="AG366" s="61"/>
      <c r="AH366" s="61"/>
      <c r="AI366" s="61"/>
      <c r="AJ366" s="61"/>
      <c r="AK366" s="61"/>
      <c r="AL366" s="61"/>
      <c r="AM366" s="61"/>
      <c r="AN366" s="61"/>
    </row>
    <row r="367" spans="1:40" s="30" customFormat="1" x14ac:dyDescent="0.25">
      <c r="A367" s="21"/>
      <c r="B367" s="4"/>
      <c r="C367" s="19"/>
      <c r="D367" s="4"/>
      <c r="E367" s="4"/>
      <c r="F367" s="4"/>
      <c r="G367" s="4"/>
      <c r="H367" s="4"/>
      <c r="I367" s="4"/>
      <c r="J367" s="4"/>
      <c r="M367" s="4"/>
      <c r="N367" s="4"/>
      <c r="O367" s="4"/>
      <c r="P367" s="4"/>
      <c r="Q367" s="4"/>
      <c r="R367" s="4"/>
      <c r="S367" s="61"/>
      <c r="T367" s="61"/>
      <c r="U367" s="61"/>
      <c r="V367" s="61"/>
      <c r="W367" s="61"/>
      <c r="X367" s="61"/>
      <c r="Y367" s="61"/>
      <c r="Z367" s="61"/>
      <c r="AA367" s="61"/>
      <c r="AB367" s="61"/>
      <c r="AC367" s="61"/>
      <c r="AD367" s="61"/>
      <c r="AE367" s="61"/>
      <c r="AF367" s="61"/>
      <c r="AG367" s="61"/>
      <c r="AH367" s="61"/>
      <c r="AI367" s="61"/>
      <c r="AJ367" s="61"/>
      <c r="AK367" s="61"/>
      <c r="AL367" s="61"/>
      <c r="AM367" s="61"/>
      <c r="AN367" s="61"/>
    </row>
    <row r="368" spans="1:40" s="30" customFormat="1" x14ac:dyDescent="0.25">
      <c r="A368" s="21"/>
      <c r="B368" s="4"/>
      <c r="C368" s="19"/>
      <c r="D368" s="4"/>
      <c r="E368" s="4"/>
      <c r="F368" s="4"/>
      <c r="G368" s="4"/>
      <c r="H368" s="4"/>
      <c r="I368" s="4"/>
      <c r="J368" s="4"/>
      <c r="M368" s="4"/>
      <c r="N368" s="4"/>
      <c r="O368" s="4"/>
      <c r="P368" s="4"/>
      <c r="Q368" s="4"/>
      <c r="R368" s="4"/>
      <c r="S368" s="61"/>
      <c r="T368" s="61"/>
      <c r="U368" s="61"/>
      <c r="V368" s="61"/>
      <c r="W368" s="61"/>
      <c r="X368" s="61"/>
      <c r="Y368" s="61"/>
      <c r="Z368" s="61"/>
      <c r="AA368" s="61"/>
      <c r="AB368" s="61"/>
      <c r="AC368" s="61"/>
      <c r="AD368" s="61"/>
      <c r="AE368" s="61"/>
      <c r="AF368" s="61"/>
      <c r="AG368" s="61"/>
      <c r="AH368" s="61"/>
      <c r="AI368" s="61"/>
      <c r="AJ368" s="61"/>
      <c r="AK368" s="61"/>
      <c r="AL368" s="61"/>
      <c r="AM368" s="61"/>
      <c r="AN368" s="61"/>
    </row>
    <row r="369" spans="1:40" s="30" customFormat="1" x14ac:dyDescent="0.25">
      <c r="A369" s="21"/>
      <c r="B369" s="4"/>
      <c r="C369" s="19"/>
      <c r="D369" s="4"/>
      <c r="E369" s="4"/>
      <c r="F369" s="4"/>
      <c r="G369" s="4"/>
      <c r="H369" s="4"/>
      <c r="I369" s="4"/>
      <c r="J369" s="4"/>
      <c r="M369" s="4"/>
      <c r="N369" s="4"/>
      <c r="O369" s="4"/>
      <c r="P369" s="4"/>
      <c r="Q369" s="4"/>
      <c r="R369" s="4"/>
      <c r="S369" s="61"/>
      <c r="T369" s="61"/>
      <c r="U369" s="61"/>
      <c r="V369" s="61"/>
      <c r="W369" s="61"/>
      <c r="X369" s="61"/>
      <c r="Y369" s="61"/>
      <c r="Z369" s="61"/>
      <c r="AA369" s="61"/>
      <c r="AB369" s="61"/>
      <c r="AC369" s="61"/>
      <c r="AD369" s="61"/>
      <c r="AE369" s="61"/>
      <c r="AF369" s="61"/>
      <c r="AG369" s="61"/>
      <c r="AH369" s="61"/>
      <c r="AI369" s="61"/>
      <c r="AJ369" s="61"/>
      <c r="AK369" s="61"/>
      <c r="AL369" s="61"/>
      <c r="AM369" s="61"/>
      <c r="AN369" s="61"/>
    </row>
    <row r="370" spans="1:40" s="30" customFormat="1" x14ac:dyDescent="0.25">
      <c r="A370" s="21"/>
      <c r="B370" s="4"/>
      <c r="C370" s="19"/>
      <c r="D370" s="4"/>
      <c r="E370" s="4"/>
      <c r="F370" s="4"/>
      <c r="G370" s="4"/>
      <c r="H370" s="4"/>
      <c r="I370" s="4"/>
      <c r="J370" s="4"/>
      <c r="M370" s="4"/>
      <c r="N370" s="4"/>
      <c r="O370" s="4"/>
      <c r="P370" s="4"/>
      <c r="Q370" s="4"/>
      <c r="R370" s="4"/>
      <c r="S370" s="61"/>
      <c r="T370" s="61"/>
      <c r="U370" s="61"/>
      <c r="V370" s="61"/>
      <c r="W370" s="61"/>
      <c r="X370" s="61"/>
      <c r="Y370" s="61"/>
      <c r="Z370" s="61"/>
      <c r="AA370" s="61"/>
      <c r="AB370" s="61"/>
      <c r="AC370" s="61"/>
      <c r="AD370" s="61"/>
      <c r="AE370" s="61"/>
      <c r="AF370" s="61"/>
      <c r="AG370" s="61"/>
      <c r="AH370" s="61"/>
      <c r="AI370" s="61"/>
      <c r="AJ370" s="61"/>
      <c r="AK370" s="61"/>
      <c r="AL370" s="61"/>
      <c r="AM370" s="61"/>
      <c r="AN370" s="61"/>
    </row>
    <row r="371" spans="1:40" s="30" customFormat="1" x14ac:dyDescent="0.25">
      <c r="A371" s="21"/>
      <c r="B371" s="4"/>
      <c r="C371" s="19"/>
      <c r="D371" s="4"/>
      <c r="E371" s="4"/>
      <c r="F371" s="4"/>
      <c r="G371" s="4"/>
      <c r="H371" s="4"/>
      <c r="I371" s="4"/>
      <c r="J371" s="4"/>
      <c r="M371" s="4"/>
      <c r="N371" s="4"/>
      <c r="O371" s="4"/>
      <c r="P371" s="4"/>
      <c r="Q371" s="4"/>
      <c r="R371" s="4"/>
      <c r="S371" s="61"/>
      <c r="T371" s="61"/>
      <c r="U371" s="61"/>
      <c r="V371" s="61"/>
      <c r="W371" s="61"/>
      <c r="X371" s="61"/>
      <c r="Y371" s="61"/>
      <c r="Z371" s="61"/>
      <c r="AA371" s="61"/>
      <c r="AB371" s="61"/>
      <c r="AC371" s="61"/>
      <c r="AD371" s="61"/>
      <c r="AE371" s="61"/>
      <c r="AF371" s="61"/>
      <c r="AG371" s="61"/>
      <c r="AH371" s="61"/>
      <c r="AI371" s="61"/>
      <c r="AJ371" s="61"/>
      <c r="AK371" s="61"/>
      <c r="AL371" s="61"/>
      <c r="AM371" s="61"/>
      <c r="AN371" s="61"/>
    </row>
    <row r="372" spans="1:40" s="30" customFormat="1" x14ac:dyDescent="0.25">
      <c r="A372" s="21"/>
      <c r="B372" s="4"/>
      <c r="C372" s="19"/>
      <c r="D372" s="4"/>
      <c r="E372" s="4"/>
      <c r="F372" s="4"/>
      <c r="G372" s="4"/>
      <c r="H372" s="4"/>
      <c r="I372" s="4"/>
      <c r="J372" s="4"/>
      <c r="M372" s="4"/>
      <c r="N372" s="4"/>
      <c r="O372" s="4"/>
      <c r="P372" s="4"/>
      <c r="Q372" s="4"/>
      <c r="R372" s="4"/>
      <c r="S372" s="61"/>
      <c r="T372" s="61"/>
      <c r="U372" s="61"/>
      <c r="V372" s="61"/>
      <c r="W372" s="61"/>
      <c r="X372" s="61"/>
      <c r="Y372" s="61"/>
      <c r="Z372" s="61"/>
      <c r="AA372" s="61"/>
      <c r="AB372" s="61"/>
      <c r="AC372" s="61"/>
      <c r="AD372" s="61"/>
      <c r="AE372" s="61"/>
      <c r="AF372" s="61"/>
      <c r="AG372" s="61"/>
      <c r="AH372" s="61"/>
      <c r="AI372" s="61"/>
      <c r="AJ372" s="61"/>
      <c r="AK372" s="61"/>
      <c r="AL372" s="61"/>
      <c r="AM372" s="61"/>
      <c r="AN372" s="61"/>
    </row>
    <row r="373" spans="1:40" s="30" customFormat="1" x14ac:dyDescent="0.25">
      <c r="A373" s="21"/>
      <c r="B373" s="4"/>
      <c r="C373" s="19"/>
      <c r="D373" s="4"/>
      <c r="E373" s="4"/>
      <c r="F373" s="4"/>
      <c r="G373" s="4"/>
      <c r="H373" s="4"/>
      <c r="I373" s="4"/>
      <c r="J373" s="4"/>
      <c r="M373" s="4"/>
      <c r="N373" s="4"/>
      <c r="O373" s="4"/>
      <c r="P373" s="4"/>
      <c r="Q373" s="4"/>
      <c r="R373" s="4"/>
      <c r="S373" s="61"/>
      <c r="T373" s="61"/>
      <c r="U373" s="61"/>
      <c r="V373" s="61"/>
      <c r="W373" s="61"/>
      <c r="X373" s="61"/>
      <c r="Y373" s="61"/>
      <c r="Z373" s="61"/>
      <c r="AA373" s="61"/>
      <c r="AB373" s="61"/>
      <c r="AC373" s="61"/>
      <c r="AD373" s="61"/>
      <c r="AE373" s="61"/>
      <c r="AF373" s="61"/>
      <c r="AG373" s="61"/>
      <c r="AH373" s="61"/>
      <c r="AI373" s="61"/>
      <c r="AJ373" s="61"/>
      <c r="AK373" s="61"/>
      <c r="AL373" s="61"/>
      <c r="AM373" s="61"/>
      <c r="AN373" s="61"/>
    </row>
    <row r="374" spans="1:40" s="30" customFormat="1" x14ac:dyDescent="0.25">
      <c r="A374" s="21"/>
      <c r="B374" s="4"/>
      <c r="C374" s="19"/>
      <c r="D374" s="4"/>
      <c r="E374" s="4"/>
      <c r="F374" s="4"/>
      <c r="G374" s="4"/>
      <c r="H374" s="4"/>
      <c r="I374" s="4"/>
      <c r="J374" s="4"/>
      <c r="M374" s="4"/>
      <c r="N374" s="4"/>
      <c r="O374" s="4"/>
      <c r="P374" s="4"/>
      <c r="Q374" s="4"/>
      <c r="R374" s="4"/>
      <c r="S374" s="61"/>
      <c r="T374" s="61"/>
      <c r="U374" s="61"/>
      <c r="V374" s="61"/>
      <c r="W374" s="61"/>
      <c r="X374" s="61"/>
      <c r="Y374" s="61"/>
      <c r="Z374" s="61"/>
      <c r="AA374" s="61"/>
      <c r="AB374" s="61"/>
      <c r="AC374" s="61"/>
      <c r="AD374" s="61"/>
      <c r="AE374" s="61"/>
      <c r="AF374" s="61"/>
      <c r="AG374" s="61"/>
      <c r="AH374" s="61"/>
      <c r="AI374" s="61"/>
      <c r="AJ374" s="61"/>
      <c r="AK374" s="61"/>
      <c r="AL374" s="61"/>
      <c r="AM374" s="61"/>
      <c r="AN374" s="61"/>
    </row>
    <row r="375" spans="1:40" s="30" customFormat="1" x14ac:dyDescent="0.25">
      <c r="A375" s="21"/>
      <c r="B375" s="4"/>
      <c r="C375" s="19"/>
      <c r="D375" s="4"/>
      <c r="E375" s="4"/>
      <c r="F375" s="4"/>
      <c r="G375" s="4"/>
      <c r="H375" s="4"/>
      <c r="I375" s="4"/>
      <c r="J375" s="4"/>
      <c r="M375" s="4"/>
      <c r="N375" s="4"/>
      <c r="O375" s="4"/>
      <c r="P375" s="4"/>
      <c r="Q375" s="4"/>
      <c r="R375" s="4"/>
      <c r="S375" s="61"/>
      <c r="T375" s="61"/>
      <c r="U375" s="61"/>
      <c r="V375" s="61"/>
      <c r="W375" s="61"/>
      <c r="X375" s="61"/>
      <c r="Y375" s="61"/>
      <c r="Z375" s="61"/>
      <c r="AA375" s="61"/>
      <c r="AB375" s="61"/>
      <c r="AC375" s="61"/>
      <c r="AD375" s="61"/>
      <c r="AE375" s="61"/>
      <c r="AF375" s="61"/>
      <c r="AG375" s="61"/>
      <c r="AH375" s="61"/>
      <c r="AI375" s="61"/>
      <c r="AJ375" s="61"/>
      <c r="AK375" s="61"/>
      <c r="AL375" s="61"/>
      <c r="AM375" s="61"/>
      <c r="AN375" s="61"/>
    </row>
    <row r="376" spans="1:40" s="30" customFormat="1" x14ac:dyDescent="0.25">
      <c r="A376" s="21"/>
      <c r="B376" s="4"/>
      <c r="C376" s="19"/>
      <c r="D376" s="4"/>
      <c r="E376" s="4"/>
      <c r="F376" s="4"/>
      <c r="G376" s="4"/>
      <c r="H376" s="4"/>
      <c r="I376" s="4"/>
      <c r="J376" s="4"/>
      <c r="M376" s="4"/>
      <c r="N376" s="4"/>
      <c r="O376" s="4"/>
      <c r="P376" s="4"/>
      <c r="Q376" s="4"/>
      <c r="R376" s="4"/>
      <c r="S376" s="61"/>
      <c r="T376" s="61"/>
      <c r="U376" s="61"/>
      <c r="V376" s="61"/>
      <c r="W376" s="61"/>
      <c r="X376" s="61"/>
      <c r="Y376" s="61"/>
      <c r="Z376" s="61"/>
      <c r="AA376" s="61"/>
      <c r="AB376" s="61"/>
      <c r="AC376" s="61"/>
      <c r="AD376" s="61"/>
      <c r="AE376" s="61"/>
      <c r="AF376" s="61"/>
      <c r="AG376" s="61"/>
      <c r="AH376" s="61"/>
      <c r="AI376" s="61"/>
      <c r="AJ376" s="61"/>
      <c r="AK376" s="61"/>
      <c r="AL376" s="61"/>
      <c r="AM376" s="61"/>
      <c r="AN376" s="61"/>
    </row>
    <row r="377" spans="1:40" s="30" customFormat="1" x14ac:dyDescent="0.25">
      <c r="A377" s="21"/>
      <c r="B377" s="4"/>
      <c r="C377" s="19"/>
      <c r="D377" s="4"/>
      <c r="E377" s="4"/>
      <c r="F377" s="4"/>
      <c r="G377" s="4"/>
      <c r="H377" s="4"/>
      <c r="I377" s="4"/>
      <c r="J377" s="4"/>
      <c r="M377" s="4"/>
      <c r="N377" s="4"/>
      <c r="O377" s="4"/>
      <c r="P377" s="4"/>
      <c r="Q377" s="4"/>
      <c r="R377" s="4"/>
      <c r="S377" s="61"/>
      <c r="T377" s="61"/>
      <c r="U377" s="61"/>
      <c r="V377" s="61"/>
      <c r="W377" s="61"/>
      <c r="X377" s="61"/>
      <c r="Y377" s="61"/>
      <c r="Z377" s="61"/>
      <c r="AA377" s="61"/>
      <c r="AB377" s="61"/>
      <c r="AC377" s="61"/>
      <c r="AD377" s="61"/>
      <c r="AE377" s="61"/>
      <c r="AF377" s="61"/>
      <c r="AG377" s="61"/>
      <c r="AH377" s="61"/>
      <c r="AI377" s="61"/>
      <c r="AJ377" s="61"/>
      <c r="AK377" s="61"/>
      <c r="AL377" s="61"/>
      <c r="AM377" s="61"/>
      <c r="AN377" s="61"/>
    </row>
    <row r="378" spans="1:40" s="30" customFormat="1" x14ac:dyDescent="0.25">
      <c r="A378" s="21"/>
      <c r="B378" s="4"/>
      <c r="C378" s="19"/>
      <c r="D378" s="4"/>
      <c r="E378" s="4"/>
      <c r="F378" s="4"/>
      <c r="G378" s="4"/>
      <c r="H378" s="4"/>
      <c r="I378" s="4"/>
      <c r="J378" s="4"/>
      <c r="M378" s="4"/>
      <c r="N378" s="4"/>
      <c r="O378" s="4"/>
      <c r="P378" s="4"/>
      <c r="Q378" s="4"/>
      <c r="R378" s="4"/>
      <c r="S378" s="61"/>
      <c r="T378" s="61"/>
      <c r="U378" s="61"/>
      <c r="V378" s="61"/>
      <c r="W378" s="61"/>
      <c r="X378" s="61"/>
      <c r="Y378" s="61"/>
      <c r="Z378" s="61"/>
      <c r="AA378" s="61"/>
      <c r="AB378" s="61"/>
      <c r="AC378" s="61"/>
      <c r="AD378" s="61"/>
      <c r="AE378" s="61"/>
      <c r="AF378" s="61"/>
      <c r="AG378" s="61"/>
      <c r="AH378" s="61"/>
      <c r="AI378" s="61"/>
      <c r="AJ378" s="61"/>
      <c r="AK378" s="61"/>
      <c r="AL378" s="61"/>
      <c r="AM378" s="61"/>
      <c r="AN378" s="61"/>
    </row>
    <row r="379" spans="1:40" s="30" customFormat="1" x14ac:dyDescent="0.25">
      <c r="A379" s="21"/>
      <c r="B379" s="4"/>
      <c r="C379" s="19"/>
      <c r="D379" s="4"/>
      <c r="E379" s="4"/>
      <c r="F379" s="4"/>
      <c r="G379" s="4"/>
      <c r="H379" s="4"/>
      <c r="I379" s="4"/>
      <c r="J379" s="4"/>
      <c r="M379" s="4"/>
      <c r="N379" s="4"/>
      <c r="O379" s="4"/>
      <c r="P379" s="4"/>
      <c r="Q379" s="4"/>
      <c r="R379" s="4"/>
      <c r="S379" s="61"/>
      <c r="T379" s="61"/>
      <c r="U379" s="61"/>
      <c r="V379" s="61"/>
      <c r="W379" s="61"/>
      <c r="X379" s="61"/>
      <c r="Y379" s="61"/>
      <c r="Z379" s="61"/>
      <c r="AA379" s="61"/>
      <c r="AB379" s="61"/>
      <c r="AC379" s="61"/>
      <c r="AD379" s="61"/>
      <c r="AE379" s="61"/>
      <c r="AF379" s="61"/>
      <c r="AG379" s="61"/>
      <c r="AH379" s="61"/>
      <c r="AI379" s="61"/>
      <c r="AJ379" s="61"/>
      <c r="AK379" s="61"/>
      <c r="AL379" s="61"/>
      <c r="AM379" s="61"/>
      <c r="AN379" s="61"/>
    </row>
    <row r="380" spans="1:40" s="30" customFormat="1" x14ac:dyDescent="0.25">
      <c r="A380" s="21"/>
      <c r="B380" s="4"/>
      <c r="C380" s="19"/>
      <c r="D380" s="4"/>
      <c r="E380" s="4"/>
      <c r="F380" s="4"/>
      <c r="G380" s="4"/>
      <c r="H380" s="4"/>
      <c r="I380" s="4"/>
      <c r="J380" s="4"/>
      <c r="M380" s="4"/>
      <c r="N380" s="4"/>
      <c r="O380" s="4"/>
      <c r="P380" s="4"/>
      <c r="Q380" s="4"/>
      <c r="R380" s="4"/>
      <c r="S380" s="61"/>
      <c r="T380" s="61"/>
      <c r="U380" s="61"/>
      <c r="V380" s="61"/>
      <c r="W380" s="61"/>
      <c r="X380" s="61"/>
      <c r="Y380" s="61"/>
      <c r="Z380" s="61"/>
      <c r="AA380" s="61"/>
      <c r="AB380" s="61"/>
      <c r="AC380" s="61"/>
      <c r="AD380" s="61"/>
      <c r="AE380" s="61"/>
      <c r="AF380" s="61"/>
      <c r="AG380" s="61"/>
      <c r="AH380" s="61"/>
      <c r="AI380" s="61"/>
      <c r="AJ380" s="61"/>
      <c r="AK380" s="61"/>
      <c r="AL380" s="61"/>
      <c r="AM380" s="61"/>
      <c r="AN380" s="61"/>
    </row>
    <row r="381" spans="1:40" s="30" customFormat="1" x14ac:dyDescent="0.25">
      <c r="A381" s="21"/>
      <c r="B381" s="4"/>
      <c r="C381" s="19"/>
      <c r="D381" s="4"/>
      <c r="E381" s="4"/>
      <c r="F381" s="4"/>
      <c r="G381" s="4"/>
      <c r="H381" s="4"/>
      <c r="I381" s="4"/>
      <c r="J381" s="4"/>
      <c r="M381" s="4"/>
      <c r="N381" s="4"/>
      <c r="O381" s="4"/>
      <c r="P381" s="4"/>
      <c r="Q381" s="4"/>
      <c r="R381" s="4"/>
      <c r="S381" s="61"/>
      <c r="T381" s="61"/>
      <c r="U381" s="61"/>
      <c r="V381" s="61"/>
      <c r="W381" s="61"/>
      <c r="X381" s="61"/>
      <c r="Y381" s="61"/>
      <c r="Z381" s="61"/>
      <c r="AA381" s="61"/>
      <c r="AB381" s="61"/>
      <c r="AC381" s="61"/>
      <c r="AD381" s="61"/>
      <c r="AE381" s="61"/>
      <c r="AF381" s="61"/>
      <c r="AG381" s="61"/>
      <c r="AH381" s="61"/>
      <c r="AI381" s="61"/>
      <c r="AJ381" s="61"/>
      <c r="AK381" s="61"/>
      <c r="AL381" s="61"/>
      <c r="AM381" s="61"/>
      <c r="AN381" s="61"/>
    </row>
    <row r="382" spans="1:40" s="30" customFormat="1" x14ac:dyDescent="0.25">
      <c r="A382" s="21"/>
      <c r="B382" s="4"/>
      <c r="C382" s="19"/>
      <c r="D382" s="4"/>
      <c r="E382" s="4"/>
      <c r="F382" s="4"/>
      <c r="G382" s="4"/>
      <c r="H382" s="4"/>
      <c r="I382" s="4"/>
      <c r="J382" s="4"/>
      <c r="M382" s="4"/>
      <c r="N382" s="4"/>
      <c r="O382" s="4"/>
      <c r="P382" s="4"/>
      <c r="Q382" s="4"/>
      <c r="R382" s="4"/>
      <c r="S382" s="61"/>
      <c r="T382" s="61"/>
      <c r="U382" s="61"/>
      <c r="V382" s="61"/>
      <c r="W382" s="61"/>
      <c r="X382" s="61"/>
      <c r="Y382" s="61"/>
      <c r="Z382" s="61"/>
      <c r="AA382" s="61"/>
      <c r="AB382" s="61"/>
      <c r="AC382" s="61"/>
      <c r="AD382" s="61"/>
      <c r="AE382" s="61"/>
      <c r="AF382" s="61"/>
      <c r="AG382" s="61"/>
      <c r="AH382" s="61"/>
      <c r="AI382" s="61"/>
      <c r="AJ382" s="61"/>
      <c r="AK382" s="61"/>
      <c r="AL382" s="61"/>
      <c r="AM382" s="61"/>
      <c r="AN382" s="61"/>
    </row>
    <row r="383" spans="1:40" s="30" customFormat="1" x14ac:dyDescent="0.25">
      <c r="A383" s="21"/>
      <c r="B383" s="4"/>
      <c r="C383" s="19"/>
      <c r="D383" s="4"/>
      <c r="E383" s="4"/>
      <c r="F383" s="4"/>
      <c r="G383" s="4"/>
      <c r="H383" s="4"/>
      <c r="I383" s="4"/>
      <c r="J383" s="4"/>
      <c r="M383" s="4"/>
      <c r="N383" s="4"/>
      <c r="O383" s="4"/>
      <c r="P383" s="4"/>
      <c r="Q383" s="4"/>
      <c r="R383" s="4"/>
      <c r="S383" s="61"/>
      <c r="T383" s="61"/>
      <c r="U383" s="61"/>
      <c r="V383" s="61"/>
      <c r="W383" s="61"/>
      <c r="X383" s="61"/>
      <c r="Y383" s="61"/>
      <c r="Z383" s="61"/>
      <c r="AA383" s="61"/>
      <c r="AB383" s="61"/>
      <c r="AC383" s="61"/>
      <c r="AD383" s="61"/>
      <c r="AE383" s="61"/>
      <c r="AF383" s="61"/>
      <c r="AG383" s="61"/>
      <c r="AH383" s="61"/>
      <c r="AI383" s="61"/>
      <c r="AJ383" s="61"/>
      <c r="AK383" s="61"/>
      <c r="AL383" s="61"/>
      <c r="AM383" s="61"/>
      <c r="AN383" s="61"/>
    </row>
    <row r="384" spans="1:40" s="30" customFormat="1" x14ac:dyDescent="0.25">
      <c r="A384" s="21"/>
      <c r="B384" s="4"/>
      <c r="C384" s="19"/>
      <c r="D384" s="4"/>
      <c r="E384" s="4"/>
      <c r="F384" s="4"/>
      <c r="G384" s="4"/>
      <c r="H384" s="4"/>
      <c r="I384" s="4"/>
      <c r="J384" s="4"/>
      <c r="M384" s="4"/>
      <c r="N384" s="4"/>
      <c r="O384" s="4"/>
      <c r="P384" s="4"/>
      <c r="Q384" s="4"/>
      <c r="R384" s="4"/>
      <c r="S384" s="61"/>
      <c r="T384" s="61"/>
      <c r="U384" s="61"/>
      <c r="V384" s="61"/>
      <c r="W384" s="61"/>
      <c r="X384" s="61"/>
      <c r="Y384" s="61"/>
      <c r="Z384" s="61"/>
      <c r="AA384" s="61"/>
      <c r="AB384" s="61"/>
      <c r="AC384" s="61"/>
      <c r="AD384" s="61"/>
      <c r="AE384" s="61"/>
      <c r="AF384" s="61"/>
      <c r="AG384" s="61"/>
      <c r="AH384" s="61"/>
      <c r="AI384" s="61"/>
      <c r="AJ384" s="61"/>
      <c r="AK384" s="61"/>
      <c r="AL384" s="61"/>
      <c r="AM384" s="61"/>
      <c r="AN384" s="61"/>
    </row>
    <row r="385" spans="1:40" s="30" customFormat="1" x14ac:dyDescent="0.25">
      <c r="A385" s="21"/>
      <c r="B385" s="4"/>
      <c r="C385" s="19"/>
      <c r="D385" s="4"/>
      <c r="E385" s="4"/>
      <c r="F385" s="4"/>
      <c r="G385" s="4"/>
      <c r="H385" s="4"/>
      <c r="I385" s="4"/>
      <c r="J385" s="4"/>
      <c r="M385" s="4"/>
      <c r="N385" s="4"/>
      <c r="O385" s="4"/>
      <c r="P385" s="4"/>
      <c r="Q385" s="4"/>
      <c r="R385" s="4"/>
      <c r="S385" s="61"/>
      <c r="T385" s="61"/>
      <c r="U385" s="61"/>
      <c r="V385" s="61"/>
      <c r="W385" s="61"/>
      <c r="X385" s="61"/>
      <c r="Y385" s="61"/>
      <c r="Z385" s="61"/>
      <c r="AA385" s="61"/>
      <c r="AB385" s="61"/>
      <c r="AC385" s="61"/>
      <c r="AD385" s="61"/>
      <c r="AE385" s="61"/>
      <c r="AF385" s="61"/>
      <c r="AG385" s="61"/>
      <c r="AH385" s="61"/>
      <c r="AI385" s="61"/>
      <c r="AJ385" s="61"/>
      <c r="AK385" s="61"/>
      <c r="AL385" s="61"/>
      <c r="AM385" s="61"/>
      <c r="AN385" s="61"/>
    </row>
    <row r="386" spans="1:40" s="30" customFormat="1" x14ac:dyDescent="0.25">
      <c r="A386" s="21"/>
      <c r="B386" s="4"/>
      <c r="C386" s="19"/>
      <c r="D386" s="4"/>
      <c r="E386" s="4"/>
      <c r="F386" s="4"/>
      <c r="G386" s="4"/>
      <c r="H386" s="4"/>
      <c r="I386" s="4"/>
      <c r="J386" s="4"/>
      <c r="M386" s="4"/>
      <c r="N386" s="4"/>
      <c r="O386" s="4"/>
      <c r="P386" s="4"/>
      <c r="Q386" s="4"/>
      <c r="R386" s="4"/>
      <c r="S386" s="61"/>
      <c r="T386" s="61"/>
      <c r="U386" s="61"/>
      <c r="V386" s="61"/>
      <c r="W386" s="61"/>
      <c r="X386" s="61"/>
      <c r="Y386" s="61"/>
      <c r="Z386" s="61"/>
      <c r="AA386" s="61"/>
      <c r="AB386" s="61"/>
      <c r="AC386" s="61"/>
      <c r="AD386" s="61"/>
      <c r="AE386" s="61"/>
      <c r="AF386" s="61"/>
      <c r="AG386" s="61"/>
      <c r="AH386" s="61"/>
      <c r="AI386" s="61"/>
      <c r="AJ386" s="61"/>
      <c r="AK386" s="61"/>
      <c r="AL386" s="61"/>
      <c r="AM386" s="61"/>
      <c r="AN386" s="61"/>
    </row>
    <row r="387" spans="1:40" s="30" customFormat="1" x14ac:dyDescent="0.25">
      <c r="A387" s="21"/>
      <c r="B387" s="4"/>
      <c r="C387" s="19"/>
      <c r="D387" s="4"/>
      <c r="E387" s="4"/>
      <c r="F387" s="4"/>
      <c r="G387" s="4"/>
      <c r="H387" s="4"/>
      <c r="I387" s="4"/>
      <c r="J387" s="4"/>
      <c r="M387" s="4"/>
      <c r="N387" s="4"/>
      <c r="O387" s="4"/>
      <c r="P387" s="4"/>
      <c r="Q387" s="4"/>
      <c r="R387" s="4"/>
      <c r="S387" s="61"/>
      <c r="T387" s="61"/>
      <c r="U387" s="61"/>
      <c r="V387" s="61"/>
      <c r="W387" s="61"/>
      <c r="X387" s="61"/>
      <c r="Y387" s="61"/>
      <c r="Z387" s="61"/>
      <c r="AA387" s="61"/>
      <c r="AB387" s="61"/>
      <c r="AC387" s="61"/>
      <c r="AD387" s="61"/>
      <c r="AE387" s="61"/>
      <c r="AF387" s="61"/>
      <c r="AG387" s="61"/>
      <c r="AH387" s="61"/>
      <c r="AI387" s="61"/>
      <c r="AJ387" s="61"/>
      <c r="AK387" s="61"/>
      <c r="AL387" s="61"/>
      <c r="AM387" s="61"/>
      <c r="AN387" s="61"/>
    </row>
    <row r="388" spans="1:40" s="30" customFormat="1" x14ac:dyDescent="0.25">
      <c r="A388" s="21"/>
      <c r="B388" s="4"/>
      <c r="C388" s="19"/>
      <c r="D388" s="4"/>
      <c r="E388" s="4"/>
      <c r="F388" s="4"/>
      <c r="G388" s="4"/>
      <c r="H388" s="4"/>
      <c r="I388" s="4"/>
      <c r="J388" s="4"/>
      <c r="M388" s="4"/>
      <c r="N388" s="4"/>
      <c r="O388" s="4"/>
      <c r="P388" s="4"/>
      <c r="Q388" s="4"/>
      <c r="R388" s="4"/>
      <c r="S388" s="61"/>
      <c r="T388" s="61"/>
      <c r="U388" s="61"/>
      <c r="V388" s="61"/>
      <c r="W388" s="61"/>
      <c r="X388" s="61"/>
      <c r="Y388" s="61"/>
      <c r="Z388" s="61"/>
      <c r="AA388" s="61"/>
      <c r="AB388" s="61"/>
      <c r="AC388" s="61"/>
      <c r="AD388" s="61"/>
      <c r="AE388" s="61"/>
      <c r="AF388" s="61"/>
      <c r="AG388" s="61"/>
      <c r="AH388" s="61"/>
      <c r="AI388" s="61"/>
      <c r="AJ388" s="61"/>
      <c r="AK388" s="61"/>
      <c r="AL388" s="61"/>
      <c r="AM388" s="61"/>
      <c r="AN388" s="61"/>
    </row>
    <row r="389" spans="1:40" s="30" customFormat="1" x14ac:dyDescent="0.25">
      <c r="A389" s="21"/>
      <c r="B389" s="4"/>
      <c r="C389" s="19"/>
      <c r="D389" s="4"/>
      <c r="E389" s="4"/>
      <c r="F389" s="4"/>
      <c r="G389" s="4"/>
      <c r="H389" s="4"/>
      <c r="I389" s="4"/>
      <c r="J389" s="4"/>
      <c r="M389" s="4"/>
      <c r="N389" s="4"/>
      <c r="O389" s="4"/>
      <c r="P389" s="4"/>
      <c r="Q389" s="4"/>
      <c r="R389" s="4"/>
      <c r="S389" s="61"/>
      <c r="T389" s="61"/>
      <c r="U389" s="61"/>
      <c r="V389" s="61"/>
      <c r="W389" s="61"/>
      <c r="X389" s="61"/>
      <c r="Y389" s="61"/>
      <c r="Z389" s="61"/>
      <c r="AA389" s="61"/>
      <c r="AB389" s="61"/>
      <c r="AC389" s="61"/>
      <c r="AD389" s="61"/>
      <c r="AE389" s="61"/>
      <c r="AF389" s="61"/>
      <c r="AG389" s="61"/>
      <c r="AH389" s="61"/>
      <c r="AI389" s="61"/>
      <c r="AJ389" s="61"/>
      <c r="AK389" s="61"/>
      <c r="AL389" s="61"/>
      <c r="AM389" s="61"/>
      <c r="AN389" s="61"/>
    </row>
    <row r="390" spans="1:40" s="30" customFormat="1" x14ac:dyDescent="0.25">
      <c r="A390" s="21"/>
      <c r="B390" s="4"/>
      <c r="C390" s="19"/>
      <c r="D390" s="4"/>
      <c r="E390" s="4"/>
      <c r="F390" s="4"/>
      <c r="G390" s="4"/>
      <c r="H390" s="4"/>
      <c r="I390" s="4"/>
      <c r="J390" s="4"/>
      <c r="M390" s="4"/>
      <c r="N390" s="4"/>
      <c r="O390" s="4"/>
      <c r="P390" s="4"/>
      <c r="Q390" s="4"/>
      <c r="R390" s="4"/>
      <c r="S390" s="61"/>
      <c r="T390" s="61"/>
      <c r="U390" s="61"/>
      <c r="V390" s="61"/>
      <c r="W390" s="61"/>
      <c r="X390" s="61"/>
      <c r="Y390" s="61"/>
      <c r="Z390" s="61"/>
      <c r="AA390" s="61"/>
      <c r="AB390" s="61"/>
      <c r="AC390" s="61"/>
      <c r="AD390" s="61"/>
      <c r="AE390" s="61"/>
      <c r="AF390" s="61"/>
      <c r="AG390" s="61"/>
      <c r="AH390" s="61"/>
      <c r="AI390" s="61"/>
      <c r="AJ390" s="61"/>
      <c r="AK390" s="61"/>
      <c r="AL390" s="61"/>
      <c r="AM390" s="61"/>
      <c r="AN390" s="61"/>
    </row>
    <row r="391" spans="1:40" s="30" customFormat="1" x14ac:dyDescent="0.25">
      <c r="A391" s="21"/>
      <c r="B391" s="4"/>
      <c r="C391" s="19"/>
      <c r="D391" s="4"/>
      <c r="E391" s="4"/>
      <c r="F391" s="4"/>
      <c r="G391" s="4"/>
      <c r="H391" s="4"/>
      <c r="I391" s="4"/>
      <c r="J391" s="4"/>
      <c r="M391" s="4"/>
      <c r="N391" s="4"/>
      <c r="O391" s="4"/>
      <c r="P391" s="4"/>
      <c r="Q391" s="4"/>
      <c r="R391" s="4"/>
      <c r="S391" s="61"/>
      <c r="T391" s="61"/>
      <c r="U391" s="61"/>
      <c r="V391" s="61"/>
      <c r="W391" s="61"/>
      <c r="X391" s="61"/>
      <c r="Y391" s="61"/>
      <c r="Z391" s="61"/>
      <c r="AA391" s="61"/>
      <c r="AB391" s="61"/>
      <c r="AC391" s="61"/>
      <c r="AD391" s="61"/>
      <c r="AE391" s="61"/>
      <c r="AF391" s="61"/>
      <c r="AG391" s="61"/>
      <c r="AH391" s="61"/>
      <c r="AI391" s="61"/>
      <c r="AJ391" s="61"/>
      <c r="AK391" s="61"/>
      <c r="AL391" s="61"/>
      <c r="AM391" s="61"/>
      <c r="AN391" s="61"/>
    </row>
    <row r="392" spans="1:40" s="30" customFormat="1" x14ac:dyDescent="0.25">
      <c r="A392" s="21"/>
      <c r="B392" s="4"/>
      <c r="C392" s="19"/>
      <c r="D392" s="4"/>
      <c r="E392" s="4"/>
      <c r="F392" s="4"/>
      <c r="G392" s="4"/>
      <c r="H392" s="4"/>
      <c r="I392" s="4"/>
      <c r="J392" s="4"/>
      <c r="M392" s="4"/>
      <c r="N392" s="4"/>
      <c r="O392" s="4"/>
      <c r="P392" s="4"/>
      <c r="Q392" s="4"/>
      <c r="R392" s="4"/>
      <c r="S392" s="61"/>
      <c r="T392" s="61"/>
      <c r="U392" s="61"/>
      <c r="V392" s="61"/>
      <c r="W392" s="61"/>
      <c r="X392" s="61"/>
      <c r="Y392" s="61"/>
      <c r="Z392" s="61"/>
      <c r="AA392" s="61"/>
      <c r="AB392" s="61"/>
      <c r="AC392" s="61"/>
      <c r="AD392" s="61"/>
      <c r="AE392" s="61"/>
      <c r="AF392" s="61"/>
      <c r="AG392" s="61"/>
      <c r="AH392" s="61"/>
      <c r="AI392" s="61"/>
      <c r="AJ392" s="61"/>
      <c r="AK392" s="61"/>
      <c r="AL392" s="61"/>
      <c r="AM392" s="61"/>
      <c r="AN392" s="61"/>
    </row>
    <row r="393" spans="1:40" s="30" customFormat="1" x14ac:dyDescent="0.25">
      <c r="A393" s="21"/>
      <c r="B393" s="4"/>
      <c r="C393" s="19"/>
      <c r="D393" s="4"/>
      <c r="E393" s="4"/>
      <c r="F393" s="4"/>
      <c r="G393" s="4"/>
      <c r="H393" s="4"/>
      <c r="I393" s="4"/>
      <c r="J393" s="4"/>
      <c r="M393" s="4"/>
      <c r="N393" s="4"/>
      <c r="O393" s="4"/>
      <c r="P393" s="4"/>
      <c r="Q393" s="4"/>
      <c r="R393" s="4"/>
      <c r="S393" s="61"/>
      <c r="T393" s="61"/>
      <c r="U393" s="61"/>
      <c r="V393" s="61"/>
      <c r="W393" s="61"/>
      <c r="X393" s="61"/>
      <c r="Y393" s="61"/>
      <c r="Z393" s="61"/>
      <c r="AA393" s="61"/>
      <c r="AB393" s="61"/>
      <c r="AC393" s="61"/>
      <c r="AD393" s="61"/>
      <c r="AE393" s="61"/>
      <c r="AF393" s="61"/>
      <c r="AG393" s="61"/>
      <c r="AH393" s="61"/>
      <c r="AI393" s="61"/>
      <c r="AJ393" s="61"/>
      <c r="AK393" s="61"/>
      <c r="AL393" s="61"/>
      <c r="AM393" s="61"/>
      <c r="AN393" s="61"/>
    </row>
    <row r="394" spans="1:40" s="30" customFormat="1" x14ac:dyDescent="0.25">
      <c r="A394" s="21"/>
      <c r="B394" s="4"/>
      <c r="C394" s="19"/>
      <c r="D394" s="4"/>
      <c r="E394" s="4"/>
      <c r="F394" s="4"/>
      <c r="G394" s="4"/>
      <c r="H394" s="4"/>
      <c r="I394" s="4"/>
      <c r="J394" s="4"/>
      <c r="M394" s="4"/>
      <c r="N394" s="4"/>
      <c r="O394" s="4"/>
      <c r="P394" s="4"/>
      <c r="Q394" s="4"/>
      <c r="R394" s="4"/>
      <c r="S394" s="61"/>
      <c r="T394" s="61"/>
      <c r="U394" s="61"/>
      <c r="V394" s="61"/>
      <c r="W394" s="61"/>
      <c r="X394" s="61"/>
      <c r="Y394" s="61"/>
      <c r="Z394" s="61"/>
      <c r="AA394" s="61"/>
      <c r="AB394" s="61"/>
      <c r="AC394" s="61"/>
      <c r="AD394" s="61"/>
      <c r="AE394" s="61"/>
      <c r="AF394" s="61"/>
      <c r="AG394" s="61"/>
      <c r="AH394" s="61"/>
      <c r="AI394" s="61"/>
      <c r="AJ394" s="61"/>
      <c r="AK394" s="61"/>
      <c r="AL394" s="61"/>
      <c r="AM394" s="61"/>
      <c r="AN394" s="61"/>
    </row>
    <row r="395" spans="1:40" s="30" customFormat="1" x14ac:dyDescent="0.25">
      <c r="A395" s="21"/>
      <c r="B395" s="4"/>
      <c r="C395" s="19"/>
      <c r="D395" s="4"/>
      <c r="E395" s="4"/>
      <c r="F395" s="4"/>
      <c r="G395" s="4"/>
      <c r="H395" s="4"/>
      <c r="I395" s="4"/>
      <c r="J395" s="4"/>
      <c r="M395" s="4"/>
      <c r="N395" s="4"/>
      <c r="O395" s="4"/>
      <c r="P395" s="4"/>
      <c r="Q395" s="4"/>
      <c r="R395" s="4"/>
      <c r="S395" s="61"/>
      <c r="T395" s="61"/>
      <c r="U395" s="61"/>
      <c r="V395" s="61"/>
      <c r="W395" s="61"/>
      <c r="X395" s="61"/>
      <c r="Y395" s="61"/>
      <c r="Z395" s="61"/>
      <c r="AA395" s="61"/>
      <c r="AB395" s="61"/>
      <c r="AC395" s="61"/>
      <c r="AD395" s="61"/>
      <c r="AE395" s="61"/>
      <c r="AF395" s="61"/>
      <c r="AG395" s="61"/>
      <c r="AH395" s="61"/>
      <c r="AI395" s="61"/>
      <c r="AJ395" s="61"/>
      <c r="AK395" s="61"/>
      <c r="AL395" s="61"/>
      <c r="AM395" s="61"/>
      <c r="AN395" s="61"/>
    </row>
    <row r="396" spans="1:40" s="30" customFormat="1" x14ac:dyDescent="0.25">
      <c r="A396" s="21"/>
      <c r="B396" s="4"/>
      <c r="C396" s="19"/>
      <c r="D396" s="4"/>
      <c r="E396" s="4"/>
      <c r="F396" s="4"/>
      <c r="G396" s="4"/>
      <c r="H396" s="4"/>
      <c r="I396" s="4"/>
      <c r="J396" s="4"/>
      <c r="M396" s="4"/>
      <c r="N396" s="4"/>
      <c r="O396" s="4"/>
      <c r="P396" s="4"/>
      <c r="Q396" s="4"/>
      <c r="R396" s="4"/>
      <c r="S396" s="61"/>
      <c r="T396" s="61"/>
      <c r="U396" s="61"/>
      <c r="V396" s="61"/>
      <c r="W396" s="61"/>
      <c r="X396" s="61"/>
      <c r="Y396" s="61"/>
      <c r="Z396" s="61"/>
      <c r="AA396" s="61"/>
      <c r="AB396" s="61"/>
      <c r="AC396" s="61"/>
      <c r="AD396" s="61"/>
      <c r="AE396" s="61"/>
      <c r="AF396" s="61"/>
      <c r="AG396" s="61"/>
      <c r="AH396" s="61"/>
      <c r="AI396" s="61"/>
      <c r="AJ396" s="61"/>
      <c r="AK396" s="61"/>
      <c r="AL396" s="61"/>
      <c r="AM396" s="61"/>
      <c r="AN396" s="61"/>
    </row>
    <row r="397" spans="1:40" s="30" customFormat="1" x14ac:dyDescent="0.25">
      <c r="A397" s="21"/>
      <c r="B397" s="4"/>
      <c r="C397" s="19"/>
      <c r="D397" s="4"/>
      <c r="E397" s="4"/>
      <c r="F397" s="4"/>
      <c r="G397" s="4"/>
      <c r="H397" s="4"/>
      <c r="I397" s="4"/>
      <c r="J397" s="4"/>
      <c r="M397" s="4"/>
      <c r="N397" s="4"/>
      <c r="O397" s="4"/>
      <c r="P397" s="4"/>
      <c r="Q397" s="4"/>
      <c r="R397" s="4"/>
      <c r="S397" s="61"/>
      <c r="T397" s="61"/>
      <c r="U397" s="61"/>
      <c r="V397" s="61"/>
      <c r="W397" s="61"/>
      <c r="X397" s="61"/>
      <c r="Y397" s="61"/>
      <c r="Z397" s="61"/>
      <c r="AA397" s="61"/>
      <c r="AB397" s="61"/>
      <c r="AC397" s="61"/>
      <c r="AD397" s="61"/>
      <c r="AE397" s="61"/>
      <c r="AF397" s="61"/>
      <c r="AG397" s="61"/>
      <c r="AH397" s="61"/>
      <c r="AI397" s="61"/>
      <c r="AJ397" s="61"/>
      <c r="AK397" s="61"/>
      <c r="AL397" s="61"/>
      <c r="AM397" s="61"/>
      <c r="AN397" s="61"/>
    </row>
    <row r="398" spans="1:40" s="30" customFormat="1" x14ac:dyDescent="0.25">
      <c r="A398" s="21"/>
      <c r="B398" s="4"/>
      <c r="C398" s="19"/>
      <c r="D398" s="4"/>
      <c r="E398" s="4"/>
      <c r="F398" s="4"/>
      <c r="G398" s="4"/>
      <c r="H398" s="4"/>
      <c r="I398" s="4"/>
      <c r="J398" s="4"/>
      <c r="M398" s="4"/>
      <c r="N398" s="4"/>
      <c r="O398" s="4"/>
      <c r="P398" s="4"/>
      <c r="Q398" s="4"/>
      <c r="R398" s="4"/>
      <c r="S398" s="61"/>
      <c r="T398" s="61"/>
      <c r="U398" s="61"/>
      <c r="V398" s="61"/>
      <c r="W398" s="61"/>
      <c r="X398" s="61"/>
      <c r="Y398" s="61"/>
      <c r="Z398" s="61"/>
      <c r="AA398" s="61"/>
      <c r="AB398" s="61"/>
      <c r="AC398" s="61"/>
      <c r="AD398" s="61"/>
      <c r="AE398" s="61"/>
      <c r="AF398" s="61"/>
      <c r="AG398" s="61"/>
      <c r="AH398" s="61"/>
      <c r="AI398" s="61"/>
      <c r="AJ398" s="61"/>
      <c r="AK398" s="61"/>
      <c r="AL398" s="61"/>
      <c r="AM398" s="61"/>
      <c r="AN398" s="61"/>
    </row>
    <row r="399" spans="1:40" s="30" customFormat="1" x14ac:dyDescent="0.25">
      <c r="A399" s="21"/>
      <c r="B399" s="4"/>
      <c r="C399" s="19"/>
      <c r="D399" s="4"/>
      <c r="E399" s="4"/>
      <c r="F399" s="4"/>
      <c r="G399" s="4"/>
      <c r="H399" s="4"/>
      <c r="I399" s="4"/>
      <c r="J399" s="4"/>
      <c r="M399" s="4"/>
      <c r="N399" s="4"/>
      <c r="O399" s="4"/>
      <c r="P399" s="4"/>
      <c r="Q399" s="4"/>
      <c r="R399" s="4"/>
      <c r="S399" s="61"/>
      <c r="T399" s="61"/>
      <c r="U399" s="61"/>
      <c r="V399" s="61"/>
      <c r="W399" s="61"/>
      <c r="X399" s="61"/>
      <c r="Y399" s="61"/>
      <c r="Z399" s="61"/>
      <c r="AA399" s="61"/>
      <c r="AB399" s="61"/>
      <c r="AC399" s="61"/>
      <c r="AD399" s="61"/>
      <c r="AE399" s="61"/>
      <c r="AF399" s="61"/>
      <c r="AG399" s="61"/>
      <c r="AH399" s="61"/>
      <c r="AI399" s="61"/>
      <c r="AJ399" s="61"/>
      <c r="AK399" s="61"/>
      <c r="AL399" s="61"/>
      <c r="AM399" s="61"/>
      <c r="AN399" s="61"/>
    </row>
    <row r="400" spans="1:40" s="30" customFormat="1" x14ac:dyDescent="0.25">
      <c r="A400" s="21"/>
      <c r="B400" s="4"/>
      <c r="C400" s="19"/>
      <c r="D400" s="4"/>
      <c r="E400" s="4"/>
      <c r="F400" s="4"/>
      <c r="G400" s="4"/>
      <c r="H400" s="4"/>
      <c r="I400" s="4"/>
      <c r="J400" s="4"/>
      <c r="M400" s="4"/>
      <c r="N400" s="4"/>
      <c r="O400" s="4"/>
      <c r="P400" s="4"/>
      <c r="Q400" s="4"/>
      <c r="R400" s="4"/>
      <c r="S400" s="61"/>
      <c r="T400" s="61"/>
      <c r="U400" s="61"/>
      <c r="V400" s="61"/>
      <c r="W400" s="61"/>
      <c r="X400" s="61"/>
      <c r="Y400" s="61"/>
      <c r="Z400" s="61"/>
      <c r="AA400" s="61"/>
      <c r="AB400" s="61"/>
      <c r="AC400" s="61"/>
      <c r="AD400" s="61"/>
      <c r="AE400" s="61"/>
      <c r="AF400" s="61"/>
      <c r="AG400" s="61"/>
      <c r="AH400" s="61"/>
      <c r="AI400" s="61"/>
      <c r="AJ400" s="61"/>
      <c r="AK400" s="61"/>
      <c r="AL400" s="61"/>
      <c r="AM400" s="61"/>
      <c r="AN400" s="61"/>
    </row>
    <row r="401" spans="1:40" s="30" customFormat="1" x14ac:dyDescent="0.25">
      <c r="A401" s="21"/>
      <c r="B401" s="4"/>
      <c r="C401" s="19"/>
      <c r="D401" s="4"/>
      <c r="E401" s="4"/>
      <c r="F401" s="4"/>
      <c r="G401" s="4"/>
      <c r="H401" s="4"/>
      <c r="I401" s="4"/>
      <c r="J401" s="4"/>
      <c r="M401" s="4"/>
      <c r="N401" s="4"/>
      <c r="O401" s="4"/>
      <c r="P401" s="4"/>
      <c r="Q401" s="4"/>
      <c r="R401" s="4"/>
      <c r="S401" s="61"/>
      <c r="T401" s="61"/>
      <c r="U401" s="61"/>
      <c r="V401" s="61"/>
      <c r="W401" s="61"/>
      <c r="X401" s="61"/>
      <c r="Y401" s="61"/>
      <c r="Z401" s="61"/>
      <c r="AA401" s="61"/>
      <c r="AB401" s="61"/>
      <c r="AC401" s="61"/>
      <c r="AD401" s="61"/>
      <c r="AE401" s="61"/>
      <c r="AF401" s="61"/>
      <c r="AG401" s="61"/>
      <c r="AH401" s="61"/>
      <c r="AI401" s="61"/>
      <c r="AJ401" s="61"/>
      <c r="AK401" s="61"/>
      <c r="AL401" s="61"/>
      <c r="AM401" s="61"/>
      <c r="AN401" s="61"/>
    </row>
    <row r="402" spans="1:40" s="30" customFormat="1" x14ac:dyDescent="0.25">
      <c r="A402" s="21"/>
      <c r="B402" s="4"/>
      <c r="C402" s="19"/>
      <c r="D402" s="4"/>
      <c r="E402" s="4"/>
      <c r="F402" s="4"/>
      <c r="G402" s="4"/>
      <c r="H402" s="4"/>
      <c r="I402" s="4"/>
      <c r="J402" s="4"/>
      <c r="M402" s="4"/>
      <c r="N402" s="4"/>
      <c r="O402" s="4"/>
      <c r="P402" s="4"/>
      <c r="Q402" s="4"/>
      <c r="R402" s="4"/>
      <c r="S402" s="61"/>
      <c r="T402" s="61"/>
      <c r="U402" s="61"/>
      <c r="V402" s="61"/>
      <c r="W402" s="61"/>
      <c r="X402" s="61"/>
      <c r="Y402" s="61"/>
      <c r="Z402" s="61"/>
      <c r="AA402" s="61"/>
      <c r="AB402" s="61"/>
      <c r="AC402" s="61"/>
      <c r="AD402" s="61"/>
      <c r="AE402" s="61"/>
      <c r="AF402" s="61"/>
      <c r="AG402" s="61"/>
      <c r="AH402" s="61"/>
      <c r="AI402" s="61"/>
      <c r="AJ402" s="61"/>
      <c r="AK402" s="61"/>
      <c r="AL402" s="61"/>
      <c r="AM402" s="61"/>
      <c r="AN402" s="61"/>
    </row>
    <row r="403" spans="1:40" s="30" customFormat="1" x14ac:dyDescent="0.25">
      <c r="A403" s="21"/>
      <c r="B403" s="4"/>
      <c r="C403" s="19"/>
      <c r="D403" s="4"/>
      <c r="E403" s="4"/>
      <c r="F403" s="4"/>
      <c r="G403" s="4"/>
      <c r="H403" s="4"/>
      <c r="I403" s="4"/>
      <c r="J403" s="4"/>
      <c r="M403" s="4"/>
      <c r="N403" s="4"/>
      <c r="O403" s="4"/>
      <c r="P403" s="4"/>
      <c r="Q403" s="4"/>
      <c r="R403" s="4"/>
      <c r="S403" s="61"/>
      <c r="T403" s="61"/>
      <c r="U403" s="61"/>
      <c r="V403" s="61"/>
      <c r="W403" s="61"/>
      <c r="X403" s="61"/>
      <c r="Y403" s="61"/>
      <c r="Z403" s="61"/>
      <c r="AA403" s="61"/>
      <c r="AB403" s="61"/>
      <c r="AC403" s="61"/>
      <c r="AD403" s="61"/>
      <c r="AE403" s="61"/>
      <c r="AF403" s="61"/>
      <c r="AG403" s="61"/>
      <c r="AH403" s="61"/>
      <c r="AI403" s="61"/>
      <c r="AJ403" s="61"/>
      <c r="AK403" s="61"/>
      <c r="AL403" s="61"/>
      <c r="AM403" s="61"/>
      <c r="AN403" s="61"/>
    </row>
    <row r="404" spans="1:40" s="30" customFormat="1" x14ac:dyDescent="0.25">
      <c r="A404" s="21"/>
      <c r="B404" s="4"/>
      <c r="C404" s="19"/>
      <c r="D404" s="4"/>
      <c r="E404" s="4"/>
      <c r="F404" s="4"/>
      <c r="G404" s="4"/>
      <c r="H404" s="4"/>
      <c r="I404" s="4"/>
      <c r="J404" s="4"/>
      <c r="M404" s="4"/>
      <c r="N404" s="4"/>
      <c r="O404" s="4"/>
      <c r="P404" s="4"/>
      <c r="Q404" s="4"/>
      <c r="R404" s="4"/>
      <c r="S404" s="61"/>
      <c r="T404" s="61"/>
      <c r="U404" s="61"/>
      <c r="V404" s="61"/>
      <c r="W404" s="61"/>
      <c r="X404" s="61"/>
      <c r="Y404" s="61"/>
      <c r="Z404" s="61"/>
      <c r="AA404" s="61"/>
      <c r="AB404" s="61"/>
      <c r="AC404" s="61"/>
      <c r="AD404" s="61"/>
      <c r="AE404" s="61"/>
      <c r="AF404" s="61"/>
      <c r="AG404" s="61"/>
      <c r="AH404" s="61"/>
      <c r="AI404" s="61"/>
      <c r="AJ404" s="61"/>
      <c r="AK404" s="61"/>
      <c r="AL404" s="61"/>
      <c r="AM404" s="61"/>
      <c r="AN404" s="61"/>
    </row>
    <row r="405" spans="1:40" s="30" customFormat="1" x14ac:dyDescent="0.25">
      <c r="A405" s="21"/>
      <c r="B405" s="4"/>
      <c r="C405" s="19"/>
      <c r="D405" s="4"/>
      <c r="E405" s="4"/>
      <c r="F405" s="4"/>
      <c r="G405" s="4"/>
      <c r="H405" s="4"/>
      <c r="I405" s="4"/>
      <c r="J405" s="4"/>
      <c r="M405" s="4"/>
      <c r="N405" s="4"/>
      <c r="O405" s="4"/>
      <c r="P405" s="4"/>
      <c r="Q405" s="4"/>
      <c r="R405" s="4"/>
      <c r="S405" s="61"/>
      <c r="T405" s="61"/>
      <c r="U405" s="61"/>
      <c r="V405" s="61"/>
      <c r="W405" s="61"/>
      <c r="X405" s="61"/>
      <c r="Y405" s="61"/>
      <c r="Z405" s="61"/>
      <c r="AA405" s="61"/>
      <c r="AB405" s="61"/>
      <c r="AC405" s="61"/>
      <c r="AD405" s="61"/>
      <c r="AE405" s="61"/>
      <c r="AF405" s="61"/>
      <c r="AG405" s="61"/>
      <c r="AH405" s="61"/>
      <c r="AI405" s="61"/>
      <c r="AJ405" s="61"/>
      <c r="AK405" s="61"/>
      <c r="AL405" s="61"/>
      <c r="AM405" s="61"/>
      <c r="AN405" s="61"/>
    </row>
    <row r="406" spans="1:40" s="30" customFormat="1" x14ac:dyDescent="0.25">
      <c r="A406" s="21"/>
      <c r="B406" s="4"/>
      <c r="C406" s="19"/>
      <c r="D406" s="4"/>
      <c r="E406" s="4"/>
      <c r="F406" s="4"/>
      <c r="G406" s="4"/>
      <c r="H406" s="4"/>
      <c r="I406" s="4"/>
      <c r="J406" s="4"/>
      <c r="M406" s="4"/>
      <c r="N406" s="4"/>
      <c r="O406" s="4"/>
      <c r="P406" s="4"/>
      <c r="Q406" s="4"/>
      <c r="R406" s="4"/>
      <c r="S406" s="61"/>
      <c r="T406" s="61"/>
      <c r="U406" s="61"/>
      <c r="V406" s="61"/>
      <c r="W406" s="61"/>
      <c r="X406" s="61"/>
      <c r="Y406" s="61"/>
      <c r="Z406" s="61"/>
      <c r="AA406" s="61"/>
      <c r="AB406" s="61"/>
      <c r="AC406" s="61"/>
      <c r="AD406" s="61"/>
      <c r="AE406" s="61"/>
      <c r="AF406" s="61"/>
      <c r="AG406" s="61"/>
      <c r="AH406" s="61"/>
      <c r="AI406" s="61"/>
      <c r="AJ406" s="61"/>
      <c r="AK406" s="61"/>
      <c r="AL406" s="61"/>
      <c r="AM406" s="61"/>
      <c r="AN406" s="61"/>
    </row>
    <row r="407" spans="1:40" s="30" customFormat="1" x14ac:dyDescent="0.25">
      <c r="A407" s="21"/>
      <c r="B407" s="4"/>
      <c r="C407" s="19"/>
      <c r="D407" s="4"/>
      <c r="E407" s="4"/>
      <c r="F407" s="4"/>
      <c r="G407" s="4"/>
      <c r="H407" s="4"/>
      <c r="I407" s="4"/>
      <c r="J407" s="4"/>
      <c r="M407" s="4"/>
      <c r="N407" s="4"/>
      <c r="O407" s="4"/>
      <c r="P407" s="4"/>
      <c r="Q407" s="4"/>
      <c r="R407" s="4"/>
      <c r="S407" s="61"/>
      <c r="T407" s="61"/>
      <c r="U407" s="61"/>
      <c r="V407" s="61"/>
      <c r="W407" s="61"/>
      <c r="X407" s="61"/>
      <c r="Y407" s="61"/>
      <c r="Z407" s="61"/>
      <c r="AA407" s="61"/>
      <c r="AB407" s="61"/>
      <c r="AC407" s="61"/>
      <c r="AD407" s="61"/>
      <c r="AE407" s="61"/>
      <c r="AF407" s="61"/>
      <c r="AG407" s="61"/>
      <c r="AH407" s="61"/>
      <c r="AI407" s="61"/>
      <c r="AJ407" s="61"/>
      <c r="AK407" s="61"/>
      <c r="AL407" s="61"/>
      <c r="AM407" s="61"/>
      <c r="AN407" s="61"/>
    </row>
    <row r="408" spans="1:40" s="30" customFormat="1" x14ac:dyDescent="0.25">
      <c r="A408" s="21"/>
      <c r="B408" s="4"/>
      <c r="C408" s="19"/>
      <c r="D408" s="4"/>
      <c r="E408" s="4"/>
      <c r="F408" s="4"/>
      <c r="G408" s="4"/>
      <c r="H408" s="4"/>
      <c r="I408" s="4"/>
      <c r="J408" s="4"/>
      <c r="M408" s="4"/>
      <c r="N408" s="4"/>
      <c r="O408" s="4"/>
      <c r="P408" s="4"/>
      <c r="Q408" s="4"/>
      <c r="R408" s="4"/>
      <c r="S408" s="61"/>
      <c r="T408" s="61"/>
      <c r="U408" s="61"/>
      <c r="V408" s="61"/>
      <c r="W408" s="61"/>
      <c r="X408" s="61"/>
      <c r="Y408" s="61"/>
      <c r="Z408" s="61"/>
      <c r="AA408" s="61"/>
      <c r="AB408" s="61"/>
      <c r="AC408" s="61"/>
      <c r="AD408" s="61"/>
      <c r="AE408" s="61"/>
      <c r="AF408" s="61"/>
      <c r="AG408" s="61"/>
      <c r="AH408" s="61"/>
      <c r="AI408" s="61"/>
      <c r="AJ408" s="61"/>
      <c r="AK408" s="61"/>
      <c r="AL408" s="61"/>
      <c r="AM408" s="61"/>
      <c r="AN408" s="61"/>
    </row>
    <row r="409" spans="1:40" s="30" customFormat="1" x14ac:dyDescent="0.25">
      <c r="A409" s="21"/>
      <c r="B409" s="4"/>
      <c r="C409" s="19"/>
      <c r="D409" s="4"/>
      <c r="E409" s="4"/>
      <c r="F409" s="4"/>
      <c r="G409" s="4"/>
      <c r="H409" s="4"/>
      <c r="I409" s="4"/>
      <c r="J409" s="4"/>
      <c r="M409" s="4"/>
      <c r="N409" s="4"/>
      <c r="O409" s="4"/>
      <c r="P409" s="4"/>
      <c r="Q409" s="4"/>
      <c r="R409" s="4"/>
      <c r="S409" s="61"/>
      <c r="T409" s="61"/>
      <c r="U409" s="61"/>
      <c r="V409" s="61"/>
      <c r="W409" s="61"/>
      <c r="X409" s="61"/>
      <c r="Y409" s="61"/>
      <c r="Z409" s="61"/>
      <c r="AA409" s="61"/>
      <c r="AB409" s="61"/>
      <c r="AC409" s="61"/>
      <c r="AD409" s="61"/>
      <c r="AE409" s="61"/>
      <c r="AF409" s="61"/>
      <c r="AG409" s="61"/>
      <c r="AH409" s="61"/>
      <c r="AI409" s="61"/>
      <c r="AJ409" s="61"/>
      <c r="AK409" s="61"/>
      <c r="AL409" s="61"/>
      <c r="AM409" s="61"/>
      <c r="AN409" s="61"/>
    </row>
  </sheetData>
  <mergeCells count="28">
    <mergeCell ref="K20:L20"/>
    <mergeCell ref="K21:L21"/>
    <mergeCell ref="K13:L13"/>
    <mergeCell ref="K14:L14"/>
    <mergeCell ref="K15:L15"/>
    <mergeCell ref="K16:L16"/>
    <mergeCell ref="K17:L17"/>
    <mergeCell ref="E6:I6"/>
    <mergeCell ref="K11:L11"/>
    <mergeCell ref="K12:L12"/>
    <mergeCell ref="K18:L18"/>
    <mergeCell ref="K19:L19"/>
    <mergeCell ref="B1:R1"/>
    <mergeCell ref="B26:C26"/>
    <mergeCell ref="B27:C27"/>
    <mergeCell ref="N7:R7"/>
    <mergeCell ref="K10:L10"/>
    <mergeCell ref="B23:R23"/>
    <mergeCell ref="B24:O24"/>
    <mergeCell ref="B7:B8"/>
    <mergeCell ref="C7:C8"/>
    <mergeCell ref="E7:I7"/>
    <mergeCell ref="B3:L3"/>
    <mergeCell ref="B4:L4"/>
    <mergeCell ref="B5:C5"/>
    <mergeCell ref="E5:I5"/>
    <mergeCell ref="K5:L6"/>
    <mergeCell ref="B6:C6"/>
  </mergeCells>
  <dataValidations disablePrompts="1" count="1">
    <dataValidation type="list" allowBlank="1" showInputMessage="1" showErrorMessage="1" sqref="K30:K31" xr:uid="{00000000-0002-0000-0F00-000000000000}">
      <formula1>$A$22:$A$25</formula1>
    </dataValidation>
  </dataValidations>
  <hyperlinks>
    <hyperlink ref="B5" r:id="rId1" xr:uid="{00000000-0004-0000-0F00-000000000000}"/>
    <hyperlink ref="T16" r:id="rId2" xr:uid="{00000000-0004-0000-0F00-000001000000}"/>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0" r:id="rId3"/>
  <rowBreaks count="1" manualBreakCount="1">
    <brk id="19" min="1" max="18" man="1"/>
  </rowBreaks>
  <colBreaks count="1" manualBreakCount="1">
    <brk id="19" max="1048575" man="1"/>
  </colBreaks>
  <drawing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F00-000001000000}">
          <x14:formula1>
            <xm:f>'C:\Users\asantama\Desktop\PROCESOS 2016\ESTUDIOS DE MERCADO\MINIMA CUANTIA\ADQUISICION BUZONES DE SUGERENCIAS\[ESTUDIO DE MERCADO DEFINITIVO  BUZON DE SUGERENCIAS.xlsx]DATOS'!#REF!</xm:f>
          </x14:formula1>
          <xm:sqref>E29:E32 C29 K29</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288"/>
  <sheetViews>
    <sheetView zoomScale="65" zoomScaleNormal="65" zoomScaleSheetLayoutView="40" workbookViewId="0">
      <selection activeCell="C5" sqref="C5:C12"/>
    </sheetView>
  </sheetViews>
  <sheetFormatPr baseColWidth="10" defaultRowHeight="15" x14ac:dyDescent="0.2"/>
  <cols>
    <col min="1" max="1" width="1.7109375" style="4" customWidth="1"/>
    <col min="2" max="2" width="6.7109375" style="4" customWidth="1"/>
    <col min="3" max="3" width="65.7109375" style="19" customWidth="1"/>
    <col min="4" max="4" width="15.7109375" style="4" customWidth="1"/>
    <col min="5" max="5" width="1.7109375" style="16" customWidth="1"/>
    <col min="6" max="6" width="21.7109375" style="4" customWidth="1"/>
    <col min="7" max="7" width="19.7109375" style="4" customWidth="1"/>
    <col min="8" max="8" width="21.7109375" style="4" customWidth="1"/>
    <col min="9" max="9" width="25.7109375" style="4" customWidth="1"/>
    <col min="10" max="16384" width="11.42578125" style="4"/>
  </cols>
  <sheetData>
    <row r="1" spans="1:9" ht="15.75" thickBot="1" x14ac:dyDescent="0.25"/>
    <row r="2" spans="1:9" ht="93.75" customHeight="1" thickBot="1" x14ac:dyDescent="0.25">
      <c r="B2" s="90"/>
      <c r="C2" s="74"/>
      <c r="D2" s="1162" t="s">
        <v>87</v>
      </c>
      <c r="E2" s="1163"/>
      <c r="F2" s="1163"/>
      <c r="G2" s="1163"/>
      <c r="H2" s="1163"/>
      <c r="I2" s="1164"/>
    </row>
    <row r="3" spans="1:9" ht="48.75" customHeight="1" thickBot="1" x14ac:dyDescent="0.25">
      <c r="B3" s="1165" t="s">
        <v>30</v>
      </c>
      <c r="C3" s="956" t="s">
        <v>42</v>
      </c>
      <c r="D3" s="1138" t="s">
        <v>49</v>
      </c>
      <c r="E3" s="5"/>
      <c r="F3" s="864" t="s">
        <v>88</v>
      </c>
      <c r="G3" s="865"/>
      <c r="H3" s="865"/>
      <c r="I3" s="866"/>
    </row>
    <row r="4" spans="1:9" ht="57.75" customHeight="1" thickBot="1" x14ac:dyDescent="0.25">
      <c r="B4" s="1166"/>
      <c r="C4" s="957"/>
      <c r="D4" s="1139"/>
      <c r="E4" s="5"/>
      <c r="F4" s="7" t="s">
        <v>37</v>
      </c>
      <c r="G4" s="8" t="s">
        <v>38</v>
      </c>
      <c r="H4" s="8" t="s">
        <v>39</v>
      </c>
      <c r="I4" s="8" t="s">
        <v>40</v>
      </c>
    </row>
    <row r="5" spans="1:9" ht="59.25" customHeight="1" thickBot="1" x14ac:dyDescent="0.25">
      <c r="B5" s="88">
        <v>1</v>
      </c>
      <c r="C5" s="78" t="s">
        <v>79</v>
      </c>
      <c r="D5" s="10">
        <v>1</v>
      </c>
      <c r="E5" s="5"/>
      <c r="F5" s="85">
        <v>0</v>
      </c>
      <c r="G5" s="85">
        <f>F5*19%</f>
        <v>0</v>
      </c>
      <c r="H5" s="86">
        <f t="shared" ref="H5:H12" si="0">F5+G5</f>
        <v>0</v>
      </c>
      <c r="I5" s="86">
        <f t="shared" ref="I5:I12" si="1">H5*D5</f>
        <v>0</v>
      </c>
    </row>
    <row r="6" spans="1:9" ht="47.1" customHeight="1" thickBot="1" x14ac:dyDescent="0.25">
      <c r="B6" s="88">
        <v>2</v>
      </c>
      <c r="C6" s="78" t="s">
        <v>80</v>
      </c>
      <c r="D6" s="10">
        <v>1</v>
      </c>
      <c r="E6" s="5"/>
      <c r="F6" s="85">
        <v>0</v>
      </c>
      <c r="G6" s="85">
        <f t="shared" ref="G6:G12" si="2">F6*19%</f>
        <v>0</v>
      </c>
      <c r="H6" s="86">
        <f t="shared" si="0"/>
        <v>0</v>
      </c>
      <c r="I6" s="86">
        <f t="shared" si="1"/>
        <v>0</v>
      </c>
    </row>
    <row r="7" spans="1:9" ht="47.1" customHeight="1" thickBot="1" x14ac:dyDescent="0.25">
      <c r="B7" s="88">
        <v>3</v>
      </c>
      <c r="C7" s="78" t="s">
        <v>81</v>
      </c>
      <c r="D7" s="10">
        <v>1</v>
      </c>
      <c r="E7" s="5"/>
      <c r="F7" s="85">
        <v>0</v>
      </c>
      <c r="G7" s="85">
        <f t="shared" si="2"/>
        <v>0</v>
      </c>
      <c r="H7" s="86">
        <f t="shared" si="0"/>
        <v>0</v>
      </c>
      <c r="I7" s="86">
        <f t="shared" si="1"/>
        <v>0</v>
      </c>
    </row>
    <row r="8" spans="1:9" ht="47.1" customHeight="1" thickBot="1" x14ac:dyDescent="0.25">
      <c r="B8" s="88">
        <v>4</v>
      </c>
      <c r="C8" s="78" t="s">
        <v>82</v>
      </c>
      <c r="D8" s="10">
        <v>1</v>
      </c>
      <c r="E8" s="5"/>
      <c r="F8" s="85">
        <v>0</v>
      </c>
      <c r="G8" s="85">
        <f t="shared" si="2"/>
        <v>0</v>
      </c>
      <c r="H8" s="86">
        <f t="shared" si="0"/>
        <v>0</v>
      </c>
      <c r="I8" s="86">
        <f t="shared" si="1"/>
        <v>0</v>
      </c>
    </row>
    <row r="9" spans="1:9" ht="47.1" customHeight="1" thickBot="1" x14ac:dyDescent="0.25">
      <c r="B9" s="88">
        <v>5</v>
      </c>
      <c r="C9" s="78" t="s">
        <v>83</v>
      </c>
      <c r="D9" s="10">
        <v>1</v>
      </c>
      <c r="E9" s="5"/>
      <c r="F9" s="85">
        <v>0</v>
      </c>
      <c r="G9" s="85">
        <f t="shared" si="2"/>
        <v>0</v>
      </c>
      <c r="H9" s="86">
        <f t="shared" si="0"/>
        <v>0</v>
      </c>
      <c r="I9" s="86">
        <f t="shared" si="1"/>
        <v>0</v>
      </c>
    </row>
    <row r="10" spans="1:9" ht="47.1" customHeight="1" thickBot="1" x14ac:dyDescent="0.25">
      <c r="B10" s="88">
        <v>6</v>
      </c>
      <c r="C10" s="78" t="s">
        <v>84</v>
      </c>
      <c r="D10" s="10">
        <v>1</v>
      </c>
      <c r="E10" s="5"/>
      <c r="F10" s="85">
        <v>0</v>
      </c>
      <c r="G10" s="85">
        <f t="shared" si="2"/>
        <v>0</v>
      </c>
      <c r="H10" s="86">
        <f t="shared" si="0"/>
        <v>0</v>
      </c>
      <c r="I10" s="86">
        <f t="shared" si="1"/>
        <v>0</v>
      </c>
    </row>
    <row r="11" spans="1:9" ht="47.1" customHeight="1" thickBot="1" x14ac:dyDescent="0.25">
      <c r="B11" s="88">
        <v>7</v>
      </c>
      <c r="C11" s="78" t="s">
        <v>85</v>
      </c>
      <c r="D11" s="10">
        <v>1</v>
      </c>
      <c r="E11" s="5"/>
      <c r="F11" s="85">
        <v>0</v>
      </c>
      <c r="G11" s="85">
        <f t="shared" si="2"/>
        <v>0</v>
      </c>
      <c r="H11" s="86">
        <f t="shared" si="0"/>
        <v>0</v>
      </c>
      <c r="I11" s="86">
        <f t="shared" si="1"/>
        <v>0</v>
      </c>
    </row>
    <row r="12" spans="1:9" ht="47.1" customHeight="1" thickBot="1" x14ac:dyDescent="0.25">
      <c r="B12" s="88">
        <v>8</v>
      </c>
      <c r="C12" s="78" t="s">
        <v>86</v>
      </c>
      <c r="D12" s="10">
        <v>1</v>
      </c>
      <c r="E12" s="5"/>
      <c r="F12" s="85">
        <v>0</v>
      </c>
      <c r="G12" s="85">
        <f t="shared" si="2"/>
        <v>0</v>
      </c>
      <c r="H12" s="86">
        <f t="shared" si="0"/>
        <v>0</v>
      </c>
      <c r="I12" s="86">
        <f t="shared" si="1"/>
        <v>0</v>
      </c>
    </row>
    <row r="13" spans="1:9" ht="35.1" customHeight="1" thickBot="1" x14ac:dyDescent="0.25">
      <c r="C13" s="1160" t="s">
        <v>41</v>
      </c>
      <c r="D13" s="1161"/>
      <c r="E13" s="4"/>
      <c r="I13" s="12">
        <f>SUM(I5:I12)</f>
        <v>0</v>
      </c>
    </row>
    <row r="14" spans="1:9" s="16" customFormat="1" x14ac:dyDescent="0.2">
      <c r="A14" s="76"/>
      <c r="B14" s="76"/>
    </row>
    <row r="15" spans="1:9" x14ac:dyDescent="0.2">
      <c r="C15" s="4"/>
      <c r="E15" s="4"/>
    </row>
    <row r="16" spans="1:9" x14ac:dyDescent="0.2">
      <c r="C16" s="4"/>
      <c r="E16" s="4"/>
    </row>
    <row r="17" s="4" customFormat="1" x14ac:dyDescent="0.2"/>
    <row r="18" s="4" customFormat="1" x14ac:dyDescent="0.2"/>
    <row r="19" s="4" customFormat="1" x14ac:dyDescent="0.2"/>
    <row r="20" s="4" customFormat="1" x14ac:dyDescent="0.2"/>
    <row r="21" s="4" customFormat="1" x14ac:dyDescent="0.2"/>
    <row r="22" s="4" customFormat="1" x14ac:dyDescent="0.2"/>
    <row r="23" s="4" customFormat="1" x14ac:dyDescent="0.2"/>
    <row r="24" s="4" customFormat="1" x14ac:dyDescent="0.2"/>
    <row r="25" s="4" customFormat="1" x14ac:dyDescent="0.2"/>
    <row r="26" s="4" customFormat="1" x14ac:dyDescent="0.2"/>
    <row r="27" s="4" customFormat="1" x14ac:dyDescent="0.2"/>
    <row r="28" s="4" customFormat="1" x14ac:dyDescent="0.2"/>
    <row r="29" s="4" customFormat="1" x14ac:dyDescent="0.2"/>
    <row r="30" s="4" customFormat="1" x14ac:dyDescent="0.2"/>
    <row r="31" s="4" customFormat="1" x14ac:dyDescent="0.2"/>
    <row r="32" s="4" customFormat="1" x14ac:dyDescent="0.2"/>
    <row r="33" s="4" customFormat="1" x14ac:dyDescent="0.2"/>
    <row r="34" s="4" customFormat="1" x14ac:dyDescent="0.2"/>
    <row r="35" s="4" customFormat="1" x14ac:dyDescent="0.2"/>
    <row r="36" s="4" customFormat="1" x14ac:dyDescent="0.2"/>
    <row r="37" s="4" customFormat="1" x14ac:dyDescent="0.2"/>
    <row r="38" s="4" customFormat="1" x14ac:dyDescent="0.2"/>
    <row r="39" s="4" customFormat="1" x14ac:dyDescent="0.2"/>
    <row r="40" s="4" customFormat="1" x14ac:dyDescent="0.2"/>
    <row r="41" s="4" customFormat="1" x14ac:dyDescent="0.2"/>
    <row r="42" s="4" customFormat="1" x14ac:dyDescent="0.2"/>
    <row r="43" s="4" customFormat="1" x14ac:dyDescent="0.2"/>
    <row r="44" s="4" customFormat="1" x14ac:dyDescent="0.2"/>
    <row r="45" s="4" customFormat="1" x14ac:dyDescent="0.2"/>
    <row r="46" s="4" customFormat="1" x14ac:dyDescent="0.2"/>
    <row r="47" s="4" customFormat="1" x14ac:dyDescent="0.2"/>
    <row r="48" s="4" customFormat="1" x14ac:dyDescent="0.2"/>
    <row r="49" s="4" customFormat="1" x14ac:dyDescent="0.2"/>
    <row r="50" s="4" customFormat="1" x14ac:dyDescent="0.2"/>
    <row r="51" s="4" customFormat="1" x14ac:dyDescent="0.2"/>
    <row r="52" s="4" customFormat="1" x14ac:dyDescent="0.2"/>
    <row r="53" s="4" customFormat="1" x14ac:dyDescent="0.2"/>
    <row r="54" s="4" customFormat="1" x14ac:dyDescent="0.2"/>
    <row r="55" s="4" customFormat="1" x14ac:dyDescent="0.2"/>
    <row r="56" s="4" customFormat="1" x14ac:dyDescent="0.2"/>
    <row r="57" s="4" customFormat="1" x14ac:dyDescent="0.2"/>
    <row r="58" s="4" customFormat="1" x14ac:dyDescent="0.2"/>
    <row r="59" s="4" customFormat="1" x14ac:dyDescent="0.2"/>
    <row r="60" s="4" customFormat="1" x14ac:dyDescent="0.2"/>
    <row r="61" s="4" customFormat="1" x14ac:dyDescent="0.2"/>
    <row r="62" s="4" customFormat="1" x14ac:dyDescent="0.2"/>
    <row r="63" s="4" customFormat="1" x14ac:dyDescent="0.2"/>
    <row r="64" s="4" customFormat="1" x14ac:dyDescent="0.2"/>
    <row r="65" s="4" customFormat="1" x14ac:dyDescent="0.2"/>
    <row r="66" s="4" customFormat="1" x14ac:dyDescent="0.2"/>
    <row r="67" s="4" customFormat="1" x14ac:dyDescent="0.2"/>
    <row r="68" s="4" customFormat="1" x14ac:dyDescent="0.2"/>
    <row r="69" s="4" customFormat="1" x14ac:dyDescent="0.2"/>
    <row r="70" s="4" customFormat="1" x14ac:dyDescent="0.2"/>
    <row r="71" s="4" customFormat="1" x14ac:dyDescent="0.2"/>
    <row r="72" s="4" customFormat="1" x14ac:dyDescent="0.2"/>
    <row r="73" s="4" customFormat="1" x14ac:dyDescent="0.2"/>
    <row r="74" s="4" customFormat="1" x14ac:dyDescent="0.2"/>
    <row r="75" s="4" customFormat="1" x14ac:dyDescent="0.2"/>
    <row r="76" s="4" customFormat="1" x14ac:dyDescent="0.2"/>
    <row r="77" s="4" customFormat="1" x14ac:dyDescent="0.2"/>
    <row r="78" s="4" customFormat="1" x14ac:dyDescent="0.2"/>
    <row r="79" s="4" customFormat="1" x14ac:dyDescent="0.2"/>
    <row r="80"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row r="105" s="4" customFormat="1" x14ac:dyDescent="0.2"/>
    <row r="106" s="4" customFormat="1" x14ac:dyDescent="0.2"/>
    <row r="107" s="4" customFormat="1" x14ac:dyDescent="0.2"/>
    <row r="108" s="4" customFormat="1" x14ac:dyDescent="0.2"/>
    <row r="109" s="4" customFormat="1" x14ac:dyDescent="0.2"/>
    <row r="110" s="4" customFormat="1" x14ac:dyDescent="0.2"/>
    <row r="111" s="4" customFormat="1" x14ac:dyDescent="0.2"/>
    <row r="112"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sheetData>
  <mergeCells count="6">
    <mergeCell ref="C13:D13"/>
    <mergeCell ref="D2:I2"/>
    <mergeCell ref="B3:B4"/>
    <mergeCell ref="C3:C4"/>
    <mergeCell ref="D3:D4"/>
    <mergeCell ref="F3:I3"/>
  </mergeCells>
  <printOptions horizontalCentered="1"/>
  <pageMargins left="0.31496062992125984" right="0.31496062992125984" top="0.31496062992125984" bottom="0.31496062992125984" header="0.31496062992125984" footer="0.31496062992125984"/>
  <pageSetup paperSize="14" scale="44" fitToHeight="0" orientation="landscape" horizontalDpi="4294967293" verticalDpi="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24</vt:i4>
      </vt:variant>
    </vt:vector>
  </HeadingPairs>
  <TitlesOfParts>
    <vt:vector size="43" baseType="lpstr">
      <vt:lpstr>Solicitud cotizaciones</vt:lpstr>
      <vt:lpstr>GENERAL</vt:lpstr>
      <vt:lpstr>Anexo 1</vt:lpstr>
      <vt:lpstr>Anexo1 cotizaciones2026</vt:lpstr>
      <vt:lpstr>historico </vt:lpstr>
      <vt:lpstr>historico 2022</vt:lpstr>
      <vt:lpstr>Anexo 1 HISTORICOS</vt:lpstr>
      <vt:lpstr>ANEX 2 PROYEC 2026-2027-2028</vt:lpstr>
      <vt:lpstr>ANEXO 2  historicovs cotizacio </vt:lpstr>
      <vt:lpstr>  ANEXO 3 vig 2027(12 meses)  </vt:lpstr>
      <vt:lpstr>no incluir</vt:lpstr>
      <vt:lpstr>  ANEXO 3 vigenc 2028(2 meses) </vt:lpstr>
      <vt:lpstr>ANEXO 3 RESUMEN VIG(2026-2028)</vt:lpstr>
      <vt:lpstr>Anexo 4 CONSOLIDADO 2026-2028</vt:lpstr>
      <vt:lpstr>cuadros resumen vigencia</vt:lpstr>
      <vt:lpstr>LISTA DE REPUESTOS</vt:lpstr>
      <vt:lpstr>anexo economico</vt:lpstr>
      <vt:lpstr>Anexo 4</vt:lpstr>
      <vt:lpstr>COTIZACIÓN</vt:lpstr>
      <vt:lpstr>'  ANEXO 3 vig 2027(12 meses)  '!Área_de_impresión</vt:lpstr>
      <vt:lpstr>'  ANEXO 3 vigenc 2028(2 meses) '!Área_de_impresión</vt:lpstr>
      <vt:lpstr>'ANEX 2 PROYEC 2026-2027-2028'!Área_de_impresión</vt:lpstr>
      <vt:lpstr>'Anexo 1 HISTORICOS'!Área_de_impresión</vt:lpstr>
      <vt:lpstr>'ANEXO 2  historicovs cotizacio '!Área_de_impresión</vt:lpstr>
      <vt:lpstr>'ANEXO 3 RESUMEN VIG(2026-2028)'!Área_de_impresión</vt:lpstr>
      <vt:lpstr>'Anexo 4'!Área_de_impresión</vt:lpstr>
      <vt:lpstr>'Anexo 4 CONSOLIDADO 2026-2028'!Área_de_impresión</vt:lpstr>
      <vt:lpstr>'anexo economico'!Área_de_impresión</vt:lpstr>
      <vt:lpstr>'Anexo1 cotizaciones2026'!Área_de_impresión</vt:lpstr>
      <vt:lpstr>COTIZACIÓN!Área_de_impresión</vt:lpstr>
      <vt:lpstr>'no incluir'!Área_de_impresión</vt:lpstr>
      <vt:lpstr>'  ANEXO 3 vig 2027(12 meses)  '!Títulos_a_imprimir</vt:lpstr>
      <vt:lpstr>'  ANEXO 3 vigenc 2028(2 meses) '!Títulos_a_imprimir</vt:lpstr>
      <vt:lpstr>'ANEX 2 PROYEC 2026-2027-2028'!Títulos_a_imprimir</vt:lpstr>
      <vt:lpstr>'Anexo 1 HISTORICOS'!Títulos_a_imprimir</vt:lpstr>
      <vt:lpstr>'ANEXO 2  historicovs cotizacio '!Títulos_a_imprimir</vt:lpstr>
      <vt:lpstr>'ANEXO 3 RESUMEN VIG(2026-2028)'!Títulos_a_imprimir</vt:lpstr>
      <vt:lpstr>'Anexo 4'!Títulos_a_imprimir</vt:lpstr>
      <vt:lpstr>'Anexo 4 CONSOLIDADO 2026-2028'!Títulos_a_imprimir</vt:lpstr>
      <vt:lpstr>'anexo economico'!Títulos_a_imprimir</vt:lpstr>
      <vt:lpstr>'Anexo1 cotizaciones2026'!Títulos_a_imprimir</vt:lpstr>
      <vt:lpstr>COTIZACIÓN!Títulos_a_imprimir</vt:lpstr>
      <vt:lpstr>'no incluir'!Títulos_a_imprimir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Claudia Leticia Diaz Silva</cp:lastModifiedBy>
  <cp:lastPrinted>2019-11-15T19:30:44Z</cp:lastPrinted>
  <dcterms:created xsi:type="dcterms:W3CDTF">2017-01-13T15:55:25Z</dcterms:created>
  <dcterms:modified xsi:type="dcterms:W3CDTF">2026-09-15T15:07:32Z</dcterms:modified>
</cp:coreProperties>
</file>