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autoCompressPictures="0" defaultThemeVersion="124226"/>
  <mc:AlternateContent xmlns:mc="http://schemas.openxmlformats.org/markup-compatibility/2006">
    <mc:Choice Requires="x15">
      <x15ac:absPath xmlns:x15ac="http://schemas.microsoft.com/office/spreadsheetml/2010/11/ac" url="D:\ahoyos\Oficina\2018\"/>
    </mc:Choice>
  </mc:AlternateContent>
  <xr:revisionPtr revIDLastSave="0" documentId="8_{07BC556B-BD82-411E-BDDF-021A9D444AB7}" xr6:coauthVersionLast="31" xr6:coauthVersionMax="31" xr10:uidLastSave="{00000000-0000-0000-0000-000000000000}"/>
  <bookViews>
    <workbookView xWindow="0" yWindow="0" windowWidth="20430" windowHeight="7650" tabRatio="930" xr2:uid="{00000000-000D-0000-FFFF-FFFF00000000}"/>
  </bookViews>
  <sheets>
    <sheet name="Conformación" sheetId="1" r:id="rId1"/>
    <sheet name="K-Kr Constructor" sheetId="4" r:id="rId2"/>
    <sheet name="Saldos de contratos (SCE)" sheetId="34" r:id="rId3"/>
    <sheet name="Exp. oferente" sheetId="5" r:id="rId4"/>
    <sheet name="Exp. profesionales" sheetId="35" state="hidden" r:id="rId5"/>
    <sheet name="Resumen Evaluación" sheetId="24" state="hidden" r:id="rId6"/>
    <sheet name="Exp. oferente ADICIONAL" sheetId="36" r:id="rId7"/>
    <sheet name="JURIDICO CONSORCIO INTRA" sheetId="51" r:id="rId8"/>
    <sheet name="JURID CONSCIO INTRADMICIL 2018" sheetId="52" r:id="rId9"/>
    <sheet name="FINANC CONSORCIO INTRA" sheetId="53" r:id="rId10"/>
    <sheet name="FINANC CONS INTRADOMI. 2018" sheetId="54" r:id="rId11"/>
    <sheet name="Hoja1" sheetId="50" state="hidden" r:id="rId12"/>
    <sheet name="Exp. profesionales (años)" sheetId="38" state="hidden" r:id="rId13"/>
    <sheet name="Exp. profesionales (2)" sheetId="39" state="hidden" r:id="rId14"/>
    <sheet name="Formato 7A" sheetId="40" state="hidden" r:id="rId15"/>
    <sheet name="Formato 11" sheetId="41" state="hidden" r:id="rId16"/>
    <sheet name="OBSERVACIONES" sheetId="42" state="hidden" r:id="rId17"/>
    <sheet name="Exp. profesionales ADICIONAL" sheetId="37" state="hidden"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 localSheetId="6">#REF!</definedName>
    <definedName name="_" localSheetId="13">#REF!</definedName>
    <definedName name="_" localSheetId="12">#REF!</definedName>
    <definedName name="_" localSheetId="17">#REF!</definedName>
    <definedName name="_" localSheetId="15">#REF!</definedName>
    <definedName name="_" localSheetId="14">#REF!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6">#REF!</definedName>
    <definedName name="___EST1" localSheetId="13">#REF!</definedName>
    <definedName name="___EST1" localSheetId="12">#REF!</definedName>
    <definedName name="___EST1" localSheetId="17">#REF!</definedName>
    <definedName name="___EST1" localSheetId="15">#REF!</definedName>
    <definedName name="___EST1">#REF!</definedName>
    <definedName name="___EST10" localSheetId="6">#REF!</definedName>
    <definedName name="___EST10" localSheetId="13">#REF!</definedName>
    <definedName name="___EST10" localSheetId="12">#REF!</definedName>
    <definedName name="___EST10" localSheetId="17">#REF!</definedName>
    <definedName name="___EST10" localSheetId="15">#REF!</definedName>
    <definedName name="___EST10">#REF!</definedName>
    <definedName name="___EST11" localSheetId="6">#REF!</definedName>
    <definedName name="___EST11" localSheetId="13">#REF!</definedName>
    <definedName name="___EST11" localSheetId="12">#REF!</definedName>
    <definedName name="___EST11" localSheetId="17">#REF!</definedName>
    <definedName name="___EST11" localSheetId="15">#REF!</definedName>
    <definedName name="___EST11">#REF!</definedName>
    <definedName name="___EST12" localSheetId="6">#REF!</definedName>
    <definedName name="___EST12" localSheetId="13">#REF!</definedName>
    <definedName name="___EST12" localSheetId="12">#REF!</definedName>
    <definedName name="___EST12" localSheetId="17">#REF!</definedName>
    <definedName name="___EST12" localSheetId="15">#REF!</definedName>
    <definedName name="___EST12">#REF!</definedName>
    <definedName name="___EST13" localSheetId="6">#REF!</definedName>
    <definedName name="___EST13" localSheetId="13">#REF!</definedName>
    <definedName name="___EST13" localSheetId="12">#REF!</definedName>
    <definedName name="___EST13" localSheetId="17">#REF!</definedName>
    <definedName name="___EST13" localSheetId="15">#REF!</definedName>
    <definedName name="___EST13">#REF!</definedName>
    <definedName name="___EST14" localSheetId="6">#REF!</definedName>
    <definedName name="___EST14" localSheetId="13">#REF!</definedName>
    <definedName name="___EST14" localSheetId="12">#REF!</definedName>
    <definedName name="___EST14" localSheetId="17">#REF!</definedName>
    <definedName name="___EST14" localSheetId="15">#REF!</definedName>
    <definedName name="___EST14">#REF!</definedName>
    <definedName name="___EST15" localSheetId="6">#REF!</definedName>
    <definedName name="___EST15" localSheetId="13">#REF!</definedName>
    <definedName name="___EST15" localSheetId="12">#REF!</definedName>
    <definedName name="___EST15" localSheetId="17">#REF!</definedName>
    <definedName name="___EST15" localSheetId="15">#REF!</definedName>
    <definedName name="___EST15">#REF!</definedName>
    <definedName name="___EST16" localSheetId="6">#REF!</definedName>
    <definedName name="___EST16" localSheetId="13">#REF!</definedName>
    <definedName name="___EST16" localSheetId="12">#REF!</definedName>
    <definedName name="___EST16" localSheetId="17">#REF!</definedName>
    <definedName name="___EST16" localSheetId="15">#REF!</definedName>
    <definedName name="___EST16">#REF!</definedName>
    <definedName name="___EST17" localSheetId="6">#REF!</definedName>
    <definedName name="___EST17" localSheetId="13">#REF!</definedName>
    <definedName name="___EST17" localSheetId="12">#REF!</definedName>
    <definedName name="___EST17" localSheetId="17">#REF!</definedName>
    <definedName name="___EST17" localSheetId="15">#REF!</definedName>
    <definedName name="___EST17">#REF!</definedName>
    <definedName name="___EST18" localSheetId="6">#REF!</definedName>
    <definedName name="___EST18" localSheetId="13">#REF!</definedName>
    <definedName name="___EST18" localSheetId="12">#REF!</definedName>
    <definedName name="___EST18" localSheetId="17">#REF!</definedName>
    <definedName name="___EST18" localSheetId="15">#REF!</definedName>
    <definedName name="___EST18">#REF!</definedName>
    <definedName name="___EST19" localSheetId="6">#REF!</definedName>
    <definedName name="___EST19" localSheetId="13">#REF!</definedName>
    <definedName name="___EST19" localSheetId="12">#REF!</definedName>
    <definedName name="___EST19" localSheetId="17">#REF!</definedName>
    <definedName name="___EST19" localSheetId="15">#REF!</definedName>
    <definedName name="___EST19">#REF!</definedName>
    <definedName name="___EST2" localSheetId="6">#REF!</definedName>
    <definedName name="___EST2" localSheetId="13">#REF!</definedName>
    <definedName name="___EST2" localSheetId="12">#REF!</definedName>
    <definedName name="___EST2" localSheetId="17">#REF!</definedName>
    <definedName name="___EST2" localSheetId="15">#REF!</definedName>
    <definedName name="___EST2">#REF!</definedName>
    <definedName name="___EST3" localSheetId="6">#REF!</definedName>
    <definedName name="___EST3" localSheetId="13">#REF!</definedName>
    <definedName name="___EST3" localSheetId="12">#REF!</definedName>
    <definedName name="___EST3" localSheetId="17">#REF!</definedName>
    <definedName name="___EST3" localSheetId="15">#REF!</definedName>
    <definedName name="___EST3">#REF!</definedName>
    <definedName name="___EST4" localSheetId="6">#REF!</definedName>
    <definedName name="___EST4" localSheetId="13">#REF!</definedName>
    <definedName name="___EST4" localSheetId="12">#REF!</definedName>
    <definedName name="___EST4" localSheetId="17">#REF!</definedName>
    <definedName name="___EST4" localSheetId="15">#REF!</definedName>
    <definedName name="___EST4">#REF!</definedName>
    <definedName name="___EST5" localSheetId="6">#REF!</definedName>
    <definedName name="___EST5" localSheetId="13">#REF!</definedName>
    <definedName name="___EST5" localSheetId="12">#REF!</definedName>
    <definedName name="___EST5" localSheetId="17">#REF!</definedName>
    <definedName name="___EST5" localSheetId="15">#REF!</definedName>
    <definedName name="___EST5">#REF!</definedName>
    <definedName name="___EST6" localSheetId="6">#REF!</definedName>
    <definedName name="___EST6" localSheetId="13">#REF!</definedName>
    <definedName name="___EST6" localSheetId="12">#REF!</definedName>
    <definedName name="___EST6" localSheetId="17">#REF!</definedName>
    <definedName name="___EST6" localSheetId="15">#REF!</definedName>
    <definedName name="___EST6">#REF!</definedName>
    <definedName name="___EST7" localSheetId="6">#REF!</definedName>
    <definedName name="___EST7" localSheetId="13">#REF!</definedName>
    <definedName name="___EST7" localSheetId="12">#REF!</definedName>
    <definedName name="___EST7" localSheetId="17">#REF!</definedName>
    <definedName name="___EST7" localSheetId="15">#REF!</definedName>
    <definedName name="___EST7">#REF!</definedName>
    <definedName name="___EST8" localSheetId="6">#REF!</definedName>
    <definedName name="___EST8" localSheetId="13">#REF!</definedName>
    <definedName name="___EST8" localSheetId="12">#REF!</definedName>
    <definedName name="___EST8" localSheetId="17">#REF!</definedName>
    <definedName name="___EST8" localSheetId="15">#REF!</definedName>
    <definedName name="___EST8">#REF!</definedName>
    <definedName name="___EST9" localSheetId="6">#REF!</definedName>
    <definedName name="___EST9" localSheetId="13">#REF!</definedName>
    <definedName name="___EST9" localSheetId="12">#REF!</definedName>
    <definedName name="___EST9" localSheetId="17">#REF!</definedName>
    <definedName name="___EST9" localSheetId="15">#REF!</definedName>
    <definedName name="___EST9">#REF!</definedName>
    <definedName name="___EXC1" localSheetId="6">#REF!</definedName>
    <definedName name="___EXC1" localSheetId="13">#REF!</definedName>
    <definedName name="___EXC1" localSheetId="12">#REF!</definedName>
    <definedName name="___EXC1" localSheetId="17">#REF!</definedName>
    <definedName name="___EXC1" localSheetId="15">#REF!</definedName>
    <definedName name="___EXC1">#REF!</definedName>
    <definedName name="___EXC10" localSheetId="6">#REF!</definedName>
    <definedName name="___EXC10" localSheetId="13">#REF!</definedName>
    <definedName name="___EXC10" localSheetId="12">#REF!</definedName>
    <definedName name="___EXC10" localSheetId="17">#REF!</definedName>
    <definedName name="___EXC10" localSheetId="15">#REF!</definedName>
    <definedName name="___EXC10">#REF!</definedName>
    <definedName name="___EXC11" localSheetId="6">#REF!</definedName>
    <definedName name="___EXC11" localSheetId="13">#REF!</definedName>
    <definedName name="___EXC11" localSheetId="12">#REF!</definedName>
    <definedName name="___EXC11" localSheetId="17">#REF!</definedName>
    <definedName name="___EXC11" localSheetId="15">#REF!</definedName>
    <definedName name="___EXC11">#REF!</definedName>
    <definedName name="___EXC12" localSheetId="6">#REF!</definedName>
    <definedName name="___EXC12" localSheetId="13">#REF!</definedName>
    <definedName name="___EXC12" localSheetId="12">#REF!</definedName>
    <definedName name="___EXC12" localSheetId="17">#REF!</definedName>
    <definedName name="___EXC12" localSheetId="15">#REF!</definedName>
    <definedName name="___EXC12">#REF!</definedName>
    <definedName name="___EXC2" localSheetId="6">#REF!</definedName>
    <definedName name="___EXC2" localSheetId="13">#REF!</definedName>
    <definedName name="___EXC2" localSheetId="12">#REF!</definedName>
    <definedName name="___EXC2" localSheetId="17">#REF!</definedName>
    <definedName name="___EXC2" localSheetId="15">#REF!</definedName>
    <definedName name="___EXC2">#REF!</definedName>
    <definedName name="___EXC3" localSheetId="6">#REF!</definedName>
    <definedName name="___EXC3" localSheetId="13">#REF!</definedName>
    <definedName name="___EXC3" localSheetId="12">#REF!</definedName>
    <definedName name="___EXC3" localSheetId="17">#REF!</definedName>
    <definedName name="___EXC3" localSheetId="15">#REF!</definedName>
    <definedName name="___EXC3">#REF!</definedName>
    <definedName name="___EXC4" localSheetId="6">#REF!</definedName>
    <definedName name="___EXC4" localSheetId="13">#REF!</definedName>
    <definedName name="___EXC4" localSheetId="12">#REF!</definedName>
    <definedName name="___EXC4" localSheetId="17">#REF!</definedName>
    <definedName name="___EXC4" localSheetId="15">#REF!</definedName>
    <definedName name="___EXC4">#REF!</definedName>
    <definedName name="___EXC5" localSheetId="6">#REF!</definedName>
    <definedName name="___EXC5" localSheetId="13">#REF!</definedName>
    <definedName name="___EXC5" localSheetId="12">#REF!</definedName>
    <definedName name="___EXC5" localSheetId="17">#REF!</definedName>
    <definedName name="___EXC5" localSheetId="15">#REF!</definedName>
    <definedName name="___EXC5">#REF!</definedName>
    <definedName name="___EXC6" localSheetId="6">#REF!</definedName>
    <definedName name="___EXC6" localSheetId="13">#REF!</definedName>
    <definedName name="___EXC6" localSheetId="12">#REF!</definedName>
    <definedName name="___EXC6" localSheetId="17">#REF!</definedName>
    <definedName name="___EXC6" localSheetId="15">#REF!</definedName>
    <definedName name="___EXC6">#REF!</definedName>
    <definedName name="___EXC7" localSheetId="6">#REF!</definedName>
    <definedName name="___EXC7" localSheetId="13">#REF!</definedName>
    <definedName name="___EXC7" localSheetId="12">#REF!</definedName>
    <definedName name="___EXC7" localSheetId="17">#REF!</definedName>
    <definedName name="___EXC7" localSheetId="15">#REF!</definedName>
    <definedName name="___EXC7">#REF!</definedName>
    <definedName name="___EXC8" localSheetId="6">#REF!</definedName>
    <definedName name="___EXC8" localSheetId="13">#REF!</definedName>
    <definedName name="___EXC8" localSheetId="12">#REF!</definedName>
    <definedName name="___EXC8" localSheetId="17">#REF!</definedName>
    <definedName name="___EXC8" localSheetId="15">#REF!</definedName>
    <definedName name="___EXC8">#REF!</definedName>
    <definedName name="___EXC9" localSheetId="6">#REF!</definedName>
    <definedName name="___EXC9" localSheetId="13">#REF!</definedName>
    <definedName name="___EXC9" localSheetId="12">#REF!</definedName>
    <definedName name="___EXC9" localSheetId="17">#REF!</definedName>
    <definedName name="___EXC9" localSheetId="15">#REF!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6">#REF!</definedName>
    <definedName name="__EST1" localSheetId="13">#REF!</definedName>
    <definedName name="__EST1" localSheetId="12">#REF!</definedName>
    <definedName name="__EST1" localSheetId="17">#REF!</definedName>
    <definedName name="__EST1" localSheetId="15">#REF!</definedName>
    <definedName name="__EST1">#REF!</definedName>
    <definedName name="__EST10" localSheetId="6">#REF!</definedName>
    <definedName name="__EST10" localSheetId="13">#REF!</definedName>
    <definedName name="__EST10" localSheetId="12">#REF!</definedName>
    <definedName name="__EST10" localSheetId="17">#REF!</definedName>
    <definedName name="__EST10" localSheetId="15">#REF!</definedName>
    <definedName name="__EST10">#REF!</definedName>
    <definedName name="__EST11" localSheetId="6">#REF!</definedName>
    <definedName name="__EST11" localSheetId="13">#REF!</definedName>
    <definedName name="__EST11" localSheetId="12">#REF!</definedName>
    <definedName name="__EST11" localSheetId="17">#REF!</definedName>
    <definedName name="__EST11" localSheetId="15">#REF!</definedName>
    <definedName name="__EST11">#REF!</definedName>
    <definedName name="__EST12" localSheetId="6">#REF!</definedName>
    <definedName name="__EST12" localSheetId="13">#REF!</definedName>
    <definedName name="__EST12" localSheetId="12">#REF!</definedName>
    <definedName name="__EST12" localSheetId="17">#REF!</definedName>
    <definedName name="__EST12" localSheetId="15">#REF!</definedName>
    <definedName name="__EST12">#REF!</definedName>
    <definedName name="__EST13" localSheetId="6">#REF!</definedName>
    <definedName name="__EST13" localSheetId="13">#REF!</definedName>
    <definedName name="__EST13" localSheetId="12">#REF!</definedName>
    <definedName name="__EST13" localSheetId="17">#REF!</definedName>
    <definedName name="__EST13" localSheetId="15">#REF!</definedName>
    <definedName name="__EST13">#REF!</definedName>
    <definedName name="__EST14" localSheetId="6">#REF!</definedName>
    <definedName name="__EST14" localSheetId="13">#REF!</definedName>
    <definedName name="__EST14" localSheetId="12">#REF!</definedName>
    <definedName name="__EST14" localSheetId="17">#REF!</definedName>
    <definedName name="__EST14" localSheetId="15">#REF!</definedName>
    <definedName name="__EST14">#REF!</definedName>
    <definedName name="__EST15" localSheetId="6">#REF!</definedName>
    <definedName name="__EST15" localSheetId="13">#REF!</definedName>
    <definedName name="__EST15" localSheetId="12">#REF!</definedName>
    <definedName name="__EST15" localSheetId="17">#REF!</definedName>
    <definedName name="__EST15" localSheetId="15">#REF!</definedName>
    <definedName name="__EST15">#REF!</definedName>
    <definedName name="__EST16" localSheetId="6">#REF!</definedName>
    <definedName name="__EST16" localSheetId="13">#REF!</definedName>
    <definedName name="__EST16" localSheetId="12">#REF!</definedName>
    <definedName name="__EST16" localSheetId="17">#REF!</definedName>
    <definedName name="__EST16" localSheetId="15">#REF!</definedName>
    <definedName name="__EST16">#REF!</definedName>
    <definedName name="__EST17" localSheetId="6">#REF!</definedName>
    <definedName name="__EST17" localSheetId="13">#REF!</definedName>
    <definedName name="__EST17" localSheetId="12">#REF!</definedName>
    <definedName name="__EST17" localSheetId="17">#REF!</definedName>
    <definedName name="__EST17" localSheetId="15">#REF!</definedName>
    <definedName name="__EST17">#REF!</definedName>
    <definedName name="__EST18" localSheetId="6">#REF!</definedName>
    <definedName name="__EST18" localSheetId="13">#REF!</definedName>
    <definedName name="__EST18" localSheetId="12">#REF!</definedName>
    <definedName name="__EST18" localSheetId="17">#REF!</definedName>
    <definedName name="__EST18" localSheetId="15">#REF!</definedName>
    <definedName name="__EST18">#REF!</definedName>
    <definedName name="__EST19" localSheetId="6">#REF!</definedName>
    <definedName name="__EST19" localSheetId="13">#REF!</definedName>
    <definedName name="__EST19" localSheetId="12">#REF!</definedName>
    <definedName name="__EST19" localSheetId="17">#REF!</definedName>
    <definedName name="__EST19" localSheetId="15">#REF!</definedName>
    <definedName name="__EST19">#REF!</definedName>
    <definedName name="__EST2" localSheetId="6">#REF!</definedName>
    <definedName name="__EST2" localSheetId="13">#REF!</definedName>
    <definedName name="__EST2" localSheetId="12">#REF!</definedName>
    <definedName name="__EST2" localSheetId="17">#REF!</definedName>
    <definedName name="__EST2" localSheetId="15">#REF!</definedName>
    <definedName name="__EST2">#REF!</definedName>
    <definedName name="__EST21" localSheetId="6">#REF!</definedName>
    <definedName name="__EST21" localSheetId="13">#REF!</definedName>
    <definedName name="__EST21" localSheetId="12">#REF!</definedName>
    <definedName name="__EST21" localSheetId="17">#REF!</definedName>
    <definedName name="__EST21" localSheetId="15">#REF!</definedName>
    <definedName name="__EST21">#REF!</definedName>
    <definedName name="__EST3" localSheetId="6">#REF!</definedName>
    <definedName name="__EST3" localSheetId="13">#REF!</definedName>
    <definedName name="__EST3" localSheetId="12">#REF!</definedName>
    <definedName name="__EST3" localSheetId="17">#REF!</definedName>
    <definedName name="__EST3" localSheetId="15">#REF!</definedName>
    <definedName name="__EST3">#REF!</definedName>
    <definedName name="__EST4" localSheetId="6">#REF!</definedName>
    <definedName name="__EST4" localSheetId="13">#REF!</definedName>
    <definedName name="__EST4" localSheetId="12">#REF!</definedName>
    <definedName name="__EST4" localSheetId="17">#REF!</definedName>
    <definedName name="__EST4" localSheetId="15">#REF!</definedName>
    <definedName name="__EST4">#REF!</definedName>
    <definedName name="__EST5" localSheetId="6">#REF!</definedName>
    <definedName name="__EST5" localSheetId="13">#REF!</definedName>
    <definedName name="__EST5" localSheetId="12">#REF!</definedName>
    <definedName name="__EST5" localSheetId="17">#REF!</definedName>
    <definedName name="__EST5" localSheetId="15">#REF!</definedName>
    <definedName name="__EST5">#REF!</definedName>
    <definedName name="__EST6" localSheetId="6">#REF!</definedName>
    <definedName name="__EST6" localSheetId="13">#REF!</definedName>
    <definedName name="__EST6" localSheetId="12">#REF!</definedName>
    <definedName name="__EST6" localSheetId="17">#REF!</definedName>
    <definedName name="__EST6" localSheetId="15">#REF!</definedName>
    <definedName name="__EST6">#REF!</definedName>
    <definedName name="__EST7" localSheetId="6">#REF!</definedName>
    <definedName name="__EST7" localSheetId="13">#REF!</definedName>
    <definedName name="__EST7" localSheetId="12">#REF!</definedName>
    <definedName name="__EST7" localSheetId="17">#REF!</definedName>
    <definedName name="__EST7" localSheetId="15">#REF!</definedName>
    <definedName name="__EST7">#REF!</definedName>
    <definedName name="__EST8" localSheetId="6">#REF!</definedName>
    <definedName name="__EST8" localSheetId="13">#REF!</definedName>
    <definedName name="__EST8" localSheetId="12">#REF!</definedName>
    <definedName name="__EST8" localSheetId="17">#REF!</definedName>
    <definedName name="__EST8" localSheetId="15">#REF!</definedName>
    <definedName name="__EST8">#REF!</definedName>
    <definedName name="__EST9" localSheetId="6">#REF!</definedName>
    <definedName name="__EST9" localSheetId="13">#REF!</definedName>
    <definedName name="__EST9" localSheetId="12">#REF!</definedName>
    <definedName name="__EST9" localSheetId="17">#REF!</definedName>
    <definedName name="__EST9" localSheetId="15">#REF!</definedName>
    <definedName name="__EST9">#REF!</definedName>
    <definedName name="__EXC1" localSheetId="6">#REF!</definedName>
    <definedName name="__EXC1" localSheetId="13">#REF!</definedName>
    <definedName name="__EXC1" localSheetId="12">#REF!</definedName>
    <definedName name="__EXC1" localSheetId="17">#REF!</definedName>
    <definedName name="__EXC1" localSheetId="15">#REF!</definedName>
    <definedName name="__EXC1">#REF!</definedName>
    <definedName name="__EXC10" localSheetId="6">#REF!</definedName>
    <definedName name="__EXC10" localSheetId="13">#REF!</definedName>
    <definedName name="__EXC10" localSheetId="12">#REF!</definedName>
    <definedName name="__EXC10" localSheetId="17">#REF!</definedName>
    <definedName name="__EXC10" localSheetId="15">#REF!</definedName>
    <definedName name="__EXC10">#REF!</definedName>
    <definedName name="__EXC11" localSheetId="6">#REF!</definedName>
    <definedName name="__EXC11" localSheetId="13">#REF!</definedName>
    <definedName name="__EXC11" localSheetId="12">#REF!</definedName>
    <definedName name="__EXC11" localSheetId="17">#REF!</definedName>
    <definedName name="__EXC11" localSheetId="15">#REF!</definedName>
    <definedName name="__EXC11">#REF!</definedName>
    <definedName name="__EXC12" localSheetId="6">#REF!</definedName>
    <definedName name="__EXC12" localSheetId="13">#REF!</definedName>
    <definedName name="__EXC12" localSheetId="12">#REF!</definedName>
    <definedName name="__EXC12" localSheetId="17">#REF!</definedName>
    <definedName name="__EXC12" localSheetId="15">#REF!</definedName>
    <definedName name="__EXC12">#REF!</definedName>
    <definedName name="__EXC2" localSheetId="6">#REF!</definedName>
    <definedName name="__EXC2" localSheetId="13">#REF!</definedName>
    <definedName name="__EXC2" localSheetId="12">#REF!</definedName>
    <definedName name="__EXC2" localSheetId="17">#REF!</definedName>
    <definedName name="__EXC2" localSheetId="15">#REF!</definedName>
    <definedName name="__EXC2">#REF!</definedName>
    <definedName name="__EXC3" localSheetId="6">#REF!</definedName>
    <definedName name="__EXC3" localSheetId="13">#REF!</definedName>
    <definedName name="__EXC3" localSheetId="12">#REF!</definedName>
    <definedName name="__EXC3" localSheetId="17">#REF!</definedName>
    <definedName name="__EXC3" localSheetId="15">#REF!</definedName>
    <definedName name="__EXC3">#REF!</definedName>
    <definedName name="__EXC4" localSheetId="6">#REF!</definedName>
    <definedName name="__EXC4" localSheetId="13">#REF!</definedName>
    <definedName name="__EXC4" localSheetId="12">#REF!</definedName>
    <definedName name="__EXC4" localSheetId="17">#REF!</definedName>
    <definedName name="__EXC4" localSheetId="15">#REF!</definedName>
    <definedName name="__EXC4">#REF!</definedName>
    <definedName name="__EXC5" localSheetId="6">#REF!</definedName>
    <definedName name="__EXC5" localSheetId="13">#REF!</definedName>
    <definedName name="__EXC5" localSheetId="12">#REF!</definedName>
    <definedName name="__EXC5" localSheetId="17">#REF!</definedName>
    <definedName name="__EXC5" localSheetId="15">#REF!</definedName>
    <definedName name="__EXC5">#REF!</definedName>
    <definedName name="__EXC6" localSheetId="6">#REF!</definedName>
    <definedName name="__EXC6" localSheetId="13">#REF!</definedName>
    <definedName name="__EXC6" localSheetId="12">#REF!</definedName>
    <definedName name="__EXC6" localSheetId="17">#REF!</definedName>
    <definedName name="__EXC6" localSheetId="15">#REF!</definedName>
    <definedName name="__EXC6">#REF!</definedName>
    <definedName name="__EXC7" localSheetId="6">#REF!</definedName>
    <definedName name="__EXC7" localSheetId="13">#REF!</definedName>
    <definedName name="__EXC7" localSheetId="12">#REF!</definedName>
    <definedName name="__EXC7" localSheetId="17">#REF!</definedName>
    <definedName name="__EXC7" localSheetId="15">#REF!</definedName>
    <definedName name="__EXC7">#REF!</definedName>
    <definedName name="__EXC8" localSheetId="6">#REF!</definedName>
    <definedName name="__EXC8" localSheetId="13">#REF!</definedName>
    <definedName name="__EXC8" localSheetId="12">#REF!</definedName>
    <definedName name="__EXC8" localSheetId="17">#REF!</definedName>
    <definedName name="__EXC8" localSheetId="15">#REF!</definedName>
    <definedName name="__EXC8">#REF!</definedName>
    <definedName name="__EXC9" localSheetId="6">#REF!</definedName>
    <definedName name="__EXC9" localSheetId="13">#REF!</definedName>
    <definedName name="__EXC9" localSheetId="12">#REF!</definedName>
    <definedName name="__EXC9" localSheetId="17">#REF!</definedName>
    <definedName name="__EXC9" localSheetId="15">#REF!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6">#REF!</definedName>
    <definedName name="_EST1" localSheetId="13">#REF!</definedName>
    <definedName name="_EST1" localSheetId="12">#REF!</definedName>
    <definedName name="_EST1" localSheetId="17">#REF!</definedName>
    <definedName name="_EST1" localSheetId="15">#REF!</definedName>
    <definedName name="_EST1">#REF!</definedName>
    <definedName name="_EST10" localSheetId="6">#REF!</definedName>
    <definedName name="_EST10" localSheetId="13">#REF!</definedName>
    <definedName name="_EST10" localSheetId="12">#REF!</definedName>
    <definedName name="_EST10" localSheetId="17">#REF!</definedName>
    <definedName name="_EST10" localSheetId="15">#REF!</definedName>
    <definedName name="_EST10">#REF!</definedName>
    <definedName name="_EST11" localSheetId="6">#REF!</definedName>
    <definedName name="_EST11" localSheetId="13">#REF!</definedName>
    <definedName name="_EST11" localSheetId="12">#REF!</definedName>
    <definedName name="_EST11" localSheetId="17">#REF!</definedName>
    <definedName name="_EST11" localSheetId="15">#REF!</definedName>
    <definedName name="_EST11">#REF!</definedName>
    <definedName name="_EST12" localSheetId="6">#REF!</definedName>
    <definedName name="_EST12" localSheetId="13">#REF!</definedName>
    <definedName name="_EST12" localSheetId="12">#REF!</definedName>
    <definedName name="_EST12" localSheetId="17">#REF!</definedName>
    <definedName name="_EST12" localSheetId="15">#REF!</definedName>
    <definedName name="_EST12">#REF!</definedName>
    <definedName name="_EST13" localSheetId="6">#REF!</definedName>
    <definedName name="_EST13" localSheetId="13">#REF!</definedName>
    <definedName name="_EST13" localSheetId="12">#REF!</definedName>
    <definedName name="_EST13" localSheetId="17">#REF!</definedName>
    <definedName name="_EST13" localSheetId="15">#REF!</definedName>
    <definedName name="_EST13">#REF!</definedName>
    <definedName name="_EST14" localSheetId="6">#REF!</definedName>
    <definedName name="_EST14" localSheetId="13">#REF!</definedName>
    <definedName name="_EST14" localSheetId="12">#REF!</definedName>
    <definedName name="_EST14" localSheetId="17">#REF!</definedName>
    <definedName name="_EST14" localSheetId="15">#REF!</definedName>
    <definedName name="_EST14">#REF!</definedName>
    <definedName name="_EST15" localSheetId="6">#REF!</definedName>
    <definedName name="_EST15" localSheetId="13">#REF!</definedName>
    <definedName name="_EST15" localSheetId="12">#REF!</definedName>
    <definedName name="_EST15" localSheetId="17">#REF!</definedName>
    <definedName name="_EST15" localSheetId="15">#REF!</definedName>
    <definedName name="_EST15">#REF!</definedName>
    <definedName name="_EST16" localSheetId="6">#REF!</definedName>
    <definedName name="_EST16" localSheetId="13">#REF!</definedName>
    <definedName name="_EST16" localSheetId="12">#REF!</definedName>
    <definedName name="_EST16" localSheetId="17">#REF!</definedName>
    <definedName name="_EST16" localSheetId="15">#REF!</definedName>
    <definedName name="_EST16">#REF!</definedName>
    <definedName name="_EST17" localSheetId="6">#REF!</definedName>
    <definedName name="_EST17" localSheetId="13">#REF!</definedName>
    <definedName name="_EST17" localSheetId="12">#REF!</definedName>
    <definedName name="_EST17" localSheetId="17">#REF!</definedName>
    <definedName name="_EST17" localSheetId="15">#REF!</definedName>
    <definedName name="_EST17">#REF!</definedName>
    <definedName name="_EST18" localSheetId="6">#REF!</definedName>
    <definedName name="_EST18" localSheetId="13">#REF!</definedName>
    <definedName name="_EST18" localSheetId="12">#REF!</definedName>
    <definedName name="_EST18" localSheetId="17">#REF!</definedName>
    <definedName name="_EST18" localSheetId="15">#REF!</definedName>
    <definedName name="_EST18">#REF!</definedName>
    <definedName name="_EST19" localSheetId="6">#REF!</definedName>
    <definedName name="_EST19" localSheetId="13">#REF!</definedName>
    <definedName name="_EST19" localSheetId="12">#REF!</definedName>
    <definedName name="_EST19" localSheetId="17">#REF!</definedName>
    <definedName name="_EST19" localSheetId="15">#REF!</definedName>
    <definedName name="_EST19">#REF!</definedName>
    <definedName name="_EST2" localSheetId="6">#REF!</definedName>
    <definedName name="_EST2" localSheetId="13">#REF!</definedName>
    <definedName name="_EST2" localSheetId="12">#REF!</definedName>
    <definedName name="_EST2" localSheetId="17">#REF!</definedName>
    <definedName name="_EST2" localSheetId="15">#REF!</definedName>
    <definedName name="_EST2">#REF!</definedName>
    <definedName name="_EST21" localSheetId="6">#REF!</definedName>
    <definedName name="_EST21" localSheetId="13">#REF!</definedName>
    <definedName name="_EST21" localSheetId="12">#REF!</definedName>
    <definedName name="_EST21" localSheetId="17">#REF!</definedName>
    <definedName name="_EST21" localSheetId="15">#REF!</definedName>
    <definedName name="_EST21">#REF!</definedName>
    <definedName name="_EST3" localSheetId="6">#REF!</definedName>
    <definedName name="_EST3" localSheetId="13">#REF!</definedName>
    <definedName name="_EST3" localSheetId="12">#REF!</definedName>
    <definedName name="_EST3" localSheetId="17">#REF!</definedName>
    <definedName name="_EST3" localSheetId="15">#REF!</definedName>
    <definedName name="_EST3">#REF!</definedName>
    <definedName name="_EST4" localSheetId="6">#REF!</definedName>
    <definedName name="_EST4" localSheetId="13">#REF!</definedName>
    <definedName name="_EST4" localSheetId="12">#REF!</definedName>
    <definedName name="_EST4" localSheetId="17">#REF!</definedName>
    <definedName name="_EST4" localSheetId="15">#REF!</definedName>
    <definedName name="_EST4">#REF!</definedName>
    <definedName name="_EST5" localSheetId="6">#REF!</definedName>
    <definedName name="_EST5" localSheetId="13">#REF!</definedName>
    <definedName name="_EST5" localSheetId="12">#REF!</definedName>
    <definedName name="_EST5" localSheetId="17">#REF!</definedName>
    <definedName name="_EST5" localSheetId="15">#REF!</definedName>
    <definedName name="_EST5">#REF!</definedName>
    <definedName name="_EST6" localSheetId="6">#REF!</definedName>
    <definedName name="_EST6" localSheetId="13">#REF!</definedName>
    <definedName name="_EST6" localSheetId="12">#REF!</definedName>
    <definedName name="_EST6" localSheetId="17">#REF!</definedName>
    <definedName name="_EST6" localSheetId="15">#REF!</definedName>
    <definedName name="_EST6">#REF!</definedName>
    <definedName name="_EST7" localSheetId="6">#REF!</definedName>
    <definedName name="_EST7" localSheetId="13">#REF!</definedName>
    <definedName name="_EST7" localSheetId="12">#REF!</definedName>
    <definedName name="_EST7" localSheetId="17">#REF!</definedName>
    <definedName name="_EST7" localSheetId="15">#REF!</definedName>
    <definedName name="_EST7">#REF!</definedName>
    <definedName name="_EST8" localSheetId="6">#REF!</definedName>
    <definedName name="_EST8" localSheetId="13">#REF!</definedName>
    <definedName name="_EST8" localSheetId="12">#REF!</definedName>
    <definedName name="_EST8" localSheetId="17">#REF!</definedName>
    <definedName name="_EST8" localSheetId="15">#REF!</definedName>
    <definedName name="_EST8">#REF!</definedName>
    <definedName name="_EST9" localSheetId="6">#REF!</definedName>
    <definedName name="_EST9" localSheetId="13">#REF!</definedName>
    <definedName name="_EST9" localSheetId="12">#REF!</definedName>
    <definedName name="_EST9" localSheetId="17">#REF!</definedName>
    <definedName name="_EST9" localSheetId="15">#REF!</definedName>
    <definedName name="_EST9">#REF!</definedName>
    <definedName name="_EXC1" localSheetId="6">#REF!</definedName>
    <definedName name="_EXC1" localSheetId="13">#REF!</definedName>
    <definedName name="_EXC1" localSheetId="12">#REF!</definedName>
    <definedName name="_EXC1" localSheetId="17">#REF!</definedName>
    <definedName name="_EXC1" localSheetId="15">#REF!</definedName>
    <definedName name="_EXC1">#REF!</definedName>
    <definedName name="_EXC10" localSheetId="6">#REF!</definedName>
    <definedName name="_EXC10" localSheetId="13">#REF!</definedName>
    <definedName name="_EXC10" localSheetId="12">#REF!</definedName>
    <definedName name="_EXC10" localSheetId="17">#REF!</definedName>
    <definedName name="_EXC10" localSheetId="15">#REF!</definedName>
    <definedName name="_EXC10">#REF!</definedName>
    <definedName name="_EXC11" localSheetId="6">#REF!</definedName>
    <definedName name="_EXC11" localSheetId="13">#REF!</definedName>
    <definedName name="_EXC11" localSheetId="12">#REF!</definedName>
    <definedName name="_EXC11" localSheetId="17">#REF!</definedName>
    <definedName name="_EXC11" localSheetId="15">#REF!</definedName>
    <definedName name="_EXC11">#REF!</definedName>
    <definedName name="_EXC12" localSheetId="6">#REF!</definedName>
    <definedName name="_EXC12" localSheetId="13">#REF!</definedName>
    <definedName name="_EXC12" localSheetId="12">#REF!</definedName>
    <definedName name="_EXC12" localSheetId="17">#REF!</definedName>
    <definedName name="_EXC12" localSheetId="15">#REF!</definedName>
    <definedName name="_EXC12">#REF!</definedName>
    <definedName name="_EXC2" localSheetId="6">#REF!</definedName>
    <definedName name="_EXC2" localSheetId="13">#REF!</definedName>
    <definedName name="_EXC2" localSheetId="12">#REF!</definedName>
    <definedName name="_EXC2" localSheetId="17">#REF!</definedName>
    <definedName name="_EXC2" localSheetId="15">#REF!</definedName>
    <definedName name="_EXC2">#REF!</definedName>
    <definedName name="_EXC3" localSheetId="6">#REF!</definedName>
    <definedName name="_EXC3" localSheetId="13">#REF!</definedName>
    <definedName name="_EXC3" localSheetId="12">#REF!</definedName>
    <definedName name="_EXC3" localSheetId="17">#REF!</definedName>
    <definedName name="_EXC3" localSheetId="15">#REF!</definedName>
    <definedName name="_EXC3">#REF!</definedName>
    <definedName name="_EXC4" localSheetId="6">#REF!</definedName>
    <definedName name="_EXC4" localSheetId="13">#REF!</definedName>
    <definedName name="_EXC4" localSheetId="12">#REF!</definedName>
    <definedName name="_EXC4" localSheetId="17">#REF!</definedName>
    <definedName name="_EXC4" localSheetId="15">#REF!</definedName>
    <definedName name="_EXC4">#REF!</definedName>
    <definedName name="_EXC5" localSheetId="6">#REF!</definedName>
    <definedName name="_EXC5" localSheetId="13">#REF!</definedName>
    <definedName name="_EXC5" localSheetId="12">#REF!</definedName>
    <definedName name="_EXC5" localSheetId="17">#REF!</definedName>
    <definedName name="_EXC5" localSheetId="15">#REF!</definedName>
    <definedName name="_EXC5">#REF!</definedName>
    <definedName name="_EXC6" localSheetId="6">#REF!</definedName>
    <definedName name="_EXC6" localSheetId="13">#REF!</definedName>
    <definedName name="_EXC6" localSheetId="12">#REF!</definedName>
    <definedName name="_EXC6" localSheetId="17">#REF!</definedName>
    <definedName name="_EXC6" localSheetId="15">#REF!</definedName>
    <definedName name="_EXC6">#REF!</definedName>
    <definedName name="_EXC7" localSheetId="6">#REF!</definedName>
    <definedName name="_EXC7" localSheetId="13">#REF!</definedName>
    <definedName name="_EXC7" localSheetId="12">#REF!</definedName>
    <definedName name="_EXC7" localSheetId="17">#REF!</definedName>
    <definedName name="_EXC7" localSheetId="15">#REF!</definedName>
    <definedName name="_EXC7">#REF!</definedName>
    <definedName name="_EXC8" localSheetId="6">#REF!</definedName>
    <definedName name="_EXC8" localSheetId="13">#REF!</definedName>
    <definedName name="_EXC8" localSheetId="12">#REF!</definedName>
    <definedName name="_EXC8" localSheetId="17">#REF!</definedName>
    <definedName name="_EXC8" localSheetId="15">#REF!</definedName>
    <definedName name="_EXC8">#REF!</definedName>
    <definedName name="_EXC9" localSheetId="6">#REF!</definedName>
    <definedName name="_EXC9" localSheetId="13">#REF!</definedName>
    <definedName name="_EXC9" localSheetId="12">#REF!</definedName>
    <definedName name="_EXC9" localSheetId="17">#REF!</definedName>
    <definedName name="_EXC9" localSheetId="15">#REF!</definedName>
    <definedName name="_EXC9">#REF!</definedName>
    <definedName name="_xlnm._FilterDatabase" localSheetId="1" hidden="1">'K-Kr Constructor'!$D$1:$D$51</definedName>
    <definedName name="_Order1" hidden="1">255</definedName>
    <definedName name="_Order2" hidden="1">255</definedName>
    <definedName name="_SBC1">[1]INV!$A$12:$D$15</definedName>
    <definedName name="_SBC3">[1]INV!$F$12:$I$15</definedName>
    <definedName name="_SBC5">[1]INV!$K$12:$N$15</definedName>
    <definedName name="_Toc200968046" localSheetId="5">'Resumen Evaluación'!#REF!</definedName>
    <definedName name="a" localSheetId="6">#REF!</definedName>
    <definedName name="a" localSheetId="13">#REF!</definedName>
    <definedName name="a" localSheetId="12">#REF!</definedName>
    <definedName name="a" localSheetId="17">#REF!</definedName>
    <definedName name="a" localSheetId="10">#REF!</definedName>
    <definedName name="a" localSheetId="9">#REF!</definedName>
    <definedName name="a" localSheetId="15">#REF!</definedName>
    <definedName name="a" localSheetId="14">#REF!</definedName>
    <definedName name="a">#REF!</definedName>
    <definedName name="A_impresión_IM" localSheetId="6">#REF!</definedName>
    <definedName name="A_impresión_IM" localSheetId="13">#REF!</definedName>
    <definedName name="A_impresión_IM" localSheetId="12">#REF!</definedName>
    <definedName name="A_impresión_IM" localSheetId="17">#REF!</definedName>
    <definedName name="A_impresión_IM" localSheetId="15">#REF!</definedName>
    <definedName name="A_impresión_IM">#REF!</definedName>
    <definedName name="AAC">[1]AASHTO!$A$14:$F$17</definedName>
    <definedName name="ABG">[1]AASHTO!$A$2:$F$5</definedName>
    <definedName name="Accesorios_de_1_2" localSheetId="6">#REF!</definedName>
    <definedName name="Accesorios_de_1_2" localSheetId="13">#REF!</definedName>
    <definedName name="Accesorios_de_1_2" localSheetId="12">#REF!</definedName>
    <definedName name="Accesorios_de_1_2" localSheetId="17">#REF!</definedName>
    <definedName name="Accesorios_de_1_2" localSheetId="15">#REF!</definedName>
    <definedName name="Accesorios_de_1_2">#REF!</definedName>
    <definedName name="Accesorios_de_3_4" localSheetId="6">#REF!</definedName>
    <definedName name="Accesorios_de_3_4" localSheetId="13">#REF!</definedName>
    <definedName name="Accesorios_de_3_4" localSheetId="12">#REF!</definedName>
    <definedName name="Accesorios_de_3_4" localSheetId="17">#REF!</definedName>
    <definedName name="Accesorios_de_3_4" localSheetId="15">#REF!</definedName>
    <definedName name="Accesorios_de_3_4">#REF!</definedName>
    <definedName name="AccessDatabase" hidden="1">"C:\C-314\VOLUMENES\volfin4.mdb"</definedName>
    <definedName name="Acero_de_Refuerzo_Figurado_de_60.000_P.S.I." localSheetId="6">#REF!</definedName>
    <definedName name="Acero_de_Refuerzo_Figurado_de_60.000_P.S.I." localSheetId="13">#REF!</definedName>
    <definedName name="Acero_de_Refuerzo_Figurado_de_60.000_P.S.I." localSheetId="12">#REF!</definedName>
    <definedName name="Acero_de_Refuerzo_Figurado_de_60.000_P.S.I." localSheetId="17">#REF!</definedName>
    <definedName name="Acero_de_Refuerzo_Figurado_de_60.000_P.S.I." localSheetId="15">#REF!</definedName>
    <definedName name="Acero_de_Refuerzo_Figurado_de_60.000_P.S.I.">#REF!</definedName>
    <definedName name="Acido_Muriatico" localSheetId="6">#REF!</definedName>
    <definedName name="Acido_Muriatico" localSheetId="13">#REF!</definedName>
    <definedName name="Acido_Muriatico" localSheetId="12">#REF!</definedName>
    <definedName name="Acido_Muriatico" localSheetId="17">#REF!</definedName>
    <definedName name="Acido_Muriatico" localSheetId="15">#REF!</definedName>
    <definedName name="Acido_Muriatico">#REF!</definedName>
    <definedName name="Acoflex_1_2" localSheetId="6">#REF!</definedName>
    <definedName name="Acoflex_1_2" localSheetId="13">#REF!</definedName>
    <definedName name="Acoflex_1_2" localSheetId="12">#REF!</definedName>
    <definedName name="Acoflex_1_2" localSheetId="17">#REF!</definedName>
    <definedName name="Acoflex_1_2" localSheetId="15">#REF!</definedName>
    <definedName name="Acoflex_1_2">#REF!</definedName>
    <definedName name="Acometida_en_2_3___350_kcmil___1___250_kcmil_AWG__THHN_en_Ø_4" localSheetId="6">#REF!</definedName>
    <definedName name="Acometida_en_2_3___350_kcmil___1___250_kcmil_AWG__THHN_en_Ø_4" localSheetId="13">#REF!</definedName>
    <definedName name="Acometida_en_2_3___350_kcmil___1___250_kcmil_AWG__THHN_en_Ø_4" localSheetId="12">#REF!</definedName>
    <definedName name="Acometida_en_2_3___350_kcmil___1___250_kcmil_AWG__THHN_en_Ø_4" localSheetId="17">#REF!</definedName>
    <definedName name="Acometida_en_2_3___350_kcmil___1___250_kcmil_AWG__THHN_en_Ø_4" localSheetId="15">#REF!</definedName>
    <definedName name="Acometida_en_2_3___350_kcmil___1___250_kcmil_AWG__THHN_en_Ø_4">#REF!</definedName>
    <definedName name="Acometida_en_3___1_0___1___2___1___6_T_AWG__THHN_en_1Ø_3" localSheetId="6">#REF!</definedName>
    <definedName name="Acometida_en_3___1_0___1___2___1___6_T_AWG__THHN_en_1Ø_3" localSheetId="13">#REF!</definedName>
    <definedName name="Acometida_en_3___1_0___1___2___1___6_T_AWG__THHN_en_1Ø_3" localSheetId="12">#REF!</definedName>
    <definedName name="Acometida_en_3___1_0___1___2___1___6_T_AWG__THHN_en_1Ø_3" localSheetId="17">#REF!</definedName>
    <definedName name="Acometida_en_3___1_0___1___2___1___6_T_AWG__THHN_en_1Ø_3" localSheetId="15">#REF!</definedName>
    <definedName name="Acometida_en_3___1_0___1___2___1___6_T_AWG__THHN_en_1Ø_3">#REF!</definedName>
    <definedName name="Acometida_en_3___250_kcmil___1___2_0___1___2_T_AWG__THHN_en_1Ø_3" localSheetId="6">#REF!</definedName>
    <definedName name="Acometida_en_3___250_kcmil___1___2_0___1___2_T_AWG__THHN_en_1Ø_3" localSheetId="13">#REF!</definedName>
    <definedName name="Acometida_en_3___250_kcmil___1___2_0___1___2_T_AWG__THHN_en_1Ø_3" localSheetId="12">#REF!</definedName>
    <definedName name="Acometida_en_3___250_kcmil___1___2_0___1___2_T_AWG__THHN_en_1Ø_3" localSheetId="17">#REF!</definedName>
    <definedName name="Acometida_en_3___250_kcmil___1___2_0___1___2_T_AWG__THHN_en_1Ø_3" localSheetId="15">#REF!</definedName>
    <definedName name="Acometida_en_3___250_kcmil___1___2_0___1___2_T_AWG__THHN_en_1Ø_3">#REF!</definedName>
    <definedName name="Acometida_en_3___4_0___1___2_0___1___2_T_AWG__THHN_en_1Ø_3" localSheetId="6">#REF!</definedName>
    <definedName name="Acometida_en_3___4_0___1___2_0___1___2_T_AWG__THHN_en_1Ø_3" localSheetId="13">#REF!</definedName>
    <definedName name="Acometida_en_3___4_0___1___2_0___1___2_T_AWG__THHN_en_1Ø_3" localSheetId="12">#REF!</definedName>
    <definedName name="Acometida_en_3___4_0___1___2_0___1___2_T_AWG__THHN_en_1Ø_3" localSheetId="17">#REF!</definedName>
    <definedName name="Acometida_en_3___4_0___1___2_0___1___2_T_AWG__THHN_en_1Ø_3" localSheetId="15">#REF!</definedName>
    <definedName name="Acometida_en_3___4_0___1___2_0___1___2_T_AWG__THHN_en_1Ø_3">#REF!</definedName>
    <definedName name="Acometida_en_3___6___1___8___1___8_T_AWG__THHN_en_1Ø_1" localSheetId="6">#REF!</definedName>
    <definedName name="Acometida_en_3___6___1___8___1___8_T_AWG__THHN_en_1Ø_1" localSheetId="13">#REF!</definedName>
    <definedName name="Acometida_en_3___6___1___8___1___8_T_AWG__THHN_en_1Ø_1" localSheetId="12">#REF!</definedName>
    <definedName name="Acometida_en_3___6___1___8___1___8_T_AWG__THHN_en_1Ø_1" localSheetId="17">#REF!</definedName>
    <definedName name="Acometida_en_3___6___1___8___1___8_T_AWG__THHN_en_1Ø_1" localSheetId="15">#REF!</definedName>
    <definedName name="Acometida_en_3___6___1___8___1___8_T_AWG__THHN_en_1Ø_1">#REF!</definedName>
    <definedName name="Acometida_en_3___6_en_1Ø_2" localSheetId="6">#REF!</definedName>
    <definedName name="Acometida_en_3___6_en_1Ø_2" localSheetId="13">#REF!</definedName>
    <definedName name="Acometida_en_3___6_en_1Ø_2" localSheetId="12">#REF!</definedName>
    <definedName name="Acometida_en_3___6_en_1Ø_2" localSheetId="17">#REF!</definedName>
    <definedName name="Acometida_en_3___6_en_1Ø_2" localSheetId="15">#REF!</definedName>
    <definedName name="Acometida_en_3___6_en_1Ø_2">#REF!</definedName>
    <definedName name="Acometida_en_3___8___1___10___1___8_T_AWG__THHN_en_1Ø_1" localSheetId="6">#REF!</definedName>
    <definedName name="Acometida_en_3___8___1___10___1___8_T_AWG__THHN_en_1Ø_1" localSheetId="13">#REF!</definedName>
    <definedName name="Acometida_en_3___8___1___10___1___8_T_AWG__THHN_en_1Ø_1" localSheetId="12">#REF!</definedName>
    <definedName name="Acometida_en_3___8___1___10___1___8_T_AWG__THHN_en_1Ø_1" localSheetId="17">#REF!</definedName>
    <definedName name="Acometida_en_3___8___1___10___1___8_T_AWG__THHN_en_1Ø_1" localSheetId="15">#REF!</definedName>
    <definedName name="Acometida_en_3___8___1___10___1___8_T_AWG__THHN_en_1Ø_1">#REF!</definedName>
    <definedName name="Acometida_en_Conductor_de_Cobre_3___2_0_AWG_XLEP_15_Kv" localSheetId="6">#REF!</definedName>
    <definedName name="Acometida_en_Conductor_de_Cobre_3___2_0_AWG_XLEP_15_Kv" localSheetId="13">#REF!</definedName>
    <definedName name="Acometida_en_Conductor_de_Cobre_3___2_0_AWG_XLEP_15_Kv" localSheetId="12">#REF!</definedName>
    <definedName name="Acometida_en_Conductor_de_Cobre_3___2_0_AWG_XLEP_15_Kv" localSheetId="17">#REF!</definedName>
    <definedName name="Acometida_en_Conductor_de_Cobre_3___2_0_AWG_XLEP_15_Kv" localSheetId="15">#REF!</definedName>
    <definedName name="Acometida_en_Conductor_de_Cobre_3___2_0_AWG_XLEP_15_Kv">#REF!</definedName>
    <definedName name="AF">#N/A</definedName>
    <definedName name="Agua" localSheetId="6">#REF!</definedName>
    <definedName name="Agua" localSheetId="13">#REF!</definedName>
    <definedName name="Agua" localSheetId="12">#REF!</definedName>
    <definedName name="Agua" localSheetId="17">#REF!</definedName>
    <definedName name="Agua" localSheetId="15">#REF!</definedName>
    <definedName name="Agua">#REF!</definedName>
    <definedName name="AH">#N/A</definedName>
    <definedName name="AI">#N/A</definedName>
    <definedName name="AJ">#N/A</definedName>
    <definedName name="AK">#N/A</definedName>
    <definedName name="AL">#N/A</definedName>
    <definedName name="Alambre_Negro_No.18" localSheetId="6">#REF!</definedName>
    <definedName name="Alambre_Negro_No.18" localSheetId="13">#REF!</definedName>
    <definedName name="Alambre_Negro_No.18" localSheetId="12">#REF!</definedName>
    <definedName name="Alambre_Negro_No.18" localSheetId="17">#REF!</definedName>
    <definedName name="Alambre_Negro_No.18" localSheetId="15">#REF!</definedName>
    <definedName name="Alambre_Negro_No.18">#REF!</definedName>
    <definedName name="Alcaparro_2.00_m" localSheetId="6">#REF!</definedName>
    <definedName name="Alcaparro_2.00_m" localSheetId="13">#REF!</definedName>
    <definedName name="Alcaparro_2.00_m" localSheetId="12">#REF!</definedName>
    <definedName name="Alcaparro_2.00_m" localSheetId="17">#REF!</definedName>
    <definedName name="Alcaparro_2.00_m" localSheetId="15">#REF!</definedName>
    <definedName name="Alcaparro_2.00_m">#REF!</definedName>
    <definedName name="Almacenista" localSheetId="6">#REF!</definedName>
    <definedName name="Almacenista" localSheetId="13">#REF!</definedName>
    <definedName name="Almacenista" localSheetId="12">#REF!</definedName>
    <definedName name="Almacenista" localSheetId="17">#REF!</definedName>
    <definedName name="Almacenista" localSheetId="15">#REF!</definedName>
    <definedName name="Almacenista">#REF!</definedName>
    <definedName name="Andamio_Sección" localSheetId="6">#REF!</definedName>
    <definedName name="Andamio_Sección" localSheetId="13">#REF!</definedName>
    <definedName name="Andamio_Sección" localSheetId="12">#REF!</definedName>
    <definedName name="Andamio_Sección" localSheetId="17">#REF!</definedName>
    <definedName name="Andamio_Sección" localSheetId="15">#REF!</definedName>
    <definedName name="Andamio_Sección">#REF!</definedName>
    <definedName name="Andamios" localSheetId="6">#REF!</definedName>
    <definedName name="Andamios" localSheetId="13">#REF!</definedName>
    <definedName name="Andamios" localSheetId="12">#REF!</definedName>
    <definedName name="Andamios" localSheetId="17">#REF!</definedName>
    <definedName name="Andamios" localSheetId="15">#REF!</definedName>
    <definedName name="Andamios">#REF!</definedName>
    <definedName name="ANGEL_RINCON_CONSTRUCCIONES_SAS">'Exp. oferente ADICIONAL'!#REF!</definedName>
    <definedName name="Angulo_en_aluminio_1_2__x_1_2__x_1_16" localSheetId="6">#REF!</definedName>
    <definedName name="Angulo_en_aluminio_1_2__x_1_2__x_1_16" localSheetId="13">#REF!</definedName>
    <definedName name="Angulo_en_aluminio_1_2__x_1_2__x_1_16" localSheetId="12">#REF!</definedName>
    <definedName name="Angulo_en_aluminio_1_2__x_1_2__x_1_16" localSheetId="17">#REF!</definedName>
    <definedName name="Angulo_en_aluminio_1_2__x_1_2__x_1_16" localSheetId="15">#REF!</definedName>
    <definedName name="Angulo_en_aluminio_1_2__x_1_2__x_1_16">#REF!</definedName>
    <definedName name="Angulo_hierro_2_1_2__x_3_13" localSheetId="6">#REF!</definedName>
    <definedName name="Angulo_hierro_2_1_2__x_3_13" localSheetId="13">#REF!</definedName>
    <definedName name="Angulo_hierro_2_1_2__x_3_13" localSheetId="12">#REF!</definedName>
    <definedName name="Angulo_hierro_2_1_2__x_3_13" localSheetId="17">#REF!</definedName>
    <definedName name="Angulo_hierro_2_1_2__x_3_13" localSheetId="15">#REF!</definedName>
    <definedName name="Angulo_hierro_2_1_2__x_3_13">#REF!</definedName>
    <definedName name="Anticorrosivo_Rojo_Claro" localSheetId="6">#REF!</definedName>
    <definedName name="Anticorrosivo_Rojo_Claro" localSheetId="13">#REF!</definedName>
    <definedName name="Anticorrosivo_Rojo_Claro" localSheetId="12">#REF!</definedName>
    <definedName name="Anticorrosivo_Rojo_Claro" localSheetId="17">#REF!</definedName>
    <definedName name="Anticorrosivo_Rojo_Claro" localSheetId="15">#REF!</definedName>
    <definedName name="Anticorrosivo_Rojo_Claro">#REF!</definedName>
    <definedName name="AP" localSheetId="6">#REF!</definedName>
    <definedName name="AP" localSheetId="13">#REF!</definedName>
    <definedName name="AP" localSheetId="12">#REF!</definedName>
    <definedName name="AP" localSheetId="17">#REF!</definedName>
    <definedName name="AP" localSheetId="15">#REF!</definedName>
    <definedName name="AP">#REF!</definedName>
    <definedName name="Aparatos_Telefonicos_para_extensiones" localSheetId="6">#REF!</definedName>
    <definedName name="Aparatos_Telefonicos_para_extensiones" localSheetId="13">#REF!</definedName>
    <definedName name="Aparatos_Telefonicos_para_extensiones" localSheetId="12">#REF!</definedName>
    <definedName name="Aparatos_Telefonicos_para_extensiones" localSheetId="17">#REF!</definedName>
    <definedName name="Aparatos_Telefonicos_para_extensiones" localSheetId="15">#REF!</definedName>
    <definedName name="Aparatos_Telefonicos_para_extensiones">#REF!</definedName>
    <definedName name="Aparatos_Telefonicos_secretariales" localSheetId="6">#REF!</definedName>
    <definedName name="Aparatos_Telefonicos_secretariales" localSheetId="13">#REF!</definedName>
    <definedName name="Aparatos_Telefonicos_secretariales" localSheetId="12">#REF!</definedName>
    <definedName name="Aparatos_Telefonicos_secretariales" localSheetId="17">#REF!</definedName>
    <definedName name="Aparatos_Telefonicos_secretariales" localSheetId="15">#REF!</definedName>
    <definedName name="Aparatos_Telefonicos_secretariales">#REF!</definedName>
    <definedName name="Aplique_Cilindrico_de_Pared_en_Acero_Galvanizado_de_1x26_W._120_V." localSheetId="6">#REF!</definedName>
    <definedName name="Aplique_Cilindrico_de_Pared_en_Acero_Galvanizado_de_1x26_W._120_V." localSheetId="13">#REF!</definedName>
    <definedName name="Aplique_Cilindrico_de_Pared_en_Acero_Galvanizado_de_1x26_W._120_V." localSheetId="12">#REF!</definedName>
    <definedName name="Aplique_Cilindrico_de_Pared_en_Acero_Galvanizado_de_1x26_W._120_V." localSheetId="17">#REF!</definedName>
    <definedName name="Aplique_Cilindrico_de_Pared_en_Acero_Galvanizado_de_1x26_W._120_V." localSheetId="15">#REF!</definedName>
    <definedName name="Aplique_Cilindrico_de_Pared_en_Acero_Galvanizado_de_1x26_W._120_V.">#REF!</definedName>
    <definedName name="Aplique_Cilindrico_de_Pared_en_Acero_Galvanizado_de_2x26_W._120_V." localSheetId="6">#REF!</definedName>
    <definedName name="Aplique_Cilindrico_de_Pared_en_Acero_Galvanizado_de_2x26_W._120_V." localSheetId="13">#REF!</definedName>
    <definedName name="Aplique_Cilindrico_de_Pared_en_Acero_Galvanizado_de_2x26_W._120_V." localSheetId="12">#REF!</definedName>
    <definedName name="Aplique_Cilindrico_de_Pared_en_Acero_Galvanizado_de_2x26_W._120_V." localSheetId="17">#REF!</definedName>
    <definedName name="Aplique_Cilindrico_de_Pared_en_Acero_Galvanizado_de_2x26_W._120_V." localSheetId="15">#REF!</definedName>
    <definedName name="Aplique_Cilindrico_de_Pared_en_Acero_Galvanizado_de_2x26_W._120_V.">#REF!</definedName>
    <definedName name="Aplique_Cilindrico_de_Techo_en_Acero_Galvanizado_de_2x26_W._120_V." localSheetId="6">#REF!</definedName>
    <definedName name="Aplique_Cilindrico_de_Techo_en_Acero_Galvanizado_de_2x26_W._120_V." localSheetId="13">#REF!</definedName>
    <definedName name="Aplique_Cilindrico_de_Techo_en_Acero_Galvanizado_de_2x26_W._120_V." localSheetId="12">#REF!</definedName>
    <definedName name="Aplique_Cilindrico_de_Techo_en_Acero_Galvanizado_de_2x26_W._120_V." localSheetId="17">#REF!</definedName>
    <definedName name="Aplique_Cilindrico_de_Techo_en_Acero_Galvanizado_de_2x26_W._120_V." localSheetId="15">#REF!</definedName>
    <definedName name="Aplique_Cilindrico_de_Techo_en_Acero_Galvanizado_de_2x26_W._120_V.">#REF!</definedName>
    <definedName name="APU_1.1.1" localSheetId="6">#REF!</definedName>
    <definedName name="APU_1.1.1" localSheetId="13">#REF!</definedName>
    <definedName name="APU_1.1.1" localSheetId="12">#REF!</definedName>
    <definedName name="APU_1.1.1" localSheetId="17">#REF!</definedName>
    <definedName name="APU_1.1.1" localSheetId="15">#REF!</definedName>
    <definedName name="APU_1.1.1">#REF!</definedName>
    <definedName name="APU_1.1.2" localSheetId="6">#REF!</definedName>
    <definedName name="APU_1.1.2" localSheetId="13">#REF!</definedName>
    <definedName name="APU_1.1.2" localSheetId="12">#REF!</definedName>
    <definedName name="APU_1.1.2" localSheetId="17">#REF!</definedName>
    <definedName name="APU_1.1.2" localSheetId="15">#REF!</definedName>
    <definedName name="APU_1.1.2">#REF!</definedName>
    <definedName name="APU_1.1.3" localSheetId="6">#REF!</definedName>
    <definedName name="APU_1.1.3" localSheetId="13">#REF!</definedName>
    <definedName name="APU_1.1.3" localSheetId="12">#REF!</definedName>
    <definedName name="APU_1.1.3" localSheetId="17">#REF!</definedName>
    <definedName name="APU_1.1.3" localSheetId="15">#REF!</definedName>
    <definedName name="APU_1.1.3">#REF!</definedName>
    <definedName name="APU_1.1.4" localSheetId="6">#REF!</definedName>
    <definedName name="APU_1.1.4" localSheetId="13">#REF!</definedName>
    <definedName name="APU_1.1.4" localSheetId="12">#REF!</definedName>
    <definedName name="APU_1.1.4" localSheetId="17">#REF!</definedName>
    <definedName name="APU_1.1.4" localSheetId="15">#REF!</definedName>
    <definedName name="APU_1.1.4">#REF!</definedName>
    <definedName name="APU_1.1.5" localSheetId="6">#REF!</definedName>
    <definedName name="APU_1.1.5" localSheetId="13">#REF!</definedName>
    <definedName name="APU_1.1.5" localSheetId="12">#REF!</definedName>
    <definedName name="APU_1.1.5" localSheetId="17">#REF!</definedName>
    <definedName name="APU_1.1.5" localSheetId="15">#REF!</definedName>
    <definedName name="APU_1.1.5">#REF!</definedName>
    <definedName name="APU_1.2.1" localSheetId="6">#REF!</definedName>
    <definedName name="APU_1.2.1" localSheetId="13">#REF!</definedName>
    <definedName name="APU_1.2.1" localSheetId="12">#REF!</definedName>
    <definedName name="APU_1.2.1" localSheetId="17">#REF!</definedName>
    <definedName name="APU_1.2.1" localSheetId="15">#REF!</definedName>
    <definedName name="APU_1.2.1">#REF!</definedName>
    <definedName name="APU_1.2.2" localSheetId="6">#REF!</definedName>
    <definedName name="APU_1.2.2" localSheetId="13">#REF!</definedName>
    <definedName name="APU_1.2.2" localSheetId="12">#REF!</definedName>
    <definedName name="APU_1.2.2" localSheetId="17">#REF!</definedName>
    <definedName name="APU_1.2.2" localSheetId="15">#REF!</definedName>
    <definedName name="APU_1.2.2">#REF!</definedName>
    <definedName name="APU_1.2.3" localSheetId="6">#REF!</definedName>
    <definedName name="APU_1.2.3" localSheetId="13">#REF!</definedName>
    <definedName name="APU_1.2.3" localSheetId="12">#REF!</definedName>
    <definedName name="APU_1.2.3" localSheetId="17">#REF!</definedName>
    <definedName name="APU_1.2.3" localSheetId="15">#REF!</definedName>
    <definedName name="APU_1.2.3">#REF!</definedName>
    <definedName name="APU_1.3.1" localSheetId="6">#REF!</definedName>
    <definedName name="APU_1.3.1" localSheetId="13">#REF!</definedName>
    <definedName name="APU_1.3.1" localSheetId="12">#REF!</definedName>
    <definedName name="APU_1.3.1" localSheetId="17">#REF!</definedName>
    <definedName name="APU_1.3.1" localSheetId="15">#REF!</definedName>
    <definedName name="APU_1.3.1">#REF!</definedName>
    <definedName name="APU_1.3.2" localSheetId="6">#REF!</definedName>
    <definedName name="APU_1.3.2" localSheetId="13">#REF!</definedName>
    <definedName name="APU_1.3.2" localSheetId="12">#REF!</definedName>
    <definedName name="APU_1.3.2" localSheetId="17">#REF!</definedName>
    <definedName name="APU_1.3.2" localSheetId="15">#REF!</definedName>
    <definedName name="APU_1.3.2">#REF!</definedName>
    <definedName name="APU_10.1.1" localSheetId="6">#REF!</definedName>
    <definedName name="APU_10.1.1" localSheetId="13">#REF!</definedName>
    <definedName name="APU_10.1.1" localSheetId="12">#REF!</definedName>
    <definedName name="APU_10.1.1" localSheetId="17">#REF!</definedName>
    <definedName name="APU_10.1.1" localSheetId="15">#REF!</definedName>
    <definedName name="APU_10.1.1">#REF!</definedName>
    <definedName name="APU_10.1.10" localSheetId="6">#REF!</definedName>
    <definedName name="APU_10.1.10" localSheetId="13">#REF!</definedName>
    <definedName name="APU_10.1.10" localSheetId="12">#REF!</definedName>
    <definedName name="APU_10.1.10" localSheetId="17">#REF!</definedName>
    <definedName name="APU_10.1.10" localSheetId="15">#REF!</definedName>
    <definedName name="APU_10.1.10">#REF!</definedName>
    <definedName name="APU_10.1.11" localSheetId="6">#REF!</definedName>
    <definedName name="APU_10.1.11" localSheetId="13">#REF!</definedName>
    <definedName name="APU_10.1.11" localSheetId="12">#REF!</definedName>
    <definedName name="APU_10.1.11" localSheetId="17">#REF!</definedName>
    <definedName name="APU_10.1.11" localSheetId="15">#REF!</definedName>
    <definedName name="APU_10.1.11">#REF!</definedName>
    <definedName name="APU_10.1.13" localSheetId="6">#REF!</definedName>
    <definedName name="APU_10.1.13" localSheetId="13">#REF!</definedName>
    <definedName name="APU_10.1.13" localSheetId="12">#REF!</definedName>
    <definedName name="APU_10.1.13" localSheetId="17">#REF!</definedName>
    <definedName name="APU_10.1.13" localSheetId="15">#REF!</definedName>
    <definedName name="APU_10.1.13">#REF!</definedName>
    <definedName name="APU_10.1.14" localSheetId="6">#REF!</definedName>
    <definedName name="APU_10.1.14" localSheetId="13">#REF!</definedName>
    <definedName name="APU_10.1.14" localSheetId="12">#REF!</definedName>
    <definedName name="APU_10.1.14" localSheetId="17">#REF!</definedName>
    <definedName name="APU_10.1.14" localSheetId="15">#REF!</definedName>
    <definedName name="APU_10.1.14">#REF!</definedName>
    <definedName name="APU_10.1.15" localSheetId="6">#REF!</definedName>
    <definedName name="APU_10.1.15" localSheetId="13">#REF!</definedName>
    <definedName name="APU_10.1.15" localSheetId="12">#REF!</definedName>
    <definedName name="APU_10.1.15" localSheetId="17">#REF!</definedName>
    <definedName name="APU_10.1.15" localSheetId="15">#REF!</definedName>
    <definedName name="APU_10.1.15">#REF!</definedName>
    <definedName name="APU_10.1.16" localSheetId="6">#REF!</definedName>
    <definedName name="APU_10.1.16" localSheetId="13">#REF!</definedName>
    <definedName name="APU_10.1.16" localSheetId="12">#REF!</definedName>
    <definedName name="APU_10.1.16" localSheetId="17">#REF!</definedName>
    <definedName name="APU_10.1.16" localSheetId="15">#REF!</definedName>
    <definedName name="APU_10.1.16">#REF!</definedName>
    <definedName name="APU_10.1.17" localSheetId="6">#REF!</definedName>
    <definedName name="APU_10.1.17" localSheetId="13">#REF!</definedName>
    <definedName name="APU_10.1.17" localSheetId="12">#REF!</definedName>
    <definedName name="APU_10.1.17" localSheetId="17">#REF!</definedName>
    <definedName name="APU_10.1.17" localSheetId="15">#REF!</definedName>
    <definedName name="APU_10.1.17">#REF!</definedName>
    <definedName name="APU_10.1.18" localSheetId="6">#REF!</definedName>
    <definedName name="APU_10.1.18" localSheetId="13">#REF!</definedName>
    <definedName name="APU_10.1.18" localSheetId="12">#REF!</definedName>
    <definedName name="APU_10.1.18" localSheetId="17">#REF!</definedName>
    <definedName name="APU_10.1.18" localSheetId="15">#REF!</definedName>
    <definedName name="APU_10.1.18">#REF!</definedName>
    <definedName name="APU_10.1.19" localSheetId="6">#REF!</definedName>
    <definedName name="APU_10.1.19" localSheetId="13">#REF!</definedName>
    <definedName name="APU_10.1.19" localSheetId="12">#REF!</definedName>
    <definedName name="APU_10.1.19" localSheetId="17">#REF!</definedName>
    <definedName name="APU_10.1.19" localSheetId="15">#REF!</definedName>
    <definedName name="APU_10.1.19">#REF!</definedName>
    <definedName name="APU_10.1.2" localSheetId="6">#REF!</definedName>
    <definedName name="APU_10.1.2" localSheetId="13">#REF!</definedName>
    <definedName name="APU_10.1.2" localSheetId="12">#REF!</definedName>
    <definedName name="APU_10.1.2" localSheetId="17">#REF!</definedName>
    <definedName name="APU_10.1.2" localSheetId="15">#REF!</definedName>
    <definedName name="APU_10.1.2">#REF!</definedName>
    <definedName name="APU_10.1.3" localSheetId="6">#REF!</definedName>
    <definedName name="APU_10.1.3" localSheetId="13">#REF!</definedName>
    <definedName name="APU_10.1.3" localSheetId="12">#REF!</definedName>
    <definedName name="APU_10.1.3" localSheetId="17">#REF!</definedName>
    <definedName name="APU_10.1.3" localSheetId="15">#REF!</definedName>
    <definedName name="APU_10.1.3">#REF!</definedName>
    <definedName name="APU_10.1.4" localSheetId="6">#REF!</definedName>
    <definedName name="APU_10.1.4" localSheetId="13">#REF!</definedName>
    <definedName name="APU_10.1.4" localSheetId="12">#REF!</definedName>
    <definedName name="APU_10.1.4" localSheetId="17">#REF!</definedName>
    <definedName name="APU_10.1.4" localSheetId="15">#REF!</definedName>
    <definedName name="APU_10.1.4">#REF!</definedName>
    <definedName name="APU_10.1.5" localSheetId="6">#REF!</definedName>
    <definedName name="APU_10.1.5" localSheetId="13">#REF!</definedName>
    <definedName name="APU_10.1.5" localSheetId="12">#REF!</definedName>
    <definedName name="APU_10.1.5" localSheetId="17">#REF!</definedName>
    <definedName name="APU_10.1.5" localSheetId="15">#REF!</definedName>
    <definedName name="APU_10.1.5">#REF!</definedName>
    <definedName name="APU_10.1.6" localSheetId="6">#REF!</definedName>
    <definedName name="APU_10.1.6" localSheetId="13">#REF!</definedName>
    <definedName name="APU_10.1.6" localSheetId="12">#REF!</definedName>
    <definedName name="APU_10.1.6" localSheetId="17">#REF!</definedName>
    <definedName name="APU_10.1.6" localSheetId="15">#REF!</definedName>
    <definedName name="APU_10.1.6">#REF!</definedName>
    <definedName name="APU_10.1.7" localSheetId="6">#REF!</definedName>
    <definedName name="APU_10.1.7" localSheetId="13">#REF!</definedName>
    <definedName name="APU_10.1.7" localSheetId="12">#REF!</definedName>
    <definedName name="APU_10.1.7" localSheetId="17">#REF!</definedName>
    <definedName name="APU_10.1.7" localSheetId="15">#REF!</definedName>
    <definedName name="APU_10.1.7">#REF!</definedName>
    <definedName name="APU_10.1.8" localSheetId="6">#REF!</definedName>
    <definedName name="APU_10.1.8" localSheetId="13">#REF!</definedName>
    <definedName name="APU_10.1.8" localSheetId="12">#REF!</definedName>
    <definedName name="APU_10.1.8" localSheetId="17">#REF!</definedName>
    <definedName name="APU_10.1.8" localSheetId="15">#REF!</definedName>
    <definedName name="APU_10.1.8">#REF!</definedName>
    <definedName name="APU_10.1.9" localSheetId="6">#REF!</definedName>
    <definedName name="APU_10.1.9" localSheetId="13">#REF!</definedName>
    <definedName name="APU_10.1.9" localSheetId="12">#REF!</definedName>
    <definedName name="APU_10.1.9" localSheetId="17">#REF!</definedName>
    <definedName name="APU_10.1.9" localSheetId="15">#REF!</definedName>
    <definedName name="APU_10.1.9">#REF!</definedName>
    <definedName name="APU_10.2.1" localSheetId="6">#REF!</definedName>
    <definedName name="APU_10.2.1" localSheetId="13">#REF!</definedName>
    <definedName name="APU_10.2.1" localSheetId="12">#REF!</definedName>
    <definedName name="APU_10.2.1" localSheetId="17">#REF!</definedName>
    <definedName name="APU_10.2.1" localSheetId="15">#REF!</definedName>
    <definedName name="APU_10.2.1">#REF!</definedName>
    <definedName name="APU_10.2.2" localSheetId="6">#REF!</definedName>
    <definedName name="APU_10.2.2" localSheetId="13">#REF!</definedName>
    <definedName name="APU_10.2.2" localSheetId="12">#REF!</definedName>
    <definedName name="APU_10.2.2" localSheetId="17">#REF!</definedName>
    <definedName name="APU_10.2.2" localSheetId="15">#REF!</definedName>
    <definedName name="APU_10.2.2">#REF!</definedName>
    <definedName name="APU_11.1.1" localSheetId="6">#REF!</definedName>
    <definedName name="APU_11.1.1" localSheetId="13">#REF!</definedName>
    <definedName name="APU_11.1.1" localSheetId="12">#REF!</definedName>
    <definedName name="APU_11.1.1" localSheetId="17">#REF!</definedName>
    <definedName name="APU_11.1.1" localSheetId="15">#REF!</definedName>
    <definedName name="APU_11.1.1">#REF!</definedName>
    <definedName name="APU_11.1.2" localSheetId="6">#REF!</definedName>
    <definedName name="APU_11.1.2" localSheetId="13">#REF!</definedName>
    <definedName name="APU_11.1.2" localSheetId="12">#REF!</definedName>
    <definedName name="APU_11.1.2" localSheetId="17">#REF!</definedName>
    <definedName name="APU_11.1.2" localSheetId="15">#REF!</definedName>
    <definedName name="APU_11.1.2">#REF!</definedName>
    <definedName name="APU_11.1.3" localSheetId="6">#REF!</definedName>
    <definedName name="APU_11.1.3" localSheetId="13">#REF!</definedName>
    <definedName name="APU_11.1.3" localSheetId="12">#REF!</definedName>
    <definedName name="APU_11.1.3" localSheetId="17">#REF!</definedName>
    <definedName name="APU_11.1.3" localSheetId="15">#REF!</definedName>
    <definedName name="APU_11.1.3">#REF!</definedName>
    <definedName name="APU_11.1.4" localSheetId="6">#REF!</definedName>
    <definedName name="APU_11.1.4" localSheetId="13">#REF!</definedName>
    <definedName name="APU_11.1.4" localSheetId="12">#REF!</definedName>
    <definedName name="APU_11.1.4" localSheetId="17">#REF!</definedName>
    <definedName name="APU_11.1.4" localSheetId="15">#REF!</definedName>
    <definedName name="APU_11.1.4">#REF!</definedName>
    <definedName name="APU_11.2.1.1" localSheetId="6">#REF!</definedName>
    <definedName name="APU_11.2.1.1" localSheetId="13">#REF!</definedName>
    <definedName name="APU_11.2.1.1" localSheetId="12">#REF!</definedName>
    <definedName name="APU_11.2.1.1" localSheetId="17">#REF!</definedName>
    <definedName name="APU_11.2.1.1" localSheetId="15">#REF!</definedName>
    <definedName name="APU_11.2.1.1">#REF!</definedName>
    <definedName name="APU_11.2.2.1" localSheetId="6">#REF!</definedName>
    <definedName name="APU_11.2.2.1" localSheetId="13">#REF!</definedName>
    <definedName name="APU_11.2.2.1" localSheetId="12">#REF!</definedName>
    <definedName name="APU_11.2.2.1" localSheetId="17">#REF!</definedName>
    <definedName name="APU_11.2.2.1" localSheetId="15">#REF!</definedName>
    <definedName name="APU_11.2.2.1">#REF!</definedName>
    <definedName name="APU_11.2.2.2" localSheetId="6">#REF!</definedName>
    <definedName name="APU_11.2.2.2" localSheetId="13">#REF!</definedName>
    <definedName name="APU_11.2.2.2" localSheetId="12">#REF!</definedName>
    <definedName name="APU_11.2.2.2" localSheetId="17">#REF!</definedName>
    <definedName name="APU_11.2.2.2" localSheetId="15">#REF!</definedName>
    <definedName name="APU_11.2.2.2">#REF!</definedName>
    <definedName name="APU_11.2.3.1" localSheetId="6">#REF!</definedName>
    <definedName name="APU_11.2.3.1" localSheetId="13">#REF!</definedName>
    <definedName name="APU_11.2.3.1" localSheetId="12">#REF!</definedName>
    <definedName name="APU_11.2.3.1" localSheetId="17">#REF!</definedName>
    <definedName name="APU_11.2.3.1" localSheetId="15">#REF!</definedName>
    <definedName name="APU_11.2.3.1">#REF!</definedName>
    <definedName name="APU_11.2.3.2" localSheetId="6">#REF!</definedName>
    <definedName name="APU_11.2.3.2" localSheetId="13">#REF!</definedName>
    <definedName name="APU_11.2.3.2" localSheetId="12">#REF!</definedName>
    <definedName name="APU_11.2.3.2" localSheetId="17">#REF!</definedName>
    <definedName name="APU_11.2.3.2" localSheetId="15">#REF!</definedName>
    <definedName name="APU_11.2.3.2">#REF!</definedName>
    <definedName name="APU_12.1.1" localSheetId="6">#REF!</definedName>
    <definedName name="APU_12.1.1" localSheetId="13">#REF!</definedName>
    <definedName name="APU_12.1.1" localSheetId="12">#REF!</definedName>
    <definedName name="APU_12.1.1" localSheetId="17">#REF!</definedName>
    <definedName name="APU_12.1.1" localSheetId="15">#REF!</definedName>
    <definedName name="APU_12.1.1">#REF!</definedName>
    <definedName name="APU_12.1.10" localSheetId="6">#REF!</definedName>
    <definedName name="APU_12.1.10" localSheetId="13">#REF!</definedName>
    <definedName name="APU_12.1.10" localSheetId="12">#REF!</definedName>
    <definedName name="APU_12.1.10" localSheetId="17">#REF!</definedName>
    <definedName name="APU_12.1.10" localSheetId="15">#REF!</definedName>
    <definedName name="APU_12.1.10">#REF!</definedName>
    <definedName name="APU_12.1.11" localSheetId="6">#REF!</definedName>
    <definedName name="APU_12.1.11" localSheetId="13">#REF!</definedName>
    <definedName name="APU_12.1.11" localSheetId="12">#REF!</definedName>
    <definedName name="APU_12.1.11" localSheetId="17">#REF!</definedName>
    <definedName name="APU_12.1.11" localSheetId="15">#REF!</definedName>
    <definedName name="APU_12.1.11">#REF!</definedName>
    <definedName name="APU_12.1.12" localSheetId="6">#REF!</definedName>
    <definedName name="APU_12.1.12" localSheetId="13">#REF!</definedName>
    <definedName name="APU_12.1.12" localSheetId="12">#REF!</definedName>
    <definedName name="APU_12.1.12" localSheetId="17">#REF!</definedName>
    <definedName name="APU_12.1.12" localSheetId="15">#REF!</definedName>
    <definedName name="APU_12.1.12">#REF!</definedName>
    <definedName name="APU_12.1.13" localSheetId="6">#REF!</definedName>
    <definedName name="APU_12.1.13" localSheetId="13">#REF!</definedName>
    <definedName name="APU_12.1.13" localSheetId="12">#REF!</definedName>
    <definedName name="APU_12.1.13" localSheetId="17">#REF!</definedName>
    <definedName name="APU_12.1.13" localSheetId="15">#REF!</definedName>
    <definedName name="APU_12.1.13">#REF!</definedName>
    <definedName name="APU_12.1.14" localSheetId="6">#REF!</definedName>
    <definedName name="APU_12.1.14" localSheetId="13">#REF!</definedName>
    <definedName name="APU_12.1.14" localSheetId="12">#REF!</definedName>
    <definedName name="APU_12.1.14" localSheetId="17">#REF!</definedName>
    <definedName name="APU_12.1.14" localSheetId="15">#REF!</definedName>
    <definedName name="APU_12.1.14">#REF!</definedName>
    <definedName name="APU_12.1.15" localSheetId="6">#REF!</definedName>
    <definedName name="APU_12.1.15" localSheetId="13">#REF!</definedName>
    <definedName name="APU_12.1.15" localSheetId="12">#REF!</definedName>
    <definedName name="APU_12.1.15" localSheetId="17">#REF!</definedName>
    <definedName name="APU_12.1.15" localSheetId="15">#REF!</definedName>
    <definedName name="APU_12.1.15">#REF!</definedName>
    <definedName name="APU_12.1.16" localSheetId="6">#REF!</definedName>
    <definedName name="APU_12.1.16" localSheetId="13">#REF!</definedName>
    <definedName name="APU_12.1.16" localSheetId="12">#REF!</definedName>
    <definedName name="APU_12.1.16" localSheetId="17">#REF!</definedName>
    <definedName name="APU_12.1.16" localSheetId="15">#REF!</definedName>
    <definedName name="APU_12.1.16">#REF!</definedName>
    <definedName name="APU_12.1.17" localSheetId="6">#REF!</definedName>
    <definedName name="APU_12.1.17" localSheetId="13">#REF!</definedName>
    <definedName name="APU_12.1.17" localSheetId="12">#REF!</definedName>
    <definedName name="APU_12.1.17" localSheetId="17">#REF!</definedName>
    <definedName name="APU_12.1.17" localSheetId="15">#REF!</definedName>
    <definedName name="APU_12.1.17">#REF!</definedName>
    <definedName name="APU_12.1.18" localSheetId="6">#REF!</definedName>
    <definedName name="APU_12.1.18" localSheetId="13">#REF!</definedName>
    <definedName name="APU_12.1.18" localSheetId="12">#REF!</definedName>
    <definedName name="APU_12.1.18" localSheetId="17">#REF!</definedName>
    <definedName name="APU_12.1.18" localSheetId="15">#REF!</definedName>
    <definedName name="APU_12.1.18">#REF!</definedName>
    <definedName name="APU_12.1.19" localSheetId="6">#REF!</definedName>
    <definedName name="APU_12.1.19" localSheetId="13">#REF!</definedName>
    <definedName name="APU_12.1.19" localSheetId="12">#REF!</definedName>
    <definedName name="APU_12.1.19" localSheetId="17">#REF!</definedName>
    <definedName name="APU_12.1.19" localSheetId="15">#REF!</definedName>
    <definedName name="APU_12.1.19">#REF!</definedName>
    <definedName name="APU_12.1.2" localSheetId="6">#REF!</definedName>
    <definedName name="APU_12.1.2" localSheetId="13">#REF!</definedName>
    <definedName name="APU_12.1.2" localSheetId="12">#REF!</definedName>
    <definedName name="APU_12.1.2" localSheetId="17">#REF!</definedName>
    <definedName name="APU_12.1.2" localSheetId="15">#REF!</definedName>
    <definedName name="APU_12.1.2">#REF!</definedName>
    <definedName name="APU_12.1.20" localSheetId="6">#REF!</definedName>
    <definedName name="APU_12.1.20" localSheetId="13">#REF!</definedName>
    <definedName name="APU_12.1.20" localSheetId="12">#REF!</definedName>
    <definedName name="APU_12.1.20" localSheetId="17">#REF!</definedName>
    <definedName name="APU_12.1.20" localSheetId="15">#REF!</definedName>
    <definedName name="APU_12.1.20">#REF!</definedName>
    <definedName name="APU_12.1.21" localSheetId="6">#REF!</definedName>
    <definedName name="APU_12.1.21" localSheetId="13">#REF!</definedName>
    <definedName name="APU_12.1.21" localSheetId="12">#REF!</definedName>
    <definedName name="APU_12.1.21" localSheetId="17">#REF!</definedName>
    <definedName name="APU_12.1.21" localSheetId="15">#REF!</definedName>
    <definedName name="APU_12.1.21">#REF!</definedName>
    <definedName name="APU_12.1.22" localSheetId="6">#REF!</definedName>
    <definedName name="APU_12.1.22" localSheetId="13">#REF!</definedName>
    <definedName name="APU_12.1.22" localSheetId="12">#REF!</definedName>
    <definedName name="APU_12.1.22" localSheetId="17">#REF!</definedName>
    <definedName name="APU_12.1.22" localSheetId="15">#REF!</definedName>
    <definedName name="APU_12.1.22">#REF!</definedName>
    <definedName name="APU_12.1.23" localSheetId="6">#REF!</definedName>
    <definedName name="APU_12.1.23" localSheetId="13">#REF!</definedName>
    <definedName name="APU_12.1.23" localSheetId="12">#REF!</definedName>
    <definedName name="APU_12.1.23" localSheetId="17">#REF!</definedName>
    <definedName name="APU_12.1.23" localSheetId="15">#REF!</definedName>
    <definedName name="APU_12.1.23">#REF!</definedName>
    <definedName name="APU_12.1.24" localSheetId="6">#REF!</definedName>
    <definedName name="APU_12.1.24" localSheetId="13">#REF!</definedName>
    <definedName name="APU_12.1.24" localSheetId="12">#REF!</definedName>
    <definedName name="APU_12.1.24" localSheetId="17">#REF!</definedName>
    <definedName name="APU_12.1.24" localSheetId="15">#REF!</definedName>
    <definedName name="APU_12.1.24">#REF!</definedName>
    <definedName name="APU_12.1.25" localSheetId="6">#REF!</definedName>
    <definedName name="APU_12.1.25" localSheetId="13">#REF!</definedName>
    <definedName name="APU_12.1.25" localSheetId="12">#REF!</definedName>
    <definedName name="APU_12.1.25" localSheetId="17">#REF!</definedName>
    <definedName name="APU_12.1.25" localSheetId="15">#REF!</definedName>
    <definedName name="APU_12.1.25">#REF!</definedName>
    <definedName name="APU_12.1.26" localSheetId="6">#REF!</definedName>
    <definedName name="APU_12.1.26" localSheetId="13">#REF!</definedName>
    <definedName name="APU_12.1.26" localSheetId="12">#REF!</definedName>
    <definedName name="APU_12.1.26" localSheetId="17">#REF!</definedName>
    <definedName name="APU_12.1.26" localSheetId="15">#REF!</definedName>
    <definedName name="APU_12.1.26">#REF!</definedName>
    <definedName name="APU_12.1.27" localSheetId="6">#REF!</definedName>
    <definedName name="APU_12.1.27" localSheetId="13">#REF!</definedName>
    <definedName name="APU_12.1.27" localSheetId="12">#REF!</definedName>
    <definedName name="APU_12.1.27" localSheetId="17">#REF!</definedName>
    <definedName name="APU_12.1.27" localSheetId="15">#REF!</definedName>
    <definedName name="APU_12.1.27">#REF!</definedName>
    <definedName name="APU_12.1.28" localSheetId="6">#REF!</definedName>
    <definedName name="APU_12.1.28" localSheetId="13">#REF!</definedName>
    <definedName name="APU_12.1.28" localSheetId="12">#REF!</definedName>
    <definedName name="APU_12.1.28" localSheetId="17">#REF!</definedName>
    <definedName name="APU_12.1.28" localSheetId="15">#REF!</definedName>
    <definedName name="APU_12.1.28">#REF!</definedName>
    <definedName name="APU_12.1.29" localSheetId="6">#REF!</definedName>
    <definedName name="APU_12.1.29" localSheetId="13">#REF!</definedName>
    <definedName name="APU_12.1.29" localSheetId="12">#REF!</definedName>
    <definedName name="APU_12.1.29" localSheetId="17">#REF!</definedName>
    <definedName name="APU_12.1.29" localSheetId="15">#REF!</definedName>
    <definedName name="APU_12.1.29">#REF!</definedName>
    <definedName name="APU_12.1.3" localSheetId="6">#REF!</definedName>
    <definedName name="APU_12.1.3" localSheetId="13">#REF!</definedName>
    <definedName name="APU_12.1.3" localSheetId="12">#REF!</definedName>
    <definedName name="APU_12.1.3" localSheetId="17">#REF!</definedName>
    <definedName name="APU_12.1.3" localSheetId="15">#REF!</definedName>
    <definedName name="APU_12.1.3">#REF!</definedName>
    <definedName name="APU_12.1.30" localSheetId="6">#REF!</definedName>
    <definedName name="APU_12.1.30" localSheetId="13">#REF!</definedName>
    <definedName name="APU_12.1.30" localSheetId="12">#REF!</definedName>
    <definedName name="APU_12.1.30" localSheetId="17">#REF!</definedName>
    <definedName name="APU_12.1.30" localSheetId="15">#REF!</definedName>
    <definedName name="APU_12.1.30">#REF!</definedName>
    <definedName name="APU_12.1.31" localSheetId="6">#REF!</definedName>
    <definedName name="APU_12.1.31" localSheetId="13">#REF!</definedName>
    <definedName name="APU_12.1.31" localSheetId="12">#REF!</definedName>
    <definedName name="APU_12.1.31" localSheetId="17">#REF!</definedName>
    <definedName name="APU_12.1.31" localSheetId="15">#REF!</definedName>
    <definedName name="APU_12.1.31">#REF!</definedName>
    <definedName name="APU_12.1.32" localSheetId="6">#REF!</definedName>
    <definedName name="APU_12.1.32" localSheetId="13">#REF!</definedName>
    <definedName name="APU_12.1.32" localSheetId="12">#REF!</definedName>
    <definedName name="APU_12.1.32" localSheetId="17">#REF!</definedName>
    <definedName name="APU_12.1.32" localSheetId="15">#REF!</definedName>
    <definedName name="APU_12.1.32">#REF!</definedName>
    <definedName name="APU_12.1.33" localSheetId="6">#REF!</definedName>
    <definedName name="APU_12.1.33" localSheetId="13">#REF!</definedName>
    <definedName name="APU_12.1.33" localSheetId="12">#REF!</definedName>
    <definedName name="APU_12.1.33" localSheetId="17">#REF!</definedName>
    <definedName name="APU_12.1.33" localSheetId="15">#REF!</definedName>
    <definedName name="APU_12.1.33">#REF!</definedName>
    <definedName name="APU_12.1.34" localSheetId="6">#REF!</definedName>
    <definedName name="APU_12.1.34" localSheetId="13">#REF!</definedName>
    <definedName name="APU_12.1.34" localSheetId="12">#REF!</definedName>
    <definedName name="APU_12.1.34" localSheetId="17">#REF!</definedName>
    <definedName name="APU_12.1.34" localSheetId="15">#REF!</definedName>
    <definedName name="APU_12.1.34">#REF!</definedName>
    <definedName name="APU_12.1.35" localSheetId="6">#REF!</definedName>
    <definedName name="APU_12.1.35" localSheetId="13">#REF!</definedName>
    <definedName name="APU_12.1.35" localSheetId="12">#REF!</definedName>
    <definedName name="APU_12.1.35" localSheetId="17">#REF!</definedName>
    <definedName name="APU_12.1.35" localSheetId="15">#REF!</definedName>
    <definedName name="APU_12.1.35">#REF!</definedName>
    <definedName name="APU_12.1.36" localSheetId="6">#REF!</definedName>
    <definedName name="APU_12.1.36" localSheetId="13">#REF!</definedName>
    <definedName name="APU_12.1.36" localSheetId="12">#REF!</definedName>
    <definedName name="APU_12.1.36" localSheetId="17">#REF!</definedName>
    <definedName name="APU_12.1.36" localSheetId="15">#REF!</definedName>
    <definedName name="APU_12.1.36">#REF!</definedName>
    <definedName name="APU_12.1.37" localSheetId="6">#REF!</definedName>
    <definedName name="APU_12.1.37" localSheetId="13">#REF!</definedName>
    <definedName name="APU_12.1.37" localSheetId="12">#REF!</definedName>
    <definedName name="APU_12.1.37" localSheetId="17">#REF!</definedName>
    <definedName name="APU_12.1.37" localSheetId="15">#REF!</definedName>
    <definedName name="APU_12.1.37">#REF!</definedName>
    <definedName name="APU_12.1.38" localSheetId="6">#REF!</definedName>
    <definedName name="APU_12.1.38" localSheetId="13">#REF!</definedName>
    <definedName name="APU_12.1.38" localSheetId="12">#REF!</definedName>
    <definedName name="APU_12.1.38" localSheetId="17">#REF!</definedName>
    <definedName name="APU_12.1.38" localSheetId="15">#REF!</definedName>
    <definedName name="APU_12.1.38">#REF!</definedName>
    <definedName name="APU_12.1.39" localSheetId="6">#REF!</definedName>
    <definedName name="APU_12.1.39" localSheetId="13">#REF!</definedName>
    <definedName name="APU_12.1.39" localSheetId="12">#REF!</definedName>
    <definedName name="APU_12.1.39" localSheetId="17">#REF!</definedName>
    <definedName name="APU_12.1.39" localSheetId="15">#REF!</definedName>
    <definedName name="APU_12.1.39">#REF!</definedName>
    <definedName name="APU_12.1.4" localSheetId="6">#REF!</definedName>
    <definedName name="APU_12.1.4" localSheetId="13">#REF!</definedName>
    <definedName name="APU_12.1.4" localSheetId="12">#REF!</definedName>
    <definedName name="APU_12.1.4" localSheetId="17">#REF!</definedName>
    <definedName name="APU_12.1.4" localSheetId="15">#REF!</definedName>
    <definedName name="APU_12.1.4">#REF!</definedName>
    <definedName name="APU_12.1.40" localSheetId="6">#REF!</definedName>
    <definedName name="APU_12.1.40" localSheetId="13">#REF!</definedName>
    <definedName name="APU_12.1.40" localSheetId="12">#REF!</definedName>
    <definedName name="APU_12.1.40" localSheetId="17">#REF!</definedName>
    <definedName name="APU_12.1.40" localSheetId="15">#REF!</definedName>
    <definedName name="APU_12.1.40">#REF!</definedName>
    <definedName name="APU_12.1.41" localSheetId="6">#REF!</definedName>
    <definedName name="APU_12.1.41" localSheetId="13">#REF!</definedName>
    <definedName name="APU_12.1.41" localSheetId="12">#REF!</definedName>
    <definedName name="APU_12.1.41" localSheetId="17">#REF!</definedName>
    <definedName name="APU_12.1.41" localSheetId="15">#REF!</definedName>
    <definedName name="APU_12.1.41">#REF!</definedName>
    <definedName name="APU_12.1.42" localSheetId="6">#REF!</definedName>
    <definedName name="APU_12.1.42" localSheetId="13">#REF!</definedName>
    <definedName name="APU_12.1.42" localSheetId="12">#REF!</definedName>
    <definedName name="APU_12.1.42" localSheetId="17">#REF!</definedName>
    <definedName name="APU_12.1.42" localSheetId="15">#REF!</definedName>
    <definedName name="APU_12.1.42">#REF!</definedName>
    <definedName name="APU_12.1.43" localSheetId="6">#REF!</definedName>
    <definedName name="APU_12.1.43" localSheetId="13">#REF!</definedName>
    <definedName name="APU_12.1.43" localSheetId="12">#REF!</definedName>
    <definedName name="APU_12.1.43" localSheetId="17">#REF!</definedName>
    <definedName name="APU_12.1.43" localSheetId="15">#REF!</definedName>
    <definedName name="APU_12.1.43">#REF!</definedName>
    <definedName name="APU_12.1.44" localSheetId="6">#REF!</definedName>
    <definedName name="APU_12.1.44" localSheetId="13">#REF!</definedName>
    <definedName name="APU_12.1.44" localSheetId="12">#REF!</definedName>
    <definedName name="APU_12.1.44" localSheetId="17">#REF!</definedName>
    <definedName name="APU_12.1.44" localSheetId="15">#REF!</definedName>
    <definedName name="APU_12.1.44">#REF!</definedName>
    <definedName name="APU_12.1.45" localSheetId="6">#REF!</definedName>
    <definedName name="APU_12.1.45" localSheetId="13">#REF!</definedName>
    <definedName name="APU_12.1.45" localSheetId="12">#REF!</definedName>
    <definedName name="APU_12.1.45" localSheetId="17">#REF!</definedName>
    <definedName name="APU_12.1.45" localSheetId="15">#REF!</definedName>
    <definedName name="APU_12.1.45">#REF!</definedName>
    <definedName name="APU_12.1.46" localSheetId="6">#REF!</definedName>
    <definedName name="APU_12.1.46" localSheetId="13">#REF!</definedName>
    <definedName name="APU_12.1.46" localSheetId="12">#REF!</definedName>
    <definedName name="APU_12.1.46" localSheetId="17">#REF!</definedName>
    <definedName name="APU_12.1.46" localSheetId="15">#REF!</definedName>
    <definedName name="APU_12.1.46">#REF!</definedName>
    <definedName name="APU_12.1.47" localSheetId="6">#REF!</definedName>
    <definedName name="APU_12.1.47" localSheetId="13">#REF!</definedName>
    <definedName name="APU_12.1.47" localSheetId="12">#REF!</definedName>
    <definedName name="APU_12.1.47" localSheetId="17">#REF!</definedName>
    <definedName name="APU_12.1.47" localSheetId="15">#REF!</definedName>
    <definedName name="APU_12.1.47">#REF!</definedName>
    <definedName name="APU_12.1.48" localSheetId="6">#REF!</definedName>
    <definedName name="APU_12.1.48" localSheetId="13">#REF!</definedName>
    <definedName name="APU_12.1.48" localSheetId="12">#REF!</definedName>
    <definedName name="APU_12.1.48" localSheetId="17">#REF!</definedName>
    <definedName name="APU_12.1.48" localSheetId="15">#REF!</definedName>
    <definedName name="APU_12.1.48">#REF!</definedName>
    <definedName name="APU_12.1.49" localSheetId="6">#REF!</definedName>
    <definedName name="APU_12.1.49" localSheetId="13">#REF!</definedName>
    <definedName name="APU_12.1.49" localSheetId="12">#REF!</definedName>
    <definedName name="APU_12.1.49" localSheetId="17">#REF!</definedName>
    <definedName name="APU_12.1.49" localSheetId="15">#REF!</definedName>
    <definedName name="APU_12.1.49">#REF!</definedName>
    <definedName name="APU_12.1.5" localSheetId="6">#REF!</definedName>
    <definedName name="APU_12.1.5" localSheetId="13">#REF!</definedName>
    <definedName name="APU_12.1.5" localSheetId="12">#REF!</definedName>
    <definedName name="APU_12.1.5" localSheetId="17">#REF!</definedName>
    <definedName name="APU_12.1.5" localSheetId="15">#REF!</definedName>
    <definedName name="APU_12.1.5">#REF!</definedName>
    <definedName name="APU_12.1.50" localSheetId="6">#REF!</definedName>
    <definedName name="APU_12.1.50" localSheetId="13">#REF!</definedName>
    <definedName name="APU_12.1.50" localSheetId="12">#REF!</definedName>
    <definedName name="APU_12.1.50" localSheetId="17">#REF!</definedName>
    <definedName name="APU_12.1.50" localSheetId="15">#REF!</definedName>
    <definedName name="APU_12.1.50">#REF!</definedName>
    <definedName name="APU_12.1.51" localSheetId="6">#REF!</definedName>
    <definedName name="APU_12.1.51" localSheetId="13">#REF!</definedName>
    <definedName name="APU_12.1.51" localSheetId="12">#REF!</definedName>
    <definedName name="APU_12.1.51" localSheetId="17">#REF!</definedName>
    <definedName name="APU_12.1.51" localSheetId="15">#REF!</definedName>
    <definedName name="APU_12.1.51">#REF!</definedName>
    <definedName name="APU_12.1.52" localSheetId="6">#REF!</definedName>
    <definedName name="APU_12.1.52" localSheetId="13">#REF!</definedName>
    <definedName name="APU_12.1.52" localSheetId="12">#REF!</definedName>
    <definedName name="APU_12.1.52" localSheetId="17">#REF!</definedName>
    <definedName name="APU_12.1.52" localSheetId="15">#REF!</definedName>
    <definedName name="APU_12.1.52">#REF!</definedName>
    <definedName name="APU_12.1.53" localSheetId="6">#REF!</definedName>
    <definedName name="APU_12.1.53" localSheetId="13">#REF!</definedName>
    <definedName name="APU_12.1.53" localSheetId="12">#REF!</definedName>
    <definedName name="APU_12.1.53" localSheetId="17">#REF!</definedName>
    <definedName name="APU_12.1.53" localSheetId="15">#REF!</definedName>
    <definedName name="APU_12.1.53">#REF!</definedName>
    <definedName name="APU_12.1.54" localSheetId="6">#REF!</definedName>
    <definedName name="APU_12.1.54" localSheetId="13">#REF!</definedName>
    <definedName name="APU_12.1.54" localSheetId="12">#REF!</definedName>
    <definedName name="APU_12.1.54" localSheetId="17">#REF!</definedName>
    <definedName name="APU_12.1.54" localSheetId="15">#REF!</definedName>
    <definedName name="APU_12.1.54">#REF!</definedName>
    <definedName name="APU_12.1.55" localSheetId="6">#REF!</definedName>
    <definedName name="APU_12.1.55" localSheetId="13">#REF!</definedName>
    <definedName name="APU_12.1.55" localSheetId="12">#REF!</definedName>
    <definedName name="APU_12.1.55" localSheetId="17">#REF!</definedName>
    <definedName name="APU_12.1.55" localSheetId="15">#REF!</definedName>
    <definedName name="APU_12.1.55">#REF!</definedName>
    <definedName name="APU_12.1.56" localSheetId="6">#REF!</definedName>
    <definedName name="APU_12.1.56" localSheetId="13">#REF!</definedName>
    <definedName name="APU_12.1.56" localSheetId="12">#REF!</definedName>
    <definedName name="APU_12.1.56" localSheetId="17">#REF!</definedName>
    <definedName name="APU_12.1.56" localSheetId="15">#REF!</definedName>
    <definedName name="APU_12.1.56">#REF!</definedName>
    <definedName name="APU_12.1.57" localSheetId="6">#REF!</definedName>
    <definedName name="APU_12.1.57" localSheetId="13">#REF!</definedName>
    <definedName name="APU_12.1.57" localSheetId="12">#REF!</definedName>
    <definedName name="APU_12.1.57" localSheetId="17">#REF!</definedName>
    <definedName name="APU_12.1.57" localSheetId="15">#REF!</definedName>
    <definedName name="APU_12.1.57">#REF!</definedName>
    <definedName name="APU_12.1.58" localSheetId="6">#REF!</definedName>
    <definedName name="APU_12.1.58" localSheetId="13">#REF!</definedName>
    <definedName name="APU_12.1.58" localSheetId="12">#REF!</definedName>
    <definedName name="APU_12.1.58" localSheetId="17">#REF!</definedName>
    <definedName name="APU_12.1.58" localSheetId="15">#REF!</definedName>
    <definedName name="APU_12.1.58">#REF!</definedName>
    <definedName name="APU_12.1.59" localSheetId="6">#REF!</definedName>
    <definedName name="APU_12.1.59" localSheetId="13">#REF!</definedName>
    <definedName name="APU_12.1.59" localSheetId="12">#REF!</definedName>
    <definedName name="APU_12.1.59" localSheetId="17">#REF!</definedName>
    <definedName name="APU_12.1.59" localSheetId="15">#REF!</definedName>
    <definedName name="APU_12.1.59">#REF!</definedName>
    <definedName name="APU_12.1.6" localSheetId="6">#REF!</definedName>
    <definedName name="APU_12.1.6" localSheetId="13">#REF!</definedName>
    <definedName name="APU_12.1.6" localSheetId="12">#REF!</definedName>
    <definedName name="APU_12.1.6" localSheetId="17">#REF!</definedName>
    <definedName name="APU_12.1.6" localSheetId="15">#REF!</definedName>
    <definedName name="APU_12.1.6">#REF!</definedName>
    <definedName name="APU_12.1.60" localSheetId="6">#REF!</definedName>
    <definedName name="APU_12.1.60" localSheetId="13">#REF!</definedName>
    <definedName name="APU_12.1.60" localSheetId="12">#REF!</definedName>
    <definedName name="APU_12.1.60" localSheetId="17">#REF!</definedName>
    <definedName name="APU_12.1.60" localSheetId="15">#REF!</definedName>
    <definedName name="APU_12.1.60">#REF!</definedName>
    <definedName name="APU_12.1.61" localSheetId="6">#REF!</definedName>
    <definedName name="APU_12.1.61" localSheetId="13">#REF!</definedName>
    <definedName name="APU_12.1.61" localSheetId="12">#REF!</definedName>
    <definedName name="APU_12.1.61" localSheetId="17">#REF!</definedName>
    <definedName name="APU_12.1.61" localSheetId="15">#REF!</definedName>
    <definedName name="APU_12.1.61">#REF!</definedName>
    <definedName name="APU_12.1.62" localSheetId="6">#REF!</definedName>
    <definedName name="APU_12.1.62" localSheetId="13">#REF!</definedName>
    <definedName name="APU_12.1.62" localSheetId="12">#REF!</definedName>
    <definedName name="APU_12.1.62" localSheetId="17">#REF!</definedName>
    <definedName name="APU_12.1.62" localSheetId="15">#REF!</definedName>
    <definedName name="APU_12.1.62">#REF!</definedName>
    <definedName name="APU_12.1.63" localSheetId="6">#REF!</definedName>
    <definedName name="APU_12.1.63" localSheetId="13">#REF!</definedName>
    <definedName name="APU_12.1.63" localSheetId="12">#REF!</definedName>
    <definedName name="APU_12.1.63" localSheetId="17">#REF!</definedName>
    <definedName name="APU_12.1.63" localSheetId="15">#REF!</definedName>
    <definedName name="APU_12.1.63">#REF!</definedName>
    <definedName name="APU_12.1.64" localSheetId="6">#REF!</definedName>
    <definedName name="APU_12.1.64" localSheetId="13">#REF!</definedName>
    <definedName name="APU_12.1.64" localSheetId="12">#REF!</definedName>
    <definedName name="APU_12.1.64" localSheetId="17">#REF!</definedName>
    <definedName name="APU_12.1.64" localSheetId="15">#REF!</definedName>
    <definedName name="APU_12.1.64">#REF!</definedName>
    <definedName name="APU_12.1.65" localSheetId="6">#REF!</definedName>
    <definedName name="APU_12.1.65" localSheetId="13">#REF!</definedName>
    <definedName name="APU_12.1.65" localSheetId="12">#REF!</definedName>
    <definedName name="APU_12.1.65" localSheetId="17">#REF!</definedName>
    <definedName name="APU_12.1.65" localSheetId="15">#REF!</definedName>
    <definedName name="APU_12.1.65">#REF!</definedName>
    <definedName name="APU_12.1.66" localSheetId="6">#REF!</definedName>
    <definedName name="APU_12.1.66" localSheetId="13">#REF!</definedName>
    <definedName name="APU_12.1.66" localSheetId="12">#REF!</definedName>
    <definedName name="APU_12.1.66" localSheetId="17">#REF!</definedName>
    <definedName name="APU_12.1.66" localSheetId="15">#REF!</definedName>
    <definedName name="APU_12.1.66">#REF!</definedName>
    <definedName name="APU_12.1.67" localSheetId="6">#REF!</definedName>
    <definedName name="APU_12.1.67" localSheetId="13">#REF!</definedName>
    <definedName name="APU_12.1.67" localSheetId="12">#REF!</definedName>
    <definedName name="APU_12.1.67" localSheetId="17">#REF!</definedName>
    <definedName name="APU_12.1.67" localSheetId="15">#REF!</definedName>
    <definedName name="APU_12.1.67">#REF!</definedName>
    <definedName name="APU_12.1.68" localSheetId="6">#REF!</definedName>
    <definedName name="APU_12.1.68" localSheetId="13">#REF!</definedName>
    <definedName name="APU_12.1.68" localSheetId="12">#REF!</definedName>
    <definedName name="APU_12.1.68" localSheetId="17">#REF!</definedName>
    <definedName name="APU_12.1.68" localSheetId="15">#REF!</definedName>
    <definedName name="APU_12.1.68">#REF!</definedName>
    <definedName name="APU_12.1.69" localSheetId="6">#REF!</definedName>
    <definedName name="APU_12.1.69" localSheetId="13">#REF!</definedName>
    <definedName name="APU_12.1.69" localSheetId="12">#REF!</definedName>
    <definedName name="APU_12.1.69" localSheetId="17">#REF!</definedName>
    <definedName name="APU_12.1.69" localSheetId="15">#REF!</definedName>
    <definedName name="APU_12.1.69">#REF!</definedName>
    <definedName name="APU_12.1.7" localSheetId="6">#REF!</definedName>
    <definedName name="APU_12.1.7" localSheetId="13">#REF!</definedName>
    <definedName name="APU_12.1.7" localSheetId="12">#REF!</definedName>
    <definedName name="APU_12.1.7" localSheetId="17">#REF!</definedName>
    <definedName name="APU_12.1.7" localSheetId="15">#REF!</definedName>
    <definedName name="APU_12.1.7">#REF!</definedName>
    <definedName name="APU_12.1.70" localSheetId="6">#REF!</definedName>
    <definedName name="APU_12.1.70" localSheetId="13">#REF!</definedName>
    <definedName name="APU_12.1.70" localSheetId="12">#REF!</definedName>
    <definedName name="APU_12.1.70" localSheetId="17">#REF!</definedName>
    <definedName name="APU_12.1.70" localSheetId="15">#REF!</definedName>
    <definedName name="APU_12.1.70">#REF!</definedName>
    <definedName name="APU_12.1.71" localSheetId="6">#REF!</definedName>
    <definedName name="APU_12.1.71" localSheetId="13">#REF!</definedName>
    <definedName name="APU_12.1.71" localSheetId="12">#REF!</definedName>
    <definedName name="APU_12.1.71" localSheetId="17">#REF!</definedName>
    <definedName name="APU_12.1.71" localSheetId="15">#REF!</definedName>
    <definedName name="APU_12.1.71">#REF!</definedName>
    <definedName name="APU_12.1.8" localSheetId="6">#REF!</definedName>
    <definedName name="APU_12.1.8" localSheetId="13">#REF!</definedName>
    <definedName name="APU_12.1.8" localSheetId="12">#REF!</definedName>
    <definedName name="APU_12.1.8" localSheetId="17">#REF!</definedName>
    <definedName name="APU_12.1.8" localSheetId="15">#REF!</definedName>
    <definedName name="APU_12.1.8">#REF!</definedName>
    <definedName name="APU_12.1.9" localSheetId="6">#REF!</definedName>
    <definedName name="APU_12.1.9" localSheetId="13">#REF!</definedName>
    <definedName name="APU_12.1.9" localSheetId="12">#REF!</definedName>
    <definedName name="APU_12.1.9" localSheetId="17">#REF!</definedName>
    <definedName name="APU_12.1.9" localSheetId="15">#REF!</definedName>
    <definedName name="APU_12.1.9">#REF!</definedName>
    <definedName name="APU_13.1.1" localSheetId="6">#REF!</definedName>
    <definedName name="APU_13.1.1" localSheetId="13">#REF!</definedName>
    <definedName name="APU_13.1.1" localSheetId="12">#REF!</definedName>
    <definedName name="APU_13.1.1" localSheetId="17">#REF!</definedName>
    <definedName name="APU_13.1.1" localSheetId="15">#REF!</definedName>
    <definedName name="APU_13.1.1">#REF!</definedName>
    <definedName name="APU_13.1.2" localSheetId="6">#REF!</definedName>
    <definedName name="APU_13.1.2" localSheetId="13">#REF!</definedName>
    <definedName name="APU_13.1.2" localSheetId="12">#REF!</definedName>
    <definedName name="APU_13.1.2" localSheetId="17">#REF!</definedName>
    <definedName name="APU_13.1.2" localSheetId="15">#REF!</definedName>
    <definedName name="APU_13.1.2">#REF!</definedName>
    <definedName name="APU_13.1.3" localSheetId="6">#REF!</definedName>
    <definedName name="APU_13.1.3" localSheetId="13">#REF!</definedName>
    <definedName name="APU_13.1.3" localSheetId="12">#REF!</definedName>
    <definedName name="APU_13.1.3" localSheetId="17">#REF!</definedName>
    <definedName name="APU_13.1.3" localSheetId="15">#REF!</definedName>
    <definedName name="APU_13.1.3">#REF!</definedName>
    <definedName name="APU_13.1.4" localSheetId="6">#REF!</definedName>
    <definedName name="APU_13.1.4" localSheetId="13">#REF!</definedName>
    <definedName name="APU_13.1.4" localSheetId="12">#REF!</definedName>
    <definedName name="APU_13.1.4" localSheetId="17">#REF!</definedName>
    <definedName name="APU_13.1.4" localSheetId="15">#REF!</definedName>
    <definedName name="APU_13.1.4">#REF!</definedName>
    <definedName name="APU_13.1.5" localSheetId="6">#REF!</definedName>
    <definedName name="APU_13.1.5" localSheetId="13">#REF!</definedName>
    <definedName name="APU_13.1.5" localSheetId="12">#REF!</definedName>
    <definedName name="APU_13.1.5" localSheetId="17">#REF!</definedName>
    <definedName name="APU_13.1.5" localSheetId="15">#REF!</definedName>
    <definedName name="APU_13.1.5">#REF!</definedName>
    <definedName name="APU_13.1.6" localSheetId="6">#REF!</definedName>
    <definedName name="APU_13.1.6" localSheetId="13">#REF!</definedName>
    <definedName name="APU_13.1.6" localSheetId="12">#REF!</definedName>
    <definedName name="APU_13.1.6" localSheetId="17">#REF!</definedName>
    <definedName name="APU_13.1.6" localSheetId="15">#REF!</definedName>
    <definedName name="APU_13.1.6">#REF!</definedName>
    <definedName name="APU_14.1.1" localSheetId="6">#REF!</definedName>
    <definedName name="APU_14.1.1" localSheetId="13">#REF!</definedName>
    <definedName name="APU_14.1.1" localSheetId="12">#REF!</definedName>
    <definedName name="APU_14.1.1" localSheetId="17">#REF!</definedName>
    <definedName name="APU_14.1.1" localSheetId="15">#REF!</definedName>
    <definedName name="APU_14.1.1">#REF!</definedName>
    <definedName name="APU_14.1.2" localSheetId="6">#REF!</definedName>
    <definedName name="APU_14.1.2" localSheetId="13">#REF!</definedName>
    <definedName name="APU_14.1.2" localSheetId="12">#REF!</definedName>
    <definedName name="APU_14.1.2" localSheetId="17">#REF!</definedName>
    <definedName name="APU_14.1.2" localSheetId="15">#REF!</definedName>
    <definedName name="APU_14.1.2">#REF!</definedName>
    <definedName name="APU_14.1.3" localSheetId="6">#REF!</definedName>
    <definedName name="APU_14.1.3" localSheetId="13">#REF!</definedName>
    <definedName name="APU_14.1.3" localSheetId="12">#REF!</definedName>
    <definedName name="APU_14.1.3" localSheetId="17">#REF!</definedName>
    <definedName name="APU_14.1.3" localSheetId="15">#REF!</definedName>
    <definedName name="APU_14.1.3">#REF!</definedName>
    <definedName name="APU_14.1.4" localSheetId="6">#REF!</definedName>
    <definedName name="APU_14.1.4" localSheetId="13">#REF!</definedName>
    <definedName name="APU_14.1.4" localSheetId="12">#REF!</definedName>
    <definedName name="APU_14.1.4" localSheetId="17">#REF!</definedName>
    <definedName name="APU_14.1.4" localSheetId="15">#REF!</definedName>
    <definedName name="APU_14.1.4">#REF!</definedName>
    <definedName name="APU_14.1.5" localSheetId="6">#REF!</definedName>
    <definedName name="APU_14.1.5" localSheetId="13">#REF!</definedName>
    <definedName name="APU_14.1.5" localSheetId="12">#REF!</definedName>
    <definedName name="APU_14.1.5" localSheetId="17">#REF!</definedName>
    <definedName name="APU_14.1.5" localSheetId="15">#REF!</definedName>
    <definedName name="APU_14.1.5">#REF!</definedName>
    <definedName name="APU_15.1.1" localSheetId="6">#REF!</definedName>
    <definedName name="APU_15.1.1" localSheetId="13">#REF!</definedName>
    <definedName name="APU_15.1.1" localSheetId="12">#REF!</definedName>
    <definedName name="APU_15.1.1" localSheetId="17">#REF!</definedName>
    <definedName name="APU_15.1.1" localSheetId="15">#REF!</definedName>
    <definedName name="APU_15.1.1">#REF!</definedName>
    <definedName name="APU_15.2.1" localSheetId="6">#REF!</definedName>
    <definedName name="APU_15.2.1" localSheetId="13">#REF!</definedName>
    <definedName name="APU_15.2.1" localSheetId="12">#REF!</definedName>
    <definedName name="APU_15.2.1" localSheetId="17">#REF!</definedName>
    <definedName name="APU_15.2.1" localSheetId="15">#REF!</definedName>
    <definedName name="APU_15.2.1">#REF!</definedName>
    <definedName name="APU_15.2.10" localSheetId="6">#REF!</definedName>
    <definedName name="APU_15.2.10" localSheetId="13">#REF!</definedName>
    <definedName name="APU_15.2.10" localSheetId="12">#REF!</definedName>
    <definedName name="APU_15.2.10" localSheetId="17">#REF!</definedName>
    <definedName name="APU_15.2.10" localSheetId="15">#REF!</definedName>
    <definedName name="APU_15.2.10">#REF!</definedName>
    <definedName name="APU_15.2.11" localSheetId="6">#REF!</definedName>
    <definedName name="APU_15.2.11" localSheetId="13">#REF!</definedName>
    <definedName name="APU_15.2.11" localSheetId="12">#REF!</definedName>
    <definedName name="APU_15.2.11" localSheetId="17">#REF!</definedName>
    <definedName name="APU_15.2.11" localSheetId="15">#REF!</definedName>
    <definedName name="APU_15.2.11">#REF!</definedName>
    <definedName name="APU_15.2.12" localSheetId="6">#REF!</definedName>
    <definedName name="APU_15.2.12" localSheetId="13">#REF!</definedName>
    <definedName name="APU_15.2.12" localSheetId="12">#REF!</definedName>
    <definedName name="APU_15.2.12" localSheetId="17">#REF!</definedName>
    <definedName name="APU_15.2.12" localSheetId="15">#REF!</definedName>
    <definedName name="APU_15.2.12">#REF!</definedName>
    <definedName name="APU_15.2.13" localSheetId="6">#REF!</definedName>
    <definedName name="APU_15.2.13" localSheetId="13">#REF!</definedName>
    <definedName name="APU_15.2.13" localSheetId="12">#REF!</definedName>
    <definedName name="APU_15.2.13" localSheetId="17">#REF!</definedName>
    <definedName name="APU_15.2.13" localSheetId="15">#REF!</definedName>
    <definedName name="APU_15.2.13">#REF!</definedName>
    <definedName name="APU_15.2.14" localSheetId="6">#REF!</definedName>
    <definedName name="APU_15.2.14" localSheetId="13">#REF!</definedName>
    <definedName name="APU_15.2.14" localSheetId="12">#REF!</definedName>
    <definedName name="APU_15.2.14" localSheetId="17">#REF!</definedName>
    <definedName name="APU_15.2.14" localSheetId="15">#REF!</definedName>
    <definedName name="APU_15.2.14">#REF!</definedName>
    <definedName name="APU_15.2.15" localSheetId="6">#REF!</definedName>
    <definedName name="APU_15.2.15" localSheetId="13">#REF!</definedName>
    <definedName name="APU_15.2.15" localSheetId="12">#REF!</definedName>
    <definedName name="APU_15.2.15" localSheetId="17">#REF!</definedName>
    <definedName name="APU_15.2.15" localSheetId="15">#REF!</definedName>
    <definedName name="APU_15.2.15">#REF!</definedName>
    <definedName name="APU_15.2.2" localSheetId="6">#REF!</definedName>
    <definedName name="APU_15.2.2" localSheetId="13">#REF!</definedName>
    <definedName name="APU_15.2.2" localSheetId="12">#REF!</definedName>
    <definedName name="APU_15.2.2" localSheetId="17">#REF!</definedName>
    <definedName name="APU_15.2.2" localSheetId="15">#REF!</definedName>
    <definedName name="APU_15.2.2">#REF!</definedName>
    <definedName name="APU_15.2.3" localSheetId="6">#REF!</definedName>
    <definedName name="APU_15.2.3" localSheetId="13">#REF!</definedName>
    <definedName name="APU_15.2.3" localSheetId="12">#REF!</definedName>
    <definedName name="APU_15.2.3" localSheetId="17">#REF!</definedName>
    <definedName name="APU_15.2.3" localSheetId="15">#REF!</definedName>
    <definedName name="APU_15.2.3">#REF!</definedName>
    <definedName name="APU_15.2.4" localSheetId="6">#REF!</definedName>
    <definedName name="APU_15.2.4" localSheetId="13">#REF!</definedName>
    <definedName name="APU_15.2.4" localSheetId="12">#REF!</definedName>
    <definedName name="APU_15.2.4" localSheetId="17">#REF!</definedName>
    <definedName name="APU_15.2.4" localSheetId="15">#REF!</definedName>
    <definedName name="APU_15.2.4">#REF!</definedName>
    <definedName name="APU_15.2.5" localSheetId="6">#REF!</definedName>
    <definedName name="APU_15.2.5" localSheetId="13">#REF!</definedName>
    <definedName name="APU_15.2.5" localSheetId="12">#REF!</definedName>
    <definedName name="APU_15.2.5" localSheetId="17">#REF!</definedName>
    <definedName name="APU_15.2.5" localSheetId="15">#REF!</definedName>
    <definedName name="APU_15.2.5">#REF!</definedName>
    <definedName name="APU_15.2.6" localSheetId="6">#REF!</definedName>
    <definedName name="APU_15.2.6" localSheetId="13">#REF!</definedName>
    <definedName name="APU_15.2.6" localSheetId="12">#REF!</definedName>
    <definedName name="APU_15.2.6" localSheetId="17">#REF!</definedName>
    <definedName name="APU_15.2.6" localSheetId="15">#REF!</definedName>
    <definedName name="APU_15.2.6">#REF!</definedName>
    <definedName name="APU_15.2.7" localSheetId="6">#REF!</definedName>
    <definedName name="APU_15.2.7" localSheetId="13">#REF!</definedName>
    <definedName name="APU_15.2.7" localSheetId="12">#REF!</definedName>
    <definedName name="APU_15.2.7" localSheetId="17">#REF!</definedName>
    <definedName name="APU_15.2.7" localSheetId="15">#REF!</definedName>
    <definedName name="APU_15.2.7">#REF!</definedName>
    <definedName name="APU_15.2.8" localSheetId="6">#REF!</definedName>
    <definedName name="APU_15.2.8" localSheetId="13">#REF!</definedName>
    <definedName name="APU_15.2.8" localSheetId="12">#REF!</definedName>
    <definedName name="APU_15.2.8" localSheetId="17">#REF!</definedName>
    <definedName name="APU_15.2.8" localSheetId="15">#REF!</definedName>
    <definedName name="APU_15.2.8">#REF!</definedName>
    <definedName name="APU_15.2.9" localSheetId="6">#REF!</definedName>
    <definedName name="APU_15.2.9" localSheetId="13">#REF!</definedName>
    <definedName name="APU_15.2.9" localSheetId="12">#REF!</definedName>
    <definedName name="APU_15.2.9" localSheetId="17">#REF!</definedName>
    <definedName name="APU_15.2.9" localSheetId="15">#REF!</definedName>
    <definedName name="APU_15.2.9">#REF!</definedName>
    <definedName name="APU_16.1.1" localSheetId="6">#REF!</definedName>
    <definedName name="APU_16.1.1" localSheetId="13">#REF!</definedName>
    <definedName name="APU_16.1.1" localSheetId="12">#REF!</definedName>
    <definedName name="APU_16.1.1" localSheetId="17">#REF!</definedName>
    <definedName name="APU_16.1.1" localSheetId="15">#REF!</definedName>
    <definedName name="APU_16.1.1">#REF!</definedName>
    <definedName name="APU_16.1.10" localSheetId="6">#REF!</definedName>
    <definedName name="APU_16.1.10" localSheetId="13">#REF!</definedName>
    <definedName name="APU_16.1.10" localSheetId="12">#REF!</definedName>
    <definedName name="APU_16.1.10" localSheetId="17">#REF!</definedName>
    <definedName name="APU_16.1.10" localSheetId="15">#REF!</definedName>
    <definedName name="APU_16.1.10">#REF!</definedName>
    <definedName name="APU_16.1.11" localSheetId="6">#REF!</definedName>
    <definedName name="APU_16.1.11" localSheetId="13">#REF!</definedName>
    <definedName name="APU_16.1.11" localSheetId="12">#REF!</definedName>
    <definedName name="APU_16.1.11" localSheetId="17">#REF!</definedName>
    <definedName name="APU_16.1.11" localSheetId="15">#REF!</definedName>
    <definedName name="APU_16.1.11">#REF!</definedName>
    <definedName name="APU_16.1.12" localSheetId="6">#REF!</definedName>
    <definedName name="APU_16.1.12" localSheetId="13">#REF!</definedName>
    <definedName name="APU_16.1.12" localSheetId="12">#REF!</definedName>
    <definedName name="APU_16.1.12" localSheetId="17">#REF!</definedName>
    <definedName name="APU_16.1.12" localSheetId="15">#REF!</definedName>
    <definedName name="APU_16.1.12">#REF!</definedName>
    <definedName name="APU_16.1.13" localSheetId="6">#REF!</definedName>
    <definedName name="APU_16.1.13" localSheetId="13">#REF!</definedName>
    <definedName name="APU_16.1.13" localSheetId="12">#REF!</definedName>
    <definedName name="APU_16.1.13" localSheetId="17">#REF!</definedName>
    <definedName name="APU_16.1.13" localSheetId="15">#REF!</definedName>
    <definedName name="APU_16.1.13">#REF!</definedName>
    <definedName name="APU_16.1.14" localSheetId="6">#REF!</definedName>
    <definedName name="APU_16.1.14" localSheetId="13">#REF!</definedName>
    <definedName name="APU_16.1.14" localSheetId="12">#REF!</definedName>
    <definedName name="APU_16.1.14" localSheetId="17">#REF!</definedName>
    <definedName name="APU_16.1.14" localSheetId="15">#REF!</definedName>
    <definedName name="APU_16.1.14">#REF!</definedName>
    <definedName name="APU_16.1.15" localSheetId="6">#REF!</definedName>
    <definedName name="APU_16.1.15" localSheetId="13">#REF!</definedName>
    <definedName name="APU_16.1.15" localSheetId="12">#REF!</definedName>
    <definedName name="APU_16.1.15" localSheetId="17">#REF!</definedName>
    <definedName name="APU_16.1.15" localSheetId="15">#REF!</definedName>
    <definedName name="APU_16.1.15">#REF!</definedName>
    <definedName name="APU_16.1.16" localSheetId="6">#REF!</definedName>
    <definedName name="APU_16.1.16" localSheetId="13">#REF!</definedName>
    <definedName name="APU_16.1.16" localSheetId="12">#REF!</definedName>
    <definedName name="APU_16.1.16" localSheetId="17">#REF!</definedName>
    <definedName name="APU_16.1.16" localSheetId="15">#REF!</definedName>
    <definedName name="APU_16.1.16">#REF!</definedName>
    <definedName name="APU_16.1.17" localSheetId="6">#REF!</definedName>
    <definedName name="APU_16.1.17" localSheetId="13">#REF!</definedName>
    <definedName name="APU_16.1.17" localSheetId="12">#REF!</definedName>
    <definedName name="APU_16.1.17" localSheetId="17">#REF!</definedName>
    <definedName name="APU_16.1.17" localSheetId="15">#REF!</definedName>
    <definedName name="APU_16.1.17">#REF!</definedName>
    <definedName name="APU_16.1.18" localSheetId="6">#REF!</definedName>
    <definedName name="APU_16.1.18" localSheetId="13">#REF!</definedName>
    <definedName name="APU_16.1.18" localSheetId="12">#REF!</definedName>
    <definedName name="APU_16.1.18" localSheetId="17">#REF!</definedName>
    <definedName name="APU_16.1.18" localSheetId="15">#REF!</definedName>
    <definedName name="APU_16.1.18">#REF!</definedName>
    <definedName name="APU_16.1.19" localSheetId="6">#REF!</definedName>
    <definedName name="APU_16.1.19" localSheetId="13">#REF!</definedName>
    <definedName name="APU_16.1.19" localSheetId="12">#REF!</definedName>
    <definedName name="APU_16.1.19" localSheetId="17">#REF!</definedName>
    <definedName name="APU_16.1.19" localSheetId="15">#REF!</definedName>
    <definedName name="APU_16.1.19">#REF!</definedName>
    <definedName name="APU_16.1.2" localSheetId="6">#REF!</definedName>
    <definedName name="APU_16.1.2" localSheetId="13">#REF!</definedName>
    <definedName name="APU_16.1.2" localSheetId="12">#REF!</definedName>
    <definedName name="APU_16.1.2" localSheetId="17">#REF!</definedName>
    <definedName name="APU_16.1.2" localSheetId="15">#REF!</definedName>
    <definedName name="APU_16.1.2">#REF!</definedName>
    <definedName name="APU_16.1.3" localSheetId="6">#REF!</definedName>
    <definedName name="APU_16.1.3" localSheetId="13">#REF!</definedName>
    <definedName name="APU_16.1.3" localSheetId="12">#REF!</definedName>
    <definedName name="APU_16.1.3" localSheetId="17">#REF!</definedName>
    <definedName name="APU_16.1.3" localSheetId="15">#REF!</definedName>
    <definedName name="APU_16.1.3">#REF!</definedName>
    <definedName name="APU_16.1.4" localSheetId="6">#REF!</definedName>
    <definedName name="APU_16.1.4" localSheetId="13">#REF!</definedName>
    <definedName name="APU_16.1.4" localSheetId="12">#REF!</definedName>
    <definedName name="APU_16.1.4" localSheetId="17">#REF!</definedName>
    <definedName name="APU_16.1.4" localSheetId="15">#REF!</definedName>
    <definedName name="APU_16.1.4">#REF!</definedName>
    <definedName name="APU_16.1.5" localSheetId="6">#REF!</definedName>
    <definedName name="APU_16.1.5" localSheetId="13">#REF!</definedName>
    <definedName name="APU_16.1.5" localSheetId="12">#REF!</definedName>
    <definedName name="APU_16.1.5" localSheetId="17">#REF!</definedName>
    <definedName name="APU_16.1.5" localSheetId="15">#REF!</definedName>
    <definedName name="APU_16.1.5">#REF!</definedName>
    <definedName name="APU_16.1.6" localSheetId="6">#REF!</definedName>
    <definedName name="APU_16.1.6" localSheetId="13">#REF!</definedName>
    <definedName name="APU_16.1.6" localSheetId="12">#REF!</definedName>
    <definedName name="APU_16.1.6" localSheetId="17">#REF!</definedName>
    <definedName name="APU_16.1.6" localSheetId="15">#REF!</definedName>
    <definedName name="APU_16.1.6">#REF!</definedName>
    <definedName name="APU_16.1.7" localSheetId="6">#REF!</definedName>
    <definedName name="APU_16.1.7" localSheetId="13">#REF!</definedName>
    <definedName name="APU_16.1.7" localSheetId="12">#REF!</definedName>
    <definedName name="APU_16.1.7" localSheetId="17">#REF!</definedName>
    <definedName name="APU_16.1.7" localSheetId="15">#REF!</definedName>
    <definedName name="APU_16.1.7">#REF!</definedName>
    <definedName name="APU_16.1.8" localSheetId="6">#REF!</definedName>
    <definedName name="APU_16.1.8" localSheetId="13">#REF!</definedName>
    <definedName name="APU_16.1.8" localSheetId="12">#REF!</definedName>
    <definedName name="APU_16.1.8" localSheetId="17">#REF!</definedName>
    <definedName name="APU_16.1.8" localSheetId="15">#REF!</definedName>
    <definedName name="APU_16.1.8">#REF!</definedName>
    <definedName name="APU_16.1.9" localSheetId="6">#REF!</definedName>
    <definedName name="APU_16.1.9" localSheetId="13">#REF!</definedName>
    <definedName name="APU_16.1.9" localSheetId="12">#REF!</definedName>
    <definedName name="APU_16.1.9" localSheetId="17">#REF!</definedName>
    <definedName name="APU_16.1.9" localSheetId="15">#REF!</definedName>
    <definedName name="APU_16.1.9">#REF!</definedName>
    <definedName name="APU_17.1.1" localSheetId="6">#REF!</definedName>
    <definedName name="APU_17.1.1" localSheetId="13">#REF!</definedName>
    <definedName name="APU_17.1.1" localSheetId="12">#REF!</definedName>
    <definedName name="APU_17.1.1" localSheetId="17">#REF!</definedName>
    <definedName name="APU_17.1.1" localSheetId="15">#REF!</definedName>
    <definedName name="APU_17.1.1">#REF!</definedName>
    <definedName name="APU_17.1.2" localSheetId="6">#REF!</definedName>
    <definedName name="APU_17.1.2" localSheetId="13">#REF!</definedName>
    <definedName name="APU_17.1.2" localSheetId="12">#REF!</definedName>
    <definedName name="APU_17.1.2" localSheetId="17">#REF!</definedName>
    <definedName name="APU_17.1.2" localSheetId="15">#REF!</definedName>
    <definedName name="APU_17.1.2">#REF!</definedName>
    <definedName name="APU_18.1.1" localSheetId="6">#REF!</definedName>
    <definedName name="APU_18.1.1" localSheetId="13">#REF!</definedName>
    <definedName name="APU_18.1.1" localSheetId="12">#REF!</definedName>
    <definedName name="APU_18.1.1" localSheetId="17">#REF!</definedName>
    <definedName name="APU_18.1.1" localSheetId="15">#REF!</definedName>
    <definedName name="APU_18.1.1">#REF!</definedName>
    <definedName name="APU_18.2.1" localSheetId="6">#REF!</definedName>
    <definedName name="APU_18.2.1" localSheetId="13">#REF!</definedName>
    <definedName name="APU_18.2.1" localSheetId="12">#REF!</definedName>
    <definedName name="APU_18.2.1" localSheetId="17">#REF!</definedName>
    <definedName name="APU_18.2.1" localSheetId="15">#REF!</definedName>
    <definedName name="APU_18.2.1">#REF!</definedName>
    <definedName name="APU_18.2.2" localSheetId="6">#REF!</definedName>
    <definedName name="APU_18.2.2" localSheetId="13">#REF!</definedName>
    <definedName name="APU_18.2.2" localSheetId="12">#REF!</definedName>
    <definedName name="APU_18.2.2" localSheetId="17">#REF!</definedName>
    <definedName name="APU_18.2.2" localSheetId="15">#REF!</definedName>
    <definedName name="APU_18.2.2">#REF!</definedName>
    <definedName name="APU_18.2.3" localSheetId="6">#REF!</definedName>
    <definedName name="APU_18.2.3" localSheetId="13">#REF!</definedName>
    <definedName name="APU_18.2.3" localSheetId="12">#REF!</definedName>
    <definedName name="APU_18.2.3" localSheetId="17">#REF!</definedName>
    <definedName name="APU_18.2.3" localSheetId="15">#REF!</definedName>
    <definedName name="APU_18.2.3">#REF!</definedName>
    <definedName name="APU_18.2.4" localSheetId="6">#REF!</definedName>
    <definedName name="APU_18.2.4" localSheetId="13">#REF!</definedName>
    <definedName name="APU_18.2.4" localSheetId="12">#REF!</definedName>
    <definedName name="APU_18.2.4" localSheetId="17">#REF!</definedName>
    <definedName name="APU_18.2.4" localSheetId="15">#REF!</definedName>
    <definedName name="APU_18.2.4">#REF!</definedName>
    <definedName name="APU_18.3.1" localSheetId="6">#REF!</definedName>
    <definedName name="APU_18.3.1" localSheetId="13">#REF!</definedName>
    <definedName name="APU_18.3.1" localSheetId="12">#REF!</definedName>
    <definedName name="APU_18.3.1" localSheetId="17">#REF!</definedName>
    <definedName name="APU_18.3.1" localSheetId="15">#REF!</definedName>
    <definedName name="APU_18.3.1">#REF!</definedName>
    <definedName name="APU_18.3.2" localSheetId="6">#REF!</definedName>
    <definedName name="APU_18.3.2" localSheetId="13">#REF!</definedName>
    <definedName name="APU_18.3.2" localSheetId="12">#REF!</definedName>
    <definedName name="APU_18.3.2" localSheetId="17">#REF!</definedName>
    <definedName name="APU_18.3.2" localSheetId="15">#REF!</definedName>
    <definedName name="APU_18.3.2">#REF!</definedName>
    <definedName name="APU_18.4.1" localSheetId="6">#REF!</definedName>
    <definedName name="APU_18.4.1" localSheetId="13">#REF!</definedName>
    <definedName name="APU_18.4.1" localSheetId="12">#REF!</definedName>
    <definedName name="APU_18.4.1" localSheetId="17">#REF!</definedName>
    <definedName name="APU_18.4.1" localSheetId="15">#REF!</definedName>
    <definedName name="APU_18.4.1">#REF!</definedName>
    <definedName name="APU_18.4.2" localSheetId="6">#REF!</definedName>
    <definedName name="APU_18.4.2" localSheetId="13">#REF!</definedName>
    <definedName name="APU_18.4.2" localSheetId="12">#REF!</definedName>
    <definedName name="APU_18.4.2" localSheetId="17">#REF!</definedName>
    <definedName name="APU_18.4.2" localSheetId="15">#REF!</definedName>
    <definedName name="APU_18.4.2">#REF!</definedName>
    <definedName name="APU_19.1.1" localSheetId="6">#REF!</definedName>
    <definedName name="APU_19.1.1" localSheetId="13">#REF!</definedName>
    <definedName name="APU_19.1.1" localSheetId="12">#REF!</definedName>
    <definedName name="APU_19.1.1" localSheetId="17">#REF!</definedName>
    <definedName name="APU_19.1.1" localSheetId="15">#REF!</definedName>
    <definedName name="APU_19.1.1">#REF!</definedName>
    <definedName name="APU_19.1.2" localSheetId="6">#REF!</definedName>
    <definedName name="APU_19.1.2" localSheetId="13">#REF!</definedName>
    <definedName name="APU_19.1.2" localSheetId="12">#REF!</definedName>
    <definedName name="APU_19.1.2" localSheetId="17">#REF!</definedName>
    <definedName name="APU_19.1.2" localSheetId="15">#REF!</definedName>
    <definedName name="APU_19.1.2">#REF!</definedName>
    <definedName name="APU_19.1.3" localSheetId="6">#REF!</definedName>
    <definedName name="APU_19.1.3" localSheetId="13">#REF!</definedName>
    <definedName name="APU_19.1.3" localSheetId="12">#REF!</definedName>
    <definedName name="APU_19.1.3" localSheetId="17">#REF!</definedName>
    <definedName name="APU_19.1.3" localSheetId="15">#REF!</definedName>
    <definedName name="APU_19.1.3">#REF!</definedName>
    <definedName name="APU_19.1.4" localSheetId="6">#REF!</definedName>
    <definedName name="APU_19.1.4" localSheetId="13">#REF!</definedName>
    <definedName name="APU_19.1.4" localSheetId="12">#REF!</definedName>
    <definedName name="APU_19.1.4" localSheetId="17">#REF!</definedName>
    <definedName name="APU_19.1.4" localSheetId="15">#REF!</definedName>
    <definedName name="APU_19.1.4">#REF!</definedName>
    <definedName name="APU_19.1.5" localSheetId="6">#REF!</definedName>
    <definedName name="APU_19.1.5" localSheetId="13">#REF!</definedName>
    <definedName name="APU_19.1.5" localSheetId="12">#REF!</definedName>
    <definedName name="APU_19.1.5" localSheetId="17">#REF!</definedName>
    <definedName name="APU_19.1.5" localSheetId="15">#REF!</definedName>
    <definedName name="APU_19.1.5">#REF!</definedName>
    <definedName name="APU_19.2.1" localSheetId="6">#REF!</definedName>
    <definedName name="APU_19.2.1" localSheetId="13">#REF!</definedName>
    <definedName name="APU_19.2.1" localSheetId="12">#REF!</definedName>
    <definedName name="APU_19.2.1" localSheetId="17">#REF!</definedName>
    <definedName name="APU_19.2.1" localSheetId="15">#REF!</definedName>
    <definedName name="APU_19.2.1">#REF!</definedName>
    <definedName name="APU_19.3.1" localSheetId="6">#REF!</definedName>
    <definedName name="APU_19.3.1" localSheetId="13">#REF!</definedName>
    <definedName name="APU_19.3.1" localSheetId="12">#REF!</definedName>
    <definedName name="APU_19.3.1" localSheetId="17">#REF!</definedName>
    <definedName name="APU_19.3.1" localSheetId="15">#REF!</definedName>
    <definedName name="APU_19.3.1">#REF!</definedName>
    <definedName name="APU_2.1.1" localSheetId="6">#REF!</definedName>
    <definedName name="APU_2.1.1" localSheetId="13">#REF!</definedName>
    <definedName name="APU_2.1.1" localSheetId="12">#REF!</definedName>
    <definedName name="APU_2.1.1" localSheetId="17">#REF!</definedName>
    <definedName name="APU_2.1.1" localSheetId="15">#REF!</definedName>
    <definedName name="APU_2.1.1">#REF!</definedName>
    <definedName name="APU_2.1.2" localSheetId="6">#REF!</definedName>
    <definedName name="APU_2.1.2" localSheetId="13">#REF!</definedName>
    <definedName name="APU_2.1.2" localSheetId="12">#REF!</definedName>
    <definedName name="APU_2.1.2" localSheetId="17">#REF!</definedName>
    <definedName name="APU_2.1.2" localSheetId="15">#REF!</definedName>
    <definedName name="APU_2.1.2">#REF!</definedName>
    <definedName name="APU_2.1.3" localSheetId="6">#REF!</definedName>
    <definedName name="APU_2.1.3" localSheetId="13">#REF!</definedName>
    <definedName name="APU_2.1.3" localSheetId="12">#REF!</definedName>
    <definedName name="APU_2.1.3" localSheetId="17">#REF!</definedName>
    <definedName name="APU_2.1.3" localSheetId="15">#REF!</definedName>
    <definedName name="APU_2.1.3">#REF!</definedName>
    <definedName name="APU_2.1.4" localSheetId="6">#REF!</definedName>
    <definedName name="APU_2.1.4" localSheetId="13">#REF!</definedName>
    <definedName name="APU_2.1.4" localSheetId="12">#REF!</definedName>
    <definedName name="APU_2.1.4" localSheetId="17">#REF!</definedName>
    <definedName name="APU_2.1.4" localSheetId="15">#REF!</definedName>
    <definedName name="APU_2.1.4">#REF!</definedName>
    <definedName name="APU_2.2.1" localSheetId="6">#REF!</definedName>
    <definedName name="APU_2.2.1" localSheetId="13">#REF!</definedName>
    <definedName name="APU_2.2.1" localSheetId="12">#REF!</definedName>
    <definedName name="APU_2.2.1" localSheetId="17">#REF!</definedName>
    <definedName name="APU_2.2.1" localSheetId="15">#REF!</definedName>
    <definedName name="APU_2.2.1">#REF!</definedName>
    <definedName name="APU_2.2.2" localSheetId="6">#REF!</definedName>
    <definedName name="APU_2.2.2" localSheetId="13">#REF!</definedName>
    <definedName name="APU_2.2.2" localSheetId="12">#REF!</definedName>
    <definedName name="APU_2.2.2" localSheetId="17">#REF!</definedName>
    <definedName name="APU_2.2.2" localSheetId="15">#REF!</definedName>
    <definedName name="APU_2.2.2">#REF!</definedName>
    <definedName name="APU_2.2.3" localSheetId="6">#REF!</definedName>
    <definedName name="APU_2.2.3" localSheetId="13">#REF!</definedName>
    <definedName name="APU_2.2.3" localSheetId="12">#REF!</definedName>
    <definedName name="APU_2.2.3" localSheetId="17">#REF!</definedName>
    <definedName name="APU_2.2.3" localSheetId="15">#REF!</definedName>
    <definedName name="APU_2.2.3">#REF!</definedName>
    <definedName name="APU_2.3.1" localSheetId="6">#REF!</definedName>
    <definedName name="APU_2.3.1" localSheetId="13">#REF!</definedName>
    <definedName name="APU_2.3.1" localSheetId="12">#REF!</definedName>
    <definedName name="APU_2.3.1" localSheetId="17">#REF!</definedName>
    <definedName name="APU_2.3.1" localSheetId="15">#REF!</definedName>
    <definedName name="APU_2.3.1">#REF!</definedName>
    <definedName name="APU_2.3.2" localSheetId="6">#REF!</definedName>
    <definedName name="APU_2.3.2" localSheetId="13">#REF!</definedName>
    <definedName name="APU_2.3.2" localSheetId="12">#REF!</definedName>
    <definedName name="APU_2.3.2" localSheetId="17">#REF!</definedName>
    <definedName name="APU_2.3.2" localSheetId="15">#REF!</definedName>
    <definedName name="APU_2.3.2">#REF!</definedName>
    <definedName name="APU_20.1.1" localSheetId="6">#REF!</definedName>
    <definedName name="APU_20.1.1" localSheetId="13">#REF!</definedName>
    <definedName name="APU_20.1.1" localSheetId="12">#REF!</definedName>
    <definedName name="APU_20.1.1" localSheetId="17">#REF!</definedName>
    <definedName name="APU_20.1.1" localSheetId="15">#REF!</definedName>
    <definedName name="APU_20.1.1">#REF!</definedName>
    <definedName name="APU_20.1.2" localSheetId="6">#REF!</definedName>
    <definedName name="APU_20.1.2" localSheetId="13">#REF!</definedName>
    <definedName name="APU_20.1.2" localSheetId="12">#REF!</definedName>
    <definedName name="APU_20.1.2" localSheetId="17">#REF!</definedName>
    <definedName name="APU_20.1.2" localSheetId="15">#REF!</definedName>
    <definedName name="APU_20.1.2">#REF!</definedName>
    <definedName name="APU_20.1.3" localSheetId="6">#REF!</definedName>
    <definedName name="APU_20.1.3" localSheetId="13">#REF!</definedName>
    <definedName name="APU_20.1.3" localSheetId="12">#REF!</definedName>
    <definedName name="APU_20.1.3" localSheetId="17">#REF!</definedName>
    <definedName name="APU_20.1.3" localSheetId="15">#REF!</definedName>
    <definedName name="APU_20.1.3">#REF!</definedName>
    <definedName name="APU_20.1.4" localSheetId="6">#REF!</definedName>
    <definedName name="APU_20.1.4" localSheetId="13">#REF!</definedName>
    <definedName name="APU_20.1.4" localSheetId="12">#REF!</definedName>
    <definedName name="APU_20.1.4" localSheetId="17">#REF!</definedName>
    <definedName name="APU_20.1.4" localSheetId="15">#REF!</definedName>
    <definedName name="APU_20.1.4">#REF!</definedName>
    <definedName name="APU_20.2.1" localSheetId="6">#REF!</definedName>
    <definedName name="APU_20.2.1" localSheetId="13">#REF!</definedName>
    <definedName name="APU_20.2.1" localSheetId="12">#REF!</definedName>
    <definedName name="APU_20.2.1" localSheetId="17">#REF!</definedName>
    <definedName name="APU_20.2.1" localSheetId="15">#REF!</definedName>
    <definedName name="APU_20.2.1">#REF!</definedName>
    <definedName name="APU_20.2.2" localSheetId="6">#REF!</definedName>
    <definedName name="APU_20.2.2" localSheetId="13">#REF!</definedName>
    <definedName name="APU_20.2.2" localSheetId="12">#REF!</definedName>
    <definedName name="APU_20.2.2" localSheetId="17">#REF!</definedName>
    <definedName name="APU_20.2.2" localSheetId="15">#REF!</definedName>
    <definedName name="APU_20.2.2">#REF!</definedName>
    <definedName name="APU_20.2.3" localSheetId="6">#REF!</definedName>
    <definedName name="APU_20.2.3" localSheetId="13">#REF!</definedName>
    <definedName name="APU_20.2.3" localSheetId="12">#REF!</definedName>
    <definedName name="APU_20.2.3" localSheetId="17">#REF!</definedName>
    <definedName name="APU_20.2.3" localSheetId="15">#REF!</definedName>
    <definedName name="APU_20.2.3">#REF!</definedName>
    <definedName name="APU_20.2.4" localSheetId="6">#REF!</definedName>
    <definedName name="APU_20.2.4" localSheetId="13">#REF!</definedName>
    <definedName name="APU_20.2.4" localSheetId="12">#REF!</definedName>
    <definedName name="APU_20.2.4" localSheetId="17">#REF!</definedName>
    <definedName name="APU_20.2.4" localSheetId="15">#REF!</definedName>
    <definedName name="APU_20.2.4">#REF!</definedName>
    <definedName name="APU_20.2.5" localSheetId="6">#REF!</definedName>
    <definedName name="APU_20.2.5" localSheetId="13">#REF!</definedName>
    <definedName name="APU_20.2.5" localSheetId="12">#REF!</definedName>
    <definedName name="APU_20.2.5" localSheetId="17">#REF!</definedName>
    <definedName name="APU_20.2.5" localSheetId="15">#REF!</definedName>
    <definedName name="APU_20.2.5">#REF!</definedName>
    <definedName name="APU_20.2.6" localSheetId="6">#REF!</definedName>
    <definedName name="APU_20.2.6" localSheetId="13">#REF!</definedName>
    <definedName name="APU_20.2.6" localSheetId="12">#REF!</definedName>
    <definedName name="APU_20.2.6" localSheetId="17">#REF!</definedName>
    <definedName name="APU_20.2.6" localSheetId="15">#REF!</definedName>
    <definedName name="APU_20.2.6">#REF!</definedName>
    <definedName name="APU_21.1.4" localSheetId="6">#REF!</definedName>
    <definedName name="APU_21.1.4" localSheetId="13">#REF!</definedName>
    <definedName name="APU_21.1.4" localSheetId="12">#REF!</definedName>
    <definedName name="APU_21.1.4" localSheetId="17">#REF!</definedName>
    <definedName name="APU_21.1.4" localSheetId="15">#REF!</definedName>
    <definedName name="APU_21.1.4">#REF!</definedName>
    <definedName name="APU_21.2.1" localSheetId="6">#REF!</definedName>
    <definedName name="APU_21.2.1" localSheetId="13">#REF!</definedName>
    <definedName name="APU_21.2.1" localSheetId="12">#REF!</definedName>
    <definedName name="APU_21.2.1" localSheetId="17">#REF!</definedName>
    <definedName name="APU_21.2.1" localSheetId="15">#REF!</definedName>
    <definedName name="APU_21.2.1">#REF!</definedName>
    <definedName name="APU_21.2.2" localSheetId="6">#REF!</definedName>
    <definedName name="APU_21.2.2" localSheetId="13">#REF!</definedName>
    <definedName name="APU_21.2.2" localSheetId="12">#REF!</definedName>
    <definedName name="APU_21.2.2" localSheetId="17">#REF!</definedName>
    <definedName name="APU_21.2.2" localSheetId="15">#REF!</definedName>
    <definedName name="APU_21.2.2">#REF!</definedName>
    <definedName name="APU_21.2.3" localSheetId="6">#REF!</definedName>
    <definedName name="APU_21.2.3" localSheetId="13">#REF!</definedName>
    <definedName name="APU_21.2.3" localSheetId="12">#REF!</definedName>
    <definedName name="APU_21.2.3" localSheetId="17">#REF!</definedName>
    <definedName name="APU_21.2.3" localSheetId="15">#REF!</definedName>
    <definedName name="APU_21.2.3">#REF!</definedName>
    <definedName name="APU_21.2.4" localSheetId="6">#REF!</definedName>
    <definedName name="APU_21.2.4" localSheetId="13">#REF!</definedName>
    <definedName name="APU_21.2.4" localSheetId="12">#REF!</definedName>
    <definedName name="APU_21.2.4" localSheetId="17">#REF!</definedName>
    <definedName name="APU_21.2.4" localSheetId="15">#REF!</definedName>
    <definedName name="APU_21.2.4">#REF!</definedName>
    <definedName name="APU_3.1.1" localSheetId="6">#REF!</definedName>
    <definedName name="APU_3.1.1" localSheetId="13">#REF!</definedName>
    <definedName name="APU_3.1.1" localSheetId="12">#REF!</definedName>
    <definedName name="APU_3.1.1" localSheetId="17">#REF!</definedName>
    <definedName name="APU_3.1.1" localSheetId="15">#REF!</definedName>
    <definedName name="APU_3.1.1">#REF!</definedName>
    <definedName name="APU_3.1.10" localSheetId="6">#REF!</definedName>
    <definedName name="APU_3.1.10" localSheetId="13">#REF!</definedName>
    <definedName name="APU_3.1.10" localSheetId="12">#REF!</definedName>
    <definedName name="APU_3.1.10" localSheetId="17">#REF!</definedName>
    <definedName name="APU_3.1.10" localSheetId="15">#REF!</definedName>
    <definedName name="APU_3.1.10">#REF!</definedName>
    <definedName name="APU_3.1.11" localSheetId="6">#REF!</definedName>
    <definedName name="APU_3.1.11" localSheetId="13">#REF!</definedName>
    <definedName name="APU_3.1.11" localSheetId="12">#REF!</definedName>
    <definedName name="APU_3.1.11" localSheetId="17">#REF!</definedName>
    <definedName name="APU_3.1.11" localSheetId="15">#REF!</definedName>
    <definedName name="APU_3.1.11">#REF!</definedName>
    <definedName name="APU_3.1.12" localSheetId="6">#REF!</definedName>
    <definedName name="APU_3.1.12" localSheetId="13">#REF!</definedName>
    <definedName name="APU_3.1.12" localSheetId="12">#REF!</definedName>
    <definedName name="APU_3.1.12" localSheetId="17">#REF!</definedName>
    <definedName name="APU_3.1.12" localSheetId="15">#REF!</definedName>
    <definedName name="APU_3.1.12">#REF!</definedName>
    <definedName name="APU_3.1.13" localSheetId="6">#REF!</definedName>
    <definedName name="APU_3.1.13" localSheetId="13">#REF!</definedName>
    <definedName name="APU_3.1.13" localSheetId="12">#REF!</definedName>
    <definedName name="APU_3.1.13" localSheetId="17">#REF!</definedName>
    <definedName name="APU_3.1.13" localSheetId="15">#REF!</definedName>
    <definedName name="APU_3.1.13">#REF!</definedName>
    <definedName name="APU_3.1.2" localSheetId="6">#REF!</definedName>
    <definedName name="APU_3.1.2" localSheetId="13">#REF!</definedName>
    <definedName name="APU_3.1.2" localSheetId="12">#REF!</definedName>
    <definedName name="APU_3.1.2" localSheetId="17">#REF!</definedName>
    <definedName name="APU_3.1.2" localSheetId="15">#REF!</definedName>
    <definedName name="APU_3.1.2">#REF!</definedName>
    <definedName name="APU_3.1.3" localSheetId="6">#REF!</definedName>
    <definedName name="APU_3.1.3" localSheetId="13">#REF!</definedName>
    <definedName name="APU_3.1.3" localSheetId="12">#REF!</definedName>
    <definedName name="APU_3.1.3" localSheetId="17">#REF!</definedName>
    <definedName name="APU_3.1.3" localSheetId="15">#REF!</definedName>
    <definedName name="APU_3.1.3">#REF!</definedName>
    <definedName name="APU_3.1.4" localSheetId="6">#REF!</definedName>
    <definedName name="APU_3.1.4" localSheetId="13">#REF!</definedName>
    <definedName name="APU_3.1.4" localSheetId="12">#REF!</definedName>
    <definedName name="APU_3.1.4" localSheetId="17">#REF!</definedName>
    <definedName name="APU_3.1.4" localSheetId="15">#REF!</definedName>
    <definedName name="APU_3.1.4">#REF!</definedName>
    <definedName name="APU_3.1.5" localSheetId="6">#REF!</definedName>
    <definedName name="APU_3.1.5" localSheetId="13">#REF!</definedName>
    <definedName name="APU_3.1.5" localSheetId="12">#REF!</definedName>
    <definedName name="APU_3.1.5" localSheetId="17">#REF!</definedName>
    <definedName name="APU_3.1.5" localSheetId="15">#REF!</definedName>
    <definedName name="APU_3.1.5">#REF!</definedName>
    <definedName name="APU_3.1.6" localSheetId="6">#REF!</definedName>
    <definedName name="APU_3.1.6" localSheetId="13">#REF!</definedName>
    <definedName name="APU_3.1.6" localSheetId="12">#REF!</definedName>
    <definedName name="APU_3.1.6" localSheetId="17">#REF!</definedName>
    <definedName name="APU_3.1.6" localSheetId="15">#REF!</definedName>
    <definedName name="APU_3.1.6">#REF!</definedName>
    <definedName name="APU_3.1.7" localSheetId="6">#REF!</definedName>
    <definedName name="APU_3.1.7" localSheetId="13">#REF!</definedName>
    <definedName name="APU_3.1.7" localSheetId="12">#REF!</definedName>
    <definedName name="APU_3.1.7" localSheetId="17">#REF!</definedName>
    <definedName name="APU_3.1.7" localSheetId="15">#REF!</definedName>
    <definedName name="APU_3.1.7">#REF!</definedName>
    <definedName name="APU_3.1.8" localSheetId="6">#REF!</definedName>
    <definedName name="APU_3.1.8" localSheetId="13">#REF!</definedName>
    <definedName name="APU_3.1.8" localSheetId="12">#REF!</definedName>
    <definedName name="APU_3.1.8" localSheetId="17">#REF!</definedName>
    <definedName name="APU_3.1.8" localSheetId="15">#REF!</definedName>
    <definedName name="APU_3.1.8">#REF!</definedName>
    <definedName name="APU_3.1.9" localSheetId="6">#REF!</definedName>
    <definedName name="APU_3.1.9" localSheetId="13">#REF!</definedName>
    <definedName name="APU_3.1.9" localSheetId="12">#REF!</definedName>
    <definedName name="APU_3.1.9" localSheetId="17">#REF!</definedName>
    <definedName name="APU_3.1.9" localSheetId="15">#REF!</definedName>
    <definedName name="APU_3.1.9">#REF!</definedName>
    <definedName name="APU_3.2.1" localSheetId="6">#REF!</definedName>
    <definedName name="APU_3.2.1" localSheetId="13">#REF!</definedName>
    <definedName name="APU_3.2.1" localSheetId="12">#REF!</definedName>
    <definedName name="APU_3.2.1" localSheetId="17">#REF!</definedName>
    <definedName name="APU_3.2.1" localSheetId="15">#REF!</definedName>
    <definedName name="APU_3.2.1">#REF!</definedName>
    <definedName name="APU_3.2.10" localSheetId="6">#REF!</definedName>
    <definedName name="APU_3.2.10" localSheetId="13">#REF!</definedName>
    <definedName name="APU_3.2.10" localSheetId="12">#REF!</definedName>
    <definedName name="APU_3.2.10" localSheetId="17">#REF!</definedName>
    <definedName name="APU_3.2.10" localSheetId="15">#REF!</definedName>
    <definedName name="APU_3.2.10">#REF!</definedName>
    <definedName name="APU_3.2.2" localSheetId="6">#REF!</definedName>
    <definedName name="APU_3.2.2" localSheetId="13">#REF!</definedName>
    <definedName name="APU_3.2.2" localSheetId="12">#REF!</definedName>
    <definedName name="APU_3.2.2" localSheetId="17">#REF!</definedName>
    <definedName name="APU_3.2.2" localSheetId="15">#REF!</definedName>
    <definedName name="APU_3.2.2">#REF!</definedName>
    <definedName name="APU_3.2.3" localSheetId="6">#REF!</definedName>
    <definedName name="APU_3.2.3" localSheetId="13">#REF!</definedName>
    <definedName name="APU_3.2.3" localSheetId="12">#REF!</definedName>
    <definedName name="APU_3.2.3" localSheetId="17">#REF!</definedName>
    <definedName name="APU_3.2.3" localSheetId="15">#REF!</definedName>
    <definedName name="APU_3.2.3">#REF!</definedName>
    <definedName name="APU_3.2.4" localSheetId="6">#REF!</definedName>
    <definedName name="APU_3.2.4" localSheetId="13">#REF!</definedName>
    <definedName name="APU_3.2.4" localSheetId="12">#REF!</definedName>
    <definedName name="APU_3.2.4" localSheetId="17">#REF!</definedName>
    <definedName name="APU_3.2.4" localSheetId="15">#REF!</definedName>
    <definedName name="APU_3.2.4">#REF!</definedName>
    <definedName name="APU_3.2.5" localSheetId="6">#REF!</definedName>
    <definedName name="APU_3.2.5" localSheetId="13">#REF!</definedName>
    <definedName name="APU_3.2.5" localSheetId="12">#REF!</definedName>
    <definedName name="APU_3.2.5" localSheetId="17">#REF!</definedName>
    <definedName name="APU_3.2.5" localSheetId="15">#REF!</definedName>
    <definedName name="APU_3.2.5">#REF!</definedName>
    <definedName name="APU_3.2.6" localSheetId="6">#REF!</definedName>
    <definedName name="APU_3.2.6" localSheetId="13">#REF!</definedName>
    <definedName name="APU_3.2.6" localSheetId="12">#REF!</definedName>
    <definedName name="APU_3.2.6" localSheetId="17">#REF!</definedName>
    <definedName name="APU_3.2.6" localSheetId="15">#REF!</definedName>
    <definedName name="APU_3.2.6">#REF!</definedName>
    <definedName name="APU_3.2.7" localSheetId="6">#REF!</definedName>
    <definedName name="APU_3.2.7" localSheetId="13">#REF!</definedName>
    <definedName name="APU_3.2.7" localSheetId="12">#REF!</definedName>
    <definedName name="APU_3.2.7" localSheetId="17">#REF!</definedName>
    <definedName name="APU_3.2.7" localSheetId="15">#REF!</definedName>
    <definedName name="APU_3.2.7">#REF!</definedName>
    <definedName name="APU_3.2.8" localSheetId="6">#REF!</definedName>
    <definedName name="APU_3.2.8" localSheetId="13">#REF!</definedName>
    <definedName name="APU_3.2.8" localSheetId="12">#REF!</definedName>
    <definedName name="APU_3.2.8" localSheetId="17">#REF!</definedName>
    <definedName name="APU_3.2.8" localSheetId="15">#REF!</definedName>
    <definedName name="APU_3.2.8">#REF!</definedName>
    <definedName name="APU_3.2.9" localSheetId="6">#REF!</definedName>
    <definedName name="APU_3.2.9" localSheetId="13">#REF!</definedName>
    <definedName name="APU_3.2.9" localSheetId="12">#REF!</definedName>
    <definedName name="APU_3.2.9" localSheetId="17">#REF!</definedName>
    <definedName name="APU_3.2.9" localSheetId="15">#REF!</definedName>
    <definedName name="APU_3.2.9">#REF!</definedName>
    <definedName name="APU_3.3.1" localSheetId="6">#REF!</definedName>
    <definedName name="APU_3.3.1" localSheetId="13">#REF!</definedName>
    <definedName name="APU_3.3.1" localSheetId="12">#REF!</definedName>
    <definedName name="APU_3.3.1" localSheetId="17">#REF!</definedName>
    <definedName name="APU_3.3.1" localSheetId="15">#REF!</definedName>
    <definedName name="APU_3.3.1">#REF!</definedName>
    <definedName name="APU_3.3.2" localSheetId="6">#REF!</definedName>
    <definedName name="APU_3.3.2" localSheetId="13">#REF!</definedName>
    <definedName name="APU_3.3.2" localSheetId="12">#REF!</definedName>
    <definedName name="APU_3.3.2" localSheetId="17">#REF!</definedName>
    <definedName name="APU_3.3.2" localSheetId="15">#REF!</definedName>
    <definedName name="APU_3.3.2">#REF!</definedName>
    <definedName name="APU_3.3.3" localSheetId="6">#REF!</definedName>
    <definedName name="APU_3.3.3" localSheetId="13">#REF!</definedName>
    <definedName name="APU_3.3.3" localSheetId="12">#REF!</definedName>
    <definedName name="APU_3.3.3" localSheetId="17">#REF!</definedName>
    <definedName name="APU_3.3.3" localSheetId="15">#REF!</definedName>
    <definedName name="APU_3.3.3">#REF!</definedName>
    <definedName name="APU_3.3.4" localSheetId="6">#REF!</definedName>
    <definedName name="APU_3.3.4" localSheetId="13">#REF!</definedName>
    <definedName name="APU_3.3.4" localSheetId="12">#REF!</definedName>
    <definedName name="APU_3.3.4" localSheetId="17">#REF!</definedName>
    <definedName name="APU_3.3.4" localSheetId="15">#REF!</definedName>
    <definedName name="APU_3.3.4">#REF!</definedName>
    <definedName name="APU_3.4.1.1" localSheetId="6">#REF!</definedName>
    <definedName name="APU_3.4.1.1" localSheetId="13">#REF!</definedName>
    <definedName name="APU_3.4.1.1" localSheetId="12">#REF!</definedName>
    <definedName name="APU_3.4.1.1" localSheetId="17">#REF!</definedName>
    <definedName name="APU_3.4.1.1" localSheetId="15">#REF!</definedName>
    <definedName name="APU_3.4.1.1">#REF!</definedName>
    <definedName name="APU_3.4.1.2" localSheetId="6">#REF!</definedName>
    <definedName name="APU_3.4.1.2" localSheetId="13">#REF!</definedName>
    <definedName name="APU_3.4.1.2" localSheetId="12">#REF!</definedName>
    <definedName name="APU_3.4.1.2" localSheetId="17">#REF!</definedName>
    <definedName name="APU_3.4.1.2" localSheetId="15">#REF!</definedName>
    <definedName name="APU_3.4.1.2">#REF!</definedName>
    <definedName name="APU_3.4.1.3" localSheetId="6">#REF!</definedName>
    <definedName name="APU_3.4.1.3" localSheetId="13">#REF!</definedName>
    <definedName name="APU_3.4.1.3" localSheetId="12">#REF!</definedName>
    <definedName name="APU_3.4.1.3" localSheetId="17">#REF!</definedName>
    <definedName name="APU_3.4.1.3" localSheetId="15">#REF!</definedName>
    <definedName name="APU_3.4.1.3">#REF!</definedName>
    <definedName name="APU_3.4.1.4" localSheetId="6">#REF!</definedName>
    <definedName name="APU_3.4.1.4" localSheetId="13">#REF!</definedName>
    <definedName name="APU_3.4.1.4" localSheetId="12">#REF!</definedName>
    <definedName name="APU_3.4.1.4" localSheetId="17">#REF!</definedName>
    <definedName name="APU_3.4.1.4" localSheetId="15">#REF!</definedName>
    <definedName name="APU_3.4.1.4">#REF!</definedName>
    <definedName name="APU_3.4.2.1" localSheetId="6">#REF!</definedName>
    <definedName name="APU_3.4.2.1" localSheetId="13">#REF!</definedName>
    <definedName name="APU_3.4.2.1" localSheetId="12">#REF!</definedName>
    <definedName name="APU_3.4.2.1" localSheetId="17">#REF!</definedName>
    <definedName name="APU_3.4.2.1" localSheetId="15">#REF!</definedName>
    <definedName name="APU_3.4.2.1">#REF!</definedName>
    <definedName name="APU_3.4.2.2" localSheetId="6">#REF!</definedName>
    <definedName name="APU_3.4.2.2" localSheetId="13">#REF!</definedName>
    <definedName name="APU_3.4.2.2" localSheetId="12">#REF!</definedName>
    <definedName name="APU_3.4.2.2" localSheetId="17">#REF!</definedName>
    <definedName name="APU_3.4.2.2" localSheetId="15">#REF!</definedName>
    <definedName name="APU_3.4.2.2">#REF!</definedName>
    <definedName name="APU_3.4.2.3" localSheetId="6">#REF!</definedName>
    <definedName name="APU_3.4.2.3" localSheetId="13">#REF!</definedName>
    <definedName name="APU_3.4.2.3" localSheetId="12">#REF!</definedName>
    <definedName name="APU_3.4.2.3" localSheetId="17">#REF!</definedName>
    <definedName name="APU_3.4.2.3" localSheetId="15">#REF!</definedName>
    <definedName name="APU_3.4.2.3">#REF!</definedName>
    <definedName name="APU_3.4.2.4" localSheetId="6">#REF!</definedName>
    <definedName name="APU_3.4.2.4" localSheetId="13">#REF!</definedName>
    <definedName name="APU_3.4.2.4" localSheetId="12">#REF!</definedName>
    <definedName name="APU_3.4.2.4" localSheetId="17">#REF!</definedName>
    <definedName name="APU_3.4.2.4" localSheetId="15">#REF!</definedName>
    <definedName name="APU_3.4.2.4">#REF!</definedName>
    <definedName name="APU_3.4.3.1" localSheetId="6">#REF!</definedName>
    <definedName name="APU_3.4.3.1" localSheetId="13">#REF!</definedName>
    <definedName name="APU_3.4.3.1" localSheetId="12">#REF!</definedName>
    <definedName name="APU_3.4.3.1" localSheetId="17">#REF!</definedName>
    <definedName name="APU_3.4.3.1" localSheetId="15">#REF!</definedName>
    <definedName name="APU_3.4.3.1">#REF!</definedName>
    <definedName name="APU_3.4.3.2" localSheetId="6">#REF!</definedName>
    <definedName name="APU_3.4.3.2" localSheetId="13">#REF!</definedName>
    <definedName name="APU_3.4.3.2" localSheetId="12">#REF!</definedName>
    <definedName name="APU_3.4.3.2" localSheetId="17">#REF!</definedName>
    <definedName name="APU_3.4.3.2" localSheetId="15">#REF!</definedName>
    <definedName name="APU_3.4.3.2">#REF!</definedName>
    <definedName name="APU_3.4.4.1" localSheetId="6">#REF!</definedName>
    <definedName name="APU_3.4.4.1" localSheetId="13">#REF!</definedName>
    <definedName name="APU_3.4.4.1" localSheetId="12">#REF!</definedName>
    <definedName name="APU_3.4.4.1" localSheetId="17">#REF!</definedName>
    <definedName name="APU_3.4.4.1" localSheetId="15">#REF!</definedName>
    <definedName name="APU_3.4.4.1">#REF!</definedName>
    <definedName name="APU_3.4.4.2" localSheetId="6">#REF!</definedName>
    <definedName name="APU_3.4.4.2" localSheetId="13">#REF!</definedName>
    <definedName name="APU_3.4.4.2" localSheetId="12">#REF!</definedName>
    <definedName name="APU_3.4.4.2" localSheetId="17">#REF!</definedName>
    <definedName name="APU_3.4.4.2" localSheetId="15">#REF!</definedName>
    <definedName name="APU_3.4.4.2">#REF!</definedName>
    <definedName name="APU_3.4.4.3" localSheetId="6">#REF!</definedName>
    <definedName name="APU_3.4.4.3" localSheetId="13">#REF!</definedName>
    <definedName name="APU_3.4.4.3" localSheetId="12">#REF!</definedName>
    <definedName name="APU_3.4.4.3" localSheetId="17">#REF!</definedName>
    <definedName name="APU_3.4.4.3" localSheetId="15">#REF!</definedName>
    <definedName name="APU_3.4.4.3">#REF!</definedName>
    <definedName name="APU_3.4.5.1" localSheetId="6">#REF!</definedName>
    <definedName name="APU_3.4.5.1" localSheetId="13">#REF!</definedName>
    <definedName name="APU_3.4.5.1" localSheetId="12">#REF!</definedName>
    <definedName name="APU_3.4.5.1" localSheetId="17">#REF!</definedName>
    <definedName name="APU_3.4.5.1" localSheetId="15">#REF!</definedName>
    <definedName name="APU_3.4.5.1">#REF!</definedName>
    <definedName name="APU_4.1.1" localSheetId="6">#REF!</definedName>
    <definedName name="APU_4.1.1" localSheetId="13">#REF!</definedName>
    <definedName name="APU_4.1.1" localSheetId="12">#REF!</definedName>
    <definedName name="APU_4.1.1" localSheetId="17">#REF!</definedName>
    <definedName name="APU_4.1.1" localSheetId="15">#REF!</definedName>
    <definedName name="APU_4.1.1">#REF!</definedName>
    <definedName name="APU_4.1.2" localSheetId="6">#REF!</definedName>
    <definedName name="APU_4.1.2" localSheetId="13">#REF!</definedName>
    <definedName name="APU_4.1.2" localSheetId="12">#REF!</definedName>
    <definedName name="APU_4.1.2" localSheetId="17">#REF!</definedName>
    <definedName name="APU_4.1.2" localSheetId="15">#REF!</definedName>
    <definedName name="APU_4.1.2">#REF!</definedName>
    <definedName name="APU_4.1.3" localSheetId="6">#REF!</definedName>
    <definedName name="APU_4.1.3" localSheetId="13">#REF!</definedName>
    <definedName name="APU_4.1.3" localSheetId="12">#REF!</definedName>
    <definedName name="APU_4.1.3" localSheetId="17">#REF!</definedName>
    <definedName name="APU_4.1.3" localSheetId="15">#REF!</definedName>
    <definedName name="APU_4.1.3">#REF!</definedName>
    <definedName name="APU_4.1.4" localSheetId="6">#REF!</definedName>
    <definedName name="APU_4.1.4" localSheetId="13">#REF!</definedName>
    <definedName name="APU_4.1.4" localSheetId="12">#REF!</definedName>
    <definedName name="APU_4.1.4" localSheetId="17">#REF!</definedName>
    <definedName name="APU_4.1.4" localSheetId="15">#REF!</definedName>
    <definedName name="APU_4.1.4">#REF!</definedName>
    <definedName name="APU_4.1.5" localSheetId="6">#REF!</definedName>
    <definedName name="APU_4.1.5" localSheetId="13">#REF!</definedName>
    <definedName name="APU_4.1.5" localSheetId="12">#REF!</definedName>
    <definedName name="APU_4.1.5" localSheetId="17">#REF!</definedName>
    <definedName name="APU_4.1.5" localSheetId="15">#REF!</definedName>
    <definedName name="APU_4.1.5">#REF!</definedName>
    <definedName name="APU_4.1.6" localSheetId="6">#REF!</definedName>
    <definedName name="APU_4.1.6" localSheetId="13">#REF!</definedName>
    <definedName name="APU_4.1.6" localSheetId="12">#REF!</definedName>
    <definedName name="APU_4.1.6" localSheetId="17">#REF!</definedName>
    <definedName name="APU_4.1.6" localSheetId="15">#REF!</definedName>
    <definedName name="APU_4.1.6">#REF!</definedName>
    <definedName name="APU_4.1.7" localSheetId="6">#REF!</definedName>
    <definedName name="APU_4.1.7" localSheetId="13">#REF!</definedName>
    <definedName name="APU_4.1.7" localSheetId="12">#REF!</definedName>
    <definedName name="APU_4.1.7" localSheetId="17">#REF!</definedName>
    <definedName name="APU_4.1.7" localSheetId="15">#REF!</definedName>
    <definedName name="APU_4.1.7">#REF!</definedName>
    <definedName name="APU_4.1.8" localSheetId="6">#REF!</definedName>
    <definedName name="APU_4.1.8" localSheetId="13">#REF!</definedName>
    <definedName name="APU_4.1.8" localSheetId="12">#REF!</definedName>
    <definedName name="APU_4.1.8" localSheetId="17">#REF!</definedName>
    <definedName name="APU_4.1.8" localSheetId="15">#REF!</definedName>
    <definedName name="APU_4.1.8">#REF!</definedName>
    <definedName name="APU_4.5.1" localSheetId="6">#REF!</definedName>
    <definedName name="APU_4.5.1" localSheetId="13">#REF!</definedName>
    <definedName name="APU_4.5.1" localSheetId="12">#REF!</definedName>
    <definedName name="APU_4.5.1" localSheetId="17">#REF!</definedName>
    <definedName name="APU_4.5.1" localSheetId="15">#REF!</definedName>
    <definedName name="APU_4.5.1">#REF!</definedName>
    <definedName name="APU_4.5.2" localSheetId="6">#REF!</definedName>
    <definedName name="APU_4.5.2" localSheetId="13">#REF!</definedName>
    <definedName name="APU_4.5.2" localSheetId="12">#REF!</definedName>
    <definedName name="APU_4.5.2" localSheetId="17">#REF!</definedName>
    <definedName name="APU_4.5.2" localSheetId="15">#REF!</definedName>
    <definedName name="APU_4.5.2">#REF!</definedName>
    <definedName name="APU_5.1.1" localSheetId="6">#REF!</definedName>
    <definedName name="APU_5.1.1" localSheetId="13">#REF!</definedName>
    <definedName name="APU_5.1.1" localSheetId="12">#REF!</definedName>
    <definedName name="APU_5.1.1" localSheetId="17">#REF!</definedName>
    <definedName name="APU_5.1.1" localSheetId="15">#REF!</definedName>
    <definedName name="APU_5.1.1">#REF!</definedName>
    <definedName name="APU_5.1.10" localSheetId="6">#REF!</definedName>
    <definedName name="APU_5.1.10" localSheetId="13">#REF!</definedName>
    <definedName name="APU_5.1.10" localSheetId="12">#REF!</definedName>
    <definedName name="APU_5.1.10" localSheetId="17">#REF!</definedName>
    <definedName name="APU_5.1.10" localSheetId="15">#REF!</definedName>
    <definedName name="APU_5.1.10">#REF!</definedName>
    <definedName name="APU_5.1.11" localSheetId="6">#REF!</definedName>
    <definedName name="APU_5.1.11" localSheetId="13">#REF!</definedName>
    <definedName name="APU_5.1.11" localSheetId="12">#REF!</definedName>
    <definedName name="APU_5.1.11" localSheetId="17">#REF!</definedName>
    <definedName name="APU_5.1.11" localSheetId="15">#REF!</definedName>
    <definedName name="APU_5.1.11">#REF!</definedName>
    <definedName name="APU_5.1.12" localSheetId="6">#REF!</definedName>
    <definedName name="APU_5.1.12" localSheetId="13">#REF!</definedName>
    <definedName name="APU_5.1.12" localSheetId="12">#REF!</definedName>
    <definedName name="APU_5.1.12" localSheetId="17">#REF!</definedName>
    <definedName name="APU_5.1.12" localSheetId="15">#REF!</definedName>
    <definedName name="APU_5.1.12">#REF!</definedName>
    <definedName name="APU_5.1.13" localSheetId="6">#REF!</definedName>
    <definedName name="APU_5.1.13" localSheetId="13">#REF!</definedName>
    <definedName name="APU_5.1.13" localSheetId="12">#REF!</definedName>
    <definedName name="APU_5.1.13" localSheetId="17">#REF!</definedName>
    <definedName name="APU_5.1.13" localSheetId="15">#REF!</definedName>
    <definedName name="APU_5.1.13">#REF!</definedName>
    <definedName name="APU_5.1.2" localSheetId="6">#REF!</definedName>
    <definedName name="APU_5.1.2" localSheetId="13">#REF!</definedName>
    <definedName name="APU_5.1.2" localSheetId="12">#REF!</definedName>
    <definedName name="APU_5.1.2" localSheetId="17">#REF!</definedName>
    <definedName name="APU_5.1.2" localSheetId="15">#REF!</definedName>
    <definedName name="APU_5.1.2">#REF!</definedName>
    <definedName name="APU_5.1.3" localSheetId="6">#REF!</definedName>
    <definedName name="APU_5.1.3" localSheetId="13">#REF!</definedName>
    <definedName name="APU_5.1.3" localSheetId="12">#REF!</definedName>
    <definedName name="APU_5.1.3" localSheetId="17">#REF!</definedName>
    <definedName name="APU_5.1.3" localSheetId="15">#REF!</definedName>
    <definedName name="APU_5.1.3">#REF!</definedName>
    <definedName name="APU_5.1.4" localSheetId="6">#REF!</definedName>
    <definedName name="APU_5.1.4" localSheetId="13">#REF!</definedName>
    <definedName name="APU_5.1.4" localSheetId="12">#REF!</definedName>
    <definedName name="APU_5.1.4" localSheetId="17">#REF!</definedName>
    <definedName name="APU_5.1.4" localSheetId="15">#REF!</definedName>
    <definedName name="APU_5.1.4">#REF!</definedName>
    <definedName name="APU_5.1.5" localSheetId="6">#REF!</definedName>
    <definedName name="APU_5.1.5" localSheetId="13">#REF!</definedName>
    <definedName name="APU_5.1.5" localSheetId="12">#REF!</definedName>
    <definedName name="APU_5.1.5" localSheetId="17">#REF!</definedName>
    <definedName name="APU_5.1.5" localSheetId="15">#REF!</definedName>
    <definedName name="APU_5.1.5">#REF!</definedName>
    <definedName name="APU_5.1.6" localSheetId="6">#REF!</definedName>
    <definedName name="APU_5.1.6" localSheetId="13">#REF!</definedName>
    <definedName name="APU_5.1.6" localSheetId="12">#REF!</definedName>
    <definedName name="APU_5.1.6" localSheetId="17">#REF!</definedName>
    <definedName name="APU_5.1.6" localSheetId="15">#REF!</definedName>
    <definedName name="APU_5.1.6">#REF!</definedName>
    <definedName name="APU_5.1.7" localSheetId="6">#REF!</definedName>
    <definedName name="APU_5.1.7" localSheetId="13">#REF!</definedName>
    <definedName name="APU_5.1.7" localSheetId="12">#REF!</definedName>
    <definedName name="APU_5.1.7" localSheetId="17">#REF!</definedName>
    <definedName name="APU_5.1.7" localSheetId="15">#REF!</definedName>
    <definedName name="APU_5.1.7">#REF!</definedName>
    <definedName name="APU_5.1.8" localSheetId="6">#REF!</definedName>
    <definedName name="APU_5.1.8" localSheetId="13">#REF!</definedName>
    <definedName name="APU_5.1.8" localSheetId="12">#REF!</definedName>
    <definedName name="APU_5.1.8" localSheetId="17">#REF!</definedName>
    <definedName name="APU_5.1.8" localSheetId="15">#REF!</definedName>
    <definedName name="APU_5.1.8">#REF!</definedName>
    <definedName name="APU_5.1.9" localSheetId="6">#REF!</definedName>
    <definedName name="APU_5.1.9" localSheetId="13">#REF!</definedName>
    <definedName name="APU_5.1.9" localSheetId="12">#REF!</definedName>
    <definedName name="APU_5.1.9" localSheetId="17">#REF!</definedName>
    <definedName name="APU_5.1.9" localSheetId="15">#REF!</definedName>
    <definedName name="APU_5.1.9">#REF!</definedName>
    <definedName name="APU_5.3.1" localSheetId="6">#REF!</definedName>
    <definedName name="APU_5.3.1" localSheetId="13">#REF!</definedName>
    <definedName name="APU_5.3.1" localSheetId="12">#REF!</definedName>
    <definedName name="APU_5.3.1" localSheetId="17">#REF!</definedName>
    <definedName name="APU_5.3.1" localSheetId="15">#REF!</definedName>
    <definedName name="APU_5.3.1">#REF!</definedName>
    <definedName name="APU_6.1.1" localSheetId="6">#REF!</definedName>
    <definedName name="APU_6.1.1" localSheetId="13">#REF!</definedName>
    <definedName name="APU_6.1.1" localSheetId="12">#REF!</definedName>
    <definedName name="APU_6.1.1" localSheetId="17">#REF!</definedName>
    <definedName name="APU_6.1.1" localSheetId="15">#REF!</definedName>
    <definedName name="APU_6.1.1">#REF!</definedName>
    <definedName name="APU_6.1.10" localSheetId="6">#REF!</definedName>
    <definedName name="APU_6.1.10" localSheetId="13">#REF!</definedName>
    <definedName name="APU_6.1.10" localSheetId="12">#REF!</definedName>
    <definedName name="APU_6.1.10" localSheetId="17">#REF!</definedName>
    <definedName name="APU_6.1.10" localSheetId="15">#REF!</definedName>
    <definedName name="APU_6.1.10">#REF!</definedName>
    <definedName name="APU_6.1.2" localSheetId="6">#REF!</definedName>
    <definedName name="APU_6.1.2" localSheetId="13">#REF!</definedName>
    <definedName name="APU_6.1.2" localSheetId="12">#REF!</definedName>
    <definedName name="APU_6.1.2" localSheetId="17">#REF!</definedName>
    <definedName name="APU_6.1.2" localSheetId="15">#REF!</definedName>
    <definedName name="APU_6.1.2">#REF!</definedName>
    <definedName name="APU_6.1.3" localSheetId="6">#REF!</definedName>
    <definedName name="APU_6.1.3" localSheetId="13">#REF!</definedName>
    <definedName name="APU_6.1.3" localSheetId="12">#REF!</definedName>
    <definedName name="APU_6.1.3" localSheetId="17">#REF!</definedName>
    <definedName name="APU_6.1.3" localSheetId="15">#REF!</definedName>
    <definedName name="APU_6.1.3">#REF!</definedName>
    <definedName name="APU_6.1.4" localSheetId="6">#REF!</definedName>
    <definedName name="APU_6.1.4" localSheetId="13">#REF!</definedName>
    <definedName name="APU_6.1.4" localSheetId="12">#REF!</definedName>
    <definedName name="APU_6.1.4" localSheetId="17">#REF!</definedName>
    <definedName name="APU_6.1.4" localSheetId="15">#REF!</definedName>
    <definedName name="APU_6.1.4">#REF!</definedName>
    <definedName name="APU_6.1.5" localSheetId="6">#REF!</definedName>
    <definedName name="APU_6.1.5" localSheetId="13">#REF!</definedName>
    <definedName name="APU_6.1.5" localSheetId="12">#REF!</definedName>
    <definedName name="APU_6.1.5" localSheetId="17">#REF!</definedName>
    <definedName name="APU_6.1.5" localSheetId="15">#REF!</definedName>
    <definedName name="APU_6.1.5">#REF!</definedName>
    <definedName name="APU_6.1.6" localSheetId="6">#REF!</definedName>
    <definedName name="APU_6.1.6" localSheetId="13">#REF!</definedName>
    <definedName name="APU_6.1.6" localSheetId="12">#REF!</definedName>
    <definedName name="APU_6.1.6" localSheetId="17">#REF!</definedName>
    <definedName name="APU_6.1.6" localSheetId="15">#REF!</definedName>
    <definedName name="APU_6.1.6">#REF!</definedName>
    <definedName name="APU_6.1.7" localSheetId="6">#REF!</definedName>
    <definedName name="APU_6.1.7" localSheetId="13">#REF!</definedName>
    <definedName name="APU_6.1.7" localSheetId="12">#REF!</definedName>
    <definedName name="APU_6.1.7" localSheetId="17">#REF!</definedName>
    <definedName name="APU_6.1.7" localSheetId="15">#REF!</definedName>
    <definedName name="APU_6.1.7">#REF!</definedName>
    <definedName name="APU_6.1.8" localSheetId="6">#REF!</definedName>
    <definedName name="APU_6.1.8" localSheetId="13">#REF!</definedName>
    <definedName name="APU_6.1.8" localSheetId="12">#REF!</definedName>
    <definedName name="APU_6.1.8" localSheetId="17">#REF!</definedName>
    <definedName name="APU_6.1.8" localSheetId="15">#REF!</definedName>
    <definedName name="APU_6.1.8">#REF!</definedName>
    <definedName name="APU_6.1.9" localSheetId="6">#REF!</definedName>
    <definedName name="APU_6.1.9" localSheetId="13">#REF!</definedName>
    <definedName name="APU_6.1.9" localSheetId="12">#REF!</definedName>
    <definedName name="APU_6.1.9" localSheetId="17">#REF!</definedName>
    <definedName name="APU_6.1.9" localSheetId="15">#REF!</definedName>
    <definedName name="APU_6.1.9">#REF!</definedName>
    <definedName name="APU_6_1_11" localSheetId="6">#REF!</definedName>
    <definedName name="APU_6_1_11" localSheetId="13">#REF!</definedName>
    <definedName name="APU_6_1_11" localSheetId="12">#REF!</definedName>
    <definedName name="APU_6_1_11" localSheetId="17">#REF!</definedName>
    <definedName name="APU_6_1_11" localSheetId="15">#REF!</definedName>
    <definedName name="APU_6_1_11">#REF!</definedName>
    <definedName name="APU_7.1.1" localSheetId="6">#REF!</definedName>
    <definedName name="APU_7.1.1" localSheetId="13">#REF!</definedName>
    <definedName name="APU_7.1.1" localSheetId="12">#REF!</definedName>
    <definedName name="APU_7.1.1" localSheetId="17">#REF!</definedName>
    <definedName name="APU_7.1.1" localSheetId="15">#REF!</definedName>
    <definedName name="APU_7.1.1">#REF!</definedName>
    <definedName name="APU_7.1.10" localSheetId="6">#REF!</definedName>
    <definedName name="APU_7.1.10" localSheetId="13">#REF!</definedName>
    <definedName name="APU_7.1.10" localSheetId="12">#REF!</definedName>
    <definedName name="APU_7.1.10" localSheetId="17">#REF!</definedName>
    <definedName name="APU_7.1.10" localSheetId="15">#REF!</definedName>
    <definedName name="APU_7.1.10">#REF!</definedName>
    <definedName name="APU_7.1.2" localSheetId="6">#REF!</definedName>
    <definedName name="APU_7.1.2" localSheetId="13">#REF!</definedName>
    <definedName name="APU_7.1.2" localSheetId="12">#REF!</definedName>
    <definedName name="APU_7.1.2" localSheetId="17">#REF!</definedName>
    <definedName name="APU_7.1.2" localSheetId="15">#REF!</definedName>
    <definedName name="APU_7.1.2">#REF!</definedName>
    <definedName name="APU_7.1.3" localSheetId="6">#REF!</definedName>
    <definedName name="APU_7.1.3" localSheetId="13">#REF!</definedName>
    <definedName name="APU_7.1.3" localSheetId="12">#REF!</definedName>
    <definedName name="APU_7.1.3" localSheetId="17">#REF!</definedName>
    <definedName name="APU_7.1.3" localSheetId="15">#REF!</definedName>
    <definedName name="APU_7.1.3">#REF!</definedName>
    <definedName name="APU_7.1.4" localSheetId="6">#REF!</definedName>
    <definedName name="APU_7.1.4" localSheetId="13">#REF!</definedName>
    <definedName name="APU_7.1.4" localSheetId="12">#REF!</definedName>
    <definedName name="APU_7.1.4" localSheetId="17">#REF!</definedName>
    <definedName name="APU_7.1.4" localSheetId="15">#REF!</definedName>
    <definedName name="APU_7.1.4">#REF!</definedName>
    <definedName name="APU_7.1.5" localSheetId="6">#REF!</definedName>
    <definedName name="APU_7.1.5" localSheetId="13">#REF!</definedName>
    <definedName name="APU_7.1.5" localSheetId="12">#REF!</definedName>
    <definedName name="APU_7.1.5" localSheetId="17">#REF!</definedName>
    <definedName name="APU_7.1.5" localSheetId="15">#REF!</definedName>
    <definedName name="APU_7.1.5">#REF!</definedName>
    <definedName name="APU_7.1.6" localSheetId="6">#REF!</definedName>
    <definedName name="APU_7.1.6" localSheetId="13">#REF!</definedName>
    <definedName name="APU_7.1.6" localSheetId="12">#REF!</definedName>
    <definedName name="APU_7.1.6" localSheetId="17">#REF!</definedName>
    <definedName name="APU_7.1.6" localSheetId="15">#REF!</definedName>
    <definedName name="APU_7.1.6">#REF!</definedName>
    <definedName name="APU_7.1.7" localSheetId="6">#REF!</definedName>
    <definedName name="APU_7.1.7" localSheetId="13">#REF!</definedName>
    <definedName name="APU_7.1.7" localSheetId="12">#REF!</definedName>
    <definedName name="APU_7.1.7" localSheetId="17">#REF!</definedName>
    <definedName name="APU_7.1.7" localSheetId="15">#REF!</definedName>
    <definedName name="APU_7.1.7">#REF!</definedName>
    <definedName name="APU_7.1.8" localSheetId="6">#REF!</definedName>
    <definedName name="APU_7.1.8" localSheetId="13">#REF!</definedName>
    <definedName name="APU_7.1.8" localSheetId="12">#REF!</definedName>
    <definedName name="APU_7.1.8" localSheetId="17">#REF!</definedName>
    <definedName name="APU_7.1.8" localSheetId="15">#REF!</definedName>
    <definedName name="APU_7.1.8">#REF!</definedName>
    <definedName name="APU_7.1.9" localSheetId="6">#REF!</definedName>
    <definedName name="APU_7.1.9" localSheetId="13">#REF!</definedName>
    <definedName name="APU_7.1.9" localSheetId="12">#REF!</definedName>
    <definedName name="APU_7.1.9" localSheetId="17">#REF!</definedName>
    <definedName name="APU_7.1.9" localSheetId="15">#REF!</definedName>
    <definedName name="APU_7.1.9">#REF!</definedName>
    <definedName name="APU_7.2.1" localSheetId="6">#REF!</definedName>
    <definedName name="APU_7.2.1" localSheetId="13">#REF!</definedName>
    <definedName name="APU_7.2.1" localSheetId="12">#REF!</definedName>
    <definedName name="APU_7.2.1" localSheetId="17">#REF!</definedName>
    <definedName name="APU_7.2.1" localSheetId="15">#REF!</definedName>
    <definedName name="APU_7.2.1">#REF!</definedName>
    <definedName name="APU_7.2.2" localSheetId="6">#REF!</definedName>
    <definedName name="APU_7.2.2" localSheetId="13">#REF!</definedName>
    <definedName name="APU_7.2.2" localSheetId="12">#REF!</definedName>
    <definedName name="APU_7.2.2" localSheetId="17">#REF!</definedName>
    <definedName name="APU_7.2.2" localSheetId="15">#REF!</definedName>
    <definedName name="APU_7.2.2">#REF!</definedName>
    <definedName name="APU_7.3.1" localSheetId="6">#REF!</definedName>
    <definedName name="APU_7.3.1" localSheetId="13">#REF!</definedName>
    <definedName name="APU_7.3.1" localSheetId="12">#REF!</definedName>
    <definedName name="APU_7.3.1" localSheetId="17">#REF!</definedName>
    <definedName name="APU_7.3.1" localSheetId="15">#REF!</definedName>
    <definedName name="APU_7.3.1">#REF!</definedName>
    <definedName name="APU_7.3.10" localSheetId="6">#REF!</definedName>
    <definedName name="APU_7.3.10" localSheetId="13">#REF!</definedName>
    <definedName name="APU_7.3.10" localSheetId="12">#REF!</definedName>
    <definedName name="APU_7.3.10" localSheetId="17">#REF!</definedName>
    <definedName name="APU_7.3.10" localSheetId="15">#REF!</definedName>
    <definedName name="APU_7.3.10">#REF!</definedName>
    <definedName name="APU_7.3.11" localSheetId="6">#REF!</definedName>
    <definedName name="APU_7.3.11" localSheetId="13">#REF!</definedName>
    <definedName name="APU_7.3.11" localSheetId="12">#REF!</definedName>
    <definedName name="APU_7.3.11" localSheetId="17">#REF!</definedName>
    <definedName name="APU_7.3.11" localSheetId="15">#REF!</definedName>
    <definedName name="APU_7.3.11">#REF!</definedName>
    <definedName name="APU_7.3.12" localSheetId="6">#REF!</definedName>
    <definedName name="APU_7.3.12" localSheetId="13">#REF!</definedName>
    <definedName name="APU_7.3.12" localSheetId="12">#REF!</definedName>
    <definedName name="APU_7.3.12" localSheetId="17">#REF!</definedName>
    <definedName name="APU_7.3.12" localSheetId="15">#REF!</definedName>
    <definedName name="APU_7.3.12">#REF!</definedName>
    <definedName name="APU_7.3.13" localSheetId="6">#REF!</definedName>
    <definedName name="APU_7.3.13" localSheetId="13">#REF!</definedName>
    <definedName name="APU_7.3.13" localSheetId="12">#REF!</definedName>
    <definedName name="APU_7.3.13" localSheetId="17">#REF!</definedName>
    <definedName name="APU_7.3.13" localSheetId="15">#REF!</definedName>
    <definedName name="APU_7.3.13">#REF!</definedName>
    <definedName name="APU_7.3.14" localSheetId="6">#REF!</definedName>
    <definedName name="APU_7.3.14" localSheetId="13">#REF!</definedName>
    <definedName name="APU_7.3.14" localSheetId="12">#REF!</definedName>
    <definedName name="APU_7.3.14" localSheetId="17">#REF!</definedName>
    <definedName name="APU_7.3.14" localSheetId="15">#REF!</definedName>
    <definedName name="APU_7.3.14">#REF!</definedName>
    <definedName name="APU_7.3.15" localSheetId="6">#REF!</definedName>
    <definedName name="APU_7.3.15" localSheetId="13">#REF!</definedName>
    <definedName name="APU_7.3.15" localSheetId="12">#REF!</definedName>
    <definedName name="APU_7.3.15" localSheetId="17">#REF!</definedName>
    <definedName name="APU_7.3.15" localSheetId="15">#REF!</definedName>
    <definedName name="APU_7.3.15">#REF!</definedName>
    <definedName name="APU_7.3.16" localSheetId="6">#REF!</definedName>
    <definedName name="APU_7.3.16" localSheetId="13">#REF!</definedName>
    <definedName name="APU_7.3.16" localSheetId="12">#REF!</definedName>
    <definedName name="APU_7.3.16" localSheetId="17">#REF!</definedName>
    <definedName name="APU_7.3.16" localSheetId="15">#REF!</definedName>
    <definedName name="APU_7.3.16">#REF!</definedName>
    <definedName name="APU_7.3.2" localSheetId="6">#REF!</definedName>
    <definedName name="APU_7.3.2" localSheetId="13">#REF!</definedName>
    <definedName name="APU_7.3.2" localSheetId="12">#REF!</definedName>
    <definedName name="APU_7.3.2" localSheetId="17">#REF!</definedName>
    <definedName name="APU_7.3.2" localSheetId="15">#REF!</definedName>
    <definedName name="APU_7.3.2">#REF!</definedName>
    <definedName name="APU_7.3.3" localSheetId="6">#REF!</definedName>
    <definedName name="APU_7.3.3" localSheetId="13">#REF!</definedName>
    <definedName name="APU_7.3.3" localSheetId="12">#REF!</definedName>
    <definedName name="APU_7.3.3" localSheetId="17">#REF!</definedName>
    <definedName name="APU_7.3.3" localSheetId="15">#REF!</definedName>
    <definedName name="APU_7.3.3">#REF!</definedName>
    <definedName name="APU_7.3.4" localSheetId="6">#REF!</definedName>
    <definedName name="APU_7.3.4" localSheetId="13">#REF!</definedName>
    <definedName name="APU_7.3.4" localSheetId="12">#REF!</definedName>
    <definedName name="APU_7.3.4" localSheetId="17">#REF!</definedName>
    <definedName name="APU_7.3.4" localSheetId="15">#REF!</definedName>
    <definedName name="APU_7.3.4">#REF!</definedName>
    <definedName name="APU_7.3.5" localSheetId="6">#REF!</definedName>
    <definedName name="APU_7.3.5" localSheetId="13">#REF!</definedName>
    <definedName name="APU_7.3.5" localSheetId="12">#REF!</definedName>
    <definedName name="APU_7.3.5" localSheetId="17">#REF!</definedName>
    <definedName name="APU_7.3.5" localSheetId="15">#REF!</definedName>
    <definedName name="APU_7.3.5">#REF!</definedName>
    <definedName name="APU_7.3.6" localSheetId="6">#REF!</definedName>
    <definedName name="APU_7.3.6" localSheetId="13">#REF!</definedName>
    <definedName name="APU_7.3.6" localSheetId="12">#REF!</definedName>
    <definedName name="APU_7.3.6" localSheetId="17">#REF!</definedName>
    <definedName name="APU_7.3.6" localSheetId="15">#REF!</definedName>
    <definedName name="APU_7.3.6">#REF!</definedName>
    <definedName name="APU_7.3.7" localSheetId="6">#REF!</definedName>
    <definedName name="APU_7.3.7" localSheetId="13">#REF!</definedName>
    <definedName name="APU_7.3.7" localSheetId="12">#REF!</definedName>
    <definedName name="APU_7.3.7" localSheetId="17">#REF!</definedName>
    <definedName name="APU_7.3.7" localSheetId="15">#REF!</definedName>
    <definedName name="APU_7.3.7">#REF!</definedName>
    <definedName name="APU_7.3.8" localSheetId="6">#REF!</definedName>
    <definedName name="APU_7.3.8" localSheetId="13">#REF!</definedName>
    <definedName name="APU_7.3.8" localSheetId="12">#REF!</definedName>
    <definedName name="APU_7.3.8" localSheetId="17">#REF!</definedName>
    <definedName name="APU_7.3.8" localSheetId="15">#REF!</definedName>
    <definedName name="APU_7.3.8">#REF!</definedName>
    <definedName name="APU_7.3.9" localSheetId="6">#REF!</definedName>
    <definedName name="APU_7.3.9" localSheetId="13">#REF!</definedName>
    <definedName name="APU_7.3.9" localSheetId="12">#REF!</definedName>
    <definedName name="APU_7.3.9" localSheetId="17">#REF!</definedName>
    <definedName name="APU_7.3.9" localSheetId="15">#REF!</definedName>
    <definedName name="APU_7.3.9">#REF!</definedName>
    <definedName name="APU_7.4.1" localSheetId="6">#REF!</definedName>
    <definedName name="APU_7.4.1" localSheetId="13">#REF!</definedName>
    <definedName name="APU_7.4.1" localSheetId="12">#REF!</definedName>
    <definedName name="APU_7.4.1" localSheetId="17">#REF!</definedName>
    <definedName name="APU_7.4.1" localSheetId="15">#REF!</definedName>
    <definedName name="APU_7.4.1">#REF!</definedName>
    <definedName name="APU_7.4.2" localSheetId="6">#REF!</definedName>
    <definedName name="APU_7.4.2" localSheetId="13">#REF!</definedName>
    <definedName name="APU_7.4.2" localSheetId="12">#REF!</definedName>
    <definedName name="APU_7.4.2" localSheetId="17">#REF!</definedName>
    <definedName name="APU_7.4.2" localSheetId="15">#REF!</definedName>
    <definedName name="APU_7.4.2">#REF!</definedName>
    <definedName name="APU_7.5.1" localSheetId="6">#REF!</definedName>
    <definedName name="APU_7.5.1" localSheetId="13">#REF!</definedName>
    <definedName name="APU_7.5.1" localSheetId="12">#REF!</definedName>
    <definedName name="APU_7.5.1" localSheetId="17">#REF!</definedName>
    <definedName name="APU_7.5.1" localSheetId="15">#REF!</definedName>
    <definedName name="APU_7.5.1">#REF!</definedName>
    <definedName name="APU_7.5.2" localSheetId="6">#REF!</definedName>
    <definedName name="APU_7.5.2" localSheetId="13">#REF!</definedName>
    <definedName name="APU_7.5.2" localSheetId="12">#REF!</definedName>
    <definedName name="APU_7.5.2" localSheetId="17">#REF!</definedName>
    <definedName name="APU_7.5.2" localSheetId="15">#REF!</definedName>
    <definedName name="APU_7.5.2">#REF!</definedName>
    <definedName name="APU_7.5.3" localSheetId="6">#REF!</definedName>
    <definedName name="APU_7.5.3" localSheetId="13">#REF!</definedName>
    <definedName name="APU_7.5.3" localSheetId="12">#REF!</definedName>
    <definedName name="APU_7.5.3" localSheetId="17">#REF!</definedName>
    <definedName name="APU_7.5.3" localSheetId="15">#REF!</definedName>
    <definedName name="APU_7.5.3">#REF!</definedName>
    <definedName name="APU_7.5.4" localSheetId="6">#REF!</definedName>
    <definedName name="APU_7.5.4" localSheetId="13">#REF!</definedName>
    <definedName name="APU_7.5.4" localSheetId="12">#REF!</definedName>
    <definedName name="APU_7.5.4" localSheetId="17">#REF!</definedName>
    <definedName name="APU_7.5.4" localSheetId="15">#REF!</definedName>
    <definedName name="APU_7.5.4">#REF!</definedName>
    <definedName name="APU_7.5.5" localSheetId="6">#REF!</definedName>
    <definedName name="APU_7.5.5" localSheetId="13">#REF!</definedName>
    <definedName name="APU_7.5.5" localSheetId="12">#REF!</definedName>
    <definedName name="APU_7.5.5" localSheetId="17">#REF!</definedName>
    <definedName name="APU_7.5.5" localSheetId="15">#REF!</definedName>
    <definedName name="APU_7.5.5">#REF!</definedName>
    <definedName name="APU_7.5.6" localSheetId="6">#REF!</definedName>
    <definedName name="APU_7.5.6" localSheetId="13">#REF!</definedName>
    <definedName name="APU_7.5.6" localSheetId="12">#REF!</definedName>
    <definedName name="APU_7.5.6" localSheetId="17">#REF!</definedName>
    <definedName name="APU_7.5.6" localSheetId="15">#REF!</definedName>
    <definedName name="APU_7.5.6">#REF!</definedName>
    <definedName name="APU_7.5.7" localSheetId="6">#REF!</definedName>
    <definedName name="APU_7.5.7" localSheetId="13">#REF!</definedName>
    <definedName name="APU_7.5.7" localSheetId="12">#REF!</definedName>
    <definedName name="APU_7.5.7" localSheetId="17">#REF!</definedName>
    <definedName name="APU_7.5.7" localSheetId="15">#REF!</definedName>
    <definedName name="APU_7.5.7">#REF!</definedName>
    <definedName name="APU_7.5.8" localSheetId="6">#REF!</definedName>
    <definedName name="APU_7.5.8" localSheetId="13">#REF!</definedName>
    <definedName name="APU_7.5.8" localSheetId="12">#REF!</definedName>
    <definedName name="APU_7.5.8" localSheetId="17">#REF!</definedName>
    <definedName name="APU_7.5.8" localSheetId="15">#REF!</definedName>
    <definedName name="APU_7.5.8">#REF!</definedName>
    <definedName name="APU_7.6.1" localSheetId="6">#REF!</definedName>
    <definedName name="APU_7.6.1" localSheetId="13">#REF!</definedName>
    <definedName name="APU_7.6.1" localSheetId="12">#REF!</definedName>
    <definedName name="APU_7.6.1" localSheetId="17">#REF!</definedName>
    <definedName name="APU_7.6.1" localSheetId="15">#REF!</definedName>
    <definedName name="APU_7.6.1">#REF!</definedName>
    <definedName name="APU_7.6.2" localSheetId="6">#REF!</definedName>
    <definedName name="APU_7.6.2" localSheetId="13">#REF!</definedName>
    <definedName name="APU_7.6.2" localSheetId="12">#REF!</definedName>
    <definedName name="APU_7.6.2" localSheetId="17">#REF!</definedName>
    <definedName name="APU_7.6.2" localSheetId="15">#REF!</definedName>
    <definedName name="APU_7.6.2">#REF!</definedName>
    <definedName name="APU_7.6.3" localSheetId="6">#REF!</definedName>
    <definedName name="APU_7.6.3" localSheetId="13">#REF!</definedName>
    <definedName name="APU_7.6.3" localSheetId="12">#REF!</definedName>
    <definedName name="APU_7.6.3" localSheetId="17">#REF!</definedName>
    <definedName name="APU_7.6.3" localSheetId="15">#REF!</definedName>
    <definedName name="APU_7.6.3">#REF!</definedName>
    <definedName name="APU_7.7.1.1" localSheetId="6">#REF!</definedName>
    <definedName name="APU_7.7.1.1" localSheetId="13">#REF!</definedName>
    <definedName name="APU_7.7.1.1" localSheetId="12">#REF!</definedName>
    <definedName name="APU_7.7.1.1" localSheetId="17">#REF!</definedName>
    <definedName name="APU_7.7.1.1" localSheetId="15">#REF!</definedName>
    <definedName name="APU_7.7.1.1">#REF!</definedName>
    <definedName name="APU_7.7.1.2" localSheetId="6">#REF!</definedName>
    <definedName name="APU_7.7.1.2" localSheetId="13">#REF!</definedName>
    <definedName name="APU_7.7.1.2" localSheetId="12">#REF!</definedName>
    <definedName name="APU_7.7.1.2" localSheetId="17">#REF!</definedName>
    <definedName name="APU_7.7.1.2" localSheetId="15">#REF!</definedName>
    <definedName name="APU_7.7.1.2">#REF!</definedName>
    <definedName name="APU_7.7.1.3" localSheetId="6">#REF!</definedName>
    <definedName name="APU_7.7.1.3" localSheetId="13">#REF!</definedName>
    <definedName name="APU_7.7.1.3" localSheetId="12">#REF!</definedName>
    <definedName name="APU_7.7.1.3" localSheetId="17">#REF!</definedName>
    <definedName name="APU_7.7.1.3" localSheetId="15">#REF!</definedName>
    <definedName name="APU_7.7.1.3">#REF!</definedName>
    <definedName name="APU_7.7.1.4" localSheetId="6">#REF!</definedName>
    <definedName name="APU_7.7.1.4" localSheetId="13">#REF!</definedName>
    <definedName name="APU_7.7.1.4" localSheetId="12">#REF!</definedName>
    <definedName name="APU_7.7.1.4" localSheetId="17">#REF!</definedName>
    <definedName name="APU_7.7.1.4" localSheetId="15">#REF!</definedName>
    <definedName name="APU_7.7.1.4">#REF!</definedName>
    <definedName name="APU_7.7.1.5" localSheetId="6">#REF!</definedName>
    <definedName name="APU_7.7.1.5" localSheetId="13">#REF!</definedName>
    <definedName name="APU_7.7.1.5" localSheetId="12">#REF!</definedName>
    <definedName name="APU_7.7.1.5" localSheetId="17">#REF!</definedName>
    <definedName name="APU_7.7.1.5" localSheetId="15">#REF!</definedName>
    <definedName name="APU_7.7.1.5">#REF!</definedName>
    <definedName name="APU_7.7.1.6" localSheetId="6">#REF!</definedName>
    <definedName name="APU_7.7.1.6" localSheetId="13">#REF!</definedName>
    <definedName name="APU_7.7.1.6" localSheetId="12">#REF!</definedName>
    <definedName name="APU_7.7.1.6" localSheetId="17">#REF!</definedName>
    <definedName name="APU_7.7.1.6" localSheetId="15">#REF!</definedName>
    <definedName name="APU_7.7.1.6">#REF!</definedName>
    <definedName name="APU_7.7.1.7" localSheetId="6">#REF!</definedName>
    <definedName name="APU_7.7.1.7" localSheetId="13">#REF!</definedName>
    <definedName name="APU_7.7.1.7" localSheetId="12">#REF!</definedName>
    <definedName name="APU_7.7.1.7" localSheetId="17">#REF!</definedName>
    <definedName name="APU_7.7.1.7" localSheetId="15">#REF!</definedName>
    <definedName name="APU_7.7.1.7">#REF!</definedName>
    <definedName name="APU_7.7.1.8" localSheetId="6">#REF!</definedName>
    <definedName name="APU_7.7.1.8" localSheetId="13">#REF!</definedName>
    <definedName name="APU_7.7.1.8" localSheetId="12">#REF!</definedName>
    <definedName name="APU_7.7.1.8" localSheetId="17">#REF!</definedName>
    <definedName name="APU_7.7.1.8" localSheetId="15">#REF!</definedName>
    <definedName name="APU_7.7.1.8">#REF!</definedName>
    <definedName name="APU_7.7.2.1" localSheetId="6">#REF!</definedName>
    <definedName name="APU_7.7.2.1" localSheetId="13">#REF!</definedName>
    <definedName name="APU_7.7.2.1" localSheetId="12">#REF!</definedName>
    <definedName name="APU_7.7.2.1" localSheetId="17">#REF!</definedName>
    <definedName name="APU_7.7.2.1" localSheetId="15">#REF!</definedName>
    <definedName name="APU_7.7.2.1">#REF!</definedName>
    <definedName name="APU_7.7.2.2" localSheetId="6">#REF!</definedName>
    <definedName name="APU_7.7.2.2" localSheetId="13">#REF!</definedName>
    <definedName name="APU_7.7.2.2" localSheetId="12">#REF!</definedName>
    <definedName name="APU_7.7.2.2" localSheetId="17">#REF!</definedName>
    <definedName name="APU_7.7.2.2" localSheetId="15">#REF!</definedName>
    <definedName name="APU_7.7.2.2">#REF!</definedName>
    <definedName name="APU_7.7.2.3" localSheetId="6">#REF!</definedName>
    <definedName name="APU_7.7.2.3" localSheetId="13">#REF!</definedName>
    <definedName name="APU_7.7.2.3" localSheetId="12">#REF!</definedName>
    <definedName name="APU_7.7.2.3" localSheetId="17">#REF!</definedName>
    <definedName name="APU_7.7.2.3" localSheetId="15">#REF!</definedName>
    <definedName name="APU_7.7.2.3">#REF!</definedName>
    <definedName name="APU_7.7.2.4" localSheetId="6">#REF!</definedName>
    <definedName name="APU_7.7.2.4" localSheetId="13">#REF!</definedName>
    <definedName name="APU_7.7.2.4" localSheetId="12">#REF!</definedName>
    <definedName name="APU_7.7.2.4" localSheetId="17">#REF!</definedName>
    <definedName name="APU_7.7.2.4" localSheetId="15">#REF!</definedName>
    <definedName name="APU_7.7.2.4">#REF!</definedName>
    <definedName name="APU_7.7.3.1" localSheetId="6">#REF!</definedName>
    <definedName name="APU_7.7.3.1" localSheetId="13">#REF!</definedName>
    <definedName name="APU_7.7.3.1" localSheetId="12">#REF!</definedName>
    <definedName name="APU_7.7.3.1" localSheetId="17">#REF!</definedName>
    <definedName name="APU_7.7.3.1" localSheetId="15">#REF!</definedName>
    <definedName name="APU_7.7.3.1">#REF!</definedName>
    <definedName name="APU_7.7.3.2" localSheetId="6">#REF!</definedName>
    <definedName name="APU_7.7.3.2" localSheetId="13">#REF!</definedName>
    <definedName name="APU_7.7.3.2" localSheetId="12">#REF!</definedName>
    <definedName name="APU_7.7.3.2" localSheetId="17">#REF!</definedName>
    <definedName name="APU_7.7.3.2" localSheetId="15">#REF!</definedName>
    <definedName name="APU_7.7.3.2">#REF!</definedName>
    <definedName name="APU_7.7.4.1" localSheetId="6">#REF!</definedName>
    <definedName name="APU_7.7.4.1" localSheetId="13">#REF!</definedName>
    <definedName name="APU_7.7.4.1" localSheetId="12">#REF!</definedName>
    <definedName name="APU_7.7.4.1" localSheetId="17">#REF!</definedName>
    <definedName name="APU_7.7.4.1" localSheetId="15">#REF!</definedName>
    <definedName name="APU_7.7.4.1">#REF!</definedName>
    <definedName name="APU_7.7.4.2" localSheetId="6">#REF!</definedName>
    <definedName name="APU_7.7.4.2" localSheetId="13">#REF!</definedName>
    <definedName name="APU_7.7.4.2" localSheetId="12">#REF!</definedName>
    <definedName name="APU_7.7.4.2" localSheetId="17">#REF!</definedName>
    <definedName name="APU_7.7.4.2" localSheetId="15">#REF!</definedName>
    <definedName name="APU_7.7.4.2">#REF!</definedName>
    <definedName name="APU_7.7.4.3" localSheetId="6">#REF!</definedName>
    <definedName name="APU_7.7.4.3" localSheetId="13">#REF!</definedName>
    <definedName name="APU_7.7.4.3" localSheetId="12">#REF!</definedName>
    <definedName name="APU_7.7.4.3" localSheetId="17">#REF!</definedName>
    <definedName name="APU_7.7.4.3" localSheetId="15">#REF!</definedName>
    <definedName name="APU_7.7.4.3">#REF!</definedName>
    <definedName name="APU_7.7.5.1" localSheetId="6">#REF!</definedName>
    <definedName name="APU_7.7.5.1" localSheetId="13">#REF!</definedName>
    <definedName name="APU_7.7.5.1" localSheetId="12">#REF!</definedName>
    <definedName name="APU_7.7.5.1" localSheetId="17">#REF!</definedName>
    <definedName name="APU_7.7.5.1" localSheetId="15">#REF!</definedName>
    <definedName name="APU_7.7.5.1">#REF!</definedName>
    <definedName name="APU_7.7.5.2" localSheetId="6">#REF!</definedName>
    <definedName name="APU_7.7.5.2" localSheetId="13">#REF!</definedName>
    <definedName name="APU_7.7.5.2" localSheetId="12">#REF!</definedName>
    <definedName name="APU_7.7.5.2" localSheetId="17">#REF!</definedName>
    <definedName name="APU_7.7.5.2" localSheetId="15">#REF!</definedName>
    <definedName name="APU_7.7.5.2">#REF!</definedName>
    <definedName name="APU_7.7.6.1" localSheetId="6">#REF!</definedName>
    <definedName name="APU_7.7.6.1" localSheetId="13">#REF!</definedName>
    <definedName name="APU_7.7.6.1" localSheetId="12">#REF!</definedName>
    <definedName name="APU_7.7.6.1" localSheetId="17">#REF!</definedName>
    <definedName name="APU_7.7.6.1" localSheetId="15">#REF!</definedName>
    <definedName name="APU_7.7.6.1">#REF!</definedName>
    <definedName name="APU_7.7.6.2" localSheetId="6">#REF!</definedName>
    <definedName name="APU_7.7.6.2" localSheetId="13">#REF!</definedName>
    <definedName name="APU_7.7.6.2" localSheetId="12">#REF!</definedName>
    <definedName name="APU_7.7.6.2" localSheetId="17">#REF!</definedName>
    <definedName name="APU_7.7.6.2" localSheetId="15">#REF!</definedName>
    <definedName name="APU_7.7.6.2">#REF!</definedName>
    <definedName name="APU_7.7.6.3" localSheetId="6">#REF!</definedName>
    <definedName name="APU_7.7.6.3" localSheetId="13">#REF!</definedName>
    <definedName name="APU_7.7.6.3" localSheetId="12">#REF!</definedName>
    <definedName name="APU_7.7.6.3" localSheetId="17">#REF!</definedName>
    <definedName name="APU_7.7.6.3" localSheetId="15">#REF!</definedName>
    <definedName name="APU_7.7.6.3">#REF!</definedName>
    <definedName name="APU_7.7.6.4" localSheetId="6">#REF!</definedName>
    <definedName name="APU_7.7.6.4" localSheetId="13">#REF!</definedName>
    <definedName name="APU_7.7.6.4" localSheetId="12">#REF!</definedName>
    <definedName name="APU_7.7.6.4" localSheetId="17">#REF!</definedName>
    <definedName name="APU_7.7.6.4" localSheetId="15">#REF!</definedName>
    <definedName name="APU_7.7.6.4">#REF!</definedName>
    <definedName name="APU_7.7.6.5" localSheetId="6">#REF!</definedName>
    <definedName name="APU_7.7.6.5" localSheetId="13">#REF!</definedName>
    <definedName name="APU_7.7.6.5" localSheetId="12">#REF!</definedName>
    <definedName name="APU_7.7.6.5" localSheetId="17">#REF!</definedName>
    <definedName name="APU_7.7.6.5" localSheetId="15">#REF!</definedName>
    <definedName name="APU_7.7.6.5">#REF!</definedName>
    <definedName name="APU_7.7.6.6" localSheetId="6">#REF!</definedName>
    <definedName name="APU_7.7.6.6" localSheetId="13">#REF!</definedName>
    <definedName name="APU_7.7.6.6" localSheetId="12">#REF!</definedName>
    <definedName name="APU_7.7.6.6" localSheetId="17">#REF!</definedName>
    <definedName name="APU_7.7.6.6" localSheetId="15">#REF!</definedName>
    <definedName name="APU_7.7.6.6">#REF!</definedName>
    <definedName name="APU_7.7.7.1" localSheetId="6">#REF!</definedName>
    <definedName name="APU_7.7.7.1" localSheetId="13">#REF!</definedName>
    <definedName name="APU_7.7.7.1" localSheetId="12">#REF!</definedName>
    <definedName name="APU_7.7.7.1" localSheetId="17">#REF!</definedName>
    <definedName name="APU_7.7.7.1" localSheetId="15">#REF!</definedName>
    <definedName name="APU_7.7.7.1">#REF!</definedName>
    <definedName name="APU_7.7.7.2" localSheetId="6">#REF!</definedName>
    <definedName name="APU_7.7.7.2" localSheetId="13">#REF!</definedName>
    <definedName name="APU_7.7.7.2" localSheetId="12">#REF!</definedName>
    <definedName name="APU_7.7.7.2" localSheetId="17">#REF!</definedName>
    <definedName name="APU_7.7.7.2" localSheetId="15">#REF!</definedName>
    <definedName name="APU_7.7.7.2">#REF!</definedName>
    <definedName name="APU_7.7.8.1.1" localSheetId="6">#REF!</definedName>
    <definedName name="APU_7.7.8.1.1" localSheetId="13">#REF!</definedName>
    <definedName name="APU_7.7.8.1.1" localSheetId="12">#REF!</definedName>
    <definedName name="APU_7.7.8.1.1" localSheetId="17">#REF!</definedName>
    <definedName name="APU_7.7.8.1.1" localSheetId="15">#REF!</definedName>
    <definedName name="APU_7.7.8.1.1">#REF!</definedName>
    <definedName name="APU_7.7.8.1.10" localSheetId="6">#REF!</definedName>
    <definedName name="APU_7.7.8.1.10" localSheetId="13">#REF!</definedName>
    <definedName name="APU_7.7.8.1.10" localSheetId="12">#REF!</definedName>
    <definedName name="APU_7.7.8.1.10" localSheetId="17">#REF!</definedName>
    <definedName name="APU_7.7.8.1.10" localSheetId="15">#REF!</definedName>
    <definedName name="APU_7.7.8.1.10">#REF!</definedName>
    <definedName name="APU_7.7.8.1.11" localSheetId="6">#REF!</definedName>
    <definedName name="APU_7.7.8.1.11" localSheetId="13">#REF!</definedName>
    <definedName name="APU_7.7.8.1.11" localSheetId="12">#REF!</definedName>
    <definedName name="APU_7.7.8.1.11" localSheetId="17">#REF!</definedName>
    <definedName name="APU_7.7.8.1.11" localSheetId="15">#REF!</definedName>
    <definedName name="APU_7.7.8.1.11">#REF!</definedName>
    <definedName name="APU_7.7.8.1.2" localSheetId="6">#REF!</definedName>
    <definedName name="APU_7.7.8.1.2" localSheetId="13">#REF!</definedName>
    <definedName name="APU_7.7.8.1.2" localSheetId="12">#REF!</definedName>
    <definedName name="APU_7.7.8.1.2" localSheetId="17">#REF!</definedName>
    <definedName name="APU_7.7.8.1.2" localSheetId="15">#REF!</definedName>
    <definedName name="APU_7.7.8.1.2">#REF!</definedName>
    <definedName name="APU_7.7.8.1.3" localSheetId="6">#REF!</definedName>
    <definedName name="APU_7.7.8.1.3" localSheetId="13">#REF!</definedName>
    <definedName name="APU_7.7.8.1.3" localSheetId="12">#REF!</definedName>
    <definedName name="APU_7.7.8.1.3" localSheetId="17">#REF!</definedName>
    <definedName name="APU_7.7.8.1.3" localSheetId="15">#REF!</definedName>
    <definedName name="APU_7.7.8.1.3">#REF!</definedName>
    <definedName name="APU_7.7.8.1.4" localSheetId="6">#REF!</definedName>
    <definedName name="APU_7.7.8.1.4" localSheetId="13">#REF!</definedName>
    <definedName name="APU_7.7.8.1.4" localSheetId="12">#REF!</definedName>
    <definedName name="APU_7.7.8.1.4" localSheetId="17">#REF!</definedName>
    <definedName name="APU_7.7.8.1.4" localSheetId="15">#REF!</definedName>
    <definedName name="APU_7.7.8.1.4">#REF!</definedName>
    <definedName name="APU_7.7.8.1.5" localSheetId="6">#REF!</definedName>
    <definedName name="APU_7.7.8.1.5" localSheetId="13">#REF!</definedName>
    <definedName name="APU_7.7.8.1.5" localSheetId="12">#REF!</definedName>
    <definedName name="APU_7.7.8.1.5" localSheetId="17">#REF!</definedName>
    <definedName name="APU_7.7.8.1.5" localSheetId="15">#REF!</definedName>
    <definedName name="APU_7.7.8.1.5">#REF!</definedName>
    <definedName name="APU_7.7.8.1.6" localSheetId="6">#REF!</definedName>
    <definedName name="APU_7.7.8.1.6" localSheetId="13">#REF!</definedName>
    <definedName name="APU_7.7.8.1.6" localSheetId="12">#REF!</definedName>
    <definedName name="APU_7.7.8.1.6" localSheetId="17">#REF!</definedName>
    <definedName name="APU_7.7.8.1.6" localSheetId="15">#REF!</definedName>
    <definedName name="APU_7.7.8.1.6">#REF!</definedName>
    <definedName name="APU_7.7.8.1.7" localSheetId="6">#REF!</definedName>
    <definedName name="APU_7.7.8.1.7" localSheetId="13">#REF!</definedName>
    <definedName name="APU_7.7.8.1.7" localSheetId="12">#REF!</definedName>
    <definedName name="APU_7.7.8.1.7" localSheetId="17">#REF!</definedName>
    <definedName name="APU_7.7.8.1.7" localSheetId="15">#REF!</definedName>
    <definedName name="APU_7.7.8.1.7">#REF!</definedName>
    <definedName name="APU_7.7.8.1.8" localSheetId="6">#REF!</definedName>
    <definedName name="APU_7.7.8.1.8" localSheetId="13">#REF!</definedName>
    <definedName name="APU_7.7.8.1.8" localSheetId="12">#REF!</definedName>
    <definedName name="APU_7.7.8.1.8" localSheetId="17">#REF!</definedName>
    <definedName name="APU_7.7.8.1.8" localSheetId="15">#REF!</definedName>
    <definedName name="APU_7.7.8.1.8">#REF!</definedName>
    <definedName name="APU_7.7.8.1.9" localSheetId="6">#REF!</definedName>
    <definedName name="APU_7.7.8.1.9" localSheetId="13">#REF!</definedName>
    <definedName name="APU_7.7.8.1.9" localSheetId="12">#REF!</definedName>
    <definedName name="APU_7.7.8.1.9" localSheetId="17">#REF!</definedName>
    <definedName name="APU_7.7.8.1.9" localSheetId="15">#REF!</definedName>
    <definedName name="APU_7.7.8.1.9">#REF!</definedName>
    <definedName name="APU_7.7.8.2.1" localSheetId="6">#REF!</definedName>
    <definedName name="APU_7.7.8.2.1" localSheetId="13">#REF!</definedName>
    <definedName name="APU_7.7.8.2.1" localSheetId="12">#REF!</definedName>
    <definedName name="APU_7.7.8.2.1" localSheetId="17">#REF!</definedName>
    <definedName name="APU_7.7.8.2.1" localSheetId="15">#REF!</definedName>
    <definedName name="APU_7.7.8.2.1">#REF!</definedName>
    <definedName name="APU_7.7.8.2.2" localSheetId="6">#REF!</definedName>
    <definedName name="APU_7.7.8.2.2" localSheetId="13">#REF!</definedName>
    <definedName name="APU_7.7.8.2.2" localSheetId="12">#REF!</definedName>
    <definedName name="APU_7.7.8.2.2" localSheetId="17">#REF!</definedName>
    <definedName name="APU_7.7.8.2.2" localSheetId="15">#REF!</definedName>
    <definedName name="APU_7.7.8.2.2">#REF!</definedName>
    <definedName name="APU_7.7.8.3.1" localSheetId="6">#REF!</definedName>
    <definedName name="APU_7.7.8.3.1" localSheetId="13">#REF!</definedName>
    <definedName name="APU_7.7.8.3.1" localSheetId="12">#REF!</definedName>
    <definedName name="APU_7.7.8.3.1" localSheetId="17">#REF!</definedName>
    <definedName name="APU_7.7.8.3.1" localSheetId="15">#REF!</definedName>
    <definedName name="APU_7.7.8.3.1">#REF!</definedName>
    <definedName name="APU_7.7.8.3.2" localSheetId="6">#REF!</definedName>
    <definedName name="APU_7.7.8.3.2" localSheetId="13">#REF!</definedName>
    <definedName name="APU_7.7.8.3.2" localSheetId="12">#REF!</definedName>
    <definedName name="APU_7.7.8.3.2" localSheetId="17">#REF!</definedName>
    <definedName name="APU_7.7.8.3.2" localSheetId="15">#REF!</definedName>
    <definedName name="APU_7.7.8.3.2">#REF!</definedName>
    <definedName name="APU_7.7.8.3.3" localSheetId="6">#REF!</definedName>
    <definedName name="APU_7.7.8.3.3" localSheetId="13">#REF!</definedName>
    <definedName name="APU_7.7.8.3.3" localSheetId="12">#REF!</definedName>
    <definedName name="APU_7.7.8.3.3" localSheetId="17">#REF!</definedName>
    <definedName name="APU_7.7.8.3.3" localSheetId="15">#REF!</definedName>
    <definedName name="APU_7.7.8.3.3">#REF!</definedName>
    <definedName name="APU_7.7.8.3.4" localSheetId="6">#REF!</definedName>
    <definedName name="APU_7.7.8.3.4" localSheetId="13">#REF!</definedName>
    <definedName name="APU_7.7.8.3.4" localSheetId="12">#REF!</definedName>
    <definedName name="APU_7.7.8.3.4" localSheetId="17">#REF!</definedName>
    <definedName name="APU_7.7.8.3.4" localSheetId="15">#REF!</definedName>
    <definedName name="APU_7.7.8.3.4">#REF!</definedName>
    <definedName name="APU_7.7.8.3.5" localSheetId="6">#REF!</definedName>
    <definedName name="APU_7.7.8.3.5" localSheetId="13">#REF!</definedName>
    <definedName name="APU_7.7.8.3.5" localSheetId="12">#REF!</definedName>
    <definedName name="APU_7.7.8.3.5" localSheetId="17">#REF!</definedName>
    <definedName name="APU_7.7.8.3.5" localSheetId="15">#REF!</definedName>
    <definedName name="APU_7.7.8.3.5">#REF!</definedName>
    <definedName name="APU_7.7.8.3.6" localSheetId="6">#REF!</definedName>
    <definedName name="APU_7.7.8.3.6" localSheetId="13">#REF!</definedName>
    <definedName name="APU_7.7.8.3.6" localSheetId="12">#REF!</definedName>
    <definedName name="APU_7.7.8.3.6" localSheetId="17">#REF!</definedName>
    <definedName name="APU_7.7.8.3.6" localSheetId="15">#REF!</definedName>
    <definedName name="APU_7.7.8.3.6">#REF!</definedName>
    <definedName name="APU_7.7.8.4.1" localSheetId="6">#REF!</definedName>
    <definedName name="APU_7.7.8.4.1" localSheetId="13">#REF!</definedName>
    <definedName name="APU_7.7.8.4.1" localSheetId="12">#REF!</definedName>
    <definedName name="APU_7.7.8.4.1" localSheetId="17">#REF!</definedName>
    <definedName name="APU_7.7.8.4.1" localSheetId="15">#REF!</definedName>
    <definedName name="APU_7.7.8.4.1">#REF!</definedName>
    <definedName name="APU_7.7.8.4.2" localSheetId="6">#REF!</definedName>
    <definedName name="APU_7.7.8.4.2" localSheetId="13">#REF!</definedName>
    <definedName name="APU_7.7.8.4.2" localSheetId="12">#REF!</definedName>
    <definedName name="APU_7.7.8.4.2" localSheetId="17">#REF!</definedName>
    <definedName name="APU_7.7.8.4.2" localSheetId="15">#REF!</definedName>
    <definedName name="APU_7.7.8.4.2">#REF!</definedName>
    <definedName name="APU_7.7.8.4.3" localSheetId="6">#REF!</definedName>
    <definedName name="APU_7.7.8.4.3" localSheetId="13">#REF!</definedName>
    <definedName name="APU_7.7.8.4.3" localSheetId="12">#REF!</definedName>
    <definedName name="APU_7.7.8.4.3" localSheetId="17">#REF!</definedName>
    <definedName name="APU_7.7.8.4.3" localSheetId="15">#REF!</definedName>
    <definedName name="APU_7.7.8.4.3">#REF!</definedName>
    <definedName name="APU_7.7.8.4.4" localSheetId="6">#REF!</definedName>
    <definedName name="APU_7.7.8.4.4" localSheetId="13">#REF!</definedName>
    <definedName name="APU_7.7.8.4.4" localSheetId="12">#REF!</definedName>
    <definedName name="APU_7.7.8.4.4" localSheetId="17">#REF!</definedName>
    <definedName name="APU_7.7.8.4.4" localSheetId="15">#REF!</definedName>
    <definedName name="APU_7.7.8.4.4">#REF!</definedName>
    <definedName name="APU_7.7.8.4.5" localSheetId="6">#REF!</definedName>
    <definedName name="APU_7.7.8.4.5" localSheetId="13">#REF!</definedName>
    <definedName name="APU_7.7.8.4.5" localSheetId="12">#REF!</definedName>
    <definedName name="APU_7.7.8.4.5" localSheetId="17">#REF!</definedName>
    <definedName name="APU_7.7.8.4.5" localSheetId="15">#REF!</definedName>
    <definedName name="APU_7.7.8.4.5">#REF!</definedName>
    <definedName name="APU_7.7.8.4.6" localSheetId="6">#REF!</definedName>
    <definedName name="APU_7.7.8.4.6" localSheetId="13">#REF!</definedName>
    <definedName name="APU_7.7.8.4.6" localSheetId="12">#REF!</definedName>
    <definedName name="APU_7.7.8.4.6" localSheetId="17">#REF!</definedName>
    <definedName name="APU_7.7.8.4.6" localSheetId="15">#REF!</definedName>
    <definedName name="APU_7.7.8.4.6">#REF!</definedName>
    <definedName name="APU_7.7.8.4.7" localSheetId="6">#REF!</definedName>
    <definedName name="APU_7.7.8.4.7" localSheetId="13">#REF!</definedName>
    <definedName name="APU_7.7.8.4.7" localSheetId="12">#REF!</definedName>
    <definedName name="APU_7.7.8.4.7" localSheetId="17">#REF!</definedName>
    <definedName name="APU_7.7.8.4.7" localSheetId="15">#REF!</definedName>
    <definedName name="APU_7.7.8.4.7">#REF!</definedName>
    <definedName name="APU_7.7.8.4.8" localSheetId="6">#REF!</definedName>
    <definedName name="APU_7.7.8.4.8" localSheetId="13">#REF!</definedName>
    <definedName name="APU_7.7.8.4.8" localSheetId="12">#REF!</definedName>
    <definedName name="APU_7.7.8.4.8" localSheetId="17">#REF!</definedName>
    <definedName name="APU_7.7.8.4.8" localSheetId="15">#REF!</definedName>
    <definedName name="APU_7.7.8.4.8">#REF!</definedName>
    <definedName name="APU_7.8.1.1" localSheetId="6">#REF!</definedName>
    <definedName name="APU_7.8.1.1" localSheetId="13">#REF!</definedName>
    <definedName name="APU_7.8.1.1" localSheetId="12">#REF!</definedName>
    <definedName name="APU_7.8.1.1" localSheetId="17">#REF!</definedName>
    <definedName name="APU_7.8.1.1" localSheetId="15">#REF!</definedName>
    <definedName name="APU_7.8.1.1">#REF!</definedName>
    <definedName name="APU_7.8.1.2" localSheetId="6">#REF!</definedName>
    <definedName name="APU_7.8.1.2" localSheetId="13">#REF!</definedName>
    <definedName name="APU_7.8.1.2" localSheetId="12">#REF!</definedName>
    <definedName name="APU_7.8.1.2" localSheetId="17">#REF!</definedName>
    <definedName name="APU_7.8.1.2" localSheetId="15">#REF!</definedName>
    <definedName name="APU_7.8.1.2">#REF!</definedName>
    <definedName name="APU_7.8.1.3" localSheetId="6">#REF!</definedName>
    <definedName name="APU_7.8.1.3" localSheetId="13">#REF!</definedName>
    <definedName name="APU_7.8.1.3" localSheetId="12">#REF!</definedName>
    <definedName name="APU_7.8.1.3" localSheetId="17">#REF!</definedName>
    <definedName name="APU_7.8.1.3" localSheetId="15">#REF!</definedName>
    <definedName name="APU_7.8.1.3">#REF!</definedName>
    <definedName name="APU_7.8.1.4" localSheetId="6">#REF!</definedName>
    <definedName name="APU_7.8.1.4" localSheetId="13">#REF!</definedName>
    <definedName name="APU_7.8.1.4" localSheetId="12">#REF!</definedName>
    <definedName name="APU_7.8.1.4" localSheetId="17">#REF!</definedName>
    <definedName name="APU_7.8.1.4" localSheetId="15">#REF!</definedName>
    <definedName name="APU_7.8.1.4">#REF!</definedName>
    <definedName name="APU_7.8.2.1" localSheetId="6">#REF!</definedName>
    <definedName name="APU_7.8.2.1" localSheetId="13">#REF!</definedName>
    <definedName name="APU_7.8.2.1" localSheetId="12">#REF!</definedName>
    <definedName name="APU_7.8.2.1" localSheetId="17">#REF!</definedName>
    <definedName name="APU_7.8.2.1" localSheetId="15">#REF!</definedName>
    <definedName name="APU_7.8.2.1">#REF!</definedName>
    <definedName name="APU_7.8.2.2" localSheetId="6">#REF!</definedName>
    <definedName name="APU_7.8.2.2" localSheetId="13">#REF!</definedName>
    <definedName name="APU_7.8.2.2" localSheetId="12">#REF!</definedName>
    <definedName name="APU_7.8.2.2" localSheetId="17">#REF!</definedName>
    <definedName name="APU_7.8.2.2" localSheetId="15">#REF!</definedName>
    <definedName name="APU_7.8.2.2">#REF!</definedName>
    <definedName name="APU_7.8.2.3" localSheetId="6">#REF!</definedName>
    <definedName name="APU_7.8.2.3" localSheetId="13">#REF!</definedName>
    <definedName name="APU_7.8.2.3" localSheetId="12">#REF!</definedName>
    <definedName name="APU_7.8.2.3" localSheetId="17">#REF!</definedName>
    <definedName name="APU_7.8.2.3" localSheetId="15">#REF!</definedName>
    <definedName name="APU_7.8.2.3">#REF!</definedName>
    <definedName name="APU_7.8.3.1" localSheetId="6">#REF!</definedName>
    <definedName name="APU_7.8.3.1" localSheetId="13">#REF!</definedName>
    <definedName name="APU_7.8.3.1" localSheetId="12">#REF!</definedName>
    <definedName name="APU_7.8.3.1" localSheetId="17">#REF!</definedName>
    <definedName name="APU_7.8.3.1" localSheetId="15">#REF!</definedName>
    <definedName name="APU_7.8.3.1">#REF!</definedName>
    <definedName name="APU_7.8.3.2" localSheetId="6">#REF!</definedName>
    <definedName name="APU_7.8.3.2" localSheetId="13">#REF!</definedName>
    <definedName name="APU_7.8.3.2" localSheetId="12">#REF!</definedName>
    <definedName name="APU_7.8.3.2" localSheetId="17">#REF!</definedName>
    <definedName name="APU_7.8.3.2" localSheetId="15">#REF!</definedName>
    <definedName name="APU_7.8.3.2">#REF!</definedName>
    <definedName name="APU_7.9.1.1" localSheetId="6">#REF!</definedName>
    <definedName name="APU_7.9.1.1" localSheetId="13">#REF!</definedName>
    <definedName name="APU_7.9.1.1" localSheetId="12">#REF!</definedName>
    <definedName name="APU_7.9.1.1" localSheetId="17">#REF!</definedName>
    <definedName name="APU_7.9.1.1" localSheetId="15">#REF!</definedName>
    <definedName name="APU_7.9.1.1">#REF!</definedName>
    <definedName name="APU_7.9.1.2" localSheetId="6">#REF!</definedName>
    <definedName name="APU_7.9.1.2" localSheetId="13">#REF!</definedName>
    <definedName name="APU_7.9.1.2" localSheetId="12">#REF!</definedName>
    <definedName name="APU_7.9.1.2" localSheetId="17">#REF!</definedName>
    <definedName name="APU_7.9.1.2" localSheetId="15">#REF!</definedName>
    <definedName name="APU_7.9.1.2">#REF!</definedName>
    <definedName name="APU_7.9.1.3" localSheetId="6">#REF!</definedName>
    <definedName name="APU_7.9.1.3" localSheetId="13">#REF!</definedName>
    <definedName name="APU_7.9.1.3" localSheetId="12">#REF!</definedName>
    <definedName name="APU_7.9.1.3" localSheetId="17">#REF!</definedName>
    <definedName name="APU_7.9.1.3" localSheetId="15">#REF!</definedName>
    <definedName name="APU_7.9.1.3">#REF!</definedName>
    <definedName name="APU_7.9.1.4" localSheetId="6">#REF!</definedName>
    <definedName name="APU_7.9.1.4" localSheetId="13">#REF!</definedName>
    <definedName name="APU_7.9.1.4" localSheetId="12">#REF!</definedName>
    <definedName name="APU_7.9.1.4" localSheetId="17">#REF!</definedName>
    <definedName name="APU_7.9.1.4" localSheetId="15">#REF!</definedName>
    <definedName name="APU_7.9.1.4">#REF!</definedName>
    <definedName name="APU_7.9.1.5" localSheetId="6">#REF!</definedName>
    <definedName name="APU_7.9.1.5" localSheetId="13">#REF!</definedName>
    <definedName name="APU_7.9.1.5" localSheetId="12">#REF!</definedName>
    <definedName name="APU_7.9.1.5" localSheetId="17">#REF!</definedName>
    <definedName name="APU_7.9.1.5" localSheetId="15">#REF!</definedName>
    <definedName name="APU_7.9.1.5">#REF!</definedName>
    <definedName name="APU_7.9.2.1" localSheetId="6">#REF!</definedName>
    <definedName name="APU_7.9.2.1" localSheetId="13">#REF!</definedName>
    <definedName name="APU_7.9.2.1" localSheetId="12">#REF!</definedName>
    <definedName name="APU_7.9.2.1" localSheetId="17">#REF!</definedName>
    <definedName name="APU_7.9.2.1" localSheetId="15">#REF!</definedName>
    <definedName name="APU_7.9.2.1">#REF!</definedName>
    <definedName name="APU_7.9.2.2" localSheetId="6">#REF!</definedName>
    <definedName name="APU_7.9.2.2" localSheetId="13">#REF!</definedName>
    <definedName name="APU_7.9.2.2" localSheetId="12">#REF!</definedName>
    <definedName name="APU_7.9.2.2" localSheetId="17">#REF!</definedName>
    <definedName name="APU_7.9.2.2" localSheetId="15">#REF!</definedName>
    <definedName name="APU_7.9.2.2">#REF!</definedName>
    <definedName name="APU_7.9.2.3" localSheetId="6">#REF!</definedName>
    <definedName name="APU_7.9.2.3" localSheetId="13">#REF!</definedName>
    <definedName name="APU_7.9.2.3" localSheetId="12">#REF!</definedName>
    <definedName name="APU_7.9.2.3" localSheetId="17">#REF!</definedName>
    <definedName name="APU_7.9.2.3" localSheetId="15">#REF!</definedName>
    <definedName name="APU_7.9.2.3">#REF!</definedName>
    <definedName name="APU_7.9.3.1" localSheetId="6">#REF!</definedName>
    <definedName name="APU_7.9.3.1" localSheetId="13">#REF!</definedName>
    <definedName name="APU_7.9.3.1" localSheetId="12">#REF!</definedName>
    <definedName name="APU_7.9.3.1" localSheetId="17">#REF!</definedName>
    <definedName name="APU_7.9.3.1" localSheetId="15">#REF!</definedName>
    <definedName name="APU_7.9.3.1">#REF!</definedName>
    <definedName name="APU_7.9.3.2" localSheetId="6">#REF!</definedName>
    <definedName name="APU_7.9.3.2" localSheetId="13">#REF!</definedName>
    <definedName name="APU_7.9.3.2" localSheetId="12">#REF!</definedName>
    <definedName name="APU_7.9.3.2" localSheetId="17">#REF!</definedName>
    <definedName name="APU_7.9.3.2" localSheetId="15">#REF!</definedName>
    <definedName name="APU_7.9.3.2">#REF!</definedName>
    <definedName name="APU_7.9.3.3" localSheetId="6">#REF!</definedName>
    <definedName name="APU_7.9.3.3" localSheetId="13">#REF!</definedName>
    <definedName name="APU_7.9.3.3" localSheetId="12">#REF!</definedName>
    <definedName name="APU_7.9.3.3" localSheetId="17">#REF!</definedName>
    <definedName name="APU_7.9.3.3" localSheetId="15">#REF!</definedName>
    <definedName name="APU_7.9.3.3">#REF!</definedName>
    <definedName name="APU_7.9.3.4" localSheetId="6">#REF!</definedName>
    <definedName name="APU_7.9.3.4" localSheetId="13">#REF!</definedName>
    <definedName name="APU_7.9.3.4" localSheetId="12">#REF!</definedName>
    <definedName name="APU_7.9.3.4" localSheetId="17">#REF!</definedName>
    <definedName name="APU_7.9.3.4" localSheetId="15">#REF!</definedName>
    <definedName name="APU_7.9.3.4">#REF!</definedName>
    <definedName name="APU_7.9.4.1" localSheetId="6">#REF!</definedName>
    <definedName name="APU_7.9.4.1" localSheetId="13">#REF!</definedName>
    <definedName name="APU_7.9.4.1" localSheetId="12">#REF!</definedName>
    <definedName name="APU_7.9.4.1" localSheetId="17">#REF!</definedName>
    <definedName name="APU_7.9.4.1" localSheetId="15">#REF!</definedName>
    <definedName name="APU_7.9.4.1">#REF!</definedName>
    <definedName name="APU_7.9.4.2" localSheetId="6">#REF!</definedName>
    <definedName name="APU_7.9.4.2" localSheetId="13">#REF!</definedName>
    <definedName name="APU_7.9.4.2" localSheetId="12">#REF!</definedName>
    <definedName name="APU_7.9.4.2" localSheetId="17">#REF!</definedName>
    <definedName name="APU_7.9.4.2" localSheetId="15">#REF!</definedName>
    <definedName name="APU_7.9.4.2">#REF!</definedName>
    <definedName name="APU_7.9.4.3" localSheetId="6">#REF!</definedName>
    <definedName name="APU_7.9.4.3" localSheetId="13">#REF!</definedName>
    <definedName name="APU_7.9.4.3" localSheetId="12">#REF!</definedName>
    <definedName name="APU_7.9.4.3" localSheetId="17">#REF!</definedName>
    <definedName name="APU_7.9.4.3" localSheetId="15">#REF!</definedName>
    <definedName name="APU_7.9.4.3">#REF!</definedName>
    <definedName name="APU_9.1.1" localSheetId="6">#REF!</definedName>
    <definedName name="APU_9.1.1" localSheetId="13">#REF!</definedName>
    <definedName name="APU_9.1.1" localSheetId="12">#REF!</definedName>
    <definedName name="APU_9.1.1" localSheetId="17">#REF!</definedName>
    <definedName name="APU_9.1.1" localSheetId="15">#REF!</definedName>
    <definedName name="APU_9.1.1">#REF!</definedName>
    <definedName name="APU_acero.60000" localSheetId="6">#REF!</definedName>
    <definedName name="APU_acero.60000" localSheetId="13">#REF!</definedName>
    <definedName name="APU_acero.60000" localSheetId="12">#REF!</definedName>
    <definedName name="APU_acero.60000" localSheetId="17">#REF!</definedName>
    <definedName name="APU_acero.60000" localSheetId="15">#REF!</definedName>
    <definedName name="APU_acero.60000">#REF!</definedName>
    <definedName name="APU_Alcaparros" localSheetId="6">#REF!</definedName>
    <definedName name="APU_Alcaparros" localSheetId="13">#REF!</definedName>
    <definedName name="APU_Alcaparros" localSheetId="12">#REF!</definedName>
    <definedName name="APU_Alcaparros" localSheetId="17">#REF!</definedName>
    <definedName name="APU_Alcaparros" localSheetId="15">#REF!</definedName>
    <definedName name="APU_Alcaparros">#REF!</definedName>
    <definedName name="APU_Aseo_General" localSheetId="6">#REF!</definedName>
    <definedName name="APU_Aseo_General" localSheetId="13">#REF!</definedName>
    <definedName name="APU_Aseo_General" localSheetId="12">#REF!</definedName>
    <definedName name="APU_Aseo_General" localSheetId="17">#REF!</definedName>
    <definedName name="APU_Aseo_General" localSheetId="15">#REF!</definedName>
    <definedName name="APU_Aseo_General">#REF!</definedName>
    <definedName name="APU_Asta_Banderas" localSheetId="6">#REF!</definedName>
    <definedName name="APU_Asta_Banderas" localSheetId="13">#REF!</definedName>
    <definedName name="APU_Asta_Banderas" localSheetId="12">#REF!</definedName>
    <definedName name="APU_Asta_Banderas" localSheetId="17">#REF!</definedName>
    <definedName name="APU_Asta_Banderas" localSheetId="15">#REF!</definedName>
    <definedName name="APU_Asta_Banderas">#REF!</definedName>
    <definedName name="APU_Cauchos_Sabaneros" localSheetId="6">#REF!</definedName>
    <definedName name="APU_Cauchos_Sabaneros" localSheetId="13">#REF!</definedName>
    <definedName name="APU_Cauchos_Sabaneros" localSheetId="12">#REF!</definedName>
    <definedName name="APU_Cauchos_Sabaneros" localSheetId="17">#REF!</definedName>
    <definedName name="APU_Cauchos_Sabaneros" localSheetId="15">#REF!</definedName>
    <definedName name="APU_Cauchos_Sabaneros">#REF!</definedName>
    <definedName name="APU_concreto.2500" localSheetId="6">#REF!</definedName>
    <definedName name="APU_concreto.2500" localSheetId="13">#REF!</definedName>
    <definedName name="APU_concreto.2500" localSheetId="12">#REF!</definedName>
    <definedName name="APU_concreto.2500" localSheetId="17">#REF!</definedName>
    <definedName name="APU_concreto.2500" localSheetId="15">#REF!</definedName>
    <definedName name="APU_concreto.2500">#REF!</definedName>
    <definedName name="APU_concreto.3000" localSheetId="6">#REF!</definedName>
    <definedName name="APU_concreto.3000" localSheetId="13">#REF!</definedName>
    <definedName name="APU_concreto.3000" localSheetId="12">#REF!</definedName>
    <definedName name="APU_concreto.3000" localSheetId="17">#REF!</definedName>
    <definedName name="APU_concreto.3000" localSheetId="15">#REF!</definedName>
    <definedName name="APU_concreto.3000">#REF!</definedName>
    <definedName name="APU_concreto.4000" localSheetId="6">#REF!</definedName>
    <definedName name="APU_concreto.4000" localSheetId="13">#REF!</definedName>
    <definedName name="APU_concreto.4000" localSheetId="12">#REF!</definedName>
    <definedName name="APU_concreto.4000" localSheetId="17">#REF!</definedName>
    <definedName name="APU_concreto.4000" localSheetId="15">#REF!</definedName>
    <definedName name="APU_concreto.4000">#REF!</definedName>
    <definedName name="APU_concreto.imp.3000" localSheetId="6">#REF!</definedName>
    <definedName name="APU_concreto.imp.3000" localSheetId="13">#REF!</definedName>
    <definedName name="APU_concreto.imp.3000" localSheetId="12">#REF!</definedName>
    <definedName name="APU_concreto.imp.3000" localSheetId="17">#REF!</definedName>
    <definedName name="APU_concreto.imp.3000" localSheetId="15">#REF!</definedName>
    <definedName name="APU_concreto.imp.3000">#REF!</definedName>
    <definedName name="APU_Duchas_Antivandalicas" localSheetId="6">#REF!</definedName>
    <definedName name="APU_Duchas_Antivandalicas" localSheetId="13">#REF!</definedName>
    <definedName name="APU_Duchas_Antivandalicas" localSheetId="12">#REF!</definedName>
    <definedName name="APU_Duchas_Antivandalicas" localSheetId="17">#REF!</definedName>
    <definedName name="APU_Duchas_Antivandalicas" localSheetId="15">#REF!</definedName>
    <definedName name="APU_Duchas_Antivandalicas">#REF!</definedName>
    <definedName name="APU_Gabinete_Incendio" localSheetId="6">#REF!</definedName>
    <definedName name="APU_Gabinete_Incendio" localSheetId="13">#REF!</definedName>
    <definedName name="APU_Gabinete_Incendio" localSheetId="12">#REF!</definedName>
    <definedName name="APU_Gabinete_Incendio" localSheetId="17">#REF!</definedName>
    <definedName name="APU_Gabinete_Incendio" localSheetId="15">#REF!</definedName>
    <definedName name="APU_Gabinete_Incendio">#REF!</definedName>
    <definedName name="APU_Gescobas_Granito_BH" localSheetId="6">#REF!</definedName>
    <definedName name="APU_Gescobas_Granito_BH" localSheetId="13">#REF!</definedName>
    <definedName name="APU_Gescobas_Granito_BH" localSheetId="12">#REF!</definedName>
    <definedName name="APU_Gescobas_Granito_BH" localSheetId="17">#REF!</definedName>
    <definedName name="APU_Gescobas_Granito_BH" localSheetId="15">#REF!</definedName>
    <definedName name="APU_Gescobas_Granito_BH">#REF!</definedName>
    <definedName name="APU_Lavamanos_Colgar" localSheetId="6">#REF!</definedName>
    <definedName name="APU_Lavamanos_Colgar" localSheetId="13">#REF!</definedName>
    <definedName name="APU_Lavamanos_Colgar" localSheetId="12">#REF!</definedName>
    <definedName name="APU_Lavamanos_Colgar" localSheetId="17">#REF!</definedName>
    <definedName name="APU_Lavamanos_Colgar" localSheetId="15">#REF!</definedName>
    <definedName name="APU_Lavamanos_Colgar">#REF!</definedName>
    <definedName name="APU_Limpieza_Fachadas" localSheetId="6">#REF!</definedName>
    <definedName name="APU_Limpieza_Fachadas" localSheetId="13">#REF!</definedName>
    <definedName name="APU_Limpieza_Fachadas" localSheetId="12">#REF!</definedName>
    <definedName name="APU_Limpieza_Fachadas" localSheetId="17">#REF!</definedName>
    <definedName name="APU_Limpieza_Fachadas" localSheetId="15">#REF!</definedName>
    <definedName name="APU_Limpieza_Fachadas">#REF!</definedName>
    <definedName name="APU_Limpieza_Muros_Interiores" localSheetId="6">#REF!</definedName>
    <definedName name="APU_Limpieza_Muros_Interiores" localSheetId="13">#REF!</definedName>
    <definedName name="APU_Limpieza_Muros_Interiores" localSheetId="12">#REF!</definedName>
    <definedName name="APU_Limpieza_Muros_Interiores" localSheetId="17">#REF!</definedName>
    <definedName name="APU_Limpieza_Muros_Interiores" localSheetId="15">#REF!</definedName>
    <definedName name="APU_Limpieza_Muros_Interiores">#REF!</definedName>
    <definedName name="APU_Magnolios" localSheetId="6">#REF!</definedName>
    <definedName name="APU_Magnolios" localSheetId="13">#REF!</definedName>
    <definedName name="APU_Magnolios" localSheetId="12">#REF!</definedName>
    <definedName name="APU_Magnolios" localSheetId="17">#REF!</definedName>
    <definedName name="APU_Magnolios" localSheetId="15">#REF!</definedName>
    <definedName name="APU_Magnolios">#REF!</definedName>
    <definedName name="APU_Mano_de_Oso" localSheetId="6">#REF!</definedName>
    <definedName name="APU_Mano_de_Oso" localSheetId="13">#REF!</definedName>
    <definedName name="APU_Mano_de_Oso" localSheetId="12">#REF!</definedName>
    <definedName name="APU_Mano_de_Oso" localSheetId="17">#REF!</definedName>
    <definedName name="APU_Mano_de_Oso" localSheetId="15">#REF!</definedName>
    <definedName name="APU_Mano_de_Oso">#REF!</definedName>
    <definedName name="APU_mortero.1.4_3000" localSheetId="6">#REF!</definedName>
    <definedName name="APU_mortero.1.4_3000" localSheetId="13">#REF!</definedName>
    <definedName name="APU_mortero.1.4_3000" localSheetId="12">#REF!</definedName>
    <definedName name="APU_mortero.1.4_3000" localSheetId="17">#REF!</definedName>
    <definedName name="APU_mortero.1.4_3000" localSheetId="15">#REF!</definedName>
    <definedName name="APU_mortero.1.4_3000">#REF!</definedName>
    <definedName name="APU_mortero_1.3_4000" localSheetId="6">#REF!</definedName>
    <definedName name="APU_mortero_1.3_4000" localSheetId="13">#REF!</definedName>
    <definedName name="APU_mortero_1.3_4000" localSheetId="12">#REF!</definedName>
    <definedName name="APU_mortero_1.3_4000" localSheetId="17">#REF!</definedName>
    <definedName name="APU_mortero_1.3_4000" localSheetId="15">#REF!</definedName>
    <definedName name="APU_mortero_1.3_4000">#REF!</definedName>
    <definedName name="APU_mortero_1.3_imp" localSheetId="6">#REF!</definedName>
    <definedName name="APU_mortero_1.3_imp" localSheetId="13">#REF!</definedName>
    <definedName name="APU_mortero_1.3_imp" localSheetId="12">#REF!</definedName>
    <definedName name="APU_mortero_1.3_imp" localSheetId="17">#REF!</definedName>
    <definedName name="APU_mortero_1.3_imp" localSheetId="15">#REF!</definedName>
    <definedName name="APU_mortero_1.3_imp">#REF!</definedName>
    <definedName name="APU_mortero_1.4_imp" localSheetId="6">#REF!</definedName>
    <definedName name="APU_mortero_1.4_imp" localSheetId="13">#REF!</definedName>
    <definedName name="APU_mortero_1.4_imp" localSheetId="12">#REF!</definedName>
    <definedName name="APU_mortero_1.4_imp" localSheetId="17">#REF!</definedName>
    <definedName name="APU_mortero_1.4_imp" localSheetId="15">#REF!</definedName>
    <definedName name="APU_mortero_1.4_imp">#REF!</definedName>
    <definedName name="APU_mortero1.5_2000" localSheetId="6">#REF!</definedName>
    <definedName name="APU_mortero1.5_2000" localSheetId="13">#REF!</definedName>
    <definedName name="APU_mortero1.5_2000" localSheetId="12">#REF!</definedName>
    <definedName name="APU_mortero1.5_2000" localSheetId="17">#REF!</definedName>
    <definedName name="APU_mortero1.5_2000" localSheetId="15">#REF!</definedName>
    <definedName name="APU_mortero1.5_2000">#REF!</definedName>
    <definedName name="APU_Pradizacion" localSheetId="6">#REF!</definedName>
    <definedName name="APU_Pradizacion" localSheetId="13">#REF!</definedName>
    <definedName name="APU_Pradizacion" localSheetId="12">#REF!</definedName>
    <definedName name="APU_Pradizacion" localSheetId="17">#REF!</definedName>
    <definedName name="APU_Pradizacion" localSheetId="15">#REF!</definedName>
    <definedName name="APU_Pradizacion">#REF!</definedName>
    <definedName name="APU_Sangegado" localSheetId="6">#REF!</definedName>
    <definedName name="APU_Sangegado" localSheetId="13">#REF!</definedName>
    <definedName name="APU_Sangegado" localSheetId="12">#REF!</definedName>
    <definedName name="APU_Sangegado" localSheetId="17">#REF!</definedName>
    <definedName name="APU_Sangegado" localSheetId="15">#REF!</definedName>
    <definedName name="APU_Sangegado">#REF!</definedName>
    <definedName name="_xlnm.Print_Area" localSheetId="0">Conformación!$A$1:$U$8</definedName>
    <definedName name="_xlnm.Print_Area" localSheetId="3">'Exp. oferente'!$A$1:$J$130</definedName>
    <definedName name="_xlnm.Print_Area" localSheetId="6">'Exp. oferente ADICIONAL'!$A$1:$J$136</definedName>
    <definedName name="_xlnm.Print_Area" localSheetId="13">'Exp. profesionales (2)'!$A$1:$N$78</definedName>
    <definedName name="_xlnm.Print_Area" localSheetId="12">'Exp. profesionales (años)'!$A$1:$P$89</definedName>
    <definedName name="_xlnm.Print_Area" localSheetId="10">'FINANC CONS INTRADOMI. 2018'!$A$1:$D$70</definedName>
    <definedName name="_xlnm.Print_Area" localSheetId="9">'FINANC CONSORCIO INTRA'!$A$1:$D$70</definedName>
    <definedName name="_xlnm.Print_Area" localSheetId="14">'Formato 7A'!$A$1:$M$229</definedName>
    <definedName name="_xlnm.Print_Area" localSheetId="1">'K-Kr Constructor'!$A$94:$F$114</definedName>
    <definedName name="_xlnm.Print_Area" localSheetId="5">'Resumen Evaluación'!$A$1:$AD$49</definedName>
    <definedName name="_xlnm.Print_Area" localSheetId="2">'Saldos de contratos (SCE)'!$A$1:$H$381</definedName>
    <definedName name="Arena_de_Peña" localSheetId="6">#REF!</definedName>
    <definedName name="Arena_de_Peña" localSheetId="13">#REF!</definedName>
    <definedName name="Arena_de_Peña" localSheetId="12">#REF!</definedName>
    <definedName name="Arena_de_Peña" localSheetId="17">#REF!</definedName>
    <definedName name="Arena_de_Peña" localSheetId="15">#REF!</definedName>
    <definedName name="Arena_de_Peña">#REF!</definedName>
    <definedName name="Arena_de_rio" localSheetId="6">#REF!</definedName>
    <definedName name="Arena_de_rio" localSheetId="13">#REF!</definedName>
    <definedName name="Arena_de_rio" localSheetId="12">#REF!</definedName>
    <definedName name="Arena_de_rio" localSheetId="17">#REF!</definedName>
    <definedName name="Arena_de_rio" localSheetId="15">#REF!</definedName>
    <definedName name="Arena_de_rio">#REF!</definedName>
    <definedName name="Arena_Lavada_de_Peña" localSheetId="6">#REF!</definedName>
    <definedName name="Arena_Lavada_de_Peña" localSheetId="13">#REF!</definedName>
    <definedName name="Arena_Lavada_de_Peña" localSheetId="12">#REF!</definedName>
    <definedName name="Arena_Lavada_de_Peña" localSheetId="17">#REF!</definedName>
    <definedName name="Arena_Lavada_de_Peña" localSheetId="15">#REF!</definedName>
    <definedName name="Arena_Lavada_de_Peña">#REF!</definedName>
    <definedName name="Arena_semilavada" localSheetId="6">#REF!</definedName>
    <definedName name="Arena_semilavada" localSheetId="13">#REF!</definedName>
    <definedName name="Arena_semilavada" localSheetId="12">#REF!</definedName>
    <definedName name="Arena_semilavada" localSheetId="17">#REF!</definedName>
    <definedName name="Arena_semilavada" localSheetId="15">#REF!</definedName>
    <definedName name="Arena_semilavada">#REF!</definedName>
    <definedName name="ARR" localSheetId="6">[2]AC!#REF!</definedName>
    <definedName name="ARR" localSheetId="13">[2]AC!#REF!</definedName>
    <definedName name="ARR" localSheetId="12">[2]AC!#REF!</definedName>
    <definedName name="ARR" localSheetId="17">[2]AC!#REF!</definedName>
    <definedName name="ARR" localSheetId="15">[2]AC!#REF!</definedName>
    <definedName name="ARR">[2]AC!#REF!</definedName>
    <definedName name="ASB">[1]AASHTO!$A$8:$F$11</definedName>
    <definedName name="Aseo_general" localSheetId="6">#REF!</definedName>
    <definedName name="Aseo_general" localSheetId="13">#REF!</definedName>
    <definedName name="Aseo_general" localSheetId="12">#REF!</definedName>
    <definedName name="Aseo_general" localSheetId="17">#REF!</definedName>
    <definedName name="Aseo_general" localSheetId="15">#REF!</definedName>
    <definedName name="Aseo_general">#REF!</definedName>
    <definedName name="Aseo_General___3_HS__Sal__Mínimo" localSheetId="6">#REF!</definedName>
    <definedName name="Aseo_General___3_HS__Sal__Mínimo" localSheetId="13">#REF!</definedName>
    <definedName name="Aseo_General___3_HS__Sal__Mínimo" localSheetId="12">#REF!</definedName>
    <definedName name="Aseo_General___3_HS__Sal__Mínimo" localSheetId="17">#REF!</definedName>
    <definedName name="Aseo_General___3_HS__Sal__Mínimo" localSheetId="15">#REF!</definedName>
    <definedName name="Aseo_General___3_HS__Sal__Mínimo">#REF!</definedName>
    <definedName name="Asta_Para_Banderas" localSheetId="6">#REF!</definedName>
    <definedName name="Asta_Para_Banderas" localSheetId="13">#REF!</definedName>
    <definedName name="Asta_Para_Banderas" localSheetId="12">#REF!</definedName>
    <definedName name="Asta_Para_Banderas" localSheetId="17">#REF!</definedName>
    <definedName name="Asta_Para_Banderas" localSheetId="15">#REF!</definedName>
    <definedName name="Asta_Para_Banderas">#REF!</definedName>
    <definedName name="AULAS" localSheetId="6">#REF!</definedName>
    <definedName name="AULAS" localSheetId="13">#REF!</definedName>
    <definedName name="AULAS" localSheetId="12">#REF!</definedName>
    <definedName name="AULAS" localSheetId="17">#REF!</definedName>
    <definedName name="AULAS" localSheetId="10">#REF!</definedName>
    <definedName name="AULAS" localSheetId="9">#REF!</definedName>
    <definedName name="AULAS" localSheetId="15">#REF!</definedName>
    <definedName name="AULAS" localSheetId="14">#REF!</definedName>
    <definedName name="AULAS">#REF!</definedName>
    <definedName name="AULU">#N/A</definedName>
    <definedName name="Auxiliar_de_Contabilidad" localSheetId="6">#REF!</definedName>
    <definedName name="Auxiliar_de_Contabilidad" localSheetId="13">#REF!</definedName>
    <definedName name="Auxiliar_de_Contabilidad" localSheetId="12">#REF!</definedName>
    <definedName name="Auxiliar_de_Contabilidad" localSheetId="17">#REF!</definedName>
    <definedName name="Auxiliar_de_Contabilidad" localSheetId="15">#REF!</definedName>
    <definedName name="Auxiliar_de_Contabilidad">#REF!</definedName>
    <definedName name="AV" localSheetId="6">VLOOKUP([2]APU!#REF!,[2]INS!#REF!,4,FALSE)</definedName>
    <definedName name="AV" localSheetId="13">VLOOKUP([2]APU!#REF!,[2]INS!#REF!,4,FALSE)</definedName>
    <definedName name="AV" localSheetId="12">VLOOKUP([2]APU!#REF!,[2]INS!#REF!,4,FALSE)</definedName>
    <definedName name="AV" localSheetId="17">VLOOKUP([2]APU!#REF!,[2]INS!#REF!,4,FALSE)</definedName>
    <definedName name="AV" localSheetId="15">VLOOKUP([2]APU!#REF!,[2]INS!#REF!,4,FALSE)</definedName>
    <definedName name="AV">VLOOKUP([2]APU!#REF!,[2]INS!#REF!,4,FALSE)</definedName>
    <definedName name="Ayudante_Acabados_albañilería" localSheetId="6">#REF!</definedName>
    <definedName name="Ayudante_Acabados_albañilería" localSheetId="13">#REF!</definedName>
    <definedName name="Ayudante_Acabados_albañilería" localSheetId="12">#REF!</definedName>
    <definedName name="Ayudante_Acabados_albañilería" localSheetId="17">#REF!</definedName>
    <definedName name="Ayudante_Acabados_albañilería" localSheetId="15">#REF!</definedName>
    <definedName name="Ayudante_Acabados_albañilería">#REF!</definedName>
    <definedName name="Ayudante_Albaílería_General" localSheetId="6">#REF!</definedName>
    <definedName name="Ayudante_Albaílería_General" localSheetId="13">#REF!</definedName>
    <definedName name="Ayudante_Albaílería_General" localSheetId="12">#REF!</definedName>
    <definedName name="Ayudante_Albaílería_General" localSheetId="17">#REF!</definedName>
    <definedName name="Ayudante_Albaílería_General" localSheetId="15">#REF!</definedName>
    <definedName name="Ayudante_Albaílería_General">#REF!</definedName>
    <definedName name="Ayudante_Carpintería" localSheetId="6">#REF!</definedName>
    <definedName name="Ayudante_Carpintería" localSheetId="13">#REF!</definedName>
    <definedName name="Ayudante_Carpintería" localSheetId="12">#REF!</definedName>
    <definedName name="Ayudante_Carpintería" localSheetId="17">#REF!</definedName>
    <definedName name="Ayudante_Carpintería" localSheetId="15">#REF!</definedName>
    <definedName name="Ayudante_Carpintería">#REF!</definedName>
    <definedName name="Ayudante_Electrico" localSheetId="6">#REF!</definedName>
    <definedName name="Ayudante_Electrico" localSheetId="13">#REF!</definedName>
    <definedName name="Ayudante_Electrico" localSheetId="12">#REF!</definedName>
    <definedName name="Ayudante_Electrico" localSheetId="17">#REF!</definedName>
    <definedName name="Ayudante_Electrico" localSheetId="15">#REF!</definedName>
    <definedName name="Ayudante_Electrico">#REF!</definedName>
    <definedName name="Ayudante_Instalaciones_sanitarias" localSheetId="6">#REF!</definedName>
    <definedName name="Ayudante_Instalaciones_sanitarias" localSheetId="13">#REF!</definedName>
    <definedName name="Ayudante_Instalaciones_sanitarias" localSheetId="12">#REF!</definedName>
    <definedName name="Ayudante_Instalaciones_sanitarias" localSheetId="17">#REF!</definedName>
    <definedName name="Ayudante_Instalaciones_sanitarias" localSheetId="15">#REF!</definedName>
    <definedName name="Ayudante_Instalaciones_sanitarias">#REF!</definedName>
    <definedName name="Ayudante_Taller" localSheetId="6">#REF!</definedName>
    <definedName name="Ayudante_Taller" localSheetId="13">#REF!</definedName>
    <definedName name="Ayudante_Taller" localSheetId="12">#REF!</definedName>
    <definedName name="Ayudante_Taller" localSheetId="17">#REF!</definedName>
    <definedName name="Ayudante_Taller" localSheetId="15">#REF!</definedName>
    <definedName name="Ayudante_Taller">#REF!</definedName>
    <definedName name="Ayudante_Topografo" localSheetId="6">#REF!</definedName>
    <definedName name="Ayudante_Topografo" localSheetId="13">#REF!</definedName>
    <definedName name="Ayudante_Topografo" localSheetId="12">#REF!</definedName>
    <definedName name="Ayudante_Topografo" localSheetId="17">#REF!</definedName>
    <definedName name="Ayudante_Topografo" localSheetId="15">#REF!</definedName>
    <definedName name="Ayudante_Topografo">#REF!</definedName>
    <definedName name="b" localSheetId="6">#REF!</definedName>
    <definedName name="b" localSheetId="13">#REF!</definedName>
    <definedName name="b" localSheetId="12">#REF!</definedName>
    <definedName name="b" localSheetId="17">#REF!</definedName>
    <definedName name="b" localSheetId="10">#REF!</definedName>
    <definedName name="b" localSheetId="9">#REF!</definedName>
    <definedName name="b" localSheetId="15">#REF!</definedName>
    <definedName name="b" localSheetId="14">#REF!</definedName>
    <definedName name="b">#REF!</definedName>
    <definedName name="BA" localSheetId="6">VLOOKUP([2]APU!#REF!,[2]AUX!#REF!,2,FALSE)</definedName>
    <definedName name="BA" localSheetId="13">VLOOKUP([2]APU!#REF!,[2]AUX!#REF!,2,FALSE)</definedName>
    <definedName name="BA" localSheetId="12">VLOOKUP([2]APU!#REF!,[2]AUX!#REF!,2,FALSE)</definedName>
    <definedName name="BA" localSheetId="17">VLOOKUP([2]APU!#REF!,[2]AUX!#REF!,2,FALSE)</definedName>
    <definedName name="BA" localSheetId="15">VLOOKUP([2]APU!#REF!,[2]AUX!#REF!,2,FALSE)</definedName>
    <definedName name="BA">VLOOKUP([2]APU!#REF!,[2]AUX!#REF!,2,FALSE)</definedName>
    <definedName name="Balas_Fluorescentes_en_Acero_Galvanizado_de_1x13_W__120_V." localSheetId="6">#REF!</definedName>
    <definedName name="Balas_Fluorescentes_en_Acero_Galvanizado_de_1x13_W__120_V." localSheetId="13">#REF!</definedName>
    <definedName name="Balas_Fluorescentes_en_Acero_Galvanizado_de_1x13_W__120_V." localSheetId="12">#REF!</definedName>
    <definedName name="Balas_Fluorescentes_en_Acero_Galvanizado_de_1x13_W__120_V." localSheetId="17">#REF!</definedName>
    <definedName name="Balas_Fluorescentes_en_Acero_Galvanizado_de_1x13_W__120_V." localSheetId="15">#REF!</definedName>
    <definedName name="Balas_Fluorescentes_en_Acero_Galvanizado_de_1x13_W__120_V.">#REF!</definedName>
    <definedName name="Balas_Fluorescentes_en_Acero_Galvanizado_de_1x42_W__120_V." localSheetId="6">#REF!</definedName>
    <definedName name="Balas_Fluorescentes_en_Acero_Galvanizado_de_1x42_W__120_V." localSheetId="13">#REF!</definedName>
    <definedName name="Balas_Fluorescentes_en_Acero_Galvanizado_de_1x42_W__120_V." localSheetId="12">#REF!</definedName>
    <definedName name="Balas_Fluorescentes_en_Acero_Galvanizado_de_1x42_W__120_V." localSheetId="17">#REF!</definedName>
    <definedName name="Balas_Fluorescentes_en_Acero_Galvanizado_de_1x42_W__120_V." localSheetId="15">#REF!</definedName>
    <definedName name="Balas_Fluorescentes_en_Acero_Galvanizado_de_1x42_W__120_V.">#REF!</definedName>
    <definedName name="Balas_Fluorescentes_en_Acero_Galvanizado_de_2x26_W__120_V." localSheetId="6">#REF!</definedName>
    <definedName name="Balas_Fluorescentes_en_Acero_Galvanizado_de_2x26_W__120_V." localSheetId="13">#REF!</definedName>
    <definedName name="Balas_Fluorescentes_en_Acero_Galvanizado_de_2x26_W__120_V." localSheetId="12">#REF!</definedName>
    <definedName name="Balas_Fluorescentes_en_Acero_Galvanizado_de_2x26_W__120_V." localSheetId="17">#REF!</definedName>
    <definedName name="Balas_Fluorescentes_en_Acero_Galvanizado_de_2x26_W__120_V." localSheetId="15">#REF!</definedName>
    <definedName name="Balas_Fluorescentes_en_Acero_Galvanizado_de_2x26_W__120_V.">#REF!</definedName>
    <definedName name="Balde_Plastico_Negro" localSheetId="6">#REF!</definedName>
    <definedName name="Balde_Plastico_Negro" localSheetId="13">#REF!</definedName>
    <definedName name="Balde_Plastico_Negro" localSheetId="12">#REF!</definedName>
    <definedName name="Balde_Plastico_Negro" localSheetId="17">#REF!</definedName>
    <definedName name="Balde_Plastico_Negro" localSheetId="15">#REF!</definedName>
    <definedName name="Balde_Plastico_Negro">#REF!</definedName>
    <definedName name="Baldosa_Alfa_L1_30x30" localSheetId="6">#REF!</definedName>
    <definedName name="Baldosa_Alfa_L1_30x30" localSheetId="13">#REF!</definedName>
    <definedName name="Baldosa_Alfa_L1_30x30" localSheetId="12">#REF!</definedName>
    <definedName name="Baldosa_Alfa_L1_30x30" localSheetId="17">#REF!</definedName>
    <definedName name="Baldosa_Alfa_L1_30x30" localSheetId="15">#REF!</definedName>
    <definedName name="Baldosa_Alfa_L1_30x30">#REF!</definedName>
    <definedName name="Banco_de_Ductos_de_PVC_en_1_Ø" localSheetId="6">#REF!</definedName>
    <definedName name="Banco_de_Ductos_de_PVC_en_1_Ø" localSheetId="13">#REF!</definedName>
    <definedName name="Banco_de_Ductos_de_PVC_en_1_Ø" localSheetId="12">#REF!</definedName>
    <definedName name="Banco_de_Ductos_de_PVC_en_1_Ø" localSheetId="17">#REF!</definedName>
    <definedName name="Banco_de_Ductos_de_PVC_en_1_Ø" localSheetId="15">#REF!</definedName>
    <definedName name="Banco_de_Ductos_de_PVC_en_1_Ø">#REF!</definedName>
    <definedName name="Banco_de_Ductos_de_PVC_en_2_Ø" localSheetId="6">#REF!</definedName>
    <definedName name="Banco_de_Ductos_de_PVC_en_2_Ø" localSheetId="13">#REF!</definedName>
    <definedName name="Banco_de_Ductos_de_PVC_en_2_Ø" localSheetId="12">#REF!</definedName>
    <definedName name="Banco_de_Ductos_de_PVC_en_2_Ø" localSheetId="17">#REF!</definedName>
    <definedName name="Banco_de_Ductos_de_PVC_en_2_Ø" localSheetId="15">#REF!</definedName>
    <definedName name="Banco_de_Ductos_de_PVC_en_2_Ø">#REF!</definedName>
    <definedName name="Bandeja_de_Fibra_Optica_de_12_Puertos" localSheetId="6">#REF!</definedName>
    <definedName name="Bandeja_de_Fibra_Optica_de_12_Puertos" localSheetId="13">#REF!</definedName>
    <definedName name="Bandeja_de_Fibra_Optica_de_12_Puertos" localSheetId="12">#REF!</definedName>
    <definedName name="Bandeja_de_Fibra_Optica_de_12_Puertos" localSheetId="17">#REF!</definedName>
    <definedName name="Bandeja_de_Fibra_Optica_de_12_Puertos" localSheetId="15">#REF!</definedName>
    <definedName name="Bandeja_de_Fibra_Optica_de_12_Puertos">#REF!</definedName>
    <definedName name="Barniz_vitriflex" localSheetId="6">#REF!</definedName>
    <definedName name="Barniz_vitriflex" localSheetId="13">#REF!</definedName>
    <definedName name="Barniz_vitriflex" localSheetId="12">#REF!</definedName>
    <definedName name="Barniz_vitriflex" localSheetId="17">#REF!</definedName>
    <definedName name="Barniz_vitriflex" localSheetId="15">#REF!</definedName>
    <definedName name="Barniz_vitriflex">#REF!</definedName>
    <definedName name="Barra_de_Seguridad_AI_Ref._5724" localSheetId="6">#REF!</definedName>
    <definedName name="Barra_de_Seguridad_AI_Ref._5724" localSheetId="13">#REF!</definedName>
    <definedName name="Barra_de_Seguridad_AI_Ref._5724" localSheetId="12">#REF!</definedName>
    <definedName name="Barra_de_Seguridad_AI_Ref._5724" localSheetId="17">#REF!</definedName>
    <definedName name="Barra_de_Seguridad_AI_Ref._5724" localSheetId="15">#REF!</definedName>
    <definedName name="Barra_de_Seguridad_AI_Ref._5724">#REF!</definedName>
    <definedName name="Barra_de_Seguridad_AI_Ref._5770" localSheetId="6">#REF!</definedName>
    <definedName name="Barra_de_Seguridad_AI_Ref._5770" localSheetId="13">#REF!</definedName>
    <definedName name="Barra_de_Seguridad_AI_Ref._5770" localSheetId="12">#REF!</definedName>
    <definedName name="Barra_de_Seguridad_AI_Ref._5770" localSheetId="17">#REF!</definedName>
    <definedName name="Barra_de_Seguridad_AI_Ref._5770" localSheetId="15">#REF!</definedName>
    <definedName name="Barra_de_Seguridad_AI_Ref._5770">#REF!</definedName>
    <definedName name="Base_en_recebo_B___200" localSheetId="6">#REF!</definedName>
    <definedName name="Base_en_recebo_B___200" localSheetId="13">#REF!</definedName>
    <definedName name="Base_en_recebo_B___200" localSheetId="12">#REF!</definedName>
    <definedName name="Base_en_recebo_B___200" localSheetId="17">#REF!</definedName>
    <definedName name="Base_en_recebo_B___200" localSheetId="15">#REF!</definedName>
    <definedName name="Base_en_recebo_B___200">#REF!</definedName>
    <definedName name="Base_granular" localSheetId="6">#REF!</definedName>
    <definedName name="Base_granular" localSheetId="13">#REF!</definedName>
    <definedName name="Base_granular" localSheetId="12">#REF!</definedName>
    <definedName name="Base_granular" localSheetId="17">#REF!</definedName>
    <definedName name="Base_granular" localSheetId="15">#REF!</definedName>
    <definedName name="Base_granular">#REF!</definedName>
    <definedName name="Bateas" localSheetId="6">#REF!</definedName>
    <definedName name="Bateas" localSheetId="13">#REF!</definedName>
    <definedName name="Bateas" localSheetId="12">#REF!</definedName>
    <definedName name="Bateas" localSheetId="17">#REF!</definedName>
    <definedName name="Bateas" localSheetId="15">#REF!</definedName>
    <definedName name="Bateas">#REF!</definedName>
    <definedName name="BB" localSheetId="6">SUMIF([2]APU!#REF!,[2]APU!#REF!,[2]APU!D$1:D$65536)+SUMIF([2]APU!#REF!,[2]APU!#REF!&amp;"6I",[2]APU!E$1:E$65536)</definedName>
    <definedName name="BB" localSheetId="13">SUMIF([2]APU!#REF!,[2]APU!#REF!,[2]APU!D$1:D$65536)+SUMIF([2]APU!#REF!,[2]APU!#REF!&amp;"6I",[2]APU!E$1:E$65536)</definedName>
    <definedName name="BB" localSheetId="12">SUMIF([2]APU!#REF!,[2]APU!#REF!,[2]APU!D$1:D$65536)+SUMIF([2]APU!#REF!,[2]APU!#REF!&amp;"6I",[2]APU!E$1:E$65536)</definedName>
    <definedName name="BB" localSheetId="17">SUMIF([2]APU!#REF!,[2]APU!#REF!,[2]APU!D$1:D$65536)+SUMIF([2]APU!#REF!,[2]APU!#REF!&amp;"6I",[2]APU!E$1:E$65536)</definedName>
    <definedName name="BB" localSheetId="15">SUMIF([2]APU!#REF!,[2]APU!#REF!,[2]APU!D$1:D$65536)+SUMIF([2]APU!#REF!,[2]APU!#REF!&amp;"6I",[2]APU!E$1:E$65536)</definedName>
    <definedName name="BB">SUMIF([2]APU!#REF!,[2]APU!#REF!,[2]APU!D$1:D$65536)+SUMIF([2]APU!#REF!,[2]APU!#REF!&amp;"6I",[2]APU!E$1:E$65536)</definedName>
    <definedName name="BC" localSheetId="6">VLOOKUP([2]APU!#REF!,[2]INS!#REF!,5,FALSE)</definedName>
    <definedName name="BC" localSheetId="13">VLOOKUP([2]APU!#REF!,[2]INS!#REF!,5,FALSE)</definedName>
    <definedName name="BC" localSheetId="12">VLOOKUP([2]APU!#REF!,[2]INS!#REF!,5,FALSE)</definedName>
    <definedName name="BC" localSheetId="17">VLOOKUP([2]APU!#REF!,[2]INS!#REF!,5,FALSE)</definedName>
    <definedName name="BC" localSheetId="15">VLOOKUP([2]APU!#REF!,[2]INS!#REF!,5,FALSE)</definedName>
    <definedName name="BC">VLOOKUP([2]APU!#REF!,[2]INS!#REF!,5,FALSE)</definedName>
    <definedName name="BD" localSheetId="6">VLOOKUP([2]APU!#REF!,[2]APU!#REF!,2,FALSE)</definedName>
    <definedName name="BD" localSheetId="13">VLOOKUP([2]APU!#REF!,[2]APU!#REF!,2,FALSE)</definedName>
    <definedName name="BD" localSheetId="12">VLOOKUP([2]APU!#REF!,[2]APU!#REF!,2,FALSE)</definedName>
    <definedName name="BD" localSheetId="17">VLOOKUP([2]APU!#REF!,[2]APU!#REF!,2,FALSE)</definedName>
    <definedName name="BD" localSheetId="15">VLOOKUP([2]APU!#REF!,[2]APU!#REF!,2,FALSE)</definedName>
    <definedName name="BD">VLOOKUP([2]APU!#REF!,[2]APU!#REF!,2,FALSE)</definedName>
    <definedName name="BE">VLOOKUP([2]APU!$C1,[2]APU!$G$1:$L$65536,3,FALSE)*[2]APU!$G1</definedName>
    <definedName name="Bebederos_para_parque" localSheetId="6">#REF!</definedName>
    <definedName name="Bebederos_para_parque" localSheetId="13">#REF!</definedName>
    <definedName name="Bebederos_para_parque" localSheetId="12">#REF!</definedName>
    <definedName name="Bebederos_para_parque" localSheetId="17">#REF!</definedName>
    <definedName name="Bebederos_para_parque" localSheetId="15">#REF!</definedName>
    <definedName name="Bebederos_para_parque">#REF!</definedName>
    <definedName name="Bicicletero" localSheetId="6">#REF!</definedName>
    <definedName name="Bicicletero" localSheetId="13">#REF!</definedName>
    <definedName name="Bicicletero" localSheetId="12">#REF!</definedName>
    <definedName name="Bicicletero" localSheetId="17">#REF!</definedName>
    <definedName name="Bicicletero" localSheetId="15">#REF!</definedName>
    <definedName name="Bicicletero">#REF!</definedName>
    <definedName name="Bisagra_aluminio_Extruído_3" localSheetId="6">#REF!</definedName>
    <definedName name="Bisagra_aluminio_Extruído_3" localSheetId="13">#REF!</definedName>
    <definedName name="Bisagra_aluminio_Extruído_3" localSheetId="12">#REF!</definedName>
    <definedName name="Bisagra_aluminio_Extruído_3" localSheetId="17">#REF!</definedName>
    <definedName name="Bisagra_aluminio_Extruído_3" localSheetId="15">#REF!</definedName>
    <definedName name="Bisagra_aluminio_Extruído_3">#REF!</definedName>
    <definedName name="Bisagra_común_de_3" localSheetId="6">#REF!</definedName>
    <definedName name="Bisagra_común_de_3" localSheetId="13">#REF!</definedName>
    <definedName name="Bisagra_común_de_3" localSheetId="12">#REF!</definedName>
    <definedName name="Bisagra_común_de_3" localSheetId="17">#REF!</definedName>
    <definedName name="Bisagra_común_de_3" localSheetId="15">#REF!</definedName>
    <definedName name="Bisagra_común_de_3">#REF!</definedName>
    <definedName name="Bombas_de_Incendio" localSheetId="6">#REF!</definedName>
    <definedName name="Bombas_de_Incendio" localSheetId="13">#REF!</definedName>
    <definedName name="Bombas_de_Incendio" localSheetId="12">#REF!</definedName>
    <definedName name="Bombas_de_Incendio" localSheetId="17">#REF!</definedName>
    <definedName name="Bombas_de_Incendio" localSheetId="15">#REF!</definedName>
    <definedName name="Bombas_de_Incendio">#REF!</definedName>
    <definedName name="Bombas_de_Suministro_Pre_Ensambladas" localSheetId="6">#REF!</definedName>
    <definedName name="Bombas_de_Suministro_Pre_Ensambladas" localSheetId="13">#REF!</definedName>
    <definedName name="Bombas_de_Suministro_Pre_Ensambladas" localSheetId="12">#REF!</definedName>
    <definedName name="Bombas_de_Suministro_Pre_Ensambladas" localSheetId="17">#REF!</definedName>
    <definedName name="Bombas_de_Suministro_Pre_Ensambladas" localSheetId="15">#REF!</definedName>
    <definedName name="Bombas_de_Suministro_Pre_Ensambladas">#REF!</definedName>
    <definedName name="Bombas_sum_seg_espec" localSheetId="6">#REF!</definedName>
    <definedName name="Bombas_sum_seg_espec" localSheetId="13">#REF!</definedName>
    <definedName name="Bombas_sum_seg_espec" localSheetId="12">#REF!</definedName>
    <definedName name="Bombas_sum_seg_espec" localSheetId="17">#REF!</definedName>
    <definedName name="Bombas_sum_seg_espec" localSheetId="15">#REF!</definedName>
    <definedName name="Bombas_sum_seg_espec">#REF!</definedName>
    <definedName name="Bombas_Sumergibles" localSheetId="6">#REF!</definedName>
    <definedName name="Bombas_Sumergibles" localSheetId="13">#REF!</definedName>
    <definedName name="Bombas_Sumergibles" localSheetId="12">#REF!</definedName>
    <definedName name="Bombas_Sumergibles" localSheetId="17">#REF!</definedName>
    <definedName name="Bombas_Sumergibles" localSheetId="15">#REF!</definedName>
    <definedName name="Bombas_Sumergibles">#REF!</definedName>
    <definedName name="Bombas_Sumergibles_Según_Especificacion" localSheetId="6">#REF!</definedName>
    <definedName name="Bombas_Sumergibles_Según_Especificacion" localSheetId="13">#REF!</definedName>
    <definedName name="Bombas_Sumergibles_Según_Especificacion" localSheetId="12">#REF!</definedName>
    <definedName name="Bombas_Sumergibles_Según_Especificacion" localSheetId="17">#REF!</definedName>
    <definedName name="Bombas_Sumergibles_Según_Especificacion" localSheetId="15">#REF!</definedName>
    <definedName name="Bombas_Sumergibles_Según_Especificacion">#REF!</definedName>
    <definedName name="Bordillo_en_concreto_e__15.H_0_40_para_jardineras_y_otros" localSheetId="6">#REF!</definedName>
    <definedName name="Bordillo_en_concreto_e__15.H_0_40_para_jardineras_y_otros" localSheetId="13">#REF!</definedName>
    <definedName name="Bordillo_en_concreto_e__15.H_0_40_para_jardineras_y_otros" localSheetId="12">#REF!</definedName>
    <definedName name="Bordillo_en_concreto_e__15.H_0_40_para_jardineras_y_otros" localSheetId="17">#REF!</definedName>
    <definedName name="Bordillo_en_concreto_e__15.H_0_40_para_jardineras_y_otros" localSheetId="15">#REF!</definedName>
    <definedName name="Bordillo_en_concreto_e__15.H_0_40_para_jardineras_y_otros">#REF!</definedName>
    <definedName name="Bordillo_Jardineras_en_circulaciones_y_patio__en_concreto_e__15._Anden" localSheetId="6">#REF!</definedName>
    <definedName name="Bordillo_Jardineras_en_circulaciones_y_patio__en_concreto_e__15._Anden" localSheetId="13">#REF!</definedName>
    <definedName name="Bordillo_Jardineras_en_circulaciones_y_patio__en_concreto_e__15._Anden" localSheetId="12">#REF!</definedName>
    <definedName name="Bordillo_Jardineras_en_circulaciones_y_patio__en_concreto_e__15._Anden" localSheetId="17">#REF!</definedName>
    <definedName name="Bordillo_Jardineras_en_circulaciones_y_patio__en_concreto_e__15._Anden" localSheetId="15">#REF!</definedName>
    <definedName name="Bordillo_Jardineras_en_circulaciones_y_patio__en_concreto_e__15._Anden">#REF!</definedName>
    <definedName name="Bordillo_prefabricados_tipo_A___70" localSheetId="6">#REF!</definedName>
    <definedName name="Bordillo_prefabricados_tipo_A___70" localSheetId="13">#REF!</definedName>
    <definedName name="Bordillo_prefabricados_tipo_A___70" localSheetId="12">#REF!</definedName>
    <definedName name="Bordillo_prefabricados_tipo_A___70" localSheetId="17">#REF!</definedName>
    <definedName name="Bordillo_prefabricados_tipo_A___70" localSheetId="15">#REF!</definedName>
    <definedName name="Bordillo_prefabricados_tipo_A___70">#REF!</definedName>
    <definedName name="Brazo_Hidráulico_Dorma__4" localSheetId="6">#REF!</definedName>
    <definedName name="Brazo_Hidráulico_Dorma__4" localSheetId="13">#REF!</definedName>
    <definedName name="Brazo_Hidráulico_Dorma__4" localSheetId="12">#REF!</definedName>
    <definedName name="Brazo_Hidráulico_Dorma__4" localSheetId="17">#REF!</definedName>
    <definedName name="Brazo_Hidráulico_Dorma__4" localSheetId="15">#REF!</definedName>
    <definedName name="Brazo_Hidráulico_Dorma__4">#REF!</definedName>
    <definedName name="Breaker_Tipo_Enchufable_de_1x20A_10KA" localSheetId="6">#REF!</definedName>
    <definedName name="Breaker_Tipo_Enchufable_de_1x20A_10KA" localSheetId="13">#REF!</definedName>
    <definedName name="Breaker_Tipo_Enchufable_de_1x20A_10KA" localSheetId="12">#REF!</definedName>
    <definedName name="Breaker_Tipo_Enchufable_de_1x20A_10KA" localSheetId="17">#REF!</definedName>
    <definedName name="Breaker_Tipo_Enchufable_de_1x20A_10KA" localSheetId="15">#REF!</definedName>
    <definedName name="Breaker_Tipo_Enchufable_de_1x20A_10KA">#REF!</definedName>
    <definedName name="Breaker_Tipo_Enchufable_de_3x20A_10KA" localSheetId="6">#REF!</definedName>
    <definedName name="Breaker_Tipo_Enchufable_de_3x20A_10KA" localSheetId="13">#REF!</definedName>
    <definedName name="Breaker_Tipo_Enchufable_de_3x20A_10KA" localSheetId="12">#REF!</definedName>
    <definedName name="Breaker_Tipo_Enchufable_de_3x20A_10KA" localSheetId="17">#REF!</definedName>
    <definedName name="Breaker_Tipo_Enchufable_de_3x20A_10KA" localSheetId="15">#REF!</definedName>
    <definedName name="Breaker_Tipo_Enchufable_de_3x20A_10KA">#REF!</definedName>
    <definedName name="Breaker_Tipo_Enchufable_de_3x30A_10KA" localSheetId="6">#REF!</definedName>
    <definedName name="Breaker_Tipo_Enchufable_de_3x30A_10KA" localSheetId="13">#REF!</definedName>
    <definedName name="Breaker_Tipo_Enchufable_de_3x30A_10KA" localSheetId="12">#REF!</definedName>
    <definedName name="Breaker_Tipo_Enchufable_de_3x30A_10KA" localSheetId="17">#REF!</definedName>
    <definedName name="Breaker_Tipo_Enchufable_de_3x30A_10KA" localSheetId="15">#REF!</definedName>
    <definedName name="Breaker_Tipo_Enchufable_de_3x30A_10KA">#REF!</definedName>
    <definedName name="Breaker_Tipo_Enchufable_de_3x80A_25KA" localSheetId="6">#REF!</definedName>
    <definedName name="Breaker_Tipo_Enchufable_de_3x80A_25KA" localSheetId="13">#REF!</definedName>
    <definedName name="Breaker_Tipo_Enchufable_de_3x80A_25KA" localSheetId="12">#REF!</definedName>
    <definedName name="Breaker_Tipo_Enchufable_de_3x80A_25KA" localSheetId="17">#REF!</definedName>
    <definedName name="Breaker_Tipo_Enchufable_de_3x80A_25KA" localSheetId="15">#REF!</definedName>
    <definedName name="Breaker_Tipo_Enchufable_de_3x80A_25KA">#REF!</definedName>
    <definedName name="Brida_Roscada_Acero_X_150_PSI_2" localSheetId="6">#REF!</definedName>
    <definedName name="Brida_Roscada_Acero_X_150_PSI_2" localSheetId="13">#REF!</definedName>
    <definedName name="Brida_Roscada_Acero_X_150_PSI_2" localSheetId="12">#REF!</definedName>
    <definedName name="Brida_Roscada_Acero_X_150_PSI_2" localSheetId="17">#REF!</definedName>
    <definedName name="Brida_Roscada_Acero_X_150_PSI_2" localSheetId="15">#REF!</definedName>
    <definedName name="Brida_Roscada_Acero_X_150_PSI_2">#REF!</definedName>
    <definedName name="Brida_Roscada_Acero_X_150_PSI_3" localSheetId="6">#REF!</definedName>
    <definedName name="Brida_Roscada_Acero_X_150_PSI_3" localSheetId="13">#REF!</definedName>
    <definedName name="Brida_Roscada_Acero_X_150_PSI_3" localSheetId="12">#REF!</definedName>
    <definedName name="Brida_Roscada_Acero_X_150_PSI_3" localSheetId="17">#REF!</definedName>
    <definedName name="Brida_Roscada_Acero_X_150_PSI_3" localSheetId="15">#REF!</definedName>
    <definedName name="Brida_Roscada_Acero_X_150_PSI_3">#REF!</definedName>
    <definedName name="Brocha_de_cerda_4" localSheetId="6">#REF!</definedName>
    <definedName name="Brocha_de_cerda_4" localSheetId="13">#REF!</definedName>
    <definedName name="Brocha_de_cerda_4" localSheetId="12">#REF!</definedName>
    <definedName name="Brocha_de_cerda_4" localSheetId="17">#REF!</definedName>
    <definedName name="Brocha_de_cerda_4" localSheetId="15">#REF!</definedName>
    <definedName name="Brocha_de_cerda_4">#REF!</definedName>
    <definedName name="Cable_Aluminio_Aislado_P.V.C._1_0_AWG" localSheetId="6">#REF!</definedName>
    <definedName name="Cable_Aluminio_Aislado_P.V.C._1_0_AWG" localSheetId="13">#REF!</definedName>
    <definedName name="Cable_Aluminio_Aislado_P.V.C._1_0_AWG" localSheetId="12">#REF!</definedName>
    <definedName name="Cable_Aluminio_Aislado_P.V.C._1_0_AWG" localSheetId="17">#REF!</definedName>
    <definedName name="Cable_Aluminio_Aislado_P.V.C._1_0_AWG" localSheetId="15">#REF!</definedName>
    <definedName name="Cable_Aluminio_Aislado_P.V.C._1_0_AWG">#REF!</definedName>
    <definedName name="Cable_Aluminio_Aislado_P.V.C._2_0_AWG" localSheetId="6">#REF!</definedName>
    <definedName name="Cable_Aluminio_Aislado_P.V.C._2_0_AWG" localSheetId="13">#REF!</definedName>
    <definedName name="Cable_Aluminio_Aislado_P.V.C._2_0_AWG" localSheetId="12">#REF!</definedName>
    <definedName name="Cable_Aluminio_Aislado_P.V.C._2_0_AWG" localSheetId="17">#REF!</definedName>
    <definedName name="Cable_Aluminio_Aislado_P.V.C._2_0_AWG" localSheetId="15">#REF!</definedName>
    <definedName name="Cable_Aluminio_Aislado_P.V.C._2_0_AWG">#REF!</definedName>
    <definedName name="Cable_Telefonico_de_20_Pares" localSheetId="6">#REF!</definedName>
    <definedName name="Cable_Telefonico_de_20_Pares" localSheetId="13">#REF!</definedName>
    <definedName name="Cable_Telefonico_de_20_Pares" localSheetId="12">#REF!</definedName>
    <definedName name="Cable_Telefonico_de_20_Pares" localSheetId="17">#REF!</definedName>
    <definedName name="Cable_Telefonico_de_20_Pares" localSheetId="15">#REF!</definedName>
    <definedName name="Cable_Telefonico_de_20_Pares">#REF!</definedName>
    <definedName name="Cable_teléfonos_2_Pares" localSheetId="6">#REF!</definedName>
    <definedName name="Cable_teléfonos_2_Pares" localSheetId="13">#REF!</definedName>
    <definedName name="Cable_teléfonos_2_Pares" localSheetId="12">#REF!</definedName>
    <definedName name="Cable_teléfonos_2_Pares" localSheetId="17">#REF!</definedName>
    <definedName name="Cable_teléfonos_2_Pares" localSheetId="15">#REF!</definedName>
    <definedName name="Cable_teléfonos_2_Pares">#REF!</definedName>
    <definedName name="Cable_UTP_4_Pares_Cat._5E" localSheetId="6">#REF!</definedName>
    <definedName name="Cable_UTP_4_Pares_Cat._5E" localSheetId="13">#REF!</definedName>
    <definedName name="Cable_UTP_4_Pares_Cat._5E" localSheetId="12">#REF!</definedName>
    <definedName name="Cable_UTP_4_Pares_Cat._5E" localSheetId="17">#REF!</definedName>
    <definedName name="Cable_UTP_4_Pares_Cat._5E" localSheetId="15">#REF!</definedName>
    <definedName name="Cable_UTP_4_Pares_Cat._5E">#REF!</definedName>
    <definedName name="Caja_de_Paso_en_Mamposteria_de_40x40_cm." localSheetId="6">#REF!</definedName>
    <definedName name="Caja_de_Paso_en_Mamposteria_de_40x40_cm." localSheetId="13">#REF!</definedName>
    <definedName name="Caja_de_Paso_en_Mamposteria_de_40x40_cm." localSheetId="12">#REF!</definedName>
    <definedName name="Caja_de_Paso_en_Mamposteria_de_40x40_cm." localSheetId="17">#REF!</definedName>
    <definedName name="Caja_de_Paso_en_Mamposteria_de_40x40_cm." localSheetId="15">#REF!</definedName>
    <definedName name="Caja_de_Paso_en_Mamposteria_de_40x40_cm.">#REF!</definedName>
    <definedName name="Caja_de_Paso_Metalicas_de_10x10_cm." localSheetId="6">#REF!</definedName>
    <definedName name="Caja_de_Paso_Metalicas_de_10x10_cm." localSheetId="13">#REF!</definedName>
    <definedName name="Caja_de_Paso_Metalicas_de_10x10_cm." localSheetId="12">#REF!</definedName>
    <definedName name="Caja_de_Paso_Metalicas_de_10x10_cm." localSheetId="17">#REF!</definedName>
    <definedName name="Caja_de_Paso_Metalicas_de_10x10_cm." localSheetId="15">#REF!</definedName>
    <definedName name="Caja_de_Paso_Metalicas_de_10x10_cm.">#REF!</definedName>
    <definedName name="Caja_de_Paso_Metalicas_de_20x20_cm." localSheetId="6">#REF!</definedName>
    <definedName name="Caja_de_Paso_Metalicas_de_20x20_cm." localSheetId="13">#REF!</definedName>
    <definedName name="Caja_de_Paso_Metalicas_de_20x20_cm." localSheetId="12">#REF!</definedName>
    <definedName name="Caja_de_Paso_Metalicas_de_20x20_cm." localSheetId="17">#REF!</definedName>
    <definedName name="Caja_de_Paso_Metalicas_de_20x20_cm." localSheetId="15">#REF!</definedName>
    <definedName name="Caja_de_Paso_Metalicas_de_20x20_cm.">#REF!</definedName>
    <definedName name="Caja_Galvanizada_5800" localSheetId="6">#REF!</definedName>
    <definedName name="Caja_Galvanizada_5800" localSheetId="13">#REF!</definedName>
    <definedName name="Caja_Galvanizada_5800" localSheetId="12">#REF!</definedName>
    <definedName name="Caja_Galvanizada_5800" localSheetId="17">#REF!</definedName>
    <definedName name="Caja_Galvanizada_5800" localSheetId="15">#REF!</definedName>
    <definedName name="Caja_Galvanizada_5800">#REF!</definedName>
    <definedName name="Caja_para_Taco_100_a_4_circuitos" localSheetId="6">#REF!</definedName>
    <definedName name="Caja_para_Taco_100_a_4_circuitos" localSheetId="13">#REF!</definedName>
    <definedName name="Caja_para_Taco_100_a_4_circuitos" localSheetId="12">#REF!</definedName>
    <definedName name="Caja_para_Taco_100_a_4_circuitos" localSheetId="17">#REF!</definedName>
    <definedName name="Caja_para_Taco_100_a_4_circuitos" localSheetId="15">#REF!</definedName>
    <definedName name="Caja_para_Taco_100_a_4_circuitos">#REF!</definedName>
    <definedName name="Cajas_de_Inspeccion__N._CODENSA__AP_280" localSheetId="6">#REF!</definedName>
    <definedName name="Cajas_de_Inspeccion__N._CODENSA__AP_280" localSheetId="13">#REF!</definedName>
    <definedName name="Cajas_de_Inspeccion__N._CODENSA__AP_280" localSheetId="12">#REF!</definedName>
    <definedName name="Cajas_de_Inspeccion__N._CODENSA__AP_280" localSheetId="17">#REF!</definedName>
    <definedName name="Cajas_de_Inspeccion__N._CODENSA__AP_280" localSheetId="15">#REF!</definedName>
    <definedName name="Cajas_de_Inspeccion__N._CODENSA__AP_280">#REF!</definedName>
    <definedName name="Cajas_de_Inspeccion__N._CODENSA__CS_274" localSheetId="6">#REF!</definedName>
    <definedName name="Cajas_de_Inspeccion__N._CODENSA__CS_274" localSheetId="13">#REF!</definedName>
    <definedName name="Cajas_de_Inspeccion__N._CODENSA__CS_274" localSheetId="12">#REF!</definedName>
    <definedName name="Cajas_de_Inspeccion__N._CODENSA__CS_274" localSheetId="17">#REF!</definedName>
    <definedName name="Cajas_de_Inspeccion__N._CODENSA__CS_274" localSheetId="15">#REF!</definedName>
    <definedName name="Cajas_de_Inspeccion__N._CODENSA__CS_274">#REF!</definedName>
    <definedName name="Cajas_de_Inspeccion_Según_N._CODENSA_C8_276" localSheetId="6">#REF!</definedName>
    <definedName name="Cajas_de_Inspeccion_Según_N._CODENSA_C8_276" localSheetId="13">#REF!</definedName>
    <definedName name="Cajas_de_Inspeccion_Según_N._CODENSA_C8_276" localSheetId="12">#REF!</definedName>
    <definedName name="Cajas_de_Inspeccion_Según_N._CODENSA_C8_276" localSheetId="17">#REF!</definedName>
    <definedName name="Cajas_de_Inspeccion_Según_N._CODENSA_C8_276" localSheetId="15">#REF!</definedName>
    <definedName name="Cajas_de_Inspeccion_Según_N._CODENSA_C8_276">#REF!</definedName>
    <definedName name="Cajillas_Medidores_1_1_2" localSheetId="6">#REF!</definedName>
    <definedName name="Cajillas_Medidores_1_1_2" localSheetId="13">#REF!</definedName>
    <definedName name="Cajillas_Medidores_1_1_2" localSheetId="12">#REF!</definedName>
    <definedName name="Cajillas_Medidores_1_1_2" localSheetId="17">#REF!</definedName>
    <definedName name="Cajillas_Medidores_1_1_2" localSheetId="15">#REF!</definedName>
    <definedName name="Cajillas_Medidores_1_1_2">#REF!</definedName>
    <definedName name="Calado_Ceramico_20x20" localSheetId="6">#REF!</definedName>
    <definedName name="Calado_Ceramico_20x20" localSheetId="13">#REF!</definedName>
    <definedName name="Calado_Ceramico_20x20" localSheetId="12">#REF!</definedName>
    <definedName name="Calado_Ceramico_20x20" localSheetId="17">#REF!</definedName>
    <definedName name="Calado_Ceramico_20x20" localSheetId="15">#REF!</definedName>
    <definedName name="Calado_Ceramico_20x20">#REF!</definedName>
    <definedName name="Calentadores_de_Paso" localSheetId="6">#REF!</definedName>
    <definedName name="Calentadores_de_Paso" localSheetId="13">#REF!</definedName>
    <definedName name="Calentadores_de_Paso" localSheetId="12">#REF!</definedName>
    <definedName name="Calentadores_de_Paso" localSheetId="17">#REF!</definedName>
    <definedName name="Calentadores_de_Paso" localSheetId="15">#REF!</definedName>
    <definedName name="Calentadores_de_Paso">#REF!</definedName>
    <definedName name="Campana_Extractora" localSheetId="6">#REF!</definedName>
    <definedName name="Campana_Extractora" localSheetId="13">#REF!</definedName>
    <definedName name="Campana_Extractora" localSheetId="12">#REF!</definedName>
    <definedName name="Campana_Extractora" localSheetId="17">#REF!</definedName>
    <definedName name="Campana_Extractora" localSheetId="15">#REF!</definedName>
    <definedName name="Campana_Extractora">#REF!</definedName>
    <definedName name="Campana_extractora_más_ductería." localSheetId="6">#REF!</definedName>
    <definedName name="Campana_extractora_más_ductería." localSheetId="13">#REF!</definedName>
    <definedName name="Campana_extractora_más_ductería." localSheetId="12">#REF!</definedName>
    <definedName name="Campana_extractora_más_ductería." localSheetId="17">#REF!</definedName>
    <definedName name="Campana_extractora_más_ductería." localSheetId="15">#REF!</definedName>
    <definedName name="Campana_extractora_más_ductería.">#REF!</definedName>
    <definedName name="Canaleta_Metalica_con_Division_de_15x4_cm." localSheetId="6">#REF!</definedName>
    <definedName name="Canaleta_Metalica_con_Division_de_15x4_cm." localSheetId="13">#REF!</definedName>
    <definedName name="Canaleta_Metalica_con_Division_de_15x4_cm." localSheetId="12">#REF!</definedName>
    <definedName name="Canaleta_Metalica_con_Division_de_15x4_cm." localSheetId="17">#REF!</definedName>
    <definedName name="Canaleta_Metalica_con_Division_de_15x4_cm." localSheetId="15">#REF!</definedName>
    <definedName name="Canaleta_Metalica_con_Division_de_15x4_cm.">#REF!</definedName>
    <definedName name="Canalizacion_Subterranea_4_PVC_4__Según_N._CODENSA" localSheetId="6">#REF!</definedName>
    <definedName name="Canalizacion_Subterranea_4_PVC_4__Según_N._CODENSA" localSheetId="13">#REF!</definedName>
    <definedName name="Canalizacion_Subterranea_4_PVC_4__Según_N._CODENSA" localSheetId="12">#REF!</definedName>
    <definedName name="Canalizacion_Subterranea_4_PVC_4__Según_N._CODENSA" localSheetId="17">#REF!</definedName>
    <definedName name="Canalizacion_Subterranea_4_PVC_4__Según_N._CODENSA" localSheetId="15">#REF!</definedName>
    <definedName name="Canalizacion_Subterranea_4_PVC_4__Según_N._CODENSA">#REF!</definedName>
    <definedName name="Canastilla_Lavaplatos_Ref._93500_000_000" localSheetId="6">#REF!</definedName>
    <definedName name="Canastilla_Lavaplatos_Ref._93500_000_000" localSheetId="13">#REF!</definedName>
    <definedName name="Canastilla_Lavaplatos_Ref._93500_000_000" localSheetId="12">#REF!</definedName>
    <definedName name="Canastilla_Lavaplatos_Ref._93500_000_000" localSheetId="17">#REF!</definedName>
    <definedName name="Canastilla_Lavaplatos_Ref._93500_000_000" localSheetId="15">#REF!</definedName>
    <definedName name="Canastilla_Lavaplatos_Ref._93500_000_000">#REF!</definedName>
    <definedName name="Canchas_múltiples." localSheetId="6">#REF!</definedName>
    <definedName name="Canchas_múltiples." localSheetId="13">#REF!</definedName>
    <definedName name="Canchas_múltiples." localSheetId="12">#REF!</definedName>
    <definedName name="Canchas_múltiples." localSheetId="17">#REF!</definedName>
    <definedName name="Canchas_múltiples." localSheetId="15">#REF!</definedName>
    <definedName name="Canchas_múltiples.">#REF!</definedName>
    <definedName name="Canecas_de_55_Gal." localSheetId="6">#REF!</definedName>
    <definedName name="Canecas_de_55_Gal." localSheetId="13">#REF!</definedName>
    <definedName name="Canecas_de_55_Gal." localSheetId="12">#REF!</definedName>
    <definedName name="Canecas_de_55_Gal." localSheetId="17">#REF!</definedName>
    <definedName name="Canecas_de_55_Gal." localSheetId="15">#REF!</definedName>
    <definedName name="Canecas_de_55_Gal.">#REF!</definedName>
    <definedName name="CANT_PPTO">#N/A</definedName>
    <definedName name="Caolin" localSheetId="6">#REF!</definedName>
    <definedName name="Caolin" localSheetId="13">#REF!</definedName>
    <definedName name="Caolin" localSheetId="12">#REF!</definedName>
    <definedName name="Caolin" localSheetId="17">#REF!</definedName>
    <definedName name="Caolin" localSheetId="15">#REF!</definedName>
    <definedName name="Caolin">#REF!</definedName>
    <definedName name="CapActividad" localSheetId="6">#REF!</definedName>
    <definedName name="CapActividad" localSheetId="13">#REF!</definedName>
    <definedName name="CapActividad" localSheetId="12">#REF!</definedName>
    <definedName name="CapActividad" localSheetId="17">#REF!</definedName>
    <definedName name="CapActividad" localSheetId="10">#REF!</definedName>
    <definedName name="CapActividad" localSheetId="9">#REF!</definedName>
    <definedName name="CapActividad" localSheetId="15">#REF!</definedName>
    <definedName name="CapActividad" localSheetId="14">#REF!</definedName>
    <definedName name="CapActividad">#REF!</definedName>
    <definedName name="CapComponent" localSheetId="6">#REF!</definedName>
    <definedName name="CapComponent" localSheetId="13">#REF!</definedName>
    <definedName name="CapComponent" localSheetId="12">#REF!</definedName>
    <definedName name="CapComponent" localSheetId="17">#REF!</definedName>
    <definedName name="CapComponent" localSheetId="10">#REF!</definedName>
    <definedName name="CapComponent" localSheetId="9">#REF!</definedName>
    <definedName name="CapComponent" localSheetId="15">#REF!</definedName>
    <definedName name="CapComponent" localSheetId="14">#REF!</definedName>
    <definedName name="CapComponent">#REF!</definedName>
    <definedName name="CapResumen" localSheetId="6">#REF!</definedName>
    <definedName name="CapResumen" localSheetId="13">#REF!</definedName>
    <definedName name="CapResumen" localSheetId="12">#REF!</definedName>
    <definedName name="CapResumen" localSheetId="17">#REF!</definedName>
    <definedName name="CapResumen" localSheetId="10">#REF!</definedName>
    <definedName name="CapResumen" localSheetId="9">#REF!</definedName>
    <definedName name="CapResumen" localSheetId="15">#REF!</definedName>
    <definedName name="CapResumen" localSheetId="14">#REF!</definedName>
    <definedName name="CapResumen">#REF!</definedName>
    <definedName name="Cargador_frontal" localSheetId="6">#REF!</definedName>
    <definedName name="Cargador_frontal" localSheetId="13">#REF!</definedName>
    <definedName name="Cargador_frontal" localSheetId="12">#REF!</definedName>
    <definedName name="Cargador_frontal" localSheetId="17">#REF!</definedName>
    <definedName name="Cargador_frontal" localSheetId="15">#REF!</definedName>
    <definedName name="Cargador_frontal">#REF!</definedName>
    <definedName name="Casetón_en_fibra_de_vidrio." localSheetId="6">#REF!</definedName>
    <definedName name="Casetón_en_fibra_de_vidrio." localSheetId="13">#REF!</definedName>
    <definedName name="Casetón_en_fibra_de_vidrio." localSheetId="12">#REF!</definedName>
    <definedName name="Casetón_en_fibra_de_vidrio." localSheetId="17">#REF!</definedName>
    <definedName name="Casetón_en_fibra_de_vidrio." localSheetId="15">#REF!</definedName>
    <definedName name="Casetón_en_fibra_de_vidrio.">#REF!</definedName>
    <definedName name="Caucho_Sabanero_1.50_m" localSheetId="6">#REF!</definedName>
    <definedName name="Caucho_Sabanero_1.50_m" localSheetId="13">#REF!</definedName>
    <definedName name="Caucho_Sabanero_1.50_m" localSheetId="12">#REF!</definedName>
    <definedName name="Caucho_Sabanero_1.50_m" localSheetId="17">#REF!</definedName>
    <definedName name="Caucho_Sabanero_1.50_m" localSheetId="15">#REF!</definedName>
    <definedName name="Caucho_Sabanero_1.50_m">#REF!</definedName>
    <definedName name="Cedro_caqueta_pieza" localSheetId="6">#REF!</definedName>
    <definedName name="Cedro_caqueta_pieza" localSheetId="13">#REF!</definedName>
    <definedName name="Cedro_caqueta_pieza" localSheetId="12">#REF!</definedName>
    <definedName name="Cedro_caqueta_pieza" localSheetId="17">#REF!</definedName>
    <definedName name="Cedro_caqueta_pieza" localSheetId="15">#REF!</definedName>
    <definedName name="Cedro_caqueta_pieza">#REF!</definedName>
    <definedName name="Celosía_en_aluminio" localSheetId="6">#REF!</definedName>
    <definedName name="Celosía_en_aluminio" localSheetId="13">#REF!</definedName>
    <definedName name="Celosía_en_aluminio" localSheetId="12">#REF!</definedName>
    <definedName name="Celosía_en_aluminio" localSheetId="17">#REF!</definedName>
    <definedName name="Celosía_en_aluminio" localSheetId="15">#REF!</definedName>
    <definedName name="Celosía_en_aluminio">#REF!</definedName>
    <definedName name="Cemento_Blanco" localSheetId="6">#REF!</definedName>
    <definedName name="Cemento_Blanco" localSheetId="13">#REF!</definedName>
    <definedName name="Cemento_Blanco" localSheetId="12">#REF!</definedName>
    <definedName name="Cemento_Blanco" localSheetId="17">#REF!</definedName>
    <definedName name="Cemento_Blanco" localSheetId="15">#REF!</definedName>
    <definedName name="Cemento_Blanco">#REF!</definedName>
    <definedName name="Cemento_gris" localSheetId="6">#REF!</definedName>
    <definedName name="Cemento_gris" localSheetId="13">#REF!</definedName>
    <definedName name="Cemento_gris" localSheetId="12">#REF!</definedName>
    <definedName name="Cemento_gris" localSheetId="17">#REF!</definedName>
    <definedName name="Cemento_gris" localSheetId="15">#REF!</definedName>
    <definedName name="Cemento_gris">#REF!</definedName>
    <definedName name="Cepillos" localSheetId="6">#REF!</definedName>
    <definedName name="Cepillos" localSheetId="13">#REF!</definedName>
    <definedName name="Cepillos" localSheetId="12">#REF!</definedName>
    <definedName name="Cepillos" localSheetId="17">#REF!</definedName>
    <definedName name="Cepillos" localSheetId="15">#REF!</definedName>
    <definedName name="Cepillos">#REF!</definedName>
    <definedName name="Ceramica_30_X_30_Ref." localSheetId="6">#REF!</definedName>
    <definedName name="Ceramica_30_X_30_Ref." localSheetId="13">#REF!</definedName>
    <definedName name="Ceramica_30_X_30_Ref." localSheetId="12">#REF!</definedName>
    <definedName name="Ceramica_30_X_30_Ref." localSheetId="17">#REF!</definedName>
    <definedName name="Ceramica_30_X_30_Ref." localSheetId="15">#REF!</definedName>
    <definedName name="Ceramica_30_X_30_Ref.">#REF!</definedName>
    <definedName name="Cerámica_Alfa_Lisa_20x20" localSheetId="6">#REF!</definedName>
    <definedName name="Cerámica_Alfa_Lisa_20x20" localSheetId="13">#REF!</definedName>
    <definedName name="Cerámica_Alfa_Lisa_20x20" localSheetId="12">#REF!</definedName>
    <definedName name="Cerámica_Alfa_Lisa_20x20" localSheetId="17">#REF!</definedName>
    <definedName name="Cerámica_Alfa_Lisa_20x20" localSheetId="15">#REF!</definedName>
    <definedName name="Cerámica_Alfa_Lisa_20x20">#REF!</definedName>
    <definedName name="Cerchas_metalicas_segun_diseño_arquitectonico" localSheetId="6">#REF!</definedName>
    <definedName name="Cerchas_metalicas_segun_diseño_arquitectonico" localSheetId="13">#REF!</definedName>
    <definedName name="Cerchas_metalicas_segun_diseño_arquitectonico" localSheetId="12">#REF!</definedName>
    <definedName name="Cerchas_metalicas_segun_diseño_arquitectonico" localSheetId="17">#REF!</definedName>
    <definedName name="Cerchas_metalicas_segun_diseño_arquitectonico" localSheetId="15">#REF!</definedName>
    <definedName name="Cerchas_metalicas_segun_diseño_arquitectonico">#REF!</definedName>
    <definedName name="Cerco_Ordinario_3_M" localSheetId="6">#REF!</definedName>
    <definedName name="Cerco_Ordinario_3_M" localSheetId="13">#REF!</definedName>
    <definedName name="Cerco_Ordinario_3_M" localSheetId="12">#REF!</definedName>
    <definedName name="Cerco_Ordinario_3_M" localSheetId="17">#REF!</definedName>
    <definedName name="Cerco_Ordinario_3_M" localSheetId="15">#REF!</definedName>
    <definedName name="Cerco_Ordinario_3_M">#REF!</definedName>
    <definedName name="Cerradura__No_hay_sugerencias__baño_A_40S" localSheetId="6">#REF!</definedName>
    <definedName name="Cerradura__No_hay_sugerencias__baño_A_40S" localSheetId="13">#REF!</definedName>
    <definedName name="Cerradura__No_hay_sugerencias__baño_A_40S" localSheetId="12">#REF!</definedName>
    <definedName name="Cerradura__No_hay_sugerencias__baño_A_40S" localSheetId="17">#REF!</definedName>
    <definedName name="Cerradura__No_hay_sugerencias__baño_A_40S" localSheetId="15">#REF!</definedName>
    <definedName name="Cerradura__No_hay_sugerencias__baño_A_40S">#REF!</definedName>
    <definedName name="Cerradura_Ref._A40_S_Orbit_C_M_Schlage" localSheetId="6">#REF!</definedName>
    <definedName name="Cerradura_Ref._A40_S_Orbit_C_M_Schlage" localSheetId="13">#REF!</definedName>
    <definedName name="Cerradura_Ref._A40_S_Orbit_C_M_Schlage" localSheetId="12">#REF!</definedName>
    <definedName name="Cerradura_Ref._A40_S_Orbit_C_M_Schlage" localSheetId="17">#REF!</definedName>
    <definedName name="Cerradura_Ref._A40_S_Orbit_C_M_Schlage" localSheetId="15">#REF!</definedName>
    <definedName name="Cerradura_Ref._A40_S_Orbit_C_M_Schlage">#REF!</definedName>
    <definedName name="Cerradura_Ref._A50_PD_Con_Manija_Orbit_C_M_Schlage" localSheetId="6">#REF!</definedName>
    <definedName name="Cerradura_Ref._A50_PD_Con_Manija_Orbit_C_M_Schlage" localSheetId="13">#REF!</definedName>
    <definedName name="Cerradura_Ref._A50_PD_Con_Manija_Orbit_C_M_Schlage" localSheetId="12">#REF!</definedName>
    <definedName name="Cerradura_Ref._A50_PD_Con_Manija_Orbit_C_M_Schlage" localSheetId="17">#REF!</definedName>
    <definedName name="Cerradura_Ref._A50_PD_Con_Manija_Orbit_C_M_Schlage" localSheetId="15">#REF!</definedName>
    <definedName name="Cerradura_Ref._A50_PD_Con_Manija_Orbit_C_M_Schlage">#REF!</definedName>
    <definedName name="Cerradura_Ref._A50_WD_Orbit_C_M_Schlage" localSheetId="6">#REF!</definedName>
    <definedName name="Cerradura_Ref._A50_WD_Orbit_C_M_Schlage" localSheetId="13">#REF!</definedName>
    <definedName name="Cerradura_Ref._A50_WD_Orbit_C_M_Schlage" localSheetId="12">#REF!</definedName>
    <definedName name="Cerradura_Ref._A50_WD_Orbit_C_M_Schlage" localSheetId="17">#REF!</definedName>
    <definedName name="Cerradura_Ref._A50_WD_Orbit_C_M_Schlage" localSheetId="15">#REF!</definedName>
    <definedName name="Cerradura_Ref._A50_WD_Orbit_C_M_Schlage">#REF!</definedName>
    <definedName name="Cerradura_Ref._A80_PD_Orbit_C_M_Schlage" localSheetId="6">#REF!</definedName>
    <definedName name="Cerradura_Ref._A80_PD_Orbit_C_M_Schlage" localSheetId="13">#REF!</definedName>
    <definedName name="Cerradura_Ref._A80_PD_Orbit_C_M_Schlage" localSheetId="12">#REF!</definedName>
    <definedName name="Cerradura_Ref._A80_PD_Orbit_C_M_Schlage" localSheetId="17">#REF!</definedName>
    <definedName name="Cerradura_Ref._A80_PD_Orbit_C_M_Schlage" localSheetId="15">#REF!</definedName>
    <definedName name="Cerradura_Ref._A80_PD_Orbit_C_M_Schlage">#REF!</definedName>
    <definedName name="Cerradura_Ref._B362_C_M_Schlage" localSheetId="6">#REF!</definedName>
    <definedName name="Cerradura_Ref._B362_C_M_Schlage" localSheetId="13">#REF!</definedName>
    <definedName name="Cerradura_Ref._B362_C_M_Schlage" localSheetId="12">#REF!</definedName>
    <definedName name="Cerradura_Ref._B362_C_M_Schlage" localSheetId="17">#REF!</definedName>
    <definedName name="Cerradura_Ref._B362_C_M_Schlage" localSheetId="15">#REF!</definedName>
    <definedName name="Cerradura_Ref._B362_C_M_Schlage">#REF!</definedName>
    <definedName name="Certificacion_por_Punto_Sencillo" localSheetId="6">#REF!</definedName>
    <definedName name="Certificacion_por_Punto_Sencillo" localSheetId="13">#REF!</definedName>
    <definedName name="Certificacion_por_Punto_Sencillo" localSheetId="12">#REF!</definedName>
    <definedName name="Certificacion_por_Punto_Sencillo" localSheetId="17">#REF!</definedName>
    <definedName name="Certificacion_por_Punto_Sencillo" localSheetId="15">#REF!</definedName>
    <definedName name="Certificacion_por_Punto_Sencillo">#REF!</definedName>
    <definedName name="Chazos_de_Madera_10_X_10" localSheetId="6">#REF!</definedName>
    <definedName name="Chazos_de_Madera_10_X_10" localSheetId="13">#REF!</definedName>
    <definedName name="Chazos_de_Madera_10_X_10" localSheetId="12">#REF!</definedName>
    <definedName name="Chazos_de_Madera_10_X_10" localSheetId="17">#REF!</definedName>
    <definedName name="Chazos_de_Madera_10_X_10" localSheetId="15">#REF!</definedName>
    <definedName name="Chazos_de_Madera_10_X_10">#REF!</definedName>
    <definedName name="Cheque_1" localSheetId="6">#REF!</definedName>
    <definedName name="Cheque_1" localSheetId="13">#REF!</definedName>
    <definedName name="Cheque_1" localSheetId="12">#REF!</definedName>
    <definedName name="Cheque_1" localSheetId="17">#REF!</definedName>
    <definedName name="Cheque_1" localSheetId="15">#REF!</definedName>
    <definedName name="Cheque_1">#REF!</definedName>
    <definedName name="Cheque_1_1_2" localSheetId="6">#REF!</definedName>
    <definedName name="Cheque_1_1_2" localSheetId="13">#REF!</definedName>
    <definedName name="Cheque_1_1_2" localSheetId="12">#REF!</definedName>
    <definedName name="Cheque_1_1_2" localSheetId="17">#REF!</definedName>
    <definedName name="Cheque_1_1_2" localSheetId="15">#REF!</definedName>
    <definedName name="Cheque_1_1_2">#REF!</definedName>
    <definedName name="Cheque_2" localSheetId="6">#REF!</definedName>
    <definedName name="Cheque_2" localSheetId="13">#REF!</definedName>
    <definedName name="Cheque_2" localSheetId="12">#REF!</definedName>
    <definedName name="Cheque_2" localSheetId="17">#REF!</definedName>
    <definedName name="Cheque_2" localSheetId="15">#REF!</definedName>
    <definedName name="Cheque_2">#REF!</definedName>
    <definedName name="Cheque_3" localSheetId="6">#REF!</definedName>
    <definedName name="Cheque_3" localSheetId="13">#REF!</definedName>
    <definedName name="Cheque_3" localSheetId="12">#REF!</definedName>
    <definedName name="Cheque_3" localSheetId="17">#REF!</definedName>
    <definedName name="Cheque_3" localSheetId="15">#REF!</definedName>
    <definedName name="Cheque_3">#REF!</definedName>
    <definedName name="Cinta_teflón" localSheetId="6">#REF!</definedName>
    <definedName name="Cinta_teflón" localSheetId="13">#REF!</definedName>
    <definedName name="Cinta_teflón" localSheetId="12">#REF!</definedName>
    <definedName name="Cinta_teflón" localSheetId="17">#REF!</definedName>
    <definedName name="Cinta_teflón" localSheetId="15">#REF!</definedName>
    <definedName name="Cinta_teflón">#REF!</definedName>
    <definedName name="CIR">#N/A</definedName>
    <definedName name="CLUB_NAVAL_DE_SUBOFICIALES" localSheetId="6">'Exp. oferente ADICIONAL'!#REF!</definedName>
    <definedName name="Cocineta_estufa_a_gas_dos_puestos" localSheetId="6">#REF!</definedName>
    <definedName name="Cocineta_estufa_a_gas_dos_puestos" localSheetId="13">#REF!</definedName>
    <definedName name="Cocineta_estufa_a_gas_dos_puestos" localSheetId="12">#REF!</definedName>
    <definedName name="Cocineta_estufa_a_gas_dos_puestos" localSheetId="17">#REF!</definedName>
    <definedName name="Cocineta_estufa_a_gas_dos_puestos" localSheetId="15">#REF!</definedName>
    <definedName name="Cocineta_estufa_a_gas_dos_puestos">#REF!</definedName>
    <definedName name="Codo_45_cobre_tipo_CxC" localSheetId="6">#REF!</definedName>
    <definedName name="Codo_45_cobre_tipo_CxC" localSheetId="13">#REF!</definedName>
    <definedName name="Codo_45_cobre_tipo_CxC" localSheetId="12">#REF!</definedName>
    <definedName name="Codo_45_cobre_tipo_CxC" localSheetId="17">#REF!</definedName>
    <definedName name="Codo_45_cobre_tipo_CxC" localSheetId="15">#REF!</definedName>
    <definedName name="Codo_45_cobre_tipo_CxC">#REF!</definedName>
    <definedName name="Codo_90_1_4__c_x_c_sanitario_3" localSheetId="6">#REF!</definedName>
    <definedName name="Codo_90_1_4__c_x_c_sanitario_3" localSheetId="13">#REF!</definedName>
    <definedName name="Codo_90_1_4__c_x_c_sanitario_3" localSheetId="12">#REF!</definedName>
    <definedName name="Codo_90_1_4__c_x_c_sanitario_3" localSheetId="17">#REF!</definedName>
    <definedName name="Codo_90_1_4__c_x_c_sanitario_3" localSheetId="15">#REF!</definedName>
    <definedName name="Codo_90_1_4__c_x_c_sanitario_3">#REF!</definedName>
    <definedName name="Codo_90_1_4__c_x_c_sanitario_4" localSheetId="6">#REF!</definedName>
    <definedName name="Codo_90_1_4__c_x_c_sanitario_4" localSheetId="13">#REF!</definedName>
    <definedName name="Codo_90_1_4__c_x_c_sanitario_4" localSheetId="12">#REF!</definedName>
    <definedName name="Codo_90_1_4__c_x_c_sanitario_4" localSheetId="17">#REF!</definedName>
    <definedName name="Codo_90_1_4__c_x_c_sanitario_4" localSheetId="15">#REF!</definedName>
    <definedName name="Codo_90_1_4__c_x_c_sanitario_4">#REF!</definedName>
    <definedName name="Codo_90_cobre_tipo_CxC" localSheetId="6">#REF!</definedName>
    <definedName name="Codo_90_cobre_tipo_CxC" localSheetId="13">#REF!</definedName>
    <definedName name="Codo_90_cobre_tipo_CxC" localSheetId="12">#REF!</definedName>
    <definedName name="Codo_90_cobre_tipo_CxC" localSheetId="17">#REF!</definedName>
    <definedName name="Codo_90_cobre_tipo_CxC" localSheetId="15">#REF!</definedName>
    <definedName name="Codo_90_cobre_tipo_CxC">#REF!</definedName>
    <definedName name="Codo_90_presión_P.V.C._1" localSheetId="6">#REF!</definedName>
    <definedName name="Codo_90_presión_P.V.C._1" localSheetId="13">#REF!</definedName>
    <definedName name="Codo_90_presión_P.V.C._1" localSheetId="12">#REF!</definedName>
    <definedName name="Codo_90_presión_P.V.C._1" localSheetId="17">#REF!</definedName>
    <definedName name="Codo_90_presión_P.V.C._1" localSheetId="15">#REF!</definedName>
    <definedName name="Codo_90_presión_P.V.C._1">#REF!</definedName>
    <definedName name="Codo_90_presión_P.V.C._1_1_2" localSheetId="6">#REF!</definedName>
    <definedName name="Codo_90_presión_P.V.C._1_1_2" localSheetId="13">#REF!</definedName>
    <definedName name="Codo_90_presión_P.V.C._1_1_2" localSheetId="12">#REF!</definedName>
    <definedName name="Codo_90_presión_P.V.C._1_1_2" localSheetId="17">#REF!</definedName>
    <definedName name="Codo_90_presión_P.V.C._1_1_2" localSheetId="15">#REF!</definedName>
    <definedName name="Codo_90_presión_P.V.C._1_1_2">#REF!</definedName>
    <definedName name="Codo_90_presión_P.V.C._1_2" localSheetId="6">#REF!</definedName>
    <definedName name="Codo_90_presión_P.V.C._1_2" localSheetId="13">#REF!</definedName>
    <definedName name="Codo_90_presión_P.V.C._1_2" localSheetId="12">#REF!</definedName>
    <definedName name="Codo_90_presión_P.V.C._1_2" localSheetId="17">#REF!</definedName>
    <definedName name="Codo_90_presión_P.V.C._1_2" localSheetId="15">#REF!</definedName>
    <definedName name="Codo_90_presión_P.V.C._1_2">#REF!</definedName>
    <definedName name="Codo_90_presión_P.V.C._3_4" localSheetId="6">#REF!</definedName>
    <definedName name="Codo_90_presión_P.V.C._3_4" localSheetId="13">#REF!</definedName>
    <definedName name="Codo_90_presión_P.V.C._3_4" localSheetId="12">#REF!</definedName>
    <definedName name="Codo_90_presión_P.V.C._3_4" localSheetId="17">#REF!</definedName>
    <definedName name="Codo_90_presión_P.V.C._3_4" localSheetId="15">#REF!</definedName>
    <definedName name="Codo_90_presión_P.V.C._3_4">#REF!</definedName>
    <definedName name="Codo_90o_1_4__CxC_SANITARIO_2" localSheetId="6">#REF!</definedName>
    <definedName name="Codo_90o_1_4__CxC_SANITARIO_2" localSheetId="13">#REF!</definedName>
    <definedName name="Codo_90o_1_4__CxC_SANITARIO_2" localSheetId="12">#REF!</definedName>
    <definedName name="Codo_90o_1_4__CxC_SANITARIO_2" localSheetId="17">#REF!</definedName>
    <definedName name="Codo_90o_1_4__CxC_SANITARIO_2" localSheetId="15">#REF!</definedName>
    <definedName name="Codo_90o_1_4__CxC_SANITARIO_2">#REF!</definedName>
    <definedName name="Codo_90o_1_4__CxC_SANITARIO_3" localSheetId="6">#REF!</definedName>
    <definedName name="Codo_90o_1_4__CxC_SANITARIO_3" localSheetId="13">#REF!</definedName>
    <definedName name="Codo_90o_1_4__CxC_SANITARIO_3" localSheetId="12">#REF!</definedName>
    <definedName name="Codo_90o_1_4__CxC_SANITARIO_3" localSheetId="17">#REF!</definedName>
    <definedName name="Codo_90o_1_4__CxC_SANITARIO_3" localSheetId="15">#REF!</definedName>
    <definedName name="Codo_90o_1_4__CxC_SANITARIO_3">#REF!</definedName>
    <definedName name="Codo_90o_1_4__CxC_SANITARIO_4" localSheetId="6">#REF!</definedName>
    <definedName name="Codo_90o_1_4__CxC_SANITARIO_4" localSheetId="13">#REF!</definedName>
    <definedName name="Codo_90o_1_4__CxC_SANITARIO_4" localSheetId="12">#REF!</definedName>
    <definedName name="Codo_90o_1_4__CxC_SANITARIO_4" localSheetId="17">#REF!</definedName>
    <definedName name="Codo_90o_1_4__CxC_SANITARIO_4" localSheetId="15">#REF!</definedName>
    <definedName name="Codo_90o_1_4__CxC_SANITARIO_4">#REF!</definedName>
    <definedName name="Codo_90o_1_4__CxC_SANITARIO_6" localSheetId="6">#REF!</definedName>
    <definedName name="Codo_90o_1_4__CxC_SANITARIO_6" localSheetId="13">#REF!</definedName>
    <definedName name="Codo_90o_1_4__CxC_SANITARIO_6" localSheetId="12">#REF!</definedName>
    <definedName name="Codo_90o_1_4__CxC_SANITARIO_6" localSheetId="17">#REF!</definedName>
    <definedName name="Codo_90o_1_4__CxC_SANITARIO_6" localSheetId="15">#REF!</definedName>
    <definedName name="Codo_90o_1_4__CxC_SANITARIO_6">#REF!</definedName>
    <definedName name="Codo_90o_Presión_P.V.C._1" localSheetId="6">#REF!</definedName>
    <definedName name="Codo_90o_Presión_P.V.C._1" localSheetId="13">#REF!</definedName>
    <definedName name="Codo_90o_Presión_P.V.C._1" localSheetId="12">#REF!</definedName>
    <definedName name="Codo_90o_Presión_P.V.C._1" localSheetId="17">#REF!</definedName>
    <definedName name="Codo_90o_Presión_P.V.C._1" localSheetId="15">#REF!</definedName>
    <definedName name="Codo_90o_Presión_P.V.C._1">#REF!</definedName>
    <definedName name="Codo_90o_Presión_P.V.C._1_1_2" localSheetId="6">#REF!</definedName>
    <definedName name="Codo_90o_Presión_P.V.C._1_1_2" localSheetId="13">#REF!</definedName>
    <definedName name="Codo_90o_Presión_P.V.C._1_1_2" localSheetId="12">#REF!</definedName>
    <definedName name="Codo_90o_Presión_P.V.C._1_1_2" localSheetId="17">#REF!</definedName>
    <definedName name="Codo_90o_Presión_P.V.C._1_1_2" localSheetId="15">#REF!</definedName>
    <definedName name="Codo_90o_Presión_P.V.C._1_1_2">#REF!</definedName>
    <definedName name="Codo_90o_Presión_P.V.C._1_1_4" localSheetId="6">#REF!</definedName>
    <definedName name="Codo_90o_Presión_P.V.C._1_1_4" localSheetId="13">#REF!</definedName>
    <definedName name="Codo_90o_Presión_P.V.C._1_1_4" localSheetId="12">#REF!</definedName>
    <definedName name="Codo_90o_Presión_P.V.C._1_1_4" localSheetId="17">#REF!</definedName>
    <definedName name="Codo_90o_Presión_P.V.C._1_1_4" localSheetId="15">#REF!</definedName>
    <definedName name="Codo_90o_Presión_P.V.C._1_1_4">#REF!</definedName>
    <definedName name="Codo_90o_Presión_P.V.C._1_2" localSheetId="6">#REF!</definedName>
    <definedName name="Codo_90o_Presión_P.V.C._1_2" localSheetId="13">#REF!</definedName>
    <definedName name="Codo_90o_Presión_P.V.C._1_2" localSheetId="12">#REF!</definedName>
    <definedName name="Codo_90o_Presión_P.V.C._1_2" localSheetId="17">#REF!</definedName>
    <definedName name="Codo_90o_Presión_P.V.C._1_2" localSheetId="15">#REF!</definedName>
    <definedName name="Codo_90o_Presión_P.V.C._1_2">#REF!</definedName>
    <definedName name="Codo_90o_Presión_P.V.C._2" localSheetId="6">#REF!</definedName>
    <definedName name="Codo_90o_Presión_P.V.C._2" localSheetId="13">#REF!</definedName>
    <definedName name="Codo_90o_Presión_P.V.C._2" localSheetId="12">#REF!</definedName>
    <definedName name="Codo_90o_Presión_P.V.C._2" localSheetId="17">#REF!</definedName>
    <definedName name="Codo_90o_Presión_P.V.C._2" localSheetId="15">#REF!</definedName>
    <definedName name="Codo_90o_Presión_P.V.C._2">#REF!</definedName>
    <definedName name="Codo_90o_Presión_P.V.C._2_1_2" localSheetId="6">#REF!</definedName>
    <definedName name="Codo_90o_Presión_P.V.C._2_1_2" localSheetId="13">#REF!</definedName>
    <definedName name="Codo_90o_Presión_P.V.C._2_1_2" localSheetId="12">#REF!</definedName>
    <definedName name="Codo_90o_Presión_P.V.C._2_1_2" localSheetId="17">#REF!</definedName>
    <definedName name="Codo_90o_Presión_P.V.C._2_1_2" localSheetId="15">#REF!</definedName>
    <definedName name="Codo_90o_Presión_P.V.C._2_1_2">#REF!</definedName>
    <definedName name="Codo_90o_Presión_P.V.C._3" localSheetId="6">#REF!</definedName>
    <definedName name="Codo_90o_Presión_P.V.C._3" localSheetId="13">#REF!</definedName>
    <definedName name="Codo_90o_Presión_P.V.C._3" localSheetId="12">#REF!</definedName>
    <definedName name="Codo_90o_Presión_P.V.C._3" localSheetId="17">#REF!</definedName>
    <definedName name="Codo_90o_Presión_P.V.C._3" localSheetId="15">#REF!</definedName>
    <definedName name="Codo_90o_Presión_P.V.C._3">#REF!</definedName>
    <definedName name="Codo_90o_Presión_P.V.C._3_4" localSheetId="6">#REF!</definedName>
    <definedName name="Codo_90o_Presión_P.V.C._3_4" localSheetId="13">#REF!</definedName>
    <definedName name="Codo_90o_Presión_P.V.C._3_4" localSheetId="12">#REF!</definedName>
    <definedName name="Codo_90o_Presión_P.V.C._3_4" localSheetId="17">#REF!</definedName>
    <definedName name="Codo_90o_Presión_P.V.C._3_4" localSheetId="15">#REF!</definedName>
    <definedName name="Codo_90o_Presión_P.V.C._3_4">#REF!</definedName>
    <definedName name="Codo_galvanizado_1" localSheetId="6">#REF!</definedName>
    <definedName name="Codo_galvanizado_1" localSheetId="13">#REF!</definedName>
    <definedName name="Codo_galvanizado_1" localSheetId="12">#REF!</definedName>
    <definedName name="Codo_galvanizado_1" localSheetId="17">#REF!</definedName>
    <definedName name="Codo_galvanizado_1" localSheetId="15">#REF!</definedName>
    <definedName name="Codo_galvanizado_1">#REF!</definedName>
    <definedName name="Codo_galvanizado_1_1_2" localSheetId="6">#REF!</definedName>
    <definedName name="Codo_galvanizado_1_1_2" localSheetId="13">#REF!</definedName>
    <definedName name="Codo_galvanizado_1_1_2" localSheetId="12">#REF!</definedName>
    <definedName name="Codo_galvanizado_1_1_2" localSheetId="17">#REF!</definedName>
    <definedName name="Codo_galvanizado_1_1_2" localSheetId="15">#REF!</definedName>
    <definedName name="Codo_galvanizado_1_1_2">#REF!</definedName>
    <definedName name="Codo_galvanizado_2" localSheetId="6">#REF!</definedName>
    <definedName name="Codo_galvanizado_2" localSheetId="13">#REF!</definedName>
    <definedName name="Codo_galvanizado_2" localSheetId="12">#REF!</definedName>
    <definedName name="Codo_galvanizado_2" localSheetId="17">#REF!</definedName>
    <definedName name="Codo_galvanizado_2" localSheetId="15">#REF!</definedName>
    <definedName name="Codo_galvanizado_2">#REF!</definedName>
    <definedName name="Codo_Galvanizado_3" localSheetId="6">#REF!</definedName>
    <definedName name="Codo_Galvanizado_3" localSheetId="13">#REF!</definedName>
    <definedName name="Codo_Galvanizado_3" localSheetId="12">#REF!</definedName>
    <definedName name="Codo_Galvanizado_3" localSheetId="17">#REF!</definedName>
    <definedName name="Codo_Galvanizado_3" localSheetId="15">#REF!</definedName>
    <definedName name="Codo_Galvanizado_3">#REF!</definedName>
    <definedName name="Color_mineral" localSheetId="6">#REF!</definedName>
    <definedName name="Color_mineral" localSheetId="13">#REF!</definedName>
    <definedName name="Color_mineral" localSheetId="12">#REF!</definedName>
    <definedName name="Color_mineral" localSheetId="17">#REF!</definedName>
    <definedName name="Color_mineral" localSheetId="15">#REF!</definedName>
    <definedName name="Color_mineral">#REF!</definedName>
    <definedName name="Compresor_2_Martillos_185_PCM" localSheetId="6">#REF!</definedName>
    <definedName name="Compresor_2_Martillos_185_PCM" localSheetId="13">#REF!</definedName>
    <definedName name="Compresor_2_Martillos_185_PCM" localSheetId="12">#REF!</definedName>
    <definedName name="Compresor_2_Martillos_185_PCM" localSheetId="17">#REF!</definedName>
    <definedName name="Compresor_2_Martillos_185_PCM" localSheetId="15">#REF!</definedName>
    <definedName name="Compresor_2_Martillos_185_PCM">#REF!</definedName>
    <definedName name="Concreto_1_3_5" localSheetId="6">#REF!</definedName>
    <definedName name="Concreto_1_3_5" localSheetId="13">#REF!</definedName>
    <definedName name="Concreto_1_3_5" localSheetId="12">#REF!</definedName>
    <definedName name="Concreto_1_3_5" localSheetId="17">#REF!</definedName>
    <definedName name="Concreto_1_3_5" localSheetId="15">#REF!</definedName>
    <definedName name="Concreto_1_3_5">#REF!</definedName>
    <definedName name="Concreto_2500_PSI" localSheetId="6">#REF!</definedName>
    <definedName name="Concreto_2500_PSI" localSheetId="13">#REF!</definedName>
    <definedName name="Concreto_2500_PSI" localSheetId="12">#REF!</definedName>
    <definedName name="Concreto_2500_PSI" localSheetId="17">#REF!</definedName>
    <definedName name="Concreto_2500_PSI" localSheetId="15">#REF!</definedName>
    <definedName name="Concreto_2500_PSI">#REF!</definedName>
    <definedName name="Concreto_3000_PSI" localSheetId="6">#REF!</definedName>
    <definedName name="Concreto_3000_PSI" localSheetId="13">#REF!</definedName>
    <definedName name="Concreto_3000_PSI" localSheetId="12">#REF!</definedName>
    <definedName name="Concreto_3000_PSI" localSheetId="17">#REF!</definedName>
    <definedName name="Concreto_3000_PSI" localSheetId="15">#REF!</definedName>
    <definedName name="Concreto_3000_PSI">#REF!</definedName>
    <definedName name="Concreto_a_granel_con_silo_puesto_en_obra__cemento_1A__2500_P.S.I." localSheetId="6">#REF!</definedName>
    <definedName name="Concreto_a_granel_con_silo_puesto_en_obra__cemento_1A__2500_P.S.I." localSheetId="13">#REF!</definedName>
    <definedName name="Concreto_a_granel_con_silo_puesto_en_obra__cemento_1A__2500_P.S.I." localSheetId="12">#REF!</definedName>
    <definedName name="Concreto_a_granel_con_silo_puesto_en_obra__cemento_1A__2500_P.S.I." localSheetId="17">#REF!</definedName>
    <definedName name="Concreto_a_granel_con_silo_puesto_en_obra__cemento_1A__2500_P.S.I." localSheetId="15">#REF!</definedName>
    <definedName name="Concreto_a_granel_con_silo_puesto_en_obra__cemento_1A__2500_P.S.I.">#REF!</definedName>
    <definedName name="Concreto_a_granel_con_silo_puesto_en_obra__cemento_1A__3000_P.S.I." localSheetId="6">#REF!</definedName>
    <definedName name="Concreto_a_granel_con_silo_puesto_en_obra__cemento_1A__3000_P.S.I." localSheetId="13">#REF!</definedName>
    <definedName name="Concreto_a_granel_con_silo_puesto_en_obra__cemento_1A__3000_P.S.I." localSheetId="12">#REF!</definedName>
    <definedName name="Concreto_a_granel_con_silo_puesto_en_obra__cemento_1A__3000_P.S.I." localSheetId="17">#REF!</definedName>
    <definedName name="Concreto_a_granel_con_silo_puesto_en_obra__cemento_1A__3000_P.S.I." localSheetId="15">#REF!</definedName>
    <definedName name="Concreto_a_granel_con_silo_puesto_en_obra__cemento_1A__3000_P.S.I.">#REF!</definedName>
    <definedName name="Concreto_a_granel_con_silo_puesto_en_obra__cemento_1A__4000_P.S.I." localSheetId="6">#REF!</definedName>
    <definedName name="Concreto_a_granel_con_silo_puesto_en_obra__cemento_1A__4000_P.S.I." localSheetId="13">#REF!</definedName>
    <definedName name="Concreto_a_granel_con_silo_puesto_en_obra__cemento_1A__4000_P.S.I." localSheetId="12">#REF!</definedName>
    <definedName name="Concreto_a_granel_con_silo_puesto_en_obra__cemento_1A__4000_P.S.I." localSheetId="17">#REF!</definedName>
    <definedName name="Concreto_a_granel_con_silo_puesto_en_obra__cemento_1A__4000_P.S.I." localSheetId="15">#REF!</definedName>
    <definedName name="Concreto_a_granel_con_silo_puesto_en_obra__cemento_1A__4000_P.S.I.">#REF!</definedName>
    <definedName name="Concreto_común_3000_P.S.I." localSheetId="6">#REF!</definedName>
    <definedName name="Concreto_común_3000_P.S.I." localSheetId="13">#REF!</definedName>
    <definedName name="Concreto_común_3000_P.S.I." localSheetId="12">#REF!</definedName>
    <definedName name="Concreto_común_3000_P.S.I." localSheetId="17">#REF!</definedName>
    <definedName name="Concreto_común_3000_P.S.I." localSheetId="15">#REF!</definedName>
    <definedName name="Concreto_común_3000_P.S.I.">#REF!</definedName>
    <definedName name="Concreto_Corriente_2500_P.S.I." localSheetId="6">#REF!</definedName>
    <definedName name="Concreto_Corriente_2500_P.S.I." localSheetId="13">#REF!</definedName>
    <definedName name="Concreto_Corriente_2500_P.S.I." localSheetId="12">#REF!</definedName>
    <definedName name="Concreto_Corriente_2500_P.S.I." localSheetId="17">#REF!</definedName>
    <definedName name="Concreto_Corriente_2500_P.S.I." localSheetId="15">#REF!</definedName>
    <definedName name="Concreto_Corriente_2500_P.S.I.">#REF!</definedName>
    <definedName name="Concreto_Corriente_3000_P.S.I." localSheetId="6">#REF!</definedName>
    <definedName name="Concreto_Corriente_3000_P.S.I." localSheetId="13">#REF!</definedName>
    <definedName name="Concreto_Corriente_3000_P.S.I." localSheetId="12">#REF!</definedName>
    <definedName name="Concreto_Corriente_3000_P.S.I." localSheetId="17">#REF!</definedName>
    <definedName name="Concreto_Corriente_3000_P.S.I." localSheetId="15">#REF!</definedName>
    <definedName name="Concreto_Corriente_3000_P.S.I.">#REF!</definedName>
    <definedName name="Concreto_corriente_de_2500_P.S.I." localSheetId="6">#REF!</definedName>
    <definedName name="Concreto_corriente_de_2500_P.S.I." localSheetId="13">#REF!</definedName>
    <definedName name="Concreto_corriente_de_2500_P.S.I." localSheetId="12">#REF!</definedName>
    <definedName name="Concreto_corriente_de_2500_P.S.I." localSheetId="17">#REF!</definedName>
    <definedName name="Concreto_corriente_de_2500_P.S.I." localSheetId="15">#REF!</definedName>
    <definedName name="Concreto_corriente_de_2500_P.S.I.">#REF!</definedName>
    <definedName name="Concreto_Corriente_de_3000_P.S.I." localSheetId="6">#REF!</definedName>
    <definedName name="Concreto_Corriente_de_3000_P.S.I." localSheetId="13">#REF!</definedName>
    <definedName name="Concreto_Corriente_de_3000_P.S.I." localSheetId="12">#REF!</definedName>
    <definedName name="Concreto_Corriente_de_3000_P.S.I." localSheetId="17">#REF!</definedName>
    <definedName name="Concreto_Corriente_de_3000_P.S.I." localSheetId="15">#REF!</definedName>
    <definedName name="Concreto_Corriente_de_3000_P.S.I.">#REF!</definedName>
    <definedName name="Concreto_Corriente_de_4000_P.S.I." localSheetId="6">#REF!</definedName>
    <definedName name="Concreto_Corriente_de_4000_P.S.I." localSheetId="13">#REF!</definedName>
    <definedName name="Concreto_Corriente_de_4000_P.S.I." localSheetId="12">#REF!</definedName>
    <definedName name="Concreto_Corriente_de_4000_P.S.I." localSheetId="17">#REF!</definedName>
    <definedName name="Concreto_Corriente_de_4000_P.S.I." localSheetId="15">#REF!</definedName>
    <definedName name="Concreto_Corriente_de_4000_P.S.I.">#REF!</definedName>
    <definedName name="Concreto_Gravilla_Fina_2000_psi" localSheetId="6">#REF!</definedName>
    <definedName name="Concreto_Gravilla_Fina_2000_psi" localSheetId="13">#REF!</definedName>
    <definedName name="Concreto_Gravilla_Fina_2000_psi" localSheetId="12">#REF!</definedName>
    <definedName name="Concreto_Gravilla_Fina_2000_psi" localSheetId="17">#REF!</definedName>
    <definedName name="Concreto_Gravilla_Fina_2000_psi" localSheetId="15">#REF!</definedName>
    <definedName name="Concreto_Gravilla_Fina_2000_psi">#REF!</definedName>
    <definedName name="Conexión_Siamesa" localSheetId="6">#REF!</definedName>
    <definedName name="Conexión_Siamesa" localSheetId="13">#REF!</definedName>
    <definedName name="Conexión_Siamesa" localSheetId="12">#REF!</definedName>
    <definedName name="Conexión_Siamesa" localSheetId="17">#REF!</definedName>
    <definedName name="Conexión_Siamesa" localSheetId="15">#REF!</definedName>
    <definedName name="Conexión_Siamesa">#REF!</definedName>
    <definedName name="Conexión_Siamesa_de_2_1_2__X_2_1_2__X_3" localSheetId="6">#REF!</definedName>
    <definedName name="Conexión_Siamesa_de_2_1_2__X_2_1_2__X_3" localSheetId="13">#REF!</definedName>
    <definedName name="Conexión_Siamesa_de_2_1_2__X_2_1_2__X_3" localSheetId="12">#REF!</definedName>
    <definedName name="Conexión_Siamesa_de_2_1_2__X_2_1_2__X_3" localSheetId="17">#REF!</definedName>
    <definedName name="Conexión_Siamesa_de_2_1_2__X_2_1_2__X_3" localSheetId="15">#REF!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6">#REF!</definedName>
    <definedName name="CotizacionARP" localSheetId="13">#REF!</definedName>
    <definedName name="CotizacionARP" localSheetId="12">#REF!</definedName>
    <definedName name="CotizacionARP" localSheetId="17">#REF!</definedName>
    <definedName name="CotizacionARP" localSheetId="15">#REF!</definedName>
    <definedName name="CotizacionARP">#REF!</definedName>
    <definedName name="Cuadrilla_Albañilería_OF_Ayudante" localSheetId="6">#REF!</definedName>
    <definedName name="Cuadrilla_Albañilería_OF_Ayudante" localSheetId="13">#REF!</definedName>
    <definedName name="Cuadrilla_Albañilería_OF_Ayudante" localSheetId="12">#REF!</definedName>
    <definedName name="Cuadrilla_Albañilería_OF_Ayudante" localSheetId="17">#REF!</definedName>
    <definedName name="Cuadrilla_Albañilería_OF_Ayudante" localSheetId="15">#REF!</definedName>
    <definedName name="Cuadrilla_Albañilería_OF_Ayudante">#REF!</definedName>
    <definedName name="Cubierta_sándwich___Deck_Aluzinc_333C_mm_Cal_26" localSheetId="6">#REF!</definedName>
    <definedName name="Cubierta_sándwich___Deck_Aluzinc_333C_mm_Cal_26" localSheetId="13">#REF!</definedName>
    <definedName name="Cubierta_sándwich___Deck_Aluzinc_333C_mm_Cal_26" localSheetId="12">#REF!</definedName>
    <definedName name="Cubierta_sándwich___Deck_Aluzinc_333C_mm_Cal_26" localSheetId="17">#REF!</definedName>
    <definedName name="Cubierta_sándwich___Deck_Aluzinc_333C_mm_Cal_26" localSheetId="15">#REF!</definedName>
    <definedName name="Cubierta_sándwich___Deck_Aluzinc_333C_mm_Cal_26">#REF!</definedName>
    <definedName name="Cubierta_Trapezoidal_Acesco_3_05" localSheetId="6">#REF!</definedName>
    <definedName name="Cubierta_Trapezoidal_Acesco_3_05" localSheetId="13">#REF!</definedName>
    <definedName name="Cubierta_Trapezoidal_Acesco_3_05" localSheetId="12">#REF!</definedName>
    <definedName name="Cubierta_Trapezoidal_Acesco_3_05" localSheetId="17">#REF!</definedName>
    <definedName name="Cubierta_Trapezoidal_Acesco_3_05" localSheetId="15">#REF!</definedName>
    <definedName name="Cubierta_Trapezoidal_Acesco_3_05">#REF!</definedName>
    <definedName name="Cuchillas" localSheetId="6">#REF!</definedName>
    <definedName name="Cuchillas" localSheetId="13">#REF!</definedName>
    <definedName name="Cuchillas" localSheetId="12">#REF!</definedName>
    <definedName name="Cuchillas" localSheetId="17">#REF!</definedName>
    <definedName name="Cuchillas" localSheetId="15">#REF!</definedName>
    <definedName name="Cuchillas">#REF!</definedName>
    <definedName name="Cupula_tragante_4_x2" localSheetId="6">#REF!</definedName>
    <definedName name="Cupula_tragante_4_x2" localSheetId="13">#REF!</definedName>
    <definedName name="Cupula_tragante_4_x2" localSheetId="12">#REF!</definedName>
    <definedName name="Cupula_tragante_4_x2" localSheetId="17">#REF!</definedName>
    <definedName name="Cupula_tragante_4_x2" localSheetId="15">#REF!</definedName>
    <definedName name="Cupula_tragante_4_x2">#REF!</definedName>
    <definedName name="Dbgcm" localSheetId="6">#REF!</definedName>
    <definedName name="Dbgcm" localSheetId="13">#REF!</definedName>
    <definedName name="Dbgcm" localSheetId="12">#REF!</definedName>
    <definedName name="Dbgcm" localSheetId="17">#REF!</definedName>
    <definedName name="Dbgcm" localSheetId="15">#REF!</definedName>
    <definedName name="Dbgcm">#REF!</definedName>
    <definedName name="Dcacm" localSheetId="6">#REF!</definedName>
    <definedName name="Dcacm" localSheetId="13">#REF!</definedName>
    <definedName name="Dcacm" localSheetId="12">#REF!</definedName>
    <definedName name="Dcacm" localSheetId="17">#REF!</definedName>
    <definedName name="Dcacm" localSheetId="15">#REF!</definedName>
    <definedName name="Dcacm">#REF!</definedName>
    <definedName name="DESC">VLOOKUP([2]PPTO!$F1,[2]AC!$B$1:$D$65536,2,0)</definedName>
    <definedName name="Desinfeccion_del_Sistema_de_Agua_Potable" localSheetId="6">#REF!</definedName>
    <definedName name="Desinfeccion_del_Sistema_de_Agua_Potable" localSheetId="13">#REF!</definedName>
    <definedName name="Desinfeccion_del_Sistema_de_Agua_Potable" localSheetId="12">#REF!</definedName>
    <definedName name="Desinfeccion_del_Sistema_de_Agua_Potable" localSheetId="17">#REF!</definedName>
    <definedName name="Desinfeccion_del_Sistema_de_Agua_Potable" localSheetId="15">#REF!</definedName>
    <definedName name="Desinfeccion_del_Sistema_de_Agua_Potable">#REF!</definedName>
    <definedName name="DifConsultoriaFMMin" localSheetId="6">#REF!</definedName>
    <definedName name="DifConsultoriaFMMin" localSheetId="13">#REF!</definedName>
    <definedName name="DifConsultoriaFMMin" localSheetId="12">#REF!</definedName>
    <definedName name="DifConsultoriaFMMin" localSheetId="17">#REF!</definedName>
    <definedName name="DifConsultoriaFMMin" localSheetId="15">#REF!</definedName>
    <definedName name="DifConsultoriaFMMin">#REF!</definedName>
    <definedName name="Disolvente_Thinner" localSheetId="6">#REF!</definedName>
    <definedName name="Disolvente_Thinner" localSheetId="13">#REF!</definedName>
    <definedName name="Disolvente_Thinner" localSheetId="12">#REF!</definedName>
    <definedName name="Disolvente_Thinner" localSheetId="17">#REF!</definedName>
    <definedName name="Disolvente_Thinner" localSheetId="15">#REF!</definedName>
    <definedName name="Disolvente_Thinner">#REF!</definedName>
    <definedName name="Dispensador_Jabon_Liquido_Ref._B_4063" localSheetId="6">#REF!</definedName>
    <definedName name="Dispensador_Jabon_Liquido_Ref._B_4063" localSheetId="13">#REF!</definedName>
    <definedName name="Dispensador_Jabon_Liquido_Ref._B_4063" localSheetId="12">#REF!</definedName>
    <definedName name="Dispensador_Jabon_Liquido_Ref._B_4063" localSheetId="17">#REF!</definedName>
    <definedName name="Dispensador_Jabon_Liquido_Ref._B_4063" localSheetId="15">#REF!</definedName>
    <definedName name="Dispensador_Jabon_Liquido_Ref._B_4063">#REF!</definedName>
    <definedName name="Dispensador_Toallas_de_Papel_Ref._B_369" localSheetId="6">#REF!</definedName>
    <definedName name="Dispensador_Toallas_de_Papel_Ref._B_369" localSheetId="13">#REF!</definedName>
    <definedName name="Dispensador_Toallas_de_Papel_Ref._B_369" localSheetId="12">#REF!</definedName>
    <definedName name="Dispensador_Toallas_de_Papel_Ref._B_369" localSheetId="17">#REF!</definedName>
    <definedName name="Dispensador_Toallas_de_Papel_Ref._B_369" localSheetId="15">#REF!</definedName>
    <definedName name="Dispensador_Toallas_de_Papel_Ref._B_369">#REF!</definedName>
    <definedName name="Documentacion_y_Marquillado" localSheetId="6">#REF!</definedName>
    <definedName name="Documentacion_y_Marquillado" localSheetId="13">#REF!</definedName>
    <definedName name="Documentacion_y_Marquillado" localSheetId="12">#REF!</definedName>
    <definedName name="Documentacion_y_Marquillado" localSheetId="17">#REF!</definedName>
    <definedName name="Documentacion_y_Marquillado" localSheetId="15">#REF!</definedName>
    <definedName name="Documentacion_y_Marquillado">#REF!</definedName>
    <definedName name="Domos_acrílicos_1.10_x_1.10" localSheetId="6">#REF!</definedName>
    <definedName name="Domos_acrílicos_1.10_x_1.10" localSheetId="13">#REF!</definedName>
    <definedName name="Domos_acrílicos_1.10_x_1.10" localSheetId="12">#REF!</definedName>
    <definedName name="Domos_acrílicos_1.10_x_1.10" localSheetId="17">#REF!</definedName>
    <definedName name="Domos_acrílicos_1.10_x_1.10" localSheetId="15">#REF!</definedName>
    <definedName name="Domos_acrílicos_1.10_x_1.10">#REF!</definedName>
    <definedName name="Dsbcm" localSheetId="6">#REF!</definedName>
    <definedName name="Dsbcm" localSheetId="13">#REF!</definedName>
    <definedName name="Dsbcm" localSheetId="12">#REF!</definedName>
    <definedName name="Dsbcm" localSheetId="17">#REF!</definedName>
    <definedName name="Dsbcm" localSheetId="15">#REF!</definedName>
    <definedName name="Dsbcm">#REF!</definedName>
    <definedName name="ducha_antivandalica_mezclador" localSheetId="6">#REF!</definedName>
    <definedName name="ducha_antivandalica_mezclador" localSheetId="13">#REF!</definedName>
    <definedName name="ducha_antivandalica_mezclador" localSheetId="12">#REF!</definedName>
    <definedName name="ducha_antivandalica_mezclador" localSheetId="17">#REF!</definedName>
    <definedName name="ducha_antivandalica_mezclador" localSheetId="15">#REF!</definedName>
    <definedName name="ducha_antivandalica_mezclador">#REF!</definedName>
    <definedName name="Durmiente_3_m" localSheetId="6">#REF!</definedName>
    <definedName name="Durmiente_3_m" localSheetId="13">#REF!</definedName>
    <definedName name="Durmiente_3_m" localSheetId="12">#REF!</definedName>
    <definedName name="Durmiente_3_m" localSheetId="17">#REF!</definedName>
    <definedName name="Durmiente_3_m" localSheetId="15">#REF!</definedName>
    <definedName name="Durmiente_3_m">#REF!</definedName>
    <definedName name="Durmiente_Abarco_4m" localSheetId="6">#REF!</definedName>
    <definedName name="Durmiente_Abarco_4m" localSheetId="13">#REF!</definedName>
    <definedName name="Durmiente_Abarco_4m" localSheetId="12">#REF!</definedName>
    <definedName name="Durmiente_Abarco_4m" localSheetId="17">#REF!</definedName>
    <definedName name="Durmiente_Abarco_4m" localSheetId="15">#REF!</definedName>
    <definedName name="Durmiente_Abarco_4m">#REF!</definedName>
    <definedName name="Durmiente_Ordinario_4m" localSheetId="6">#REF!</definedName>
    <definedName name="Durmiente_Ordinario_4m" localSheetId="13">#REF!</definedName>
    <definedName name="Durmiente_Ordinario_4m" localSheetId="12">#REF!</definedName>
    <definedName name="Durmiente_Ordinario_4m" localSheetId="17">#REF!</definedName>
    <definedName name="Durmiente_Ordinario_4m" localSheetId="15">#REF!</definedName>
    <definedName name="Durmiente_Ordinario_4m">#REF!</definedName>
    <definedName name="ECO" localSheetId="6">#REF!</definedName>
    <definedName name="ECO" localSheetId="13">#REF!</definedName>
    <definedName name="ECO" localSheetId="12">#REF!</definedName>
    <definedName name="ECO" localSheetId="17">#REF!</definedName>
    <definedName name="ECO" localSheetId="15">#REF!</definedName>
    <definedName name="ECO">#REF!</definedName>
    <definedName name="Emeflex_3_00_mm" localSheetId="6">#REF!</definedName>
    <definedName name="Emeflex_3_00_mm" localSheetId="13">#REF!</definedName>
    <definedName name="Emeflex_3_00_mm" localSheetId="12">#REF!</definedName>
    <definedName name="Emeflex_3_00_mm" localSheetId="17">#REF!</definedName>
    <definedName name="Emeflex_3_00_mm" localSheetId="15">#REF!</definedName>
    <definedName name="Emeflex_3_00_mm">#REF!</definedName>
    <definedName name="Endurecedor" localSheetId="6">#REF!</definedName>
    <definedName name="Endurecedor" localSheetId="13">#REF!</definedName>
    <definedName name="Endurecedor" localSheetId="12">#REF!</definedName>
    <definedName name="Endurecedor" localSheetId="17">#REF!</definedName>
    <definedName name="Endurecedor" localSheetId="15">#REF!</definedName>
    <definedName name="Endurecedor">#REF!</definedName>
    <definedName name="Entramado_piso__repisas_8_4_3" localSheetId="6">#REF!</definedName>
    <definedName name="Entramado_piso__repisas_8_4_3" localSheetId="13">#REF!</definedName>
    <definedName name="Entramado_piso__repisas_8_4_3" localSheetId="12">#REF!</definedName>
    <definedName name="Entramado_piso__repisas_8_4_3" localSheetId="17">#REF!</definedName>
    <definedName name="Entramado_piso__repisas_8_4_3" localSheetId="15">#REF!</definedName>
    <definedName name="Entramado_piso__repisas_8_4_3">#REF!</definedName>
    <definedName name="EQ_P">#N/A</definedName>
    <definedName name="Equipo_de_Medida_de_Energia_Activa_y_Reactiva__Transformadores_de_Corriente_de_660_5_A_Bornera_de_Prueba_y_Celda" localSheetId="6">#REF!</definedName>
    <definedName name="Equipo_de_Medida_de_Energia_Activa_y_Reactiva__Transformadores_de_Corriente_de_660_5_A_Bornera_de_Prueba_y_Celda" localSheetId="13">#REF!</definedName>
    <definedName name="Equipo_de_Medida_de_Energia_Activa_y_Reactiva__Transformadores_de_Corriente_de_660_5_A_Bornera_de_Prueba_y_Celda" localSheetId="12">#REF!</definedName>
    <definedName name="Equipo_de_Medida_de_Energia_Activa_y_Reactiva__Transformadores_de_Corriente_de_660_5_A_Bornera_de_Prueba_y_Celda" localSheetId="17">#REF!</definedName>
    <definedName name="Equipo_de_Medida_de_Energia_Activa_y_Reactiva__Transformadores_de_Corriente_de_660_5_A_Bornera_de_Prueba_y_Celda" localSheetId="15">#REF!</definedName>
    <definedName name="Equipo_de_Medida_de_Energia_Activa_y_Reactiva__Transformadores_de_Corriente_de_660_5_A_Bornera_de_Prueba_y_Celda">#REF!</definedName>
    <definedName name="Equipo_para_Suministro_Agua_No_Potable_Según_Especificacion" localSheetId="6">#REF!</definedName>
    <definedName name="Equipo_para_Suministro_Agua_No_Potable_Según_Especificacion" localSheetId="13">#REF!</definedName>
    <definedName name="Equipo_para_Suministro_Agua_No_Potable_Según_Especificacion" localSheetId="12">#REF!</definedName>
    <definedName name="Equipo_para_Suministro_Agua_No_Potable_Según_Especificacion" localSheetId="17">#REF!</definedName>
    <definedName name="Equipo_para_Suministro_Agua_No_Potable_Según_Especificacion" localSheetId="15">#REF!</definedName>
    <definedName name="Equipo_para_Suministro_Agua_No_Potable_Según_Especificacion">#REF!</definedName>
    <definedName name="Equipo_para_Suministro_de_Agua_Potable_Según_Especificacion" localSheetId="6">#REF!</definedName>
    <definedName name="Equipo_para_Suministro_de_Agua_Potable_Según_Especificacion" localSheetId="13">#REF!</definedName>
    <definedName name="Equipo_para_Suministro_de_Agua_Potable_Según_Especificacion" localSheetId="12">#REF!</definedName>
    <definedName name="Equipo_para_Suministro_de_Agua_Potable_Según_Especificacion" localSheetId="17">#REF!</definedName>
    <definedName name="Equipo_para_Suministro_de_Agua_Potable_Según_Especificacion" localSheetId="15">#REF!</definedName>
    <definedName name="Equipo_para_Suministro_de_Agua_Potable_Según_Especificacion">#REF!</definedName>
    <definedName name="Equipo_Proteccion_de_Incendio_Según_Especificacion" localSheetId="6">#REF!</definedName>
    <definedName name="Equipo_Proteccion_de_Incendio_Según_Especificacion" localSheetId="13">#REF!</definedName>
    <definedName name="Equipo_Proteccion_de_Incendio_Según_Especificacion" localSheetId="12">#REF!</definedName>
    <definedName name="Equipo_Proteccion_de_Incendio_Según_Especificacion" localSheetId="17">#REF!</definedName>
    <definedName name="Equipo_Proteccion_de_Incendio_Según_Especificacion" localSheetId="15">#REF!</definedName>
    <definedName name="Equipo_Proteccion_de_Incendio_Según_Especificacion">#REF!</definedName>
    <definedName name="EQUIPOS">[6]EQUIPOS!$B$20:$IV$1000</definedName>
    <definedName name="ESC">#N/A</definedName>
    <definedName name="Escalera_metálica_en_caracol_Diametro_1_80" localSheetId="6">#REF!</definedName>
    <definedName name="Escalera_metálica_en_caracol_Diametro_1_80" localSheetId="13">#REF!</definedName>
    <definedName name="Escalera_metálica_en_caracol_Diametro_1_80" localSheetId="12">#REF!</definedName>
    <definedName name="Escalera_metálica_en_caracol_Diametro_1_80" localSheetId="17">#REF!</definedName>
    <definedName name="Escalera_metálica_en_caracol_Diametro_1_80" localSheetId="15">#REF!</definedName>
    <definedName name="Escalera_metálica_en_caracol_Diametro_1_80">#REF!</definedName>
    <definedName name="Escalera_Metalica_tramo_5_50_ML" localSheetId="6">#REF!</definedName>
    <definedName name="Escalera_Metalica_tramo_5_50_ML" localSheetId="13">#REF!</definedName>
    <definedName name="Escalera_Metalica_tramo_5_50_ML" localSheetId="12">#REF!</definedName>
    <definedName name="Escalera_Metalica_tramo_5_50_ML" localSheetId="17">#REF!</definedName>
    <definedName name="Escalera_Metalica_tramo_5_50_ML" localSheetId="15">#REF!</definedName>
    <definedName name="Escalera_Metalica_tramo_5_50_ML">#REF!</definedName>
    <definedName name="Escobas" localSheetId="6">#REF!</definedName>
    <definedName name="Escobas" localSheetId="13">#REF!</definedName>
    <definedName name="Escobas" localSheetId="12">#REF!</definedName>
    <definedName name="Escobas" localSheetId="17">#REF!</definedName>
    <definedName name="Escobas" localSheetId="15">#REF!</definedName>
    <definedName name="Escobas">#REF!</definedName>
    <definedName name="Escotilla_de_Inspeccion_tanques_de_agua" localSheetId="6">#REF!</definedName>
    <definedName name="Escotilla_de_Inspeccion_tanques_de_agua" localSheetId="13">#REF!</definedName>
    <definedName name="Escotilla_de_Inspeccion_tanques_de_agua" localSheetId="12">#REF!</definedName>
    <definedName name="Escotilla_de_Inspeccion_tanques_de_agua" localSheetId="17">#REF!</definedName>
    <definedName name="Escotilla_de_Inspeccion_tanques_de_agua" localSheetId="15">#REF!</definedName>
    <definedName name="Escotilla_de_Inspeccion_tanques_de_agua">#REF!</definedName>
    <definedName name="Escudos_Americanos_para_Sprinkler" localSheetId="6">#REF!</definedName>
    <definedName name="Escudos_Americanos_para_Sprinkler" localSheetId="13">#REF!</definedName>
    <definedName name="Escudos_Americanos_para_Sprinkler" localSheetId="12">#REF!</definedName>
    <definedName name="Escudos_Americanos_para_Sprinkler" localSheetId="17">#REF!</definedName>
    <definedName name="Escudos_Americanos_para_Sprinkler" localSheetId="15">#REF!</definedName>
    <definedName name="Escudos_Americanos_para_Sprinkler">#REF!</definedName>
    <definedName name="Esmalte_Sintético_Pintulux" localSheetId="6">#REF!</definedName>
    <definedName name="Esmalte_Sintético_Pintulux" localSheetId="13">#REF!</definedName>
    <definedName name="Esmalte_Sintético_Pintulux" localSheetId="12">#REF!</definedName>
    <definedName name="Esmalte_Sintético_Pintulux" localSheetId="17">#REF!</definedName>
    <definedName name="Esmalte_Sintético_Pintulux" localSheetId="15">#REF!</definedName>
    <definedName name="Esmalte_Sintético_Pintulux">#REF!</definedName>
    <definedName name="Espatula" localSheetId="6">#REF!</definedName>
    <definedName name="Espatula" localSheetId="13">#REF!</definedName>
    <definedName name="Espatula" localSheetId="12">#REF!</definedName>
    <definedName name="Espatula" localSheetId="17">#REF!</definedName>
    <definedName name="Espatula" localSheetId="15">#REF!</definedName>
    <definedName name="Espatula">#REF!</definedName>
    <definedName name="Espatulas" localSheetId="6">#REF!</definedName>
    <definedName name="Espatulas" localSheetId="13">#REF!</definedName>
    <definedName name="Espatulas" localSheetId="12">#REF!</definedName>
    <definedName name="Espatulas" localSheetId="17">#REF!</definedName>
    <definedName name="Espatulas" localSheetId="15">#REF!</definedName>
    <definedName name="Espatulas">#REF!</definedName>
    <definedName name="Espatulas_3" localSheetId="6">#REF!</definedName>
    <definedName name="Espatulas_3" localSheetId="13">#REF!</definedName>
    <definedName name="Espatulas_3" localSheetId="12">#REF!</definedName>
    <definedName name="Espatulas_3" localSheetId="17">#REF!</definedName>
    <definedName name="Espatulas_3" localSheetId="15">#REF!</definedName>
    <definedName name="Espatulas_3">#REF!</definedName>
    <definedName name="Espatulas_5" localSheetId="6">#REF!</definedName>
    <definedName name="Espatulas_5" localSheetId="13">#REF!</definedName>
    <definedName name="Espatulas_5" localSheetId="12">#REF!</definedName>
    <definedName name="Espatulas_5" localSheetId="17">#REF!</definedName>
    <definedName name="Espatulas_5" localSheetId="15">#REF!</definedName>
    <definedName name="Espatulas_5">#REF!</definedName>
    <definedName name="Espejo_4.00_mm" localSheetId="6">#REF!</definedName>
    <definedName name="Espejo_4.00_mm" localSheetId="13">#REF!</definedName>
    <definedName name="Espejo_4.00_mm" localSheetId="12">#REF!</definedName>
    <definedName name="Espejo_4.00_mm" localSheetId="17">#REF!</definedName>
    <definedName name="Espejo_4.00_mm" localSheetId="15">#REF!</definedName>
    <definedName name="Espejo_4.00_mm">#REF!</definedName>
    <definedName name="Esponjillas" localSheetId="6">#REF!</definedName>
    <definedName name="Esponjillas" localSheetId="13">#REF!</definedName>
    <definedName name="Esponjillas" localSheetId="12">#REF!</definedName>
    <definedName name="Esponjillas" localSheetId="17">#REF!</definedName>
    <definedName name="Esponjillas" localSheetId="15">#REF!</definedName>
    <definedName name="Esponjillas">#REF!</definedName>
    <definedName name="Estopa" localSheetId="6">#REF!</definedName>
    <definedName name="Estopa" localSheetId="13">#REF!</definedName>
    <definedName name="Estopa" localSheetId="12">#REF!</definedName>
    <definedName name="Estopa" localSheetId="17">#REF!</definedName>
    <definedName name="Estopa" localSheetId="15">#REF!</definedName>
    <definedName name="Estopa">#REF!</definedName>
    <definedName name="Estructuras_LA228__LA223_Incluye_Poste_12m_750_kg" localSheetId="6">#REF!</definedName>
    <definedName name="Estructuras_LA228__LA223_Incluye_Poste_12m_750_kg" localSheetId="13">#REF!</definedName>
    <definedName name="Estructuras_LA228__LA223_Incluye_Poste_12m_750_kg" localSheetId="12">#REF!</definedName>
    <definedName name="Estructuras_LA228__LA223_Incluye_Poste_12m_750_kg" localSheetId="17">#REF!</definedName>
    <definedName name="Estructuras_LA228__LA223_Incluye_Poste_12m_750_kg" localSheetId="15">#REF!</definedName>
    <definedName name="Estructuras_LA228__LA223_Incluye_Poste_12m_750_kg">#REF!</definedName>
    <definedName name="Estufa_Electrica_2_Puestos" localSheetId="6">#REF!</definedName>
    <definedName name="Estufa_Electrica_2_Puestos" localSheetId="13">#REF!</definedName>
    <definedName name="Estufa_Electrica_2_Puestos" localSheetId="12">#REF!</definedName>
    <definedName name="Estufa_Electrica_2_Puestos" localSheetId="17">#REF!</definedName>
    <definedName name="Estufa_Electrica_2_Puestos" localSheetId="15">#REF!</definedName>
    <definedName name="Estufa_Electrica_2_Puestos">#REF!</definedName>
    <definedName name="Estufas" localSheetId="6">#REF!</definedName>
    <definedName name="Estufas" localSheetId="13">#REF!</definedName>
    <definedName name="Estufas" localSheetId="12">#REF!</definedName>
    <definedName name="Estufas" localSheetId="17">#REF!</definedName>
    <definedName name="Estufas" localSheetId="15">#REF!</definedName>
    <definedName name="Estufas">#REF!</definedName>
    <definedName name="Exacavacion_mecanica" localSheetId="6">#REF!</definedName>
    <definedName name="Exacavacion_mecanica" localSheetId="13">#REF!</definedName>
    <definedName name="Exacavacion_mecanica" localSheetId="12">#REF!</definedName>
    <definedName name="Exacavacion_mecanica" localSheetId="17">#REF!</definedName>
    <definedName name="Exacavacion_mecanica" localSheetId="15">#REF!</definedName>
    <definedName name="Exacavacion_mecanica">#REF!</definedName>
    <definedName name="Excavacion_manual_con_retiro" localSheetId="6">#REF!</definedName>
    <definedName name="Excavacion_manual_con_retiro" localSheetId="13">#REF!</definedName>
    <definedName name="Excavacion_manual_con_retiro" localSheetId="12">#REF!</definedName>
    <definedName name="Excavacion_manual_con_retiro" localSheetId="17">#REF!</definedName>
    <definedName name="Excavacion_manual_con_retiro" localSheetId="15">#REF!</definedName>
    <definedName name="Excavacion_manual_con_retiro">#REF!</definedName>
    <definedName name="Extractor_de_Olores_con_Persiana_Ref." localSheetId="6">#REF!</definedName>
    <definedName name="Extractor_de_Olores_con_Persiana_Ref." localSheetId="13">#REF!</definedName>
    <definedName name="Extractor_de_Olores_con_Persiana_Ref." localSheetId="12">#REF!</definedName>
    <definedName name="Extractor_de_Olores_con_Persiana_Ref." localSheetId="17">#REF!</definedName>
    <definedName name="Extractor_de_Olores_con_Persiana_Ref." localSheetId="15">#REF!</definedName>
    <definedName name="Extractor_de_Olores_con_Persiana_Ref.">#REF!</definedName>
    <definedName name="FactorMultFinalFMMin" localSheetId="6">#REF!</definedName>
    <definedName name="FactorMultFinalFMMin" localSheetId="13">#REF!</definedName>
    <definedName name="FactorMultFinalFMMin" localSheetId="12">#REF!</definedName>
    <definedName name="FactorMultFinalFMMin" localSheetId="17">#REF!</definedName>
    <definedName name="FactorMultFinalFMMin" localSheetId="15">#REF!</definedName>
    <definedName name="FactorMultFinalFMMin">#REF!</definedName>
    <definedName name="FactorMultiplicaCalculadoFMMin" localSheetId="6">#REF!</definedName>
    <definedName name="FactorMultiplicaCalculadoFMMin" localSheetId="13">#REF!</definedName>
    <definedName name="FactorMultiplicaCalculadoFMMin" localSheetId="12">#REF!</definedName>
    <definedName name="FactorMultiplicaCalculadoFMMin" localSheetId="17">#REF!</definedName>
    <definedName name="FactorMultiplicaCalculadoFMMin" localSheetId="15">#REF!</definedName>
    <definedName name="FactorMultiplicaCalculadoFMMin">#REF!</definedName>
    <definedName name="FECHA.CONTRATO">[5]VARIABLES!$C$7</definedName>
    <definedName name="fffff" localSheetId="6">#REF!</definedName>
    <definedName name="fffff" localSheetId="13">#REF!</definedName>
    <definedName name="fffff" localSheetId="12">#REF!</definedName>
    <definedName name="fffff" localSheetId="17">#REF!</definedName>
    <definedName name="fffff" localSheetId="15">#REF!</definedName>
    <definedName name="fffff">#REF!</definedName>
    <definedName name="Fijamix_Alfa" localSheetId="6">#REF!</definedName>
    <definedName name="Fijamix_Alfa" localSheetId="13">#REF!</definedName>
    <definedName name="Fijamix_Alfa" localSheetId="12">#REF!</definedName>
    <definedName name="Fijamix_Alfa" localSheetId="17">#REF!</definedName>
    <definedName name="Fijamix_Alfa" localSheetId="15">#REF!</definedName>
    <definedName name="Fijamix_Alfa">#REF!</definedName>
    <definedName name="FJRG" localSheetId="6">#REF!</definedName>
    <definedName name="FJRG" localSheetId="13">#REF!</definedName>
    <definedName name="FJRG" localSheetId="12">#REF!</definedName>
    <definedName name="FJRG" localSheetId="17">#REF!</definedName>
    <definedName name="FJRG" localSheetId="15">#REF!</definedName>
    <definedName name="FJRG">#REF!</definedName>
    <definedName name="Flexometro" localSheetId="6">#REF!</definedName>
    <definedName name="Flexometro" localSheetId="13">#REF!</definedName>
    <definedName name="Flexometro" localSheetId="12">#REF!</definedName>
    <definedName name="Flexometro" localSheetId="17">#REF!</definedName>
    <definedName name="Flexometro" localSheetId="15">#REF!</definedName>
    <definedName name="Flexometro">#REF!</definedName>
    <definedName name="Flotador_Metálico_1_1_2__Bronce" localSheetId="6">#REF!</definedName>
    <definedName name="Flotador_Metálico_1_1_2__Bronce" localSheetId="13">#REF!</definedName>
    <definedName name="Flotador_Metálico_1_1_2__Bronce" localSheetId="12">#REF!</definedName>
    <definedName name="Flotador_Metálico_1_1_2__Bronce" localSheetId="17">#REF!</definedName>
    <definedName name="Flotador_Metálico_1_1_2__Bronce" localSheetId="15">#REF!</definedName>
    <definedName name="Flotador_Metálico_1_1_2__Bronce">#REF!</definedName>
    <definedName name="Flotador_Metálico_2__Bronce" localSheetId="6">#REF!</definedName>
    <definedName name="Flotador_Metálico_2__Bronce" localSheetId="13">#REF!</definedName>
    <definedName name="Flotador_Metálico_2__Bronce" localSheetId="12">#REF!</definedName>
    <definedName name="Flotador_Metálico_2__Bronce" localSheetId="17">#REF!</definedName>
    <definedName name="Flotador_Metálico_2__Bronce" localSheetId="15">#REF!</definedName>
    <definedName name="Flotador_Metálico_2__Bronce">#REF!</definedName>
    <definedName name="Formaleta_Entrepisos" localSheetId="6">#REF!</definedName>
    <definedName name="Formaleta_Entrepisos" localSheetId="13">#REF!</definedName>
    <definedName name="Formaleta_Entrepisos" localSheetId="12">#REF!</definedName>
    <definedName name="Formaleta_Entrepisos" localSheetId="17">#REF!</definedName>
    <definedName name="Formaleta_Entrepisos" localSheetId="15">#REF!</definedName>
    <definedName name="Formaleta_Entrepisos">#REF!</definedName>
    <definedName name="Formaleta_madera" localSheetId="6">#REF!</definedName>
    <definedName name="Formaleta_madera" localSheetId="13">#REF!</definedName>
    <definedName name="Formaleta_madera" localSheetId="12">#REF!</definedName>
    <definedName name="Formaleta_madera" localSheetId="17">#REF!</definedName>
    <definedName name="Formaleta_madera" localSheetId="15">#REF!</definedName>
    <definedName name="Formaleta_madera">#REF!</definedName>
    <definedName name="Formaleta_plaquetas" localSheetId="6">#REF!</definedName>
    <definedName name="Formaleta_plaquetas" localSheetId="13">#REF!</definedName>
    <definedName name="Formaleta_plaquetas" localSheetId="12">#REF!</definedName>
    <definedName name="Formaleta_plaquetas" localSheetId="17">#REF!</definedName>
    <definedName name="Formaleta_plaquetas" localSheetId="15">#REF!</definedName>
    <definedName name="Formaleta_plaquetas">#REF!</definedName>
    <definedName name="Formaleta_Sardinel" localSheetId="6">#REF!</definedName>
    <definedName name="Formaleta_Sardinel" localSheetId="13">#REF!</definedName>
    <definedName name="Formaleta_Sardinel" localSheetId="12">#REF!</definedName>
    <definedName name="Formaleta_Sardinel" localSheetId="17">#REF!</definedName>
    <definedName name="Formaleta_Sardinel" localSheetId="15">#REF!</definedName>
    <definedName name="Formaleta_Sardinel">#REF!</definedName>
    <definedName name="G">IF(ISERROR([2]PPTO!G1+[2]PPTO!I1+[2]PPTO!K1+[2]PPTO!M1+[2]PPTO!O1),"",ROUND(([2]PPTO!G1+[2]PPTO!I1+[2]PPTO!K1+[2]PPTO!M1+[2]PPTO!O1),2))</definedName>
    <definedName name="Gabinete_Cerrado_de_Comunicaciones_de_100x60x60_cm." localSheetId="6">#REF!</definedName>
    <definedName name="Gabinete_Cerrado_de_Comunicaciones_de_100x60x60_cm." localSheetId="13">#REF!</definedName>
    <definedName name="Gabinete_Cerrado_de_Comunicaciones_de_100x60x60_cm." localSheetId="12">#REF!</definedName>
    <definedName name="Gabinete_Cerrado_de_Comunicaciones_de_100x60x60_cm." localSheetId="17">#REF!</definedName>
    <definedName name="Gabinete_Cerrado_de_Comunicaciones_de_100x60x60_cm." localSheetId="15">#REF!</definedName>
    <definedName name="Gabinete_Cerrado_de_Comunicaciones_de_100x60x60_cm.">#REF!</definedName>
    <definedName name="Gabinete_Cerrado_de_Comunicaciones_de_60x60x60_cm." localSheetId="6">#REF!</definedName>
    <definedName name="Gabinete_Cerrado_de_Comunicaciones_de_60x60x60_cm." localSheetId="13">#REF!</definedName>
    <definedName name="Gabinete_Cerrado_de_Comunicaciones_de_60x60x60_cm." localSheetId="12">#REF!</definedName>
    <definedName name="Gabinete_Cerrado_de_Comunicaciones_de_60x60x60_cm." localSheetId="17">#REF!</definedName>
    <definedName name="Gabinete_Cerrado_de_Comunicaciones_de_60x60x60_cm." localSheetId="15">#REF!</definedName>
    <definedName name="Gabinete_Cerrado_de_Comunicaciones_de_60x60x60_cm.">#REF!</definedName>
    <definedName name="Gabinetes_de_Incendio" localSheetId="6">#REF!</definedName>
    <definedName name="Gabinetes_de_Incendio" localSheetId="13">#REF!</definedName>
    <definedName name="Gabinetes_de_Incendio" localSheetId="12">#REF!</definedName>
    <definedName name="Gabinetes_de_Incendio" localSheetId="17">#REF!</definedName>
    <definedName name="Gabinetes_de_Incendio" localSheetId="15">#REF!</definedName>
    <definedName name="Gabinetes_de_Incendio">#REF!</definedName>
    <definedName name="Gabinetes_de_Incendio_Clase_I" localSheetId="6">#REF!</definedName>
    <definedName name="Gabinetes_de_Incendio_Clase_I" localSheetId="13">#REF!</definedName>
    <definedName name="Gabinetes_de_Incendio_Clase_I" localSheetId="12">#REF!</definedName>
    <definedName name="Gabinetes_de_Incendio_Clase_I" localSheetId="17">#REF!</definedName>
    <definedName name="Gabinetes_de_Incendio_Clase_I" localSheetId="15">#REF!</definedName>
    <definedName name="Gabinetes_de_Incendio_Clase_I">#REF!</definedName>
    <definedName name="Gabinetes_Metalicos__Cal._16_min__Color_Gris_Claro_para_T_GEN_1" localSheetId="6">#REF!</definedName>
    <definedName name="Gabinetes_Metalicos__Cal._16_min__Color_Gris_Claro_para_T_GEN_1" localSheetId="13">#REF!</definedName>
    <definedName name="Gabinetes_Metalicos__Cal._16_min__Color_Gris_Claro_para_T_GEN_1" localSheetId="12">#REF!</definedName>
    <definedName name="Gabinetes_Metalicos__Cal._16_min__Color_Gris_Claro_para_T_GEN_1" localSheetId="17">#REF!</definedName>
    <definedName name="Gabinetes_Metalicos__Cal._16_min__Color_Gris_Claro_para_T_GEN_1" localSheetId="15">#REF!</definedName>
    <definedName name="Gabinetes_Metalicos__Cal._16_min__Color_Gris_Claro_para_T_GEN_1">#REF!</definedName>
    <definedName name="Gabinetes_Metalicos__Cal._16_min__Color_Gris_Claro_para_T_GEN_2" localSheetId="6">#REF!</definedName>
    <definedName name="Gabinetes_Metalicos__Cal._16_min__Color_Gris_Claro_para_T_GEN_2" localSheetId="13">#REF!</definedName>
    <definedName name="Gabinetes_Metalicos__Cal._16_min__Color_Gris_Claro_para_T_GEN_2" localSheetId="12">#REF!</definedName>
    <definedName name="Gabinetes_Metalicos__Cal._16_min__Color_Gris_Claro_para_T_GEN_2" localSheetId="17">#REF!</definedName>
    <definedName name="Gabinetes_Metalicos__Cal._16_min__Color_Gris_Claro_para_T_GEN_2" localSheetId="15">#REF!</definedName>
    <definedName name="Gabinetes_Metalicos__Cal._16_min__Color_Gris_Claro_para_T_GEN_2">#REF!</definedName>
    <definedName name="Gabinetes_Metalicos__Cal._16_min__Color_Gris_Claro_para_T_GEN_3" localSheetId="6">#REF!</definedName>
    <definedName name="Gabinetes_Metalicos__Cal._16_min__Color_Gris_Claro_para_T_GEN_3" localSheetId="13">#REF!</definedName>
    <definedName name="Gabinetes_Metalicos__Cal._16_min__Color_Gris_Claro_para_T_GEN_3" localSheetId="12">#REF!</definedName>
    <definedName name="Gabinetes_Metalicos__Cal._16_min__Color_Gris_Claro_para_T_GEN_3" localSheetId="17">#REF!</definedName>
    <definedName name="Gabinetes_Metalicos__Cal._16_min__Color_Gris_Claro_para_T_GEN_3" localSheetId="15">#REF!</definedName>
    <definedName name="Gabinetes_Metalicos__Cal._16_min__Color_Gris_Claro_para_T_GEN_3">#REF!</definedName>
    <definedName name="Gabinetes_Metalicos__Cal._16_min__Color_Gris_Claro_para_Tablero_General" localSheetId="6">#REF!</definedName>
    <definedName name="Gabinetes_Metalicos__Cal._16_min__Color_Gris_Claro_para_Tablero_General" localSheetId="13">#REF!</definedName>
    <definedName name="Gabinetes_Metalicos__Cal._16_min__Color_Gris_Claro_para_Tablero_General" localSheetId="12">#REF!</definedName>
    <definedName name="Gabinetes_Metalicos__Cal._16_min__Color_Gris_Claro_para_Tablero_General" localSheetId="17">#REF!</definedName>
    <definedName name="Gabinetes_Metalicos__Cal._16_min__Color_Gris_Claro_para_Tablero_General" localSheetId="15">#REF!</definedName>
    <definedName name="Gabinetes_Metalicos__Cal._16_min__Color_Gris_Claro_para_Tablero_General">#REF!</definedName>
    <definedName name="Gancho_teja_eternit_55_MM" localSheetId="6">#REF!</definedName>
    <definedName name="Gancho_teja_eternit_55_MM" localSheetId="13">#REF!</definedName>
    <definedName name="Gancho_teja_eternit_55_MM" localSheetId="12">#REF!</definedName>
    <definedName name="Gancho_teja_eternit_55_MM" localSheetId="17">#REF!</definedName>
    <definedName name="Gancho_teja_eternit_55_MM" localSheetId="15">#REF!</definedName>
    <definedName name="Gancho_teja_eternit_55_MM">#REF!</definedName>
    <definedName name="Geotextil_tejido_ST_200" localSheetId="6">#REF!</definedName>
    <definedName name="Geotextil_tejido_ST_200" localSheetId="13">#REF!</definedName>
    <definedName name="Geotextil_tejido_ST_200" localSheetId="12">#REF!</definedName>
    <definedName name="Geotextil_tejido_ST_200" localSheetId="17">#REF!</definedName>
    <definedName name="Geotextil_tejido_ST_200" localSheetId="15">#REF!</definedName>
    <definedName name="Geotextil_tejido_ST_200">#REF!</definedName>
    <definedName name="gggg" localSheetId="6">#REF!</definedName>
    <definedName name="gggg" localSheetId="13">#REF!</definedName>
    <definedName name="gggg" localSheetId="12">#REF!</definedName>
    <definedName name="gggg" localSheetId="17">#REF!</definedName>
    <definedName name="gggg" localSheetId="15">#REF!</definedName>
    <definedName name="gggg">#REF!</definedName>
    <definedName name="Grama_Kikuyo" localSheetId="6">#REF!</definedName>
    <definedName name="Grama_Kikuyo" localSheetId="13">#REF!</definedName>
    <definedName name="Grama_Kikuyo" localSheetId="12">#REF!</definedName>
    <definedName name="Grama_Kikuyo" localSheetId="17">#REF!</definedName>
    <definedName name="Grama_Kikuyo" localSheetId="15">#REF!</definedName>
    <definedName name="Grama_Kikuyo">#REF!</definedName>
    <definedName name="Granito__No_hay_sugerencias__peruano_No_3" localSheetId="6">#REF!</definedName>
    <definedName name="Granito__No_hay_sugerencias__peruano_No_3" localSheetId="13">#REF!</definedName>
    <definedName name="Granito__No_hay_sugerencias__peruano_No_3" localSheetId="12">#REF!</definedName>
    <definedName name="Granito__No_hay_sugerencias__peruano_No_3" localSheetId="17">#REF!</definedName>
    <definedName name="Granito__No_hay_sugerencias__peruano_No_3" localSheetId="15">#REF!</definedName>
    <definedName name="Granito__No_hay_sugerencias__peruano_No_3">#REF!</definedName>
    <definedName name="Granito_Blanco_Huila_No._1" localSheetId="6">#REF!</definedName>
    <definedName name="Granito_Blanco_Huila_No._1" localSheetId="13">#REF!</definedName>
    <definedName name="Granito_Blanco_Huila_No._1" localSheetId="12">#REF!</definedName>
    <definedName name="Granito_Blanco_Huila_No._1" localSheetId="17">#REF!</definedName>
    <definedName name="Granito_Blanco_Huila_No._1" localSheetId="15">#REF!</definedName>
    <definedName name="Granito_Blanco_Huila_No._1">#REF!</definedName>
    <definedName name="Granito_Rosa_Porrino_JP__30___e_10mm" localSheetId="6">#REF!</definedName>
    <definedName name="Granito_Rosa_Porrino_JP__30___e_10mm" localSheetId="13">#REF!</definedName>
    <definedName name="Granito_Rosa_Porrino_JP__30___e_10mm" localSheetId="12">#REF!</definedName>
    <definedName name="Granito_Rosa_Porrino_JP__30___e_10mm" localSheetId="17">#REF!</definedName>
    <definedName name="Granito_Rosa_Porrino_JP__30___e_10mm" localSheetId="15">#REF!</definedName>
    <definedName name="Granito_Rosa_Porrino_JP__30___e_10mm">#REF!</definedName>
    <definedName name="Gravilla" localSheetId="6">#REF!</definedName>
    <definedName name="Gravilla" localSheetId="13">#REF!</definedName>
    <definedName name="Gravilla" localSheetId="12">#REF!</definedName>
    <definedName name="Gravilla" localSheetId="17">#REF!</definedName>
    <definedName name="Gravilla" localSheetId="15">#REF!</definedName>
    <definedName name="Gravilla">#REF!</definedName>
    <definedName name="Gravilla_de_río" localSheetId="6">#REF!</definedName>
    <definedName name="Gravilla_de_río" localSheetId="13">#REF!</definedName>
    <definedName name="Gravilla_de_río" localSheetId="12">#REF!</definedName>
    <definedName name="Gravilla_de_río" localSheetId="17">#REF!</definedName>
    <definedName name="Gravilla_de_río" localSheetId="15">#REF!</definedName>
    <definedName name="Gravilla_de_río">#REF!</definedName>
    <definedName name="Griferia_Lavaplatos_Flamingo_Ref._90500_000_000" localSheetId="6">#REF!</definedName>
    <definedName name="Griferia_Lavaplatos_Flamingo_Ref._90500_000_000" localSheetId="13">#REF!</definedName>
    <definedName name="Griferia_Lavaplatos_Flamingo_Ref._90500_000_000" localSheetId="12">#REF!</definedName>
    <definedName name="Griferia_Lavaplatos_Flamingo_Ref._90500_000_000" localSheetId="17">#REF!</definedName>
    <definedName name="Griferia_Lavaplatos_Flamingo_Ref._90500_000_000" localSheetId="15">#REF!</definedName>
    <definedName name="Griferia_Lavaplatos_Flamingo_Ref._90500_000_000">#REF!</definedName>
    <definedName name="Guardaescoba_en_Aluminio__incl._Instalacion" localSheetId="6">#REF!</definedName>
    <definedName name="Guardaescoba_en_Aluminio__incl._Instalacion" localSheetId="13">#REF!</definedName>
    <definedName name="Guardaescoba_en_Aluminio__incl._Instalacion" localSheetId="12">#REF!</definedName>
    <definedName name="Guardaescoba_en_Aluminio__incl._Instalacion" localSheetId="17">#REF!</definedName>
    <definedName name="Guardaescoba_en_Aluminio__incl._Instalacion" localSheetId="15">#REF!</definedName>
    <definedName name="Guardaescoba_en_Aluminio__incl._Instalacion">#REF!</definedName>
    <definedName name="Herramienta_menor" localSheetId="6">#REF!</definedName>
    <definedName name="Herramienta_menor" localSheetId="13">#REF!</definedName>
    <definedName name="Herramienta_menor" localSheetId="12">#REF!</definedName>
    <definedName name="Herramienta_menor" localSheetId="17">#REF!</definedName>
    <definedName name="Herramienta_menor" localSheetId="15">#REF!</definedName>
    <definedName name="Herramienta_menor">#REF!</definedName>
    <definedName name="Hoja_Entamborada_en_Madera_2.10x1.50_2_Hojas" localSheetId="6">#REF!</definedName>
    <definedName name="Hoja_Entamborada_en_Madera_2.10x1.50_2_Hojas" localSheetId="13">#REF!</definedName>
    <definedName name="Hoja_Entamborada_en_Madera_2.10x1.50_2_Hojas" localSheetId="12">#REF!</definedName>
    <definedName name="Hoja_Entamborada_en_Madera_2.10x1.50_2_Hojas" localSheetId="17">#REF!</definedName>
    <definedName name="Hoja_Entamborada_en_Madera_2.10x1.50_2_Hojas" localSheetId="15">#REF!</definedName>
    <definedName name="Hoja_Entamborada_en_Madera_2.10x1.50_2_Hojas">#REF!</definedName>
    <definedName name="Hoja_Entamborada_en_Madera_2.10x75" localSheetId="6">#REF!</definedName>
    <definedName name="Hoja_Entamborada_en_Madera_2.10x75" localSheetId="13">#REF!</definedName>
    <definedName name="Hoja_Entamborada_en_Madera_2.10x75" localSheetId="12">#REF!</definedName>
    <definedName name="Hoja_Entamborada_en_Madera_2.10x75" localSheetId="17">#REF!</definedName>
    <definedName name="Hoja_Entamborada_en_Madera_2.10x75" localSheetId="15">#REF!</definedName>
    <definedName name="Hoja_Entamborada_en_Madera_2.10x75">#REF!</definedName>
    <definedName name="Hoja_Entamborada_en_Madera_2.10x90" localSheetId="6">#REF!</definedName>
    <definedName name="Hoja_Entamborada_en_Madera_2.10x90" localSheetId="13">#REF!</definedName>
    <definedName name="Hoja_Entamborada_en_Madera_2.10x90" localSheetId="12">#REF!</definedName>
    <definedName name="Hoja_Entamborada_en_Madera_2.10x90" localSheetId="17">#REF!</definedName>
    <definedName name="Hoja_Entamborada_en_Madera_2.10x90" localSheetId="15">#REF!</definedName>
    <definedName name="Hoja_Entamborada_en_Madera_2.10x90">#REF!</definedName>
    <definedName name="Hoja_Entamborada_en_Madera_2.25x90" localSheetId="6">#REF!</definedName>
    <definedName name="Hoja_Entamborada_en_Madera_2.25x90" localSheetId="13">#REF!</definedName>
    <definedName name="Hoja_Entamborada_en_Madera_2.25x90" localSheetId="12">#REF!</definedName>
    <definedName name="Hoja_Entamborada_en_Madera_2.25x90" localSheetId="17">#REF!</definedName>
    <definedName name="Hoja_Entamborada_en_Madera_2.25x90" localSheetId="15">#REF!</definedName>
    <definedName name="Hoja_Entamborada_en_Madera_2.25x90">#REF!</definedName>
    <definedName name="Hoja_Entamborada_en_Madera_2.40x4.80_4_Hojas_Plegable" localSheetId="6">#REF!</definedName>
    <definedName name="Hoja_Entamborada_en_Madera_2.40x4.80_4_Hojas_Plegable" localSheetId="13">#REF!</definedName>
    <definedName name="Hoja_Entamborada_en_Madera_2.40x4.80_4_Hojas_Plegable" localSheetId="12">#REF!</definedName>
    <definedName name="Hoja_Entamborada_en_Madera_2.40x4.80_4_Hojas_Plegable" localSheetId="17">#REF!</definedName>
    <definedName name="Hoja_Entamborada_en_Madera_2.40x4.80_4_Hojas_Plegable" localSheetId="15">#REF!</definedName>
    <definedName name="Hoja_Entamborada_en_Madera_2.40x4.80_4_Hojas_Plegable">#REF!</definedName>
    <definedName name="HonoraProfesionales" localSheetId="6">#REF!</definedName>
    <definedName name="HonoraProfesionales" localSheetId="13">#REF!</definedName>
    <definedName name="HonoraProfesionales" localSheetId="12">#REF!</definedName>
    <definedName name="HonoraProfesionales" localSheetId="17">#REF!</definedName>
    <definedName name="HonoraProfesionales" localSheetId="15">#REF!</definedName>
    <definedName name="HonoraProfesionales">#REF!</definedName>
    <definedName name="HonoraTecnicos" localSheetId="6">#REF!</definedName>
    <definedName name="HonoraTecnicos" localSheetId="13">#REF!</definedName>
    <definedName name="HonoraTecnicos" localSheetId="12">#REF!</definedName>
    <definedName name="HonoraTecnicos" localSheetId="17">#REF!</definedName>
    <definedName name="HonoraTecnicos" localSheetId="15">#REF!</definedName>
    <definedName name="HonoraTecnicos">#REF!</definedName>
    <definedName name="Horno_Microondas" localSheetId="6">#REF!</definedName>
    <definedName name="Horno_Microondas" localSheetId="13">#REF!</definedName>
    <definedName name="Horno_Microondas" localSheetId="12">#REF!</definedName>
    <definedName name="Horno_Microondas" localSheetId="17">#REF!</definedName>
    <definedName name="Horno_Microondas" localSheetId="15">#REF!</definedName>
    <definedName name="Horno_Microondas">#REF!</definedName>
    <definedName name="Impermeabilizante_concreto_de_3000_P.S.I." localSheetId="6">#REF!</definedName>
    <definedName name="Impermeabilizante_concreto_de_3000_P.S.I." localSheetId="13">#REF!</definedName>
    <definedName name="Impermeabilizante_concreto_de_3000_P.S.I." localSheetId="12">#REF!</definedName>
    <definedName name="Impermeabilizante_concreto_de_3000_P.S.I." localSheetId="17">#REF!</definedName>
    <definedName name="Impermeabilizante_concreto_de_3000_P.S.I." localSheetId="15">#REF!</definedName>
    <definedName name="Impermeabilizante_concreto_de_3000_P.S.I.">#REF!</definedName>
    <definedName name="Impermeabilizante_mortero_1_3" localSheetId="6">#REF!</definedName>
    <definedName name="Impermeabilizante_mortero_1_3" localSheetId="13">#REF!</definedName>
    <definedName name="Impermeabilizante_mortero_1_3" localSheetId="12">#REF!</definedName>
    <definedName name="Impermeabilizante_mortero_1_3" localSheetId="17">#REF!</definedName>
    <definedName name="Impermeabilizante_mortero_1_3" localSheetId="15">#REF!</definedName>
    <definedName name="Impermeabilizante_mortero_1_3">#REF!</definedName>
    <definedName name="Impermeabilizante_mortero_1_4" localSheetId="6">#REF!</definedName>
    <definedName name="Impermeabilizante_mortero_1_4" localSheetId="13">#REF!</definedName>
    <definedName name="Impermeabilizante_mortero_1_4" localSheetId="12">#REF!</definedName>
    <definedName name="Impermeabilizante_mortero_1_4" localSheetId="17">#REF!</definedName>
    <definedName name="Impermeabilizante_mortero_1_4" localSheetId="15">#REF!</definedName>
    <definedName name="Impermeabilizante_mortero_1_4">#REF!</definedName>
    <definedName name="Incremento_Fluido_3000_psi" localSheetId="6">#REF!</definedName>
    <definedName name="Incremento_Fluido_3000_psi" localSheetId="13">#REF!</definedName>
    <definedName name="Incremento_Fluido_3000_psi" localSheetId="12">#REF!</definedName>
    <definedName name="Incremento_Fluido_3000_psi" localSheetId="17">#REF!</definedName>
    <definedName name="Incremento_Fluido_3000_psi" localSheetId="15">#REF!</definedName>
    <definedName name="Incremento_Fluido_3000_psi">#REF!</definedName>
    <definedName name="instalacion_lavamanos" localSheetId="6">#REF!</definedName>
    <definedName name="instalacion_lavamanos" localSheetId="13">#REF!</definedName>
    <definedName name="instalacion_lavamanos" localSheetId="12">#REF!</definedName>
    <definedName name="instalacion_lavamanos" localSheetId="17">#REF!</definedName>
    <definedName name="instalacion_lavamanos" localSheetId="15">#REF!</definedName>
    <definedName name="instalacion_lavamanos">#REF!</definedName>
    <definedName name="instalacion_lavaplatos" localSheetId="6">#REF!</definedName>
    <definedName name="instalacion_lavaplatos" localSheetId="13">#REF!</definedName>
    <definedName name="instalacion_lavaplatos" localSheetId="12">#REF!</definedName>
    <definedName name="instalacion_lavaplatos" localSheetId="17">#REF!</definedName>
    <definedName name="instalacion_lavaplatos" localSheetId="15">#REF!</definedName>
    <definedName name="instalacion_lavaplatos">#REF!</definedName>
    <definedName name="instalacion_sanitario" localSheetId="6">#REF!</definedName>
    <definedName name="instalacion_sanitario" localSheetId="13">#REF!</definedName>
    <definedName name="instalacion_sanitario" localSheetId="12">#REF!</definedName>
    <definedName name="instalacion_sanitario" localSheetId="17">#REF!</definedName>
    <definedName name="instalacion_sanitario" localSheetId="15">#REF!</definedName>
    <definedName name="instalacion_sanitario">#REF!</definedName>
    <definedName name="Instalación_y_dotación" localSheetId="6">#REF!</definedName>
    <definedName name="Instalación_y_dotación" localSheetId="13">#REF!</definedName>
    <definedName name="Instalación_y_dotación" localSheetId="12">#REF!</definedName>
    <definedName name="Instalación_y_dotación" localSheetId="17">#REF!</definedName>
    <definedName name="Instalación_y_dotación" localSheetId="15">#REF!</definedName>
    <definedName name="Instalación_y_dotación">#REF!</definedName>
    <definedName name="ITEM1" localSheetId="6">#REF!</definedName>
    <definedName name="ITEM1" localSheetId="13">#REF!</definedName>
    <definedName name="ITEM1" localSheetId="12">#REF!</definedName>
    <definedName name="ITEM1" localSheetId="17">#REF!</definedName>
    <definedName name="ITEM1" localSheetId="15">#REF!</definedName>
    <definedName name="ITEM1">#REF!</definedName>
    <definedName name="ITEM2" localSheetId="6">#REF!</definedName>
    <definedName name="ITEM2" localSheetId="13">#REF!</definedName>
    <definedName name="ITEM2" localSheetId="12">#REF!</definedName>
    <definedName name="ITEM2" localSheetId="17">#REF!</definedName>
    <definedName name="ITEM2" localSheetId="15">#REF!</definedName>
    <definedName name="ITEM2">#REF!</definedName>
    <definedName name="item210.3" localSheetId="6">#REF!</definedName>
    <definedName name="item210.3" localSheetId="13">#REF!</definedName>
    <definedName name="item210.3" localSheetId="12">#REF!</definedName>
    <definedName name="item210.3" localSheetId="17">#REF!</definedName>
    <definedName name="item210.3" localSheetId="15">#REF!</definedName>
    <definedName name="item210.3">#REF!</definedName>
    <definedName name="item230.1" localSheetId="6">#REF!</definedName>
    <definedName name="item230.1" localSheetId="13">#REF!</definedName>
    <definedName name="item230.1" localSheetId="12">#REF!</definedName>
    <definedName name="item230.1" localSheetId="17">#REF!</definedName>
    <definedName name="item230.1" localSheetId="15">#REF!</definedName>
    <definedName name="item230.1">#REF!</definedName>
    <definedName name="ITEM3" localSheetId="6">#REF!</definedName>
    <definedName name="ITEM3" localSheetId="13">#REF!</definedName>
    <definedName name="ITEM3" localSheetId="12">#REF!</definedName>
    <definedName name="ITEM3" localSheetId="17">#REF!</definedName>
    <definedName name="ITEM3" localSheetId="15">#REF!</definedName>
    <definedName name="ITEM3">#REF!</definedName>
    <definedName name="item310" localSheetId="6">#REF!</definedName>
    <definedName name="item310" localSheetId="13">#REF!</definedName>
    <definedName name="item310" localSheetId="12">#REF!</definedName>
    <definedName name="item310" localSheetId="17">#REF!</definedName>
    <definedName name="item310" localSheetId="15">#REF!</definedName>
    <definedName name="item310">#REF!</definedName>
    <definedName name="item320.2" localSheetId="6">#REF!</definedName>
    <definedName name="item320.2" localSheetId="13">#REF!</definedName>
    <definedName name="item320.2" localSheetId="12">#REF!</definedName>
    <definedName name="item320.2" localSheetId="17">#REF!</definedName>
    <definedName name="item320.2" localSheetId="15">#REF!</definedName>
    <definedName name="item320.2">#REF!</definedName>
    <definedName name="item330.1" localSheetId="6">#REF!</definedName>
    <definedName name="item330.1" localSheetId="13">#REF!</definedName>
    <definedName name="item330.1" localSheetId="12">#REF!</definedName>
    <definedName name="item330.1" localSheetId="17">#REF!</definedName>
    <definedName name="item330.1" localSheetId="15">#REF!</definedName>
    <definedName name="item330.1">#REF!</definedName>
    <definedName name="item420" localSheetId="6">#REF!</definedName>
    <definedName name="item420" localSheetId="13">#REF!</definedName>
    <definedName name="item420" localSheetId="12">#REF!</definedName>
    <definedName name="item420" localSheetId="17">#REF!</definedName>
    <definedName name="item420" localSheetId="15">#REF!</definedName>
    <definedName name="item420">#REF!</definedName>
    <definedName name="item450.2P" localSheetId="6">#REF!</definedName>
    <definedName name="item450.2P" localSheetId="13">#REF!</definedName>
    <definedName name="item450.2P" localSheetId="12">#REF!</definedName>
    <definedName name="item450.2P" localSheetId="17">#REF!</definedName>
    <definedName name="item450.2P" localSheetId="15">#REF!</definedName>
    <definedName name="item450.2P">#REF!</definedName>
    <definedName name="item600.1" localSheetId="6">#REF!</definedName>
    <definedName name="item600.1" localSheetId="13">#REF!</definedName>
    <definedName name="item600.1" localSheetId="12">#REF!</definedName>
    <definedName name="item600.1" localSheetId="17">#REF!</definedName>
    <definedName name="item600.1" localSheetId="15">#REF!</definedName>
    <definedName name="item600.1">#REF!</definedName>
    <definedName name="item610.1" localSheetId="6">#REF!</definedName>
    <definedName name="item610.1" localSheetId="13">#REF!</definedName>
    <definedName name="item610.1" localSheetId="12">#REF!</definedName>
    <definedName name="item610.1" localSheetId="17">#REF!</definedName>
    <definedName name="item610.1" localSheetId="15">#REF!</definedName>
    <definedName name="item610.1">#REF!</definedName>
    <definedName name="item610.2" localSheetId="6">#REF!</definedName>
    <definedName name="item610.2" localSheetId="13">#REF!</definedName>
    <definedName name="item610.2" localSheetId="12">#REF!</definedName>
    <definedName name="item610.2" localSheetId="17">#REF!</definedName>
    <definedName name="item610.2" localSheetId="15">#REF!</definedName>
    <definedName name="item610.2">#REF!</definedName>
    <definedName name="item630.4" localSheetId="6">#REF!</definedName>
    <definedName name="item630.4" localSheetId="13">#REF!</definedName>
    <definedName name="item630.4" localSheetId="12">#REF!</definedName>
    <definedName name="item630.4" localSheetId="17">#REF!</definedName>
    <definedName name="item630.4" localSheetId="15">#REF!</definedName>
    <definedName name="item630.4">#REF!</definedName>
    <definedName name="item630.6" localSheetId="6">#REF!</definedName>
    <definedName name="item630.6" localSheetId="13">#REF!</definedName>
    <definedName name="item630.6" localSheetId="12">#REF!</definedName>
    <definedName name="item630.6" localSheetId="17">#REF!</definedName>
    <definedName name="item630.6" localSheetId="15">#REF!</definedName>
    <definedName name="item630.6">#REF!</definedName>
    <definedName name="item630.7" localSheetId="6">#REF!</definedName>
    <definedName name="item630.7" localSheetId="13">#REF!</definedName>
    <definedName name="item630.7" localSheetId="12">#REF!</definedName>
    <definedName name="item630.7" localSheetId="17">#REF!</definedName>
    <definedName name="item630.7" localSheetId="15">#REF!</definedName>
    <definedName name="item630.7">#REF!</definedName>
    <definedName name="item640.3" localSheetId="6">#REF!</definedName>
    <definedName name="item640.3" localSheetId="13">#REF!</definedName>
    <definedName name="item640.3" localSheetId="12">#REF!</definedName>
    <definedName name="item640.3" localSheetId="17">#REF!</definedName>
    <definedName name="item640.3" localSheetId="15">#REF!</definedName>
    <definedName name="item640.3">#REF!</definedName>
    <definedName name="item661" localSheetId="6">#REF!</definedName>
    <definedName name="item661" localSheetId="13">#REF!</definedName>
    <definedName name="item661" localSheetId="12">#REF!</definedName>
    <definedName name="item661" localSheetId="17">#REF!</definedName>
    <definedName name="item661" localSheetId="15">#REF!</definedName>
    <definedName name="item661">#REF!</definedName>
    <definedName name="item671" localSheetId="6">#REF!</definedName>
    <definedName name="item671" localSheetId="13">#REF!</definedName>
    <definedName name="item671" localSheetId="12">#REF!</definedName>
    <definedName name="item671" localSheetId="17">#REF!</definedName>
    <definedName name="item671" localSheetId="15">#REF!</definedName>
    <definedName name="item671">#REF!</definedName>
    <definedName name="item673.1" localSheetId="6">#REF!</definedName>
    <definedName name="item673.1" localSheetId="13">#REF!</definedName>
    <definedName name="item673.1" localSheetId="12">#REF!</definedName>
    <definedName name="item673.1" localSheetId="17">#REF!</definedName>
    <definedName name="item673.1" localSheetId="15">#REF!</definedName>
    <definedName name="item673.1">#REF!</definedName>
    <definedName name="item673.3" localSheetId="6">#REF!</definedName>
    <definedName name="item673.3" localSheetId="13">#REF!</definedName>
    <definedName name="item673.3" localSheetId="12">#REF!</definedName>
    <definedName name="item673.3" localSheetId="17">#REF!</definedName>
    <definedName name="item673.3" localSheetId="15">#REF!</definedName>
    <definedName name="item673.3">#REF!</definedName>
    <definedName name="item681" localSheetId="6">#REF!</definedName>
    <definedName name="item681" localSheetId="13">#REF!</definedName>
    <definedName name="item681" localSheetId="12">#REF!</definedName>
    <definedName name="item681" localSheetId="17">#REF!</definedName>
    <definedName name="item681" localSheetId="15">#REF!</definedName>
    <definedName name="item681">#REF!</definedName>
    <definedName name="item700.1" localSheetId="6">#REF!</definedName>
    <definedName name="item700.1" localSheetId="13">#REF!</definedName>
    <definedName name="item700.1" localSheetId="12">#REF!</definedName>
    <definedName name="item700.1" localSheetId="17">#REF!</definedName>
    <definedName name="item700.1" localSheetId="15">#REF!</definedName>
    <definedName name="item700.1">#REF!</definedName>
    <definedName name="item710.1" localSheetId="6">#REF!</definedName>
    <definedName name="item710.1" localSheetId="13">#REF!</definedName>
    <definedName name="item710.1" localSheetId="12">#REF!</definedName>
    <definedName name="item710.1" localSheetId="17">#REF!</definedName>
    <definedName name="item710.1" localSheetId="15">#REF!</definedName>
    <definedName name="item710.1">#REF!</definedName>
    <definedName name="item710.2" localSheetId="6">#REF!</definedName>
    <definedName name="item710.2" localSheetId="13">#REF!</definedName>
    <definedName name="item710.2" localSheetId="12">#REF!</definedName>
    <definedName name="item710.2" localSheetId="17">#REF!</definedName>
    <definedName name="item710.2" localSheetId="15">#REF!</definedName>
    <definedName name="item710.2">#REF!</definedName>
    <definedName name="item730.1" localSheetId="6">#REF!</definedName>
    <definedName name="item730.1" localSheetId="13">#REF!</definedName>
    <definedName name="item730.1" localSheetId="12">#REF!</definedName>
    <definedName name="item730.1" localSheetId="17">#REF!</definedName>
    <definedName name="item730.1" localSheetId="15">#REF!</definedName>
    <definedName name="item730.1">#REF!</definedName>
    <definedName name="item730.2" localSheetId="6">#REF!</definedName>
    <definedName name="item730.2" localSheetId="13">#REF!</definedName>
    <definedName name="item730.2" localSheetId="12">#REF!</definedName>
    <definedName name="item730.2" localSheetId="17">#REF!</definedName>
    <definedName name="item730.2" localSheetId="15">#REF!</definedName>
    <definedName name="item730.2">#REF!</definedName>
    <definedName name="item730.2.4" localSheetId="6">#REF!</definedName>
    <definedName name="item730.2.4" localSheetId="13">#REF!</definedName>
    <definedName name="item730.2.4" localSheetId="12">#REF!</definedName>
    <definedName name="item730.2.4" localSheetId="17">#REF!</definedName>
    <definedName name="item730.2.4" localSheetId="15">#REF!</definedName>
    <definedName name="item730.2.4">#REF!</definedName>
    <definedName name="item900.2" localSheetId="6">#REF!</definedName>
    <definedName name="item900.2" localSheetId="13">#REF!</definedName>
    <definedName name="item900.2" localSheetId="12">#REF!</definedName>
    <definedName name="item900.2" localSheetId="17">#REF!</definedName>
    <definedName name="item900.2" localSheetId="15">#REF!</definedName>
    <definedName name="item900.2">#REF!</definedName>
    <definedName name="Jardines" localSheetId="6">#REF!</definedName>
    <definedName name="Jardines" localSheetId="13">#REF!</definedName>
    <definedName name="Jardines" localSheetId="12">#REF!</definedName>
    <definedName name="Jardines" localSheetId="17">#REF!</definedName>
    <definedName name="Jardines" localSheetId="15">#REF!</definedName>
    <definedName name="Jardines">#REF!</definedName>
    <definedName name="Juego_de_incrustaciones_acuacer" localSheetId="6">#REF!</definedName>
    <definedName name="Juego_de_incrustaciones_acuacer" localSheetId="13">#REF!</definedName>
    <definedName name="Juego_de_incrustaciones_acuacer" localSheetId="12">#REF!</definedName>
    <definedName name="Juego_de_incrustaciones_acuacer" localSheetId="17">#REF!</definedName>
    <definedName name="Juego_de_incrustaciones_acuacer" localSheetId="15">#REF!</definedName>
    <definedName name="Juego_de_incrustaciones_acuacer">#REF!</definedName>
    <definedName name="Juego_de_incrustaciones_en_color_blanco" localSheetId="6">#REF!</definedName>
    <definedName name="Juego_de_incrustaciones_en_color_blanco" localSheetId="13">#REF!</definedName>
    <definedName name="Juego_de_incrustaciones_en_color_blanco" localSheetId="12">#REF!</definedName>
    <definedName name="Juego_de_incrustaciones_en_color_blanco" localSheetId="17">#REF!</definedName>
    <definedName name="Juego_de_incrustaciones_en_color_blanco" localSheetId="15">#REF!</definedName>
    <definedName name="Juego_de_incrustaciones_en_color_blanco">#REF!</definedName>
    <definedName name="Juegos_infantiles_según_catálogo_I.D.R.D." localSheetId="6">#REF!</definedName>
    <definedName name="Juegos_infantiles_según_catálogo_I.D.R.D." localSheetId="13">#REF!</definedName>
    <definedName name="Juegos_infantiles_según_catálogo_I.D.R.D." localSheetId="12">#REF!</definedName>
    <definedName name="Juegos_infantiles_según_catálogo_I.D.R.D." localSheetId="17">#REF!</definedName>
    <definedName name="Juegos_infantiles_según_catálogo_I.D.R.D." localSheetId="15">#REF!</definedName>
    <definedName name="Juegos_infantiles_según_catálogo_I.D.R.D.">#REF!</definedName>
    <definedName name="k" localSheetId="6">#REF!</definedName>
    <definedName name="k" localSheetId="13">#REF!</definedName>
    <definedName name="k" localSheetId="12">#REF!</definedName>
    <definedName name="k" localSheetId="17">#REF!</definedName>
    <definedName name="k" localSheetId="15">#REF!</definedName>
    <definedName name="k">#REF!</definedName>
    <definedName name="K0F1" localSheetId="6">#REF!</definedName>
    <definedName name="K0F1" localSheetId="13">#REF!</definedName>
    <definedName name="K0F1" localSheetId="12">#REF!</definedName>
    <definedName name="K0F1" localSheetId="17">#REF!</definedName>
    <definedName name="K0F1" localSheetId="15">#REF!</definedName>
    <definedName name="K0F1">#REF!</definedName>
    <definedName name="K0F2" localSheetId="6">#REF!</definedName>
    <definedName name="K0F2" localSheetId="13">#REF!</definedName>
    <definedName name="K0F2" localSheetId="12">#REF!</definedName>
    <definedName name="K0F2" localSheetId="17">#REF!</definedName>
    <definedName name="K0F2" localSheetId="15">#REF!</definedName>
    <definedName name="K0F2">#REF!</definedName>
    <definedName name="K10ALO" localSheetId="6">#REF!</definedName>
    <definedName name="K10ALO" localSheetId="13">#REF!</definedName>
    <definedName name="K10ALO" localSheetId="12">#REF!</definedName>
    <definedName name="K10ALO" localSheetId="17">#REF!</definedName>
    <definedName name="K10ALO" localSheetId="15">#REF!</definedName>
    <definedName name="K10ALO">#REF!</definedName>
    <definedName name="K11ALO" localSheetId="6">#REF!</definedName>
    <definedName name="K11ALO" localSheetId="13">#REF!</definedName>
    <definedName name="K11ALO" localSheetId="12">#REF!</definedName>
    <definedName name="K11ALO" localSheetId="17">#REF!</definedName>
    <definedName name="K11ALO" localSheetId="15">#REF!</definedName>
    <definedName name="K11ALO">#REF!</definedName>
    <definedName name="K1F1" localSheetId="6">#REF!</definedName>
    <definedName name="K1F1" localSheetId="13">#REF!</definedName>
    <definedName name="K1F1" localSheetId="12">#REF!</definedName>
    <definedName name="K1F1" localSheetId="17">#REF!</definedName>
    <definedName name="K1F1" localSheetId="15">#REF!</definedName>
    <definedName name="K1F1">#REF!</definedName>
    <definedName name="K1F2" localSheetId="6">#REF!</definedName>
    <definedName name="K1F2" localSheetId="13">#REF!</definedName>
    <definedName name="K1F2" localSheetId="12">#REF!</definedName>
    <definedName name="K1F2" localSheetId="17">#REF!</definedName>
    <definedName name="K1F2" localSheetId="15">#REF!</definedName>
    <definedName name="K1F2">#REF!</definedName>
    <definedName name="K2F1" localSheetId="6">#REF!</definedName>
    <definedName name="K2F1" localSheetId="13">#REF!</definedName>
    <definedName name="K2F1" localSheetId="12">#REF!</definedName>
    <definedName name="K2F1" localSheetId="17">#REF!</definedName>
    <definedName name="K2F1" localSheetId="15">#REF!</definedName>
    <definedName name="K2F1">#REF!</definedName>
    <definedName name="K2F2" localSheetId="6">#REF!</definedName>
    <definedName name="K2F2" localSheetId="13">#REF!</definedName>
    <definedName name="K2F2" localSheetId="12">#REF!</definedName>
    <definedName name="K2F2" localSheetId="17">#REF!</definedName>
    <definedName name="K2F2" localSheetId="15">#REF!</definedName>
    <definedName name="K2F2">#REF!</definedName>
    <definedName name="K3F1" localSheetId="6">#REF!</definedName>
    <definedName name="K3F1" localSheetId="13">#REF!</definedName>
    <definedName name="K3F1" localSheetId="12">#REF!</definedName>
    <definedName name="K3F1" localSheetId="17">#REF!</definedName>
    <definedName name="K3F1" localSheetId="15">#REF!</definedName>
    <definedName name="K3F1">#REF!</definedName>
    <definedName name="K3F2" localSheetId="6">#REF!</definedName>
    <definedName name="K3F2" localSheetId="13">#REF!</definedName>
    <definedName name="K3F2" localSheetId="12">#REF!</definedName>
    <definedName name="K3F2" localSheetId="17">#REF!</definedName>
    <definedName name="K3F2" localSheetId="15">#REF!</definedName>
    <definedName name="K3F2">#REF!</definedName>
    <definedName name="K4F1" localSheetId="6">#REF!</definedName>
    <definedName name="K4F1" localSheetId="13">#REF!</definedName>
    <definedName name="K4F1" localSheetId="12">#REF!</definedName>
    <definedName name="K4F1" localSheetId="17">#REF!</definedName>
    <definedName name="K4F1" localSheetId="15">#REF!</definedName>
    <definedName name="K4F1">#REF!</definedName>
    <definedName name="K4F2" localSheetId="6">#REF!</definedName>
    <definedName name="K4F2" localSheetId="13">#REF!</definedName>
    <definedName name="K4F2" localSheetId="12">#REF!</definedName>
    <definedName name="K4F2" localSheetId="17">#REF!</definedName>
    <definedName name="K4F2" localSheetId="15">#REF!</definedName>
    <definedName name="K4F2">#REF!</definedName>
    <definedName name="K5F1" localSheetId="6">#REF!</definedName>
    <definedName name="K5F1" localSheetId="13">#REF!</definedName>
    <definedName name="K5F1" localSheetId="12">#REF!</definedName>
    <definedName name="K5F1" localSheetId="17">#REF!</definedName>
    <definedName name="K5F1" localSheetId="15">#REF!</definedName>
    <definedName name="K5F1">#REF!</definedName>
    <definedName name="K5F2" localSheetId="6">#REF!</definedName>
    <definedName name="K5F2" localSheetId="13">#REF!</definedName>
    <definedName name="K5F2" localSheetId="12">#REF!</definedName>
    <definedName name="K5F2" localSheetId="17">#REF!</definedName>
    <definedName name="K5F2" localSheetId="15">#REF!</definedName>
    <definedName name="K5F2">#REF!</definedName>
    <definedName name="K6F1" localSheetId="6">#REF!</definedName>
    <definedName name="K6F1" localSheetId="13">#REF!</definedName>
    <definedName name="K6F1" localSheetId="12">#REF!</definedName>
    <definedName name="K6F1" localSheetId="17">#REF!</definedName>
    <definedName name="K6F1" localSheetId="15">#REF!</definedName>
    <definedName name="K6F1">#REF!</definedName>
    <definedName name="K6F2" localSheetId="6">#REF!</definedName>
    <definedName name="K6F2" localSheetId="13">#REF!</definedName>
    <definedName name="K6F2" localSheetId="12">#REF!</definedName>
    <definedName name="K6F2" localSheetId="17">#REF!</definedName>
    <definedName name="K6F2" localSheetId="15">#REF!</definedName>
    <definedName name="K6F2">#REF!</definedName>
    <definedName name="K7F1" localSheetId="6">#REF!</definedName>
    <definedName name="K7F1" localSheetId="13">#REF!</definedName>
    <definedName name="K7F1" localSheetId="12">#REF!</definedName>
    <definedName name="K7F1" localSheetId="17">#REF!</definedName>
    <definedName name="K7F1" localSheetId="15">#REF!</definedName>
    <definedName name="K7F1">#REF!</definedName>
    <definedName name="K7F2" localSheetId="6">#REF!</definedName>
    <definedName name="K7F2" localSheetId="13">#REF!</definedName>
    <definedName name="K7F2" localSheetId="12">#REF!</definedName>
    <definedName name="K7F2" localSheetId="17">#REF!</definedName>
    <definedName name="K7F2" localSheetId="15">#REF!</definedName>
    <definedName name="K7F2">#REF!</definedName>
    <definedName name="K8ALO" localSheetId="6">#REF!</definedName>
    <definedName name="K8ALO" localSheetId="13">#REF!</definedName>
    <definedName name="K8ALO" localSheetId="12">#REF!</definedName>
    <definedName name="K8ALO" localSheetId="17">#REF!</definedName>
    <definedName name="K8ALO" localSheetId="15">#REF!</definedName>
    <definedName name="K8ALO">#REF!</definedName>
    <definedName name="K8F1" localSheetId="6">#REF!</definedName>
    <definedName name="K8F1" localSheetId="13">#REF!</definedName>
    <definedName name="K8F1" localSheetId="12">#REF!</definedName>
    <definedName name="K8F1" localSheetId="17">#REF!</definedName>
    <definedName name="K8F1" localSheetId="15">#REF!</definedName>
    <definedName name="K8F1">#REF!</definedName>
    <definedName name="K8F2" localSheetId="6">#REF!</definedName>
    <definedName name="K8F2" localSheetId="13">#REF!</definedName>
    <definedName name="K8F2" localSheetId="12">#REF!</definedName>
    <definedName name="K8F2" localSheetId="17">#REF!</definedName>
    <definedName name="K8F2" localSheetId="15">#REF!</definedName>
    <definedName name="K8F2">#REF!</definedName>
    <definedName name="K9ALO" localSheetId="6">#REF!</definedName>
    <definedName name="K9ALO" localSheetId="13">#REF!</definedName>
    <definedName name="K9ALO" localSheetId="12">#REF!</definedName>
    <definedName name="K9ALO" localSheetId="17">#REF!</definedName>
    <definedName name="K9ALO" localSheetId="15">#REF!</definedName>
    <definedName name="K9ALO">#REF!</definedName>
    <definedName name="KO" localSheetId="6" hidden="1">#REF!</definedName>
    <definedName name="KO" localSheetId="13" hidden="1">#REF!</definedName>
    <definedName name="KO" localSheetId="12" hidden="1">#REF!</definedName>
    <definedName name="KO" localSheetId="17" hidden="1">#REF!</definedName>
    <definedName name="KO" localSheetId="15" hidden="1">#REF!</definedName>
    <definedName name="KO" hidden="1">#REF!</definedName>
    <definedName name="Ladrillo_cuarto_x_26_tono_natural_rustico" localSheetId="6">#REF!</definedName>
    <definedName name="Ladrillo_cuarto_x_26_tono_natural_rustico" localSheetId="13">#REF!</definedName>
    <definedName name="Ladrillo_cuarto_x_26_tono_natural_rustico" localSheetId="12">#REF!</definedName>
    <definedName name="Ladrillo_cuarto_x_26_tono_natural_rustico" localSheetId="17">#REF!</definedName>
    <definedName name="Ladrillo_cuarto_x_26_tono_natural_rustico" localSheetId="15">#REF!</definedName>
    <definedName name="Ladrillo_cuarto_x_26_tono_natural_rustico">#REF!</definedName>
    <definedName name="Ladrillo_Jamba_Doble_Coral_Moore" localSheetId="6">#REF!</definedName>
    <definedName name="Ladrillo_Jamba_Doble_Coral_Moore" localSheetId="13">#REF!</definedName>
    <definedName name="Ladrillo_Jamba_Doble_Coral_Moore" localSheetId="12">#REF!</definedName>
    <definedName name="Ladrillo_Jamba_Doble_Coral_Moore" localSheetId="17">#REF!</definedName>
    <definedName name="Ladrillo_Jamba_Doble_Coral_Moore" localSheetId="15">#REF!</definedName>
    <definedName name="Ladrillo_Jamba_Doble_Coral_Moore">#REF!</definedName>
    <definedName name="Ladrillo_Portante_Trefilado_14__15x30x10" localSheetId="6">#REF!</definedName>
    <definedName name="Ladrillo_Portante_Trefilado_14__15x30x10" localSheetId="13">#REF!</definedName>
    <definedName name="Ladrillo_Portante_Trefilado_14__15x30x10" localSheetId="12">#REF!</definedName>
    <definedName name="Ladrillo_Portante_Trefilado_14__15x30x10" localSheetId="17">#REF!</definedName>
    <definedName name="Ladrillo_Portante_Trefilado_14__15x30x10" localSheetId="15">#REF!</definedName>
    <definedName name="Ladrillo_Portante_Trefilado_14__15x30x10">#REF!</definedName>
    <definedName name="Ladrillo_prensado_fino_santafe" localSheetId="6">#REF!</definedName>
    <definedName name="Ladrillo_prensado_fino_santafe" localSheetId="13">#REF!</definedName>
    <definedName name="Ladrillo_prensado_fino_santafe" localSheetId="12">#REF!</definedName>
    <definedName name="Ladrillo_prensado_fino_santafe" localSheetId="17">#REF!</definedName>
    <definedName name="Ladrillo_prensado_fino_santafe" localSheetId="15">#REF!</definedName>
    <definedName name="Ladrillo_prensado_fino_santafe">#REF!</definedName>
    <definedName name="Ladrillo_tablon_natural_1_4___26___6_Tono_natural." localSheetId="6">#REF!</definedName>
    <definedName name="Ladrillo_tablon_natural_1_4___26___6_Tono_natural." localSheetId="13">#REF!</definedName>
    <definedName name="Ladrillo_tablon_natural_1_4___26___6_Tono_natural." localSheetId="12">#REF!</definedName>
    <definedName name="Ladrillo_tablon_natural_1_4___26___6_Tono_natural." localSheetId="17">#REF!</definedName>
    <definedName name="Ladrillo_tablon_natural_1_4___26___6_Tono_natural." localSheetId="15">#REF!</definedName>
    <definedName name="Ladrillo_tablon_natural_1_4___26___6_Tono_natural.">#REF!</definedName>
    <definedName name="Ladrillo_tolete_comun" localSheetId="6">#REF!</definedName>
    <definedName name="Ladrillo_tolete_comun" localSheetId="13">#REF!</definedName>
    <definedName name="Ladrillo_tolete_comun" localSheetId="12">#REF!</definedName>
    <definedName name="Ladrillo_tolete_comun" localSheetId="17">#REF!</definedName>
    <definedName name="Ladrillo_tolete_comun" localSheetId="15">#REF!</definedName>
    <definedName name="Ladrillo_tolete_comun">#REF!</definedName>
    <definedName name="Ladrillo_Tolete_Recocido" localSheetId="6">#REF!</definedName>
    <definedName name="Ladrillo_Tolete_Recocido" localSheetId="13">#REF!</definedName>
    <definedName name="Ladrillo_Tolete_Recocido" localSheetId="12">#REF!</definedName>
    <definedName name="Ladrillo_Tolete_Recocido" localSheetId="17">#REF!</definedName>
    <definedName name="Ladrillo_Tolete_Recocido" localSheetId="15">#REF!</definedName>
    <definedName name="Ladrillo_Tolete_Recocido">#REF!</definedName>
    <definedName name="Lámina_cold_rolled_cal_18" localSheetId="6">#REF!</definedName>
    <definedName name="Lámina_cold_rolled_cal_18" localSheetId="13">#REF!</definedName>
    <definedName name="Lámina_cold_rolled_cal_18" localSheetId="12">#REF!</definedName>
    <definedName name="Lámina_cold_rolled_cal_18" localSheetId="17">#REF!</definedName>
    <definedName name="Lámina_cold_rolled_cal_18" localSheetId="15">#REF!</definedName>
    <definedName name="Lámina_cold_rolled_cal_18">#REF!</definedName>
    <definedName name="Lamina_HR_6mm" localSheetId="6">#REF!</definedName>
    <definedName name="Lamina_HR_6mm" localSheetId="13">#REF!</definedName>
    <definedName name="Lamina_HR_6mm" localSheetId="12">#REF!</definedName>
    <definedName name="Lamina_HR_6mm" localSheetId="17">#REF!</definedName>
    <definedName name="Lamina_HR_6mm" localSheetId="15">#REF!</definedName>
    <definedName name="Lamina_HR_6mm">#REF!</definedName>
    <definedName name="lamina_identificacion" localSheetId="6">#REF!</definedName>
    <definedName name="lamina_identificacion" localSheetId="13">#REF!</definedName>
    <definedName name="lamina_identificacion" localSheetId="12">#REF!</definedName>
    <definedName name="lamina_identificacion" localSheetId="17">#REF!</definedName>
    <definedName name="lamina_identificacion" localSheetId="15">#REF!</definedName>
    <definedName name="lamina_identificacion">#REF!</definedName>
    <definedName name="Lavamanos_de_sobre_poner_Corona" localSheetId="6">#REF!</definedName>
    <definedName name="Lavamanos_de_sobre_poner_Corona" localSheetId="13">#REF!</definedName>
    <definedName name="Lavamanos_de_sobre_poner_Corona" localSheetId="12">#REF!</definedName>
    <definedName name="Lavamanos_de_sobre_poner_Corona" localSheetId="17">#REF!</definedName>
    <definedName name="Lavamanos_de_sobre_poner_Corona" localSheetId="15">#REF!</definedName>
    <definedName name="Lavamanos_de_sobre_poner_Corona">#REF!</definedName>
    <definedName name="Lavamanos_de_sobreponer_en_acero_inoxidable." localSheetId="6">#REF!</definedName>
    <definedName name="Lavamanos_de_sobreponer_en_acero_inoxidable." localSheetId="13">#REF!</definedName>
    <definedName name="Lavamanos_de_sobreponer_en_acero_inoxidable." localSheetId="12">#REF!</definedName>
    <definedName name="Lavamanos_de_sobreponer_en_acero_inoxidable." localSheetId="17">#REF!</definedName>
    <definedName name="Lavamanos_de_sobreponer_en_acero_inoxidable." localSheetId="15">#REF!</definedName>
    <definedName name="Lavamanos_de_sobreponer_en_acero_inoxidable.">#REF!</definedName>
    <definedName name="Lavamanos_de_Sobreponer_Ref._07349" localSheetId="6">#REF!</definedName>
    <definedName name="Lavamanos_de_Sobreponer_Ref._07349" localSheetId="13">#REF!</definedName>
    <definedName name="Lavamanos_de_Sobreponer_Ref._07349" localSheetId="12">#REF!</definedName>
    <definedName name="Lavamanos_de_Sobreponer_Ref._07349" localSheetId="17">#REF!</definedName>
    <definedName name="Lavamanos_de_Sobreponer_Ref._07349" localSheetId="15">#REF!</definedName>
    <definedName name="Lavamanos_de_Sobreponer_Ref._07349">#REF!</definedName>
    <definedName name="Lavaplatos_Bar_Redondo_Ref._0556_999" localSheetId="6">#REF!</definedName>
    <definedName name="Lavaplatos_Bar_Redondo_Ref._0556_999" localSheetId="13">#REF!</definedName>
    <definedName name="Lavaplatos_Bar_Redondo_Ref._0556_999" localSheetId="12">#REF!</definedName>
    <definedName name="Lavaplatos_Bar_Redondo_Ref._0556_999" localSheetId="17">#REF!</definedName>
    <definedName name="Lavaplatos_Bar_Redondo_Ref._0556_999" localSheetId="15">#REF!</definedName>
    <definedName name="Lavaplatos_Bar_Redondo_Ref._0556_999">#REF!</definedName>
    <definedName name="LG">LEN([2]PPTO!$F1)</definedName>
    <definedName name="Lija" localSheetId="6">#REF!</definedName>
    <definedName name="Lija" localSheetId="13">#REF!</definedName>
    <definedName name="Lija" localSheetId="12">#REF!</definedName>
    <definedName name="Lija" localSheetId="17">#REF!</definedName>
    <definedName name="Lija" localSheetId="15">#REF!</definedName>
    <definedName name="Lija">#REF!</definedName>
    <definedName name="Listón_1.5x3x3" localSheetId="6">#REF!</definedName>
    <definedName name="Listón_1.5x3x3" localSheetId="13">#REF!</definedName>
    <definedName name="Listón_1.5x3x3" localSheetId="12">#REF!</definedName>
    <definedName name="Listón_1.5x3x3" localSheetId="17">#REF!</definedName>
    <definedName name="Listón_1.5x3x3" localSheetId="15">#REF!</definedName>
    <definedName name="Listón_1.5x3x3">#REF!</definedName>
    <definedName name="Listón_M.H._Guayacán" localSheetId="6">#REF!</definedName>
    <definedName name="Listón_M.H._Guayacán" localSheetId="13">#REF!</definedName>
    <definedName name="Listón_M.H._Guayacán" localSheetId="12">#REF!</definedName>
    <definedName name="Listón_M.H._Guayacán" localSheetId="17">#REF!</definedName>
    <definedName name="Listón_M.H._Guayacán" localSheetId="15">#REF!</definedName>
    <definedName name="Listón_M.H._Guayacán">#REF!</definedName>
    <definedName name="Llave_automatica_Ref._71100_000_000" localSheetId="6">#REF!</definedName>
    <definedName name="Llave_automatica_Ref._71100_000_000" localSheetId="13">#REF!</definedName>
    <definedName name="Llave_automatica_Ref._71100_000_000" localSheetId="12">#REF!</definedName>
    <definedName name="Llave_automatica_Ref._71100_000_000" localSheetId="17">#REF!</definedName>
    <definedName name="Llave_automatica_Ref._71100_000_000" localSheetId="15">#REF!</definedName>
    <definedName name="Llave_automatica_Ref._71100_000_000">#REF!</definedName>
    <definedName name="Llave_Manguera" localSheetId="6">#REF!</definedName>
    <definedName name="Llave_Manguera" localSheetId="13">#REF!</definedName>
    <definedName name="Llave_Manguera" localSheetId="12">#REF!</definedName>
    <definedName name="Llave_Manguera" localSheetId="17">#REF!</definedName>
    <definedName name="Llave_Manguera" localSheetId="15">#REF!</definedName>
    <definedName name="Llave_Manguera">#REF!</definedName>
    <definedName name="Luminaria_Artistica_Riel_2.43_m__6_Proyectores_Incand._de_100_W._120_V." localSheetId="6">#REF!</definedName>
    <definedName name="Luminaria_Artistica_Riel_2.43_m__6_Proyectores_Incand._de_100_W._120_V." localSheetId="13">#REF!</definedName>
    <definedName name="Luminaria_Artistica_Riel_2.43_m__6_Proyectores_Incand._de_100_W._120_V." localSheetId="12">#REF!</definedName>
    <definedName name="Luminaria_Artistica_Riel_2.43_m__6_Proyectores_Incand._de_100_W._120_V." localSheetId="17">#REF!</definedName>
    <definedName name="Luminaria_Artistica_Riel_2.43_m__6_Proyectores_Incand._de_100_W._120_V." localSheetId="15">#REF!</definedName>
    <definedName name="Luminaria_Artistica_Riel_2.43_m__6_Proyectores_Incand._de_100_W._120_V.">#REF!</definedName>
    <definedName name="Luminaria_Cerrada_Tipo_AP_de_Sodio_de_150_W._220_V.__Incluye_Fotocelda" localSheetId="6">#REF!</definedName>
    <definedName name="Luminaria_Cerrada_Tipo_AP_de_Sodio_de_150_W._220_V.__Incluye_Fotocelda" localSheetId="13">#REF!</definedName>
    <definedName name="Luminaria_Cerrada_Tipo_AP_de_Sodio_de_150_W._220_V.__Incluye_Fotocelda" localSheetId="12">#REF!</definedName>
    <definedName name="Luminaria_Cerrada_Tipo_AP_de_Sodio_de_150_W._220_V.__Incluye_Fotocelda" localSheetId="17">#REF!</definedName>
    <definedName name="Luminaria_Cerrada_Tipo_AP_de_Sodio_de_150_W._220_V.__Incluye_Fotocelda" localSheetId="15">#REF!</definedName>
    <definedName name="Luminaria_Cerrada_Tipo_AP_de_Sodio_de_150_W._220_V.__Incluye_Fotocelda">#REF!</definedName>
    <definedName name="Luminaria_Cerrada_Tipo_AP_de_Sodio_de_250_W._220_V." localSheetId="6">#REF!</definedName>
    <definedName name="Luminaria_Cerrada_Tipo_AP_de_Sodio_de_250_W._220_V." localSheetId="13">#REF!</definedName>
    <definedName name="Luminaria_Cerrada_Tipo_AP_de_Sodio_de_250_W._220_V." localSheetId="12">#REF!</definedName>
    <definedName name="Luminaria_Cerrada_Tipo_AP_de_Sodio_de_250_W._220_V." localSheetId="17">#REF!</definedName>
    <definedName name="Luminaria_Cerrada_Tipo_AP_de_Sodio_de_250_W._220_V." localSheetId="15">#REF!</definedName>
    <definedName name="Luminaria_Cerrada_Tipo_AP_de_Sodio_de_250_W._220_V.">#REF!</definedName>
    <definedName name="Luminaria_Hermetica_de_Piso_Grado_IP65_de_90_W._120_V." localSheetId="6">#REF!</definedName>
    <definedName name="Luminaria_Hermetica_de_Piso_Grado_IP65_de_90_W._120_V." localSheetId="13">#REF!</definedName>
    <definedName name="Luminaria_Hermetica_de_Piso_Grado_IP65_de_90_W._120_V." localSheetId="12">#REF!</definedName>
    <definedName name="Luminaria_Hermetica_de_Piso_Grado_IP65_de_90_W._120_V." localSheetId="17">#REF!</definedName>
    <definedName name="Luminaria_Hermetica_de_Piso_Grado_IP65_de_90_W._120_V." localSheetId="15">#REF!</definedName>
    <definedName name="Luminaria_Hermetica_de_Piso_Grado_IP65_de_90_W._120_V.">#REF!</definedName>
    <definedName name="Luminaria_Industrial_Metal_Halide_de_250_W._220_V." localSheetId="6">#REF!</definedName>
    <definedName name="Luminaria_Industrial_Metal_Halide_de_250_W._220_V." localSheetId="13">#REF!</definedName>
    <definedName name="Luminaria_Industrial_Metal_Halide_de_250_W._220_V." localSheetId="12">#REF!</definedName>
    <definedName name="Luminaria_Industrial_Metal_Halide_de_250_W._220_V." localSheetId="17">#REF!</definedName>
    <definedName name="Luminaria_Industrial_Metal_Halide_de_250_W._220_V." localSheetId="15">#REF!</definedName>
    <definedName name="Luminaria_Industrial_Metal_Halide_de_250_W._220_V.">#REF!</definedName>
    <definedName name="Luminaria_Tipo_Wall_Pack_de_70_W._220_V." localSheetId="6">#REF!</definedName>
    <definedName name="Luminaria_Tipo_Wall_Pack_de_70_W._220_V." localSheetId="13">#REF!</definedName>
    <definedName name="Luminaria_Tipo_Wall_Pack_de_70_W._220_V." localSheetId="12">#REF!</definedName>
    <definedName name="Luminaria_Tipo_Wall_Pack_de_70_W._220_V." localSheetId="17">#REF!</definedName>
    <definedName name="Luminaria_Tipo_Wall_Pack_de_70_W._220_V." localSheetId="15">#REF!</definedName>
    <definedName name="Luminaria_Tipo_Wall_Pack_de_70_W._220_V.">#REF!</definedName>
    <definedName name="Luminarias_Fluorescentes_Sistema_Modular_de_2x32_W__120_V__Tipo_T_8" localSheetId="6">#REF!</definedName>
    <definedName name="Luminarias_Fluorescentes_Sistema_Modular_de_2x32_W__120_V__Tipo_T_8" localSheetId="13">#REF!</definedName>
    <definedName name="Luminarias_Fluorescentes_Sistema_Modular_de_2x32_W__120_V__Tipo_T_8" localSheetId="12">#REF!</definedName>
    <definedName name="Luminarias_Fluorescentes_Sistema_Modular_de_2x32_W__120_V__Tipo_T_8" localSheetId="17">#REF!</definedName>
    <definedName name="Luminarias_Fluorescentes_Sistema_Modular_de_2x32_W__120_V__Tipo_T_8" localSheetId="15">#REF!</definedName>
    <definedName name="Luminarias_Fluorescentes_Sistema_Modular_de_2x32_W__120_V__Tipo_T_8">#REF!</definedName>
    <definedName name="Luminarias_Fluorescentes_Tipo_Industrial_de_2x32_W__120_V__Tipo_T_8" localSheetId="6">#REF!</definedName>
    <definedName name="Luminarias_Fluorescentes_Tipo_Industrial_de_2x32_W__120_V__Tipo_T_8" localSheetId="13">#REF!</definedName>
    <definedName name="Luminarias_Fluorescentes_Tipo_Industrial_de_2x32_W__120_V__Tipo_T_8" localSheetId="12">#REF!</definedName>
    <definedName name="Luminarias_Fluorescentes_Tipo_Industrial_de_2x32_W__120_V__Tipo_T_8" localSheetId="17">#REF!</definedName>
    <definedName name="Luminarias_Fluorescentes_Tipo_Industrial_de_2x32_W__120_V__Tipo_T_8" localSheetId="15">#REF!</definedName>
    <definedName name="Luminarias_Fluorescentes_Tipo_Industrial_de_2x32_W__120_V__Tipo_T_8">#REF!</definedName>
    <definedName name="Luminarias_Fluorescentes_Tubos_en__U__de_2x32_W__120_V__Tipo_T_8" localSheetId="6">#REF!</definedName>
    <definedName name="Luminarias_Fluorescentes_Tubos_en__U__de_2x32_W__120_V__Tipo_T_8" localSheetId="13">#REF!</definedName>
    <definedName name="Luminarias_Fluorescentes_Tubos_en__U__de_2x32_W__120_V__Tipo_T_8" localSheetId="12">#REF!</definedName>
    <definedName name="Luminarias_Fluorescentes_Tubos_en__U__de_2x32_W__120_V__Tipo_T_8" localSheetId="17">#REF!</definedName>
    <definedName name="Luminarias_Fluorescentes_Tubos_en__U__de_2x32_W__120_V__Tipo_T_8" localSheetId="15">#REF!</definedName>
    <definedName name="Luminarias_Fluorescentes_Tubos_en__U__de_2x32_W__120_V__Tipo_T_8">#REF!</definedName>
    <definedName name="M.D.O._Alistado_de_Pisos" localSheetId="6">#REF!</definedName>
    <definedName name="M.D.O._Alistado_de_Pisos" localSheetId="13">#REF!</definedName>
    <definedName name="M.D.O._Alistado_de_Pisos" localSheetId="12">#REF!</definedName>
    <definedName name="M.D.O._Alistado_de_Pisos" localSheetId="17">#REF!</definedName>
    <definedName name="M.D.O._Alistado_de_Pisos" localSheetId="15">#REF!</definedName>
    <definedName name="M.D.O._Alistado_de_Pisos">#REF!</definedName>
    <definedName name="M.D.O._Aseo_Durnate_la_Obra" localSheetId="6">#REF!</definedName>
    <definedName name="M.D.O._Aseo_Durnate_la_Obra" localSheetId="13">#REF!</definedName>
    <definedName name="M.D.O._Aseo_Durnate_la_Obra" localSheetId="12">#REF!</definedName>
    <definedName name="M.D.O._Aseo_Durnate_la_Obra" localSheetId="17">#REF!</definedName>
    <definedName name="M.D.O._Aseo_Durnate_la_Obra" localSheetId="15">#REF!</definedName>
    <definedName name="M.D.O._Aseo_Durnate_la_Obra">#REF!</definedName>
    <definedName name="M.D.O._Aseo_Final" localSheetId="6">#REF!</definedName>
    <definedName name="M.D.O._Aseo_Final" localSheetId="13">#REF!</definedName>
    <definedName name="M.D.O._Aseo_Final" localSheetId="12">#REF!</definedName>
    <definedName name="M.D.O._Aseo_Final" localSheetId="17">#REF!</definedName>
    <definedName name="M.D.O._Aseo_Final" localSheetId="15">#REF!</definedName>
    <definedName name="M.D.O._Aseo_Final">#REF!</definedName>
    <definedName name="M.D.O._Cargue_Volqueta" localSheetId="6">#REF!</definedName>
    <definedName name="M.D.O._Cargue_Volqueta" localSheetId="13">#REF!</definedName>
    <definedName name="M.D.O._Cargue_Volqueta" localSheetId="12">#REF!</definedName>
    <definedName name="M.D.O._Cargue_Volqueta" localSheetId="17">#REF!</definedName>
    <definedName name="M.D.O._Cargue_Volqueta" localSheetId="15">#REF!</definedName>
    <definedName name="M.D.O._Cargue_Volqueta">#REF!</definedName>
    <definedName name="M.D.O._Chazos_en_Madera" localSheetId="6">#REF!</definedName>
    <definedName name="M.D.O._Chazos_en_Madera" localSheetId="13">#REF!</definedName>
    <definedName name="M.D.O._Chazos_en_Madera" localSheetId="12">#REF!</definedName>
    <definedName name="M.D.O._Chazos_en_Madera" localSheetId="17">#REF!</definedName>
    <definedName name="M.D.O._Chazos_en_Madera" localSheetId="15">#REF!</definedName>
    <definedName name="M.D.O._Chazos_en_Madera">#REF!</definedName>
    <definedName name="M.D.O._Demolicion_Muro" localSheetId="6">#REF!</definedName>
    <definedName name="M.D.O._Demolicion_Muro" localSheetId="13">#REF!</definedName>
    <definedName name="M.D.O._Demolicion_Muro" localSheetId="12">#REF!</definedName>
    <definedName name="M.D.O._Demolicion_Muro" localSheetId="17">#REF!</definedName>
    <definedName name="M.D.O._Demolicion_Muro" localSheetId="15">#REF!</definedName>
    <definedName name="M.D.O._Demolicion_Muro">#REF!</definedName>
    <definedName name="M.D.O._Enchape_Ceramica" localSheetId="6">#REF!</definedName>
    <definedName name="M.D.O._Enchape_Ceramica" localSheetId="13">#REF!</definedName>
    <definedName name="M.D.O._Enchape_Ceramica" localSheetId="12">#REF!</definedName>
    <definedName name="M.D.O._Enchape_Ceramica" localSheetId="17">#REF!</definedName>
    <definedName name="M.D.O._Enchape_Ceramica" localSheetId="15">#REF!</definedName>
    <definedName name="M.D.O._Enchape_Ceramica">#REF!</definedName>
    <definedName name="M.D.O._Instalacion_Alfombra" localSheetId="6">#REF!</definedName>
    <definedName name="M.D.O._Instalacion_Alfombra" localSheetId="13">#REF!</definedName>
    <definedName name="M.D.O._Instalacion_Alfombra" localSheetId="12">#REF!</definedName>
    <definedName name="M.D.O._Instalacion_Alfombra" localSheetId="17">#REF!</definedName>
    <definedName name="M.D.O._Instalacion_Alfombra" localSheetId="15">#REF!</definedName>
    <definedName name="M.D.O._Instalacion_Alfombra">#REF!</definedName>
    <definedName name="M.D.O._Instalacion_Cieloraso" localSheetId="6">#REF!</definedName>
    <definedName name="M.D.O._Instalacion_Cieloraso" localSheetId="13">#REF!</definedName>
    <definedName name="M.D.O._Instalacion_Cieloraso" localSheetId="12">#REF!</definedName>
    <definedName name="M.D.O._Instalacion_Cieloraso" localSheetId="17">#REF!</definedName>
    <definedName name="M.D.O._Instalacion_Cieloraso" localSheetId="15">#REF!</definedName>
    <definedName name="M.D.O._Instalacion_Cieloraso">#REF!</definedName>
    <definedName name="M.D.O._Instalacion_Granito" localSheetId="6">#REF!</definedName>
    <definedName name="M.D.O._Instalacion_Granito" localSheetId="13">#REF!</definedName>
    <definedName name="M.D.O._Instalacion_Granito" localSheetId="12">#REF!</definedName>
    <definedName name="M.D.O._Instalacion_Granito" localSheetId="17">#REF!</definedName>
    <definedName name="M.D.O._Instalacion_Granito" localSheetId="15">#REF!</definedName>
    <definedName name="M.D.O._Instalacion_Granito">#REF!</definedName>
    <definedName name="M.D.O._Instalacion_Zocalo_en_Granito" localSheetId="6">#REF!</definedName>
    <definedName name="M.D.O._Instalacion_Zocalo_en_Granito" localSheetId="13">#REF!</definedName>
    <definedName name="M.D.O._Instalacion_Zocalo_en_Granito" localSheetId="12">#REF!</definedName>
    <definedName name="M.D.O._Instalacion_Zocalo_en_Granito" localSheetId="17">#REF!</definedName>
    <definedName name="M.D.O._Instalacion_Zocalo_en_Granito" localSheetId="15">#REF!</definedName>
    <definedName name="M.D.O._Instalacion_Zocalo_en_Granito">#REF!</definedName>
    <definedName name="M.D.O._Pañete_Liso_Muros" localSheetId="6">#REF!</definedName>
    <definedName name="M.D.O._Pañete_Liso_Muros" localSheetId="13">#REF!</definedName>
    <definedName name="M.D.O._Pañete_Liso_Muros" localSheetId="12">#REF!</definedName>
    <definedName name="M.D.O._Pañete_Liso_Muros" localSheetId="17">#REF!</definedName>
    <definedName name="M.D.O._Pañete_Liso_Muros" localSheetId="15">#REF!</definedName>
    <definedName name="M.D.O._Pañete_Liso_Muros">#REF!</definedName>
    <definedName name="M.D.O._Preparacion_Grouting" localSheetId="6">#REF!</definedName>
    <definedName name="M.D.O._Preparacion_Grouting" localSheetId="13">#REF!</definedName>
    <definedName name="M.D.O._Preparacion_Grouting" localSheetId="12">#REF!</definedName>
    <definedName name="M.D.O._Preparacion_Grouting" localSheetId="17">#REF!</definedName>
    <definedName name="M.D.O._Preparacion_Grouting" localSheetId="15">#REF!</definedName>
    <definedName name="M.D.O._Preparacion_Grouting">#REF!</definedName>
    <definedName name="M.D.O._Preparacion_Mortero" localSheetId="6">#REF!</definedName>
    <definedName name="M.D.O._Preparacion_Mortero" localSheetId="13">#REF!</definedName>
    <definedName name="M.D.O._Preparacion_Mortero" localSheetId="12">#REF!</definedName>
    <definedName name="M.D.O._Preparacion_Mortero" localSheetId="17">#REF!</definedName>
    <definedName name="M.D.O._Preparacion_Mortero" localSheetId="15">#REF!</definedName>
    <definedName name="M.D.O._Preparacion_Mortero">#REF!</definedName>
    <definedName name="M.D.O._Replanteo" localSheetId="6">#REF!</definedName>
    <definedName name="M.D.O._Replanteo" localSheetId="13">#REF!</definedName>
    <definedName name="M.D.O._Replanteo" localSheetId="12">#REF!</definedName>
    <definedName name="M.D.O._Replanteo" localSheetId="17">#REF!</definedName>
    <definedName name="M.D.O._Replanteo" localSheetId="15">#REF!</definedName>
    <definedName name="M.D.O._Replanteo">#REF!</definedName>
    <definedName name="M.D.O._Trasciego_de_Escombros" localSheetId="6">#REF!</definedName>
    <definedName name="M.D.O._Trasciego_de_Escombros" localSheetId="13">#REF!</definedName>
    <definedName name="M.D.O._Trasciego_de_Escombros" localSheetId="12">#REF!</definedName>
    <definedName name="M.D.O._Trasciego_de_Escombros" localSheetId="17">#REF!</definedName>
    <definedName name="M.D.O._Trasciego_de_Escombros" localSheetId="15">#REF!</definedName>
    <definedName name="M.D.O._Trasciego_de_Escombros">#REF!</definedName>
    <definedName name="M.D.O._Vinilo_Estuco" localSheetId="6">#REF!</definedName>
    <definedName name="M.D.O._Vinilo_Estuco" localSheetId="13">#REF!</definedName>
    <definedName name="M.D.O._Vinilo_Estuco" localSheetId="12">#REF!</definedName>
    <definedName name="M.D.O._Vinilo_Estuco" localSheetId="17">#REF!</definedName>
    <definedName name="M.D.O._Vinilo_Estuco" localSheetId="15">#REF!</definedName>
    <definedName name="M.D.O._Vinilo_Estuco">#REF!</definedName>
    <definedName name="Macetas" localSheetId="6">#REF!</definedName>
    <definedName name="Macetas" localSheetId="13">#REF!</definedName>
    <definedName name="Macetas" localSheetId="12">#REF!</definedName>
    <definedName name="Macetas" localSheetId="17">#REF!</definedName>
    <definedName name="Macetas" localSheetId="15">#REF!</definedName>
    <definedName name="Macetas">#REF!</definedName>
    <definedName name="Madera_teca_suministro__instalacion__pulida_y_lacada" localSheetId="6">#REF!</definedName>
    <definedName name="Madera_teca_suministro__instalacion__pulida_y_lacada" localSheetId="13">#REF!</definedName>
    <definedName name="Madera_teca_suministro__instalacion__pulida_y_lacada" localSheetId="12">#REF!</definedName>
    <definedName name="Madera_teca_suministro__instalacion__pulida_y_lacada" localSheetId="17">#REF!</definedName>
    <definedName name="Madera_teca_suministro__instalacion__pulida_y_lacada" localSheetId="15">#REF!</definedName>
    <definedName name="Madera_teca_suministro__instalacion__pulida_y_lacada">#REF!</definedName>
    <definedName name="Magnolio_1.50_m" localSheetId="6">#REF!</definedName>
    <definedName name="Magnolio_1.50_m" localSheetId="13">#REF!</definedName>
    <definedName name="Magnolio_1.50_m" localSheetId="12">#REF!</definedName>
    <definedName name="Magnolio_1.50_m" localSheetId="17">#REF!</definedName>
    <definedName name="Magnolio_1.50_m" localSheetId="15">#REF!</definedName>
    <definedName name="Magnolio_1.50_m">#REF!</definedName>
    <definedName name="Malla_electrosoldada_Q_3.1" localSheetId="6">#REF!</definedName>
    <definedName name="Malla_electrosoldada_Q_3.1" localSheetId="13">#REF!</definedName>
    <definedName name="Malla_electrosoldada_Q_3.1" localSheetId="12">#REF!</definedName>
    <definedName name="Malla_electrosoldada_Q_3.1" localSheetId="17">#REF!</definedName>
    <definedName name="Malla_electrosoldada_Q_3.1" localSheetId="15">#REF!</definedName>
    <definedName name="Malla_electrosoldada_Q_3.1">#REF!</definedName>
    <definedName name="Malla_eslabonada" localSheetId="6">#REF!</definedName>
    <definedName name="Malla_eslabonada" localSheetId="13">#REF!</definedName>
    <definedName name="Malla_eslabonada" localSheetId="12">#REF!</definedName>
    <definedName name="Malla_eslabonada" localSheetId="17">#REF!</definedName>
    <definedName name="Malla_eslabonada" localSheetId="15">#REF!</definedName>
    <definedName name="Malla_eslabonada">#REF!</definedName>
    <definedName name="Malla_IMT_30_Cal_12_e_2mm" localSheetId="6">#REF!</definedName>
    <definedName name="Malla_IMT_30_Cal_12_e_2mm" localSheetId="13">#REF!</definedName>
    <definedName name="Malla_IMT_30_Cal_12_e_2mm" localSheetId="12">#REF!</definedName>
    <definedName name="Malla_IMT_30_Cal_12_e_2mm" localSheetId="17">#REF!</definedName>
    <definedName name="Malla_IMT_30_Cal_12_e_2mm" localSheetId="15">#REF!</definedName>
    <definedName name="Malla_IMT_30_Cal_12_e_2mm">#REF!</definedName>
    <definedName name="Mallas_electrosoldadas_M___063" localSheetId="6">#REF!</definedName>
    <definedName name="Mallas_electrosoldadas_M___063" localSheetId="13">#REF!</definedName>
    <definedName name="Mallas_electrosoldadas_M___063" localSheetId="12">#REF!</definedName>
    <definedName name="Mallas_electrosoldadas_M___063" localSheetId="17">#REF!</definedName>
    <definedName name="Mallas_electrosoldadas_M___063" localSheetId="15">#REF!</definedName>
    <definedName name="Mallas_electrosoldadas_M___063">#REF!</definedName>
    <definedName name="Manguera_para_Agua_1_2" localSheetId="6">#REF!</definedName>
    <definedName name="Manguera_para_Agua_1_2" localSheetId="13">#REF!</definedName>
    <definedName name="Manguera_para_Agua_1_2" localSheetId="12">#REF!</definedName>
    <definedName name="Manguera_para_Agua_1_2" localSheetId="17">#REF!</definedName>
    <definedName name="Manguera_para_Agua_1_2" localSheetId="15">#REF!</definedName>
    <definedName name="Manguera_para_Agua_1_2">#REF!</definedName>
    <definedName name="Manguera_para_Niveles_3_8" localSheetId="6">#REF!</definedName>
    <definedName name="Manguera_para_Niveles_3_8" localSheetId="13">#REF!</definedName>
    <definedName name="Manguera_para_Niveles_3_8" localSheetId="12">#REF!</definedName>
    <definedName name="Manguera_para_Niveles_3_8" localSheetId="17">#REF!</definedName>
    <definedName name="Manguera_para_Niveles_3_8" localSheetId="15">#REF!</definedName>
    <definedName name="Manguera_para_Niveles_3_8">#REF!</definedName>
    <definedName name="Mano_de_Obra_AA" localSheetId="6">#REF!</definedName>
    <definedName name="Mano_de_Obra_AA" localSheetId="13">#REF!</definedName>
    <definedName name="Mano_de_Obra_AA" localSheetId="12">#REF!</definedName>
    <definedName name="Mano_de_Obra_AA" localSheetId="17">#REF!</definedName>
    <definedName name="Mano_de_Obra_AA" localSheetId="15">#REF!</definedName>
    <definedName name="Mano_de_Obra_AA">#REF!</definedName>
    <definedName name="Mano_de_Obra_BB" localSheetId="6">#REF!</definedName>
    <definedName name="Mano_de_Obra_BB" localSheetId="13">#REF!</definedName>
    <definedName name="Mano_de_Obra_BB" localSheetId="12">#REF!</definedName>
    <definedName name="Mano_de_Obra_BB" localSheetId="17">#REF!</definedName>
    <definedName name="Mano_de_Obra_BB" localSheetId="15">#REF!</definedName>
    <definedName name="Mano_de_Obra_BB">#REF!</definedName>
    <definedName name="Mano_de_Obra_CC" localSheetId="6">#REF!</definedName>
    <definedName name="Mano_de_Obra_CC" localSheetId="13">#REF!</definedName>
    <definedName name="Mano_de_Obra_CC" localSheetId="12">#REF!</definedName>
    <definedName name="Mano_de_Obra_CC" localSheetId="17">#REF!</definedName>
    <definedName name="Mano_de_Obra_CC" localSheetId="15">#REF!</definedName>
    <definedName name="Mano_de_Obra_CC">#REF!</definedName>
    <definedName name="Mano_de_Obra_DD" localSheetId="6">#REF!</definedName>
    <definedName name="Mano_de_Obra_DD" localSheetId="13">#REF!</definedName>
    <definedName name="Mano_de_Obra_DD" localSheetId="12">#REF!</definedName>
    <definedName name="Mano_de_Obra_DD" localSheetId="17">#REF!</definedName>
    <definedName name="Mano_de_Obra_DD" localSheetId="15">#REF!</definedName>
    <definedName name="Mano_de_Obra_DD">#REF!</definedName>
    <definedName name="Mano_de_Oso_80_cm." localSheetId="6">#REF!</definedName>
    <definedName name="Mano_de_Oso_80_cm." localSheetId="13">#REF!</definedName>
    <definedName name="Mano_de_Oso_80_cm." localSheetId="12">#REF!</definedName>
    <definedName name="Mano_de_Oso_80_cm." localSheetId="17">#REF!</definedName>
    <definedName name="Mano_de_Oso_80_cm." localSheetId="15">#REF!</definedName>
    <definedName name="Mano_de_Oso_80_cm.">#REF!</definedName>
    <definedName name="MANOBRA">[7]CUADRILLAS!$A$11:$H$1000</definedName>
    <definedName name="Manto_Fiber_GLass_600_XT" localSheetId="6">#REF!</definedName>
    <definedName name="Manto_Fiber_GLass_600_XT" localSheetId="13">#REF!</definedName>
    <definedName name="Manto_Fiber_GLass_600_XT" localSheetId="12">#REF!</definedName>
    <definedName name="Manto_Fiber_GLass_600_XT" localSheetId="17">#REF!</definedName>
    <definedName name="Manto_Fiber_GLass_600_XT" localSheetId="15">#REF!</definedName>
    <definedName name="Manto_Fiber_GLass_600_XT">#REF!</definedName>
    <definedName name="Manual_de_Operación_y_Mantenimiento" localSheetId="6">#REF!</definedName>
    <definedName name="Manual_de_Operación_y_Mantenimiento" localSheetId="13">#REF!</definedName>
    <definedName name="Manual_de_Operación_y_Mantenimiento" localSheetId="12">#REF!</definedName>
    <definedName name="Manual_de_Operación_y_Mantenimiento" localSheetId="17">#REF!</definedName>
    <definedName name="Manual_de_Operación_y_Mantenimiento" localSheetId="15">#REF!</definedName>
    <definedName name="Manual_de_Operación_y_Mantenimiento">#REF!</definedName>
    <definedName name="Marco_en_Lamina_Cal._18_2.10x1.50_P_13" localSheetId="6">#REF!</definedName>
    <definedName name="Marco_en_Lamina_Cal._18_2.10x1.50_P_13" localSheetId="13">#REF!</definedName>
    <definedName name="Marco_en_Lamina_Cal._18_2.10x1.50_P_13" localSheetId="12">#REF!</definedName>
    <definedName name="Marco_en_Lamina_Cal._18_2.10x1.50_P_13" localSheetId="17">#REF!</definedName>
    <definedName name="Marco_en_Lamina_Cal._18_2.10x1.50_P_13" localSheetId="15">#REF!</definedName>
    <definedName name="Marco_en_Lamina_Cal._18_2.10x1.50_P_13">#REF!</definedName>
    <definedName name="Marco_en_Lamina_Cal._18_2.10x75_P_9" localSheetId="6">#REF!</definedName>
    <definedName name="Marco_en_Lamina_Cal._18_2.10x75_P_9" localSheetId="13">#REF!</definedName>
    <definedName name="Marco_en_Lamina_Cal._18_2.10x75_P_9" localSheetId="12">#REF!</definedName>
    <definedName name="Marco_en_Lamina_Cal._18_2.10x75_P_9" localSheetId="17">#REF!</definedName>
    <definedName name="Marco_en_Lamina_Cal._18_2.10x75_P_9" localSheetId="15">#REF!</definedName>
    <definedName name="Marco_en_Lamina_Cal._18_2.10x75_P_9">#REF!</definedName>
    <definedName name="Marco_en_Lamina_Cal._18_2.10x90_P_7" localSheetId="6">#REF!</definedName>
    <definedName name="Marco_en_Lamina_Cal._18_2.10x90_P_7" localSheetId="13">#REF!</definedName>
    <definedName name="Marco_en_Lamina_Cal._18_2.10x90_P_7" localSheetId="12">#REF!</definedName>
    <definedName name="Marco_en_Lamina_Cal._18_2.10x90_P_7" localSheetId="17">#REF!</definedName>
    <definedName name="Marco_en_Lamina_Cal._18_2.10x90_P_7" localSheetId="15">#REF!</definedName>
    <definedName name="Marco_en_Lamina_Cal._18_2.10x90_P_7">#REF!</definedName>
    <definedName name="Marco_en_Lamina_Cal._18_2.25x90_P_6" localSheetId="6">#REF!</definedName>
    <definedName name="Marco_en_Lamina_Cal._18_2.25x90_P_6" localSheetId="13">#REF!</definedName>
    <definedName name="Marco_en_Lamina_Cal._18_2.25x90_P_6" localSheetId="12">#REF!</definedName>
    <definedName name="Marco_en_Lamina_Cal._18_2.25x90_P_6" localSheetId="17">#REF!</definedName>
    <definedName name="Marco_en_Lamina_Cal._18_2.25x90_P_6" localSheetId="15">#REF!</definedName>
    <definedName name="Marco_en_Lamina_Cal._18_2.25x90_P_6">#REF!</definedName>
    <definedName name="Marco_en_Lamina_Cal._18_2.40x4.80__Corrediza__P_16" localSheetId="6">#REF!</definedName>
    <definedName name="Marco_en_Lamina_Cal._18_2.40x4.80__Corrediza__P_16" localSheetId="13">#REF!</definedName>
    <definedName name="Marco_en_Lamina_Cal._18_2.40x4.80__Corrediza__P_16" localSheetId="12">#REF!</definedName>
    <definedName name="Marco_en_Lamina_Cal._18_2.40x4.80__Corrediza__P_16" localSheetId="17">#REF!</definedName>
    <definedName name="Marco_en_Lamina_Cal._18_2.40x4.80__Corrediza__P_16" localSheetId="15">#REF!</definedName>
    <definedName name="Marco_en_Lamina_Cal._18_2.40x4.80__Corrediza__P_16">#REF!</definedName>
    <definedName name="Marco_para_Segueta" localSheetId="6">#REF!</definedName>
    <definedName name="Marco_para_Segueta" localSheetId="13">#REF!</definedName>
    <definedName name="Marco_para_Segueta" localSheetId="12">#REF!</definedName>
    <definedName name="Marco_para_Segueta" localSheetId="17">#REF!</definedName>
    <definedName name="Marco_para_Segueta" localSheetId="15">#REF!</definedName>
    <definedName name="Marco_para_Segueta">#REF!</definedName>
    <definedName name="Marco_tapa_caja_de_inspeccion_ORNAMENTACION." localSheetId="6">#REF!</definedName>
    <definedName name="Marco_tapa_caja_de_inspeccion_ORNAMENTACION." localSheetId="13">#REF!</definedName>
    <definedName name="Marco_tapa_caja_de_inspeccion_ORNAMENTACION." localSheetId="12">#REF!</definedName>
    <definedName name="Marco_tapa_caja_de_inspeccion_ORNAMENTACION." localSheetId="17">#REF!</definedName>
    <definedName name="Marco_tapa_caja_de_inspeccion_ORNAMENTACION." localSheetId="15">#REF!</definedName>
    <definedName name="Marco_tapa_caja_de_inspeccion_ORNAMENTACION.">#REF!</definedName>
    <definedName name="Marcos_en_concreto_visto_para_ventana_de_correr_7.5_X_30_cm." localSheetId="6">#REF!</definedName>
    <definedName name="Marcos_en_concreto_visto_para_ventana_de_correr_7.5_X_30_cm." localSheetId="13">#REF!</definedName>
    <definedName name="Marcos_en_concreto_visto_para_ventana_de_correr_7.5_X_30_cm." localSheetId="12">#REF!</definedName>
    <definedName name="Marcos_en_concreto_visto_para_ventana_de_correr_7.5_X_30_cm." localSheetId="17">#REF!</definedName>
    <definedName name="Marcos_en_concreto_visto_para_ventana_de_correr_7.5_X_30_cm." localSheetId="15">#REF!</definedName>
    <definedName name="Marcos_en_concreto_visto_para_ventana_de_correr_7.5_X_30_cm.">#REF!</definedName>
    <definedName name="Marmolina" localSheetId="6">#REF!</definedName>
    <definedName name="Marmolina" localSheetId="13">#REF!</definedName>
    <definedName name="Marmolina" localSheetId="12">#REF!</definedName>
    <definedName name="Marmolina" localSheetId="17">#REF!</definedName>
    <definedName name="Marmolina" localSheetId="15">#REF!</definedName>
    <definedName name="Marmolina">#REF!</definedName>
    <definedName name="Marquesinas_en_lamina_puntos_fijos" localSheetId="6">#REF!</definedName>
    <definedName name="Marquesinas_en_lamina_puntos_fijos" localSheetId="13">#REF!</definedName>
    <definedName name="Marquesinas_en_lamina_puntos_fijos" localSheetId="12">#REF!</definedName>
    <definedName name="Marquesinas_en_lamina_puntos_fijos" localSheetId="17">#REF!</definedName>
    <definedName name="Marquesinas_en_lamina_puntos_fijos" localSheetId="15">#REF!</definedName>
    <definedName name="Marquesinas_en_lamina_puntos_fijos">#REF!</definedName>
    <definedName name="MAT" localSheetId="6">#REF!</definedName>
    <definedName name="MAT" localSheetId="13">#REF!</definedName>
    <definedName name="MAT" localSheetId="12">#REF!</definedName>
    <definedName name="MAT" localSheetId="17">#REF!</definedName>
    <definedName name="MAT" localSheetId="10">#REF!</definedName>
    <definedName name="MAT" localSheetId="9">#REF!</definedName>
    <definedName name="MAT" localSheetId="15">#REF!</definedName>
    <definedName name="MAT" localSheetId="14">#REF!</definedName>
    <definedName name="MAT">#REF!</definedName>
    <definedName name="MAT_P">#N/A</definedName>
    <definedName name="MATERIALES">[4]Materiales!$B$19:$J$2977</definedName>
    <definedName name="matriz" localSheetId="6">'[8]Calculo Puntaje'!#REF!</definedName>
    <definedName name="matriz" localSheetId="13">'[8]Calculo Puntaje'!#REF!</definedName>
    <definedName name="matriz" localSheetId="12">'[8]Calculo Puntaje'!#REF!</definedName>
    <definedName name="matriz" localSheetId="17">'[8]Calculo Puntaje'!#REF!</definedName>
    <definedName name="matriz" localSheetId="15">'[8]Calculo Puntaje'!#REF!</definedName>
    <definedName name="matriz">'[8]Calculo Puntaje'!#REF!</definedName>
    <definedName name="MAUL">#N/A</definedName>
    <definedName name="MBAT">#N/A</definedName>
    <definedName name="MCIR">#N/A</definedName>
    <definedName name="Mecheros_Bunsen" localSheetId="6">#REF!</definedName>
    <definedName name="Mecheros_Bunsen" localSheetId="13">#REF!</definedName>
    <definedName name="Mecheros_Bunsen" localSheetId="12">#REF!</definedName>
    <definedName name="Mecheros_Bunsen" localSheetId="17">#REF!</definedName>
    <definedName name="Mecheros_Bunsen" localSheetId="15">#REF!</definedName>
    <definedName name="Mecheros_Bunsen">#REF!</definedName>
    <definedName name="Medidores__Domestico__2" localSheetId="6">#REF!</definedName>
    <definedName name="Medidores__Domestico__2" localSheetId="13">#REF!</definedName>
    <definedName name="Medidores__Domestico__2" localSheetId="12">#REF!</definedName>
    <definedName name="Medidores__Domestico__2" localSheetId="17">#REF!</definedName>
    <definedName name="Medidores__Domestico__2" localSheetId="15">#REF!</definedName>
    <definedName name="Medidores__Domestico__2">#REF!</definedName>
    <definedName name="Medidores__Incendio__1_1_2" localSheetId="6">#REF!</definedName>
    <definedName name="Medidores__Incendio__1_1_2" localSheetId="13">#REF!</definedName>
    <definedName name="Medidores__Incendio__1_1_2" localSheetId="12">#REF!</definedName>
    <definedName name="Medidores__Incendio__1_1_2" localSheetId="17">#REF!</definedName>
    <definedName name="Medidores__Incendio__1_1_2" localSheetId="15">#REF!</definedName>
    <definedName name="Medidores__Incendio__1_1_2">#REF!</definedName>
    <definedName name="MESC">#N/A</definedName>
    <definedName name="Mesones_de_atención_en_granito_color_gris_jaspe." localSheetId="6">#REF!</definedName>
    <definedName name="Mesones_de_atención_en_granito_color_gris_jaspe." localSheetId="13">#REF!</definedName>
    <definedName name="Mesones_de_atención_en_granito_color_gris_jaspe." localSheetId="12">#REF!</definedName>
    <definedName name="Mesones_de_atención_en_granito_color_gris_jaspe." localSheetId="17">#REF!</definedName>
    <definedName name="Mesones_de_atención_en_granito_color_gris_jaspe." localSheetId="15">#REF!</definedName>
    <definedName name="Mesones_de_atención_en_granito_color_gris_jaspe.">#REF!</definedName>
    <definedName name="Metal_Deck_Cal_22" localSheetId="6">#REF!</definedName>
    <definedName name="Metal_Deck_Cal_22" localSheetId="13">#REF!</definedName>
    <definedName name="Metal_Deck_Cal_22" localSheetId="12">#REF!</definedName>
    <definedName name="Metal_Deck_Cal_22" localSheetId="17">#REF!</definedName>
    <definedName name="Metal_Deck_Cal_22" localSheetId="15">#REF!</definedName>
    <definedName name="Metal_Deck_Cal_22">#REF!</definedName>
    <definedName name="Mineral" localSheetId="6">#REF!</definedName>
    <definedName name="Mineral" localSheetId="13">#REF!</definedName>
    <definedName name="Mineral" localSheetId="12">#REF!</definedName>
    <definedName name="Mineral" localSheetId="17">#REF!</definedName>
    <definedName name="Mineral" localSheetId="15">#REF!</definedName>
    <definedName name="Mineral">#REF!</definedName>
    <definedName name="MLAB">#N/A</definedName>
    <definedName name="MO_P">#N/A</definedName>
    <definedName name="Mortero_1___3" localSheetId="6">#REF!</definedName>
    <definedName name="Mortero_1___3" localSheetId="13">#REF!</definedName>
    <definedName name="Mortero_1___3" localSheetId="12">#REF!</definedName>
    <definedName name="Mortero_1___3" localSheetId="17">#REF!</definedName>
    <definedName name="Mortero_1___3" localSheetId="15">#REF!</definedName>
    <definedName name="Mortero_1___3">#REF!</definedName>
    <definedName name="Mortero_1_3_impermeabilizado" localSheetId="6">#REF!</definedName>
    <definedName name="Mortero_1_3_impermeabilizado" localSheetId="13">#REF!</definedName>
    <definedName name="Mortero_1_3_impermeabilizado" localSheetId="12">#REF!</definedName>
    <definedName name="Mortero_1_3_impermeabilizado" localSheetId="17">#REF!</definedName>
    <definedName name="Mortero_1_3_impermeabilizado" localSheetId="15">#REF!</definedName>
    <definedName name="Mortero_1_3_impermeabilizado">#REF!</definedName>
    <definedName name="Mortero_1_4" localSheetId="6">#REF!</definedName>
    <definedName name="Mortero_1_4" localSheetId="13">#REF!</definedName>
    <definedName name="Mortero_1_4" localSheetId="12">#REF!</definedName>
    <definedName name="Mortero_1_4" localSheetId="17">#REF!</definedName>
    <definedName name="Mortero_1_4" localSheetId="15">#REF!</definedName>
    <definedName name="Mortero_1_4">#REF!</definedName>
    <definedName name="Mortero_a_granel_con_silo_puesto_en_obra__1_3_de_4000_P.S.I." localSheetId="6">#REF!</definedName>
    <definedName name="Mortero_a_granel_con_silo_puesto_en_obra__1_3_de_4000_P.S.I." localSheetId="13">#REF!</definedName>
    <definedName name="Mortero_a_granel_con_silo_puesto_en_obra__1_3_de_4000_P.S.I." localSheetId="12">#REF!</definedName>
    <definedName name="Mortero_a_granel_con_silo_puesto_en_obra__1_3_de_4000_P.S.I." localSheetId="17">#REF!</definedName>
    <definedName name="Mortero_a_granel_con_silo_puesto_en_obra__1_3_de_4000_P.S.I." localSheetId="15">#REF!</definedName>
    <definedName name="Mortero_a_granel_con_silo_puesto_en_obra__1_3_de_4000_P.S.I.">#REF!</definedName>
    <definedName name="Mortero_a_granel_con_silo_puesto_en_obra__1_4_de_3000_P.S.I." localSheetId="6">#REF!</definedName>
    <definedName name="Mortero_a_granel_con_silo_puesto_en_obra__1_4_de_3000_P.S.I." localSheetId="13">#REF!</definedName>
    <definedName name="Mortero_a_granel_con_silo_puesto_en_obra__1_4_de_3000_P.S.I." localSheetId="12">#REF!</definedName>
    <definedName name="Mortero_a_granel_con_silo_puesto_en_obra__1_4_de_3000_P.S.I." localSheetId="17">#REF!</definedName>
    <definedName name="Mortero_a_granel_con_silo_puesto_en_obra__1_4_de_3000_P.S.I." localSheetId="15">#REF!</definedName>
    <definedName name="Mortero_a_granel_con_silo_puesto_en_obra__1_4_de_3000_P.S.I.">#REF!</definedName>
    <definedName name="Mortero_a_granel_con_silo_puesto_en_obra__1_5_de_2000_P.S.I." localSheetId="6">#REF!</definedName>
    <definedName name="Mortero_a_granel_con_silo_puesto_en_obra__1_5_de_2000_P.S.I." localSheetId="13">#REF!</definedName>
    <definedName name="Mortero_a_granel_con_silo_puesto_en_obra__1_5_de_2000_P.S.I." localSheetId="12">#REF!</definedName>
    <definedName name="Mortero_a_granel_con_silo_puesto_en_obra__1_5_de_2000_P.S.I." localSheetId="17">#REF!</definedName>
    <definedName name="Mortero_a_granel_con_silo_puesto_en_obra__1_5_de_2000_P.S.I." localSheetId="15">#REF!</definedName>
    <definedName name="Mortero_a_granel_con_silo_puesto_en_obra__1_5_de_2000_P.S.I.">#REF!</definedName>
    <definedName name="Mortero_impermeabilizado_1_4" localSheetId="6">#REF!</definedName>
    <definedName name="Mortero_impermeabilizado_1_4" localSheetId="13">#REF!</definedName>
    <definedName name="Mortero_impermeabilizado_1_4" localSheetId="12">#REF!</definedName>
    <definedName name="Mortero_impermeabilizado_1_4" localSheetId="17">#REF!</definedName>
    <definedName name="Mortero_impermeabilizado_1_4" localSheetId="15">#REF!</definedName>
    <definedName name="Mortero_impermeabilizado_1_4">#REF!</definedName>
    <definedName name="Nevera" localSheetId="6">#REF!</definedName>
    <definedName name="Nevera" localSheetId="13">#REF!</definedName>
    <definedName name="Nevera" localSheetId="12">#REF!</definedName>
    <definedName name="Nevera" localSheetId="17">#REF!</definedName>
    <definedName name="Nevera" localSheetId="15">#REF!</definedName>
    <definedName name="Nevera">#REF!</definedName>
    <definedName name="Niple_Pasamuros_en_Tuberia_y_Lamina_de_Acero_1" localSheetId="6">#REF!</definedName>
    <definedName name="Niple_Pasamuros_en_Tuberia_y_Lamina_de_Acero_1" localSheetId="13">#REF!</definedName>
    <definedName name="Niple_Pasamuros_en_Tuberia_y_Lamina_de_Acero_1" localSheetId="12">#REF!</definedName>
    <definedName name="Niple_Pasamuros_en_Tuberia_y_Lamina_de_Acero_1" localSheetId="17">#REF!</definedName>
    <definedName name="Niple_Pasamuros_en_Tuberia_y_Lamina_de_Acero_1" localSheetId="15">#REF!</definedName>
    <definedName name="Niple_Pasamuros_en_Tuberia_y_Lamina_de_Acero_1">#REF!</definedName>
    <definedName name="Niple_Pasamuros_en_Tuberia_y_Lamina_de_Acero_1_1_2" localSheetId="6">#REF!</definedName>
    <definedName name="Niple_Pasamuros_en_Tuberia_y_Lamina_de_Acero_1_1_2" localSheetId="13">#REF!</definedName>
    <definedName name="Niple_Pasamuros_en_Tuberia_y_Lamina_de_Acero_1_1_2" localSheetId="12">#REF!</definedName>
    <definedName name="Niple_Pasamuros_en_Tuberia_y_Lamina_de_Acero_1_1_2" localSheetId="17">#REF!</definedName>
    <definedName name="Niple_Pasamuros_en_Tuberia_y_Lamina_de_Acero_1_1_2" localSheetId="15">#REF!</definedName>
    <definedName name="Niple_Pasamuros_en_Tuberia_y_Lamina_de_Acero_1_1_2">#REF!</definedName>
    <definedName name="Niple_Pasamuros_en_Tuberia_y_Lamina_de_Acero_12" localSheetId="6">#REF!</definedName>
    <definedName name="Niple_Pasamuros_en_Tuberia_y_Lamina_de_Acero_12" localSheetId="13">#REF!</definedName>
    <definedName name="Niple_Pasamuros_en_Tuberia_y_Lamina_de_Acero_12" localSheetId="12">#REF!</definedName>
    <definedName name="Niple_Pasamuros_en_Tuberia_y_Lamina_de_Acero_12" localSheetId="17">#REF!</definedName>
    <definedName name="Niple_Pasamuros_en_Tuberia_y_Lamina_de_Acero_12" localSheetId="15">#REF!</definedName>
    <definedName name="Niple_Pasamuros_en_Tuberia_y_Lamina_de_Acero_12">#REF!</definedName>
    <definedName name="Niple_Pasamuros_en_Tuberia_y_Lamina_de_Acero_14" localSheetId="6">#REF!</definedName>
    <definedName name="Niple_Pasamuros_en_Tuberia_y_Lamina_de_Acero_14" localSheetId="13">#REF!</definedName>
    <definedName name="Niple_Pasamuros_en_Tuberia_y_Lamina_de_Acero_14" localSheetId="12">#REF!</definedName>
    <definedName name="Niple_Pasamuros_en_Tuberia_y_Lamina_de_Acero_14" localSheetId="17">#REF!</definedName>
    <definedName name="Niple_Pasamuros_en_Tuberia_y_Lamina_de_Acero_14" localSheetId="15">#REF!</definedName>
    <definedName name="Niple_Pasamuros_en_Tuberia_y_Lamina_de_Acero_14">#REF!</definedName>
    <definedName name="Niple_Pasamuros_en_Tuberia_y_Lamina_de_Acero_2" localSheetId="6">#REF!</definedName>
    <definedName name="Niple_Pasamuros_en_Tuberia_y_Lamina_de_Acero_2" localSheetId="13">#REF!</definedName>
    <definedName name="Niple_Pasamuros_en_Tuberia_y_Lamina_de_Acero_2" localSheetId="12">#REF!</definedName>
    <definedName name="Niple_Pasamuros_en_Tuberia_y_Lamina_de_Acero_2" localSheetId="17">#REF!</definedName>
    <definedName name="Niple_Pasamuros_en_Tuberia_y_Lamina_de_Acero_2" localSheetId="15">#REF!</definedName>
    <definedName name="Niple_Pasamuros_en_Tuberia_y_Lamina_de_Acero_2">#REF!</definedName>
    <definedName name="Niple_Pasamuros_en_Tuberia_y_Lamina_de_Acero_3" localSheetId="6">#REF!</definedName>
    <definedName name="Niple_Pasamuros_en_Tuberia_y_Lamina_de_Acero_3" localSheetId="13">#REF!</definedName>
    <definedName name="Niple_Pasamuros_en_Tuberia_y_Lamina_de_Acero_3" localSheetId="12">#REF!</definedName>
    <definedName name="Niple_Pasamuros_en_Tuberia_y_Lamina_de_Acero_3" localSheetId="17">#REF!</definedName>
    <definedName name="Niple_Pasamuros_en_Tuberia_y_Lamina_de_Acero_3" localSheetId="15">#REF!</definedName>
    <definedName name="Niple_Pasamuros_en_Tuberia_y_Lamina_de_Acero_3">#REF!</definedName>
    <definedName name="NUMERO" localSheetId="6">#REF!</definedName>
    <definedName name="NUMERO" localSheetId="13">#REF!</definedName>
    <definedName name="NUMERO" localSheetId="12">#REF!</definedName>
    <definedName name="NUMERO" localSheetId="17">#REF!</definedName>
    <definedName name="NUMERO" localSheetId="15">#REF!</definedName>
    <definedName name="NUMERO">#REF!</definedName>
    <definedName name="NUX">IF(MATCH(MAX([2]APU!$I1:$L1),[2]APU!$I1:$L1,0)=2,1,IF(MATCH(MAX([2]APU!$I1:$L1),[2]APU!$I1:$L1,0)=1,6,IF(MATCH(MAX([2]APU!$I1:$L1),[2]APU!$I1:$L1,0)=3,2,4)))</definedName>
    <definedName name="OBJETO.CONTRATO">[5]VARIABLES!$C$8</definedName>
    <definedName name="Oficial" localSheetId="6">#REF!</definedName>
    <definedName name="Oficial" localSheetId="13">#REF!</definedName>
    <definedName name="Oficial" localSheetId="12">#REF!</definedName>
    <definedName name="Oficial" localSheetId="17">#REF!</definedName>
    <definedName name="Oficial" localSheetId="15">#REF!</definedName>
    <definedName name="Oficial">#REF!</definedName>
    <definedName name="Organizador_de_Cables_de_Puenteo" localSheetId="6">#REF!</definedName>
    <definedName name="Organizador_de_Cables_de_Puenteo" localSheetId="13">#REF!</definedName>
    <definedName name="Organizador_de_Cables_de_Puenteo" localSheetId="12">#REF!</definedName>
    <definedName name="Organizador_de_Cables_de_Puenteo" localSheetId="17">#REF!</definedName>
    <definedName name="Organizador_de_Cables_de_Puenteo" localSheetId="15">#REF!</definedName>
    <definedName name="Organizador_de_Cables_de_Puenteo">#REF!</definedName>
    <definedName name="Orinal_Mediano_Ref._08860" localSheetId="6">#REF!</definedName>
    <definedName name="Orinal_Mediano_Ref._08860" localSheetId="13">#REF!</definedName>
    <definedName name="Orinal_Mediano_Ref._08860" localSheetId="12">#REF!</definedName>
    <definedName name="Orinal_Mediano_Ref._08860" localSheetId="17">#REF!</definedName>
    <definedName name="Orinal_Mediano_Ref._08860" localSheetId="15">#REF!</definedName>
    <definedName name="Orinal_Mediano_Ref._08860">#REF!</definedName>
    <definedName name="P_1___2.7x4.55___Plano_de_Detalle_No._A_170" localSheetId="6">#REF!</definedName>
    <definedName name="P_1___2.7x4.55___Plano_de_Detalle_No._A_170" localSheetId="13">#REF!</definedName>
    <definedName name="P_1___2.7x4.55___Plano_de_Detalle_No._A_170" localSheetId="12">#REF!</definedName>
    <definedName name="P_1___2.7x4.55___Plano_de_Detalle_No._A_170" localSheetId="17">#REF!</definedName>
    <definedName name="P_1___2.7x4.55___Plano_de_Detalle_No._A_170" localSheetId="15">#REF!</definedName>
    <definedName name="P_1___2.7x4.55___Plano_de_Detalle_No._A_170">#REF!</definedName>
    <definedName name="P_2___2.7x4.8___Plano_de_Detalle_No._A_170" localSheetId="6">#REF!</definedName>
    <definedName name="P_2___2.7x4.8___Plano_de_Detalle_No._A_170" localSheetId="13">#REF!</definedName>
    <definedName name="P_2___2.7x4.8___Plano_de_Detalle_No._A_170" localSheetId="12">#REF!</definedName>
    <definedName name="P_2___2.7x4.8___Plano_de_Detalle_No._A_170" localSheetId="17">#REF!</definedName>
    <definedName name="P_2___2.7x4.8___Plano_de_Detalle_No._A_170" localSheetId="15">#REF!</definedName>
    <definedName name="P_2___2.7x4.8___Plano_de_Detalle_No._A_170">#REF!</definedName>
    <definedName name="P_2´___2.2x4.8___Plano_de_Detalle_No._A_171" localSheetId="6">#REF!</definedName>
    <definedName name="P_2´___2.2x4.8___Plano_de_Detalle_No._A_171" localSheetId="13">#REF!</definedName>
    <definedName name="P_2´___2.2x4.8___Plano_de_Detalle_No._A_171" localSheetId="12">#REF!</definedName>
    <definedName name="P_2´___2.2x4.8___Plano_de_Detalle_No._A_171" localSheetId="17">#REF!</definedName>
    <definedName name="P_2´___2.2x4.8___Plano_de_Detalle_No._A_171" localSheetId="15">#REF!</definedName>
    <definedName name="P_2´___2.2x4.8___Plano_de_Detalle_No._A_171">#REF!</definedName>
    <definedName name="P_3___2.7x1.05___Plano_de_Detalle_No._A_170" localSheetId="6">#REF!</definedName>
    <definedName name="P_3___2.7x1.05___Plano_de_Detalle_No._A_170" localSheetId="13">#REF!</definedName>
    <definedName name="P_3___2.7x1.05___Plano_de_Detalle_No._A_170" localSheetId="12">#REF!</definedName>
    <definedName name="P_3___2.7x1.05___Plano_de_Detalle_No._A_170" localSheetId="17">#REF!</definedName>
    <definedName name="P_3___2.7x1.05___Plano_de_Detalle_No._A_170" localSheetId="15">#REF!</definedName>
    <definedName name="P_3___2.7x1.05___Plano_de_Detalle_No._A_170">#REF!</definedName>
    <definedName name="P_4___2.7x1.5___Plano_de_Detalle_No._A_170" localSheetId="6">#REF!</definedName>
    <definedName name="P_4___2.7x1.5___Plano_de_Detalle_No._A_170" localSheetId="13">#REF!</definedName>
    <definedName name="P_4___2.7x1.5___Plano_de_Detalle_No._A_170" localSheetId="12">#REF!</definedName>
    <definedName name="P_4___2.7x1.5___Plano_de_Detalle_No._A_170" localSheetId="17">#REF!</definedName>
    <definedName name="P_4___2.7x1.5___Plano_de_Detalle_No._A_170" localSheetId="15">#REF!</definedName>
    <definedName name="P_4___2.7x1.5___Plano_de_Detalle_No._A_170">#REF!</definedName>
    <definedName name="P_5___2.7x4.2___Plano_de_Detalle_No._A_171" localSheetId="6">#REF!</definedName>
    <definedName name="P_5___2.7x4.2___Plano_de_Detalle_No._A_171" localSheetId="13">#REF!</definedName>
    <definedName name="P_5___2.7x4.2___Plano_de_Detalle_No._A_171" localSheetId="12">#REF!</definedName>
    <definedName name="P_5___2.7x4.2___Plano_de_Detalle_No._A_171" localSheetId="17">#REF!</definedName>
    <definedName name="P_5___2.7x4.2___Plano_de_Detalle_No._A_171" localSheetId="15">#REF!</definedName>
    <definedName name="P_5___2.7x4.2___Plano_de_Detalle_No._A_171">#REF!</definedName>
    <definedName name="P_7´___2.7x0.9___Plano_de_Detalle_No._A_172" localSheetId="6">#REF!</definedName>
    <definedName name="P_7´___2.7x0.9___Plano_de_Detalle_No._A_172" localSheetId="13">#REF!</definedName>
    <definedName name="P_7´___2.7x0.9___Plano_de_Detalle_No._A_172" localSheetId="12">#REF!</definedName>
    <definedName name="P_7´___2.7x0.9___Plano_de_Detalle_No._A_172" localSheetId="17">#REF!</definedName>
    <definedName name="P_7´___2.7x0.9___Plano_de_Detalle_No._A_172" localSheetId="15">#REF!</definedName>
    <definedName name="P_7´___2.7x0.9___Plano_de_Detalle_No._A_172">#REF!</definedName>
    <definedName name="Pabmeril_Pliego_9_x11" localSheetId="6">#REF!</definedName>
    <definedName name="Pabmeril_Pliego_9_x11" localSheetId="13">#REF!</definedName>
    <definedName name="Pabmeril_Pliego_9_x11" localSheetId="12">#REF!</definedName>
    <definedName name="Pabmeril_Pliego_9_x11" localSheetId="17">#REF!</definedName>
    <definedName name="Pabmeril_Pliego_9_x11" localSheetId="15">#REF!</definedName>
    <definedName name="Pabmeril_Pliego_9_x11">#REF!</definedName>
    <definedName name="Palas" localSheetId="6">#REF!</definedName>
    <definedName name="Palas" localSheetId="13">#REF!</definedName>
    <definedName name="Palas" localSheetId="12">#REF!</definedName>
    <definedName name="Palas" localSheetId="17">#REF!</definedName>
    <definedName name="Palas" localSheetId="15">#REF!</definedName>
    <definedName name="Palas">#REF!</definedName>
    <definedName name="Papelera_AI_Ref._CA_08R" localSheetId="6">#REF!</definedName>
    <definedName name="Papelera_AI_Ref._CA_08R" localSheetId="13">#REF!</definedName>
    <definedName name="Papelera_AI_Ref._CA_08R" localSheetId="12">#REF!</definedName>
    <definedName name="Papelera_AI_Ref._CA_08R" localSheetId="17">#REF!</definedName>
    <definedName name="Papelera_AI_Ref._CA_08R" localSheetId="15">#REF!</definedName>
    <definedName name="Papelera_AI_Ref._CA_08R">#REF!</definedName>
    <definedName name="Paral_Telescópico_2_2_m" localSheetId="6">#REF!</definedName>
    <definedName name="Paral_Telescópico_2_2_m" localSheetId="13">#REF!</definedName>
    <definedName name="Paral_Telescópico_2_2_m" localSheetId="12">#REF!</definedName>
    <definedName name="Paral_Telescópico_2_2_m" localSheetId="17">#REF!</definedName>
    <definedName name="Paral_Telescópico_2_2_m" localSheetId="15">#REF!</definedName>
    <definedName name="Paral_Telescópico_2_2_m">#REF!</definedName>
    <definedName name="Paral_Telescópico_2_4" localSheetId="6">#REF!</definedName>
    <definedName name="Paral_Telescópico_2_4" localSheetId="13">#REF!</definedName>
    <definedName name="Paral_Telescópico_2_4" localSheetId="12">#REF!</definedName>
    <definedName name="Paral_Telescópico_2_4" localSheetId="17">#REF!</definedName>
    <definedName name="Paral_Telescópico_2_4" localSheetId="15">#REF!</definedName>
    <definedName name="Paral_Telescópico_2_4">#REF!</definedName>
    <definedName name="Parales_estrcuturales_para_presiana_Luxalon" localSheetId="6">#REF!</definedName>
    <definedName name="Parales_estrcuturales_para_presiana_Luxalon" localSheetId="13">#REF!</definedName>
    <definedName name="Parales_estrcuturales_para_presiana_Luxalon" localSheetId="12">#REF!</definedName>
    <definedName name="Parales_estrcuturales_para_presiana_Luxalon" localSheetId="17">#REF!</definedName>
    <definedName name="Parales_estrcuturales_para_presiana_Luxalon" localSheetId="15">#REF!</definedName>
    <definedName name="Parales_estrcuturales_para_presiana_Luxalon">#REF!</definedName>
    <definedName name="Pararayos_Ionizante__Incluye_Bajante_y_Pozo_de_Tierra" localSheetId="6">#REF!</definedName>
    <definedName name="Pararayos_Ionizante__Incluye_Bajante_y_Pozo_de_Tierra" localSheetId="13">#REF!</definedName>
    <definedName name="Pararayos_Ionizante__Incluye_Bajante_y_Pozo_de_Tierra" localSheetId="12">#REF!</definedName>
    <definedName name="Pararayos_Ionizante__Incluye_Bajante_y_Pozo_de_Tierra" localSheetId="17">#REF!</definedName>
    <definedName name="Pararayos_Ionizante__Incluye_Bajante_y_Pozo_de_Tierra" localSheetId="15">#REF!</definedName>
    <definedName name="Pararayos_Ionizante__Incluye_Bajante_y_Pozo_de_Tierra">#REF!</definedName>
    <definedName name="Pared_en_Dry_Wall_E.10_CM" localSheetId="6">#REF!</definedName>
    <definedName name="Pared_en_Dry_Wall_E.10_CM" localSheetId="13">#REF!</definedName>
    <definedName name="Pared_en_Dry_Wall_E.10_CM" localSheetId="12">#REF!</definedName>
    <definedName name="Pared_en_Dry_Wall_E.10_CM" localSheetId="17">#REF!</definedName>
    <definedName name="Pared_en_Dry_Wall_E.10_CM" localSheetId="15">#REF!</definedName>
    <definedName name="Pared_en_Dry_Wall_E.10_CM">#REF!</definedName>
    <definedName name="Pared_en_sistema_dray_wall_e_0.15" localSheetId="6">#REF!</definedName>
    <definedName name="Pared_en_sistema_dray_wall_e_0.15" localSheetId="13">#REF!</definedName>
    <definedName name="Pared_en_sistema_dray_wall_e_0.15" localSheetId="12">#REF!</definedName>
    <definedName name="Pared_en_sistema_dray_wall_e_0.15" localSheetId="17">#REF!</definedName>
    <definedName name="Pared_en_sistema_dray_wall_e_0.15" localSheetId="15">#REF!</definedName>
    <definedName name="Pared_en_sistema_dray_wall_e_0.15">#REF!</definedName>
    <definedName name="Pasos_escalera_nariz__L__especial_de_Moore_o_similar__tono_coral" localSheetId="6">#REF!</definedName>
    <definedName name="Pasos_escalera_nariz__L__especial_de_Moore_o_similar__tono_coral" localSheetId="13">#REF!</definedName>
    <definedName name="Pasos_escalera_nariz__L__especial_de_Moore_o_similar__tono_coral" localSheetId="12">#REF!</definedName>
    <definedName name="Pasos_escalera_nariz__L__especial_de_Moore_o_similar__tono_coral" localSheetId="17">#REF!</definedName>
    <definedName name="Pasos_escalera_nariz__L__especial_de_Moore_o_similar__tono_coral" localSheetId="15">#REF!</definedName>
    <definedName name="Pasos_escalera_nariz__L__especial_de_Moore_o_similar__tono_coral">#REF!</definedName>
    <definedName name="Patch_Panel_de_16_Puertos_RJ_45_Cat._5E" localSheetId="6">#REF!</definedName>
    <definedName name="Patch_Panel_de_16_Puertos_RJ_45_Cat._5E" localSheetId="13">#REF!</definedName>
    <definedName name="Patch_Panel_de_16_Puertos_RJ_45_Cat._5E" localSheetId="12">#REF!</definedName>
    <definedName name="Patch_Panel_de_16_Puertos_RJ_45_Cat._5E" localSheetId="17">#REF!</definedName>
    <definedName name="Patch_Panel_de_16_Puertos_RJ_45_Cat._5E" localSheetId="15">#REF!</definedName>
    <definedName name="Patch_Panel_de_16_Puertos_RJ_45_Cat._5E">#REF!</definedName>
    <definedName name="Patch_Panel_de_32_Puertos_RJ_45_Cat._5E" localSheetId="6">#REF!</definedName>
    <definedName name="Patch_Panel_de_32_Puertos_RJ_45_Cat._5E" localSheetId="13">#REF!</definedName>
    <definedName name="Patch_Panel_de_32_Puertos_RJ_45_Cat._5E" localSheetId="12">#REF!</definedName>
    <definedName name="Patch_Panel_de_32_Puertos_RJ_45_Cat._5E" localSheetId="17">#REF!</definedName>
    <definedName name="Patch_Panel_de_32_Puertos_RJ_45_Cat._5E" localSheetId="15">#REF!</definedName>
    <definedName name="Patch_Panel_de_32_Puertos_RJ_45_Cat._5E">#REF!</definedName>
    <definedName name="PB">ROUND(VLOOKUP([2]PPTO!$F1,[2]APU!$G$1:$H$65536,2,FALSE),0)</definedName>
    <definedName name="Pegacor" localSheetId="6">#REF!</definedName>
    <definedName name="Pegacor" localSheetId="13">#REF!</definedName>
    <definedName name="Pegacor" localSheetId="12">#REF!</definedName>
    <definedName name="Pegacor" localSheetId="17">#REF!</definedName>
    <definedName name="Pegacor" localSheetId="15">#REF!</definedName>
    <definedName name="Pegacor">#REF!</definedName>
    <definedName name="Pegante_Colbón" localSheetId="6">#REF!</definedName>
    <definedName name="Pegante_Colbón" localSheetId="13">#REF!</definedName>
    <definedName name="Pegante_Colbón" localSheetId="12">#REF!</definedName>
    <definedName name="Pegante_Colbón" localSheetId="17">#REF!</definedName>
    <definedName name="Pegante_Colbón" localSheetId="15">#REF!</definedName>
    <definedName name="Pegante_Colbón">#REF!</definedName>
    <definedName name="Percha_en_AI_Doble_Ref._FB_5502" localSheetId="6">#REF!</definedName>
    <definedName name="Percha_en_AI_Doble_Ref._FB_5502" localSheetId="13">#REF!</definedName>
    <definedName name="Percha_en_AI_Doble_Ref._FB_5502" localSheetId="12">#REF!</definedName>
    <definedName name="Percha_en_AI_Doble_Ref._FB_5502" localSheetId="17">#REF!</definedName>
    <definedName name="Percha_en_AI_Doble_Ref._FB_5502" localSheetId="15">#REF!</definedName>
    <definedName name="Percha_en_AI_Doble_Ref._FB_5502">#REF!</definedName>
    <definedName name="Persianas_Luxalon_Cortasol_84RLSL5" localSheetId="6">#REF!</definedName>
    <definedName name="Persianas_Luxalon_Cortasol_84RLSL5" localSheetId="13">#REF!</definedName>
    <definedName name="Persianas_Luxalon_Cortasol_84RLSL5" localSheetId="12">#REF!</definedName>
    <definedName name="Persianas_Luxalon_Cortasol_84RLSL5" localSheetId="17">#REF!</definedName>
    <definedName name="Persianas_Luxalon_Cortasol_84RLSL5" localSheetId="15">#REF!</definedName>
    <definedName name="Persianas_Luxalon_Cortasol_84RLSL5">#REF!</definedName>
    <definedName name="Piedra_Media_Zonga" localSheetId="6">#REF!</definedName>
    <definedName name="Piedra_Media_Zonga" localSheetId="13">#REF!</definedName>
    <definedName name="Piedra_Media_Zonga" localSheetId="12">#REF!</definedName>
    <definedName name="Piedra_Media_Zonga" localSheetId="17">#REF!</definedName>
    <definedName name="Piedra_Media_Zonga" localSheetId="15">#REF!</definedName>
    <definedName name="Piedra_Media_Zonga">#REF!</definedName>
    <definedName name="Pintura_blanca_para_trafico" localSheetId="6">#REF!</definedName>
    <definedName name="Pintura_blanca_para_trafico" localSheetId="13">#REF!</definedName>
    <definedName name="Pintura_blanca_para_trafico" localSheetId="12">#REF!</definedName>
    <definedName name="Pintura_blanca_para_trafico" localSheetId="17">#REF!</definedName>
    <definedName name="Pintura_blanca_para_trafico" localSheetId="15">#REF!</definedName>
    <definedName name="Pintura_blanca_para_trafico">#REF!</definedName>
    <definedName name="Pintura_electrostática" localSheetId="6">#REF!</definedName>
    <definedName name="Pintura_electrostática" localSheetId="13">#REF!</definedName>
    <definedName name="Pintura_electrostática" localSheetId="12">#REF!</definedName>
    <definedName name="Pintura_electrostática" localSheetId="17">#REF!</definedName>
    <definedName name="Pintura_electrostática" localSheetId="15">#REF!</definedName>
    <definedName name="Pintura_electrostática">#REF!</definedName>
    <definedName name="Piso_olimpia_base_20___20" localSheetId="6">#REF!</definedName>
    <definedName name="Piso_olimpia_base_20___20" localSheetId="13">#REF!</definedName>
    <definedName name="Piso_olimpia_base_20___20" localSheetId="12">#REF!</definedName>
    <definedName name="Piso_olimpia_base_20___20" localSheetId="17">#REF!</definedName>
    <definedName name="Piso_olimpia_base_20___20" localSheetId="15">#REF!</definedName>
    <definedName name="Piso_olimpia_base_20___20">#REF!</definedName>
    <definedName name="Plancha" localSheetId="6">#REF!</definedName>
    <definedName name="Plancha" localSheetId="13">#REF!</definedName>
    <definedName name="Plancha" localSheetId="12">#REF!</definedName>
    <definedName name="Plancha" localSheetId="17">#REF!</definedName>
    <definedName name="Plancha" localSheetId="15">#REF!</definedName>
    <definedName name="Plancha">#REF!</definedName>
    <definedName name="Planchón_Ordinario_3_M" localSheetId="6">#REF!</definedName>
    <definedName name="Planchón_Ordinario_3_M" localSheetId="13">#REF!</definedName>
    <definedName name="Planchón_Ordinario_3_M" localSheetId="12">#REF!</definedName>
    <definedName name="Planchón_Ordinario_3_M" localSheetId="17">#REF!</definedName>
    <definedName name="Planchón_Ordinario_3_M" localSheetId="15">#REF!</definedName>
    <definedName name="Planchón_Ordinario_3_M">#REF!</definedName>
    <definedName name="Planos_Record" localSheetId="6">#REF!</definedName>
    <definedName name="Planos_Record" localSheetId="13">#REF!</definedName>
    <definedName name="Planos_Record" localSheetId="12">#REF!</definedName>
    <definedName name="Planos_Record" localSheetId="17">#REF!</definedName>
    <definedName name="Planos_Record" localSheetId="15">#REF!</definedName>
    <definedName name="Planos_Record">#REF!</definedName>
    <definedName name="Planta_Telefonica_Digital_de_10_Lineas_Troncales_20_Extensiones_y_5_Directos" localSheetId="6">#REF!</definedName>
    <definedName name="Planta_Telefonica_Digital_de_10_Lineas_Troncales_20_Extensiones_y_5_Directos" localSheetId="13">#REF!</definedName>
    <definedName name="Planta_Telefonica_Digital_de_10_Lineas_Troncales_20_Extensiones_y_5_Directos" localSheetId="12">#REF!</definedName>
    <definedName name="Planta_Telefonica_Digital_de_10_Lineas_Troncales_20_Extensiones_y_5_Directos" localSheetId="17">#REF!</definedName>
    <definedName name="Planta_Telefonica_Digital_de_10_Lineas_Troncales_20_Extensiones_y_5_Directos" localSheetId="15">#REF!</definedName>
    <definedName name="Planta_Telefonica_Digital_de_10_Lineas_Troncales_20_Extensiones_y_5_Directos">#REF!</definedName>
    <definedName name="Plaquetas_en_concreto_0_40_x_0_40_tipo_IDU" localSheetId="6">#REF!</definedName>
    <definedName name="Plaquetas_en_concreto_0_40_x_0_40_tipo_IDU" localSheetId="13">#REF!</definedName>
    <definedName name="Plaquetas_en_concreto_0_40_x_0_40_tipo_IDU" localSheetId="12">#REF!</definedName>
    <definedName name="Plaquetas_en_concreto_0_40_x_0_40_tipo_IDU" localSheetId="17">#REF!</definedName>
    <definedName name="Plaquetas_en_concreto_0_40_x_0_40_tipo_IDU" localSheetId="15">#REF!</definedName>
    <definedName name="Plaquetas_en_concreto_0_40_x_0_40_tipo_IDU">#REF!</definedName>
    <definedName name="Platina_hierro_1_2__x_1_8" localSheetId="6">#REF!</definedName>
    <definedName name="Platina_hierro_1_2__x_1_8" localSheetId="13">#REF!</definedName>
    <definedName name="Platina_hierro_1_2__x_1_8" localSheetId="12">#REF!</definedName>
    <definedName name="Platina_hierro_1_2__x_1_8" localSheetId="17">#REF!</definedName>
    <definedName name="Platina_hierro_1_2__x_1_8" localSheetId="15">#REF!</definedName>
    <definedName name="Platina_hierro_1_2__x_1_8">#REF!</definedName>
    <definedName name="Poceta_en_acero_inoxidable_tipo_SOCODA" localSheetId="6">#REF!</definedName>
    <definedName name="Poceta_en_acero_inoxidable_tipo_SOCODA" localSheetId="13">#REF!</definedName>
    <definedName name="Poceta_en_acero_inoxidable_tipo_SOCODA" localSheetId="12">#REF!</definedName>
    <definedName name="Poceta_en_acero_inoxidable_tipo_SOCODA" localSheetId="17">#REF!</definedName>
    <definedName name="Poceta_en_acero_inoxidable_tipo_SOCODA" localSheetId="15">#REF!</definedName>
    <definedName name="Poceta_en_acero_inoxidable_tipo_SOCODA">#REF!</definedName>
    <definedName name="Pocetas_en_granito_lavado_blanco_Huila_grano_1." localSheetId="6">#REF!</definedName>
    <definedName name="Pocetas_en_granito_lavado_blanco_Huila_grano_1." localSheetId="13">#REF!</definedName>
    <definedName name="Pocetas_en_granito_lavado_blanco_Huila_grano_1." localSheetId="12">#REF!</definedName>
    <definedName name="Pocetas_en_granito_lavado_blanco_Huila_grano_1." localSheetId="17">#REF!</definedName>
    <definedName name="Pocetas_en_granito_lavado_blanco_Huila_grano_1." localSheetId="15">#REF!</definedName>
    <definedName name="Pocetas_en_granito_lavado_blanco_Huila_grano_1.">#REF!</definedName>
    <definedName name="Porcelanato_Gris_Dolphin_Ref." localSheetId="6">#REF!</definedName>
    <definedName name="Porcelanato_Gris_Dolphin_Ref." localSheetId="13">#REF!</definedName>
    <definedName name="Porcelanato_Gris_Dolphin_Ref." localSheetId="12">#REF!</definedName>
    <definedName name="Porcelanato_Gris_Dolphin_Ref." localSheetId="17">#REF!</definedName>
    <definedName name="Porcelanato_Gris_Dolphin_Ref." localSheetId="15">#REF!</definedName>
    <definedName name="Porcelanato_Gris_Dolphin_Ref.">#REF!</definedName>
    <definedName name="Porta_candado_simple_3_." localSheetId="6">#REF!</definedName>
    <definedName name="Porta_candado_simple_3_." localSheetId="13">#REF!</definedName>
    <definedName name="Porta_candado_simple_3_." localSheetId="12">#REF!</definedName>
    <definedName name="Porta_candado_simple_3_." localSheetId="17">#REF!</definedName>
    <definedName name="Porta_candado_simple_3_." localSheetId="15">#REF!</definedName>
    <definedName name="Porta_candado_simple_3_.">#REF!</definedName>
    <definedName name="Porta_Papel_Doble_con_Tapa_Ref._B_288" localSheetId="6">#REF!</definedName>
    <definedName name="Porta_Papel_Doble_con_Tapa_Ref._B_288" localSheetId="13">#REF!</definedName>
    <definedName name="Porta_Papel_Doble_con_Tapa_Ref._B_288" localSheetId="12">#REF!</definedName>
    <definedName name="Porta_Papel_Doble_con_Tapa_Ref._B_288" localSheetId="17">#REF!</definedName>
    <definedName name="Porta_Papel_Doble_con_Tapa_Ref._B_288" localSheetId="15">#REF!</definedName>
    <definedName name="Porta_Papel_Doble_con_Tapa_Ref._B_288">#REF!</definedName>
    <definedName name="PrestacionesSeguridadOtrosFMMin" localSheetId="6">#REF!</definedName>
    <definedName name="PrestacionesSeguridadOtrosFMMin" localSheetId="13">#REF!</definedName>
    <definedName name="PrestacionesSeguridadOtrosFMMin" localSheetId="12">#REF!</definedName>
    <definedName name="PrestacionesSeguridadOtrosFMMin" localSheetId="17">#REF!</definedName>
    <definedName name="PrestacionesSeguridadOtrosFMMin" localSheetId="15">#REF!</definedName>
    <definedName name="PrestacionesSeguridadOtrosFMMin">#REF!</definedName>
    <definedName name="PRESUPUESTO">[3]PRESUPUESTO!$B$6:$L$2024</definedName>
    <definedName name="Puentes_metalicos_Según_Diseño" localSheetId="6">#REF!</definedName>
    <definedName name="Puentes_metalicos_Según_Diseño" localSheetId="13">#REF!</definedName>
    <definedName name="Puentes_metalicos_Según_Diseño" localSheetId="12">#REF!</definedName>
    <definedName name="Puentes_metalicos_Según_Diseño" localSheetId="17">#REF!</definedName>
    <definedName name="Puentes_metalicos_Según_Diseño" localSheetId="15">#REF!</definedName>
    <definedName name="Puentes_metalicos_Según_Diseño">#REF!</definedName>
    <definedName name="Puerta_en_Lamina_Cal._18_2.10x60__Incluye_marco_y_Rejilla__P_10" localSheetId="6">#REF!</definedName>
    <definedName name="Puerta_en_Lamina_Cal._18_2.10x60__Incluye_marco_y_Rejilla__P_10" localSheetId="13">#REF!</definedName>
    <definedName name="Puerta_en_Lamina_Cal._18_2.10x60__Incluye_marco_y_Rejilla__P_10" localSheetId="12">#REF!</definedName>
    <definedName name="Puerta_en_Lamina_Cal._18_2.10x60__Incluye_marco_y_Rejilla__P_10" localSheetId="17">#REF!</definedName>
    <definedName name="Puerta_en_Lamina_Cal._18_2.10x60__Incluye_marco_y_Rejilla__P_10" localSheetId="15">#REF!</definedName>
    <definedName name="Puerta_en_Lamina_Cal._18_2.10x60__Incluye_marco_y_Rejilla__P_10">#REF!</definedName>
    <definedName name="Puerta_en_Lamina_Cal._18_2.10x75__Incluye_marco_y_Rejilla__P_8" localSheetId="6">#REF!</definedName>
    <definedName name="Puerta_en_Lamina_Cal._18_2.10x75__Incluye_marco_y_Rejilla__P_8" localSheetId="13">#REF!</definedName>
    <definedName name="Puerta_en_Lamina_Cal._18_2.10x75__Incluye_marco_y_Rejilla__P_8" localSheetId="12">#REF!</definedName>
    <definedName name="Puerta_en_Lamina_Cal._18_2.10x75__Incluye_marco_y_Rejilla__P_8" localSheetId="17">#REF!</definedName>
    <definedName name="Puerta_en_Lamina_Cal._18_2.10x75__Incluye_marco_y_Rejilla__P_8" localSheetId="15">#REF!</definedName>
    <definedName name="Puerta_en_Lamina_Cal._18_2.10x75__Incluye_marco_y_Rejilla__P_8">#REF!</definedName>
    <definedName name="Puerta_en_Lamina_Cal._18_2.10x90__Incluye_marco_y_Rejilla__P_6´" localSheetId="6">#REF!</definedName>
    <definedName name="Puerta_en_Lamina_Cal._18_2.10x90__Incluye_marco_y_Rejilla__P_6´" localSheetId="13">#REF!</definedName>
    <definedName name="Puerta_en_Lamina_Cal._18_2.10x90__Incluye_marco_y_Rejilla__P_6´" localSheetId="12">#REF!</definedName>
    <definedName name="Puerta_en_Lamina_Cal._18_2.10x90__Incluye_marco_y_Rejilla__P_6´" localSheetId="17">#REF!</definedName>
    <definedName name="Puerta_en_Lamina_Cal._18_2.10x90__Incluye_marco_y_Rejilla__P_6´" localSheetId="15">#REF!</definedName>
    <definedName name="Puerta_en_Lamina_Cal._18_2.10x90__Incluye_marco_y_Rejilla__P_6´">#REF!</definedName>
    <definedName name="Puerta_en_Lamina_Cal._18_2.70x1.50__Incluye_marco_y_Rejilla__2_Hojas_P_12" localSheetId="6">#REF!</definedName>
    <definedName name="Puerta_en_Lamina_Cal._18_2.70x1.50__Incluye_marco_y_Rejilla__2_Hojas_P_12" localSheetId="13">#REF!</definedName>
    <definedName name="Puerta_en_Lamina_Cal._18_2.70x1.50__Incluye_marco_y_Rejilla__2_Hojas_P_12" localSheetId="12">#REF!</definedName>
    <definedName name="Puerta_en_Lamina_Cal._18_2.70x1.50__Incluye_marco_y_Rejilla__2_Hojas_P_12" localSheetId="17">#REF!</definedName>
    <definedName name="Puerta_en_Lamina_Cal._18_2.70x1.50__Incluye_marco_y_Rejilla__2_Hojas_P_12" localSheetId="15">#REF!</definedName>
    <definedName name="Puerta_en_Lamina_Cal._18_2.70x1.50__Incluye_marco_y_Rejilla__2_Hojas_P_12">#REF!</definedName>
    <definedName name="Puerta_marco_y_hoja" localSheetId="6">#REF!</definedName>
    <definedName name="Puerta_marco_y_hoja" localSheetId="13">#REF!</definedName>
    <definedName name="Puerta_marco_y_hoja" localSheetId="12">#REF!</definedName>
    <definedName name="Puerta_marco_y_hoja" localSheetId="17">#REF!</definedName>
    <definedName name="Puerta_marco_y_hoja" localSheetId="15">#REF!</definedName>
    <definedName name="Puerta_marco_y_hoja">#REF!</definedName>
    <definedName name="Puesta_a_Tierra_Subestacion_Según_N._CODENSA_CTS_523_2" localSheetId="6">#REF!</definedName>
    <definedName name="Puesta_a_Tierra_Subestacion_Según_N._CODENSA_CTS_523_2" localSheetId="13">#REF!</definedName>
    <definedName name="Puesta_a_Tierra_Subestacion_Según_N._CODENSA_CTS_523_2" localSheetId="12">#REF!</definedName>
    <definedName name="Puesta_a_Tierra_Subestacion_Según_N._CODENSA_CTS_523_2" localSheetId="17">#REF!</definedName>
    <definedName name="Puesta_a_Tierra_Subestacion_Según_N._CODENSA_CTS_523_2" localSheetId="15">#REF!</definedName>
    <definedName name="Puesta_a_Tierra_Subestacion_Según_N._CODENSA_CTS_523_2">#REF!</definedName>
    <definedName name="Puesta_a_Tierra_T_GEN_3__3_Varillas_CW_5_8_x2.44_m" localSheetId="6">#REF!</definedName>
    <definedName name="Puesta_a_Tierra_T_GEN_3__3_Varillas_CW_5_8_x2.44_m" localSheetId="13">#REF!</definedName>
    <definedName name="Puesta_a_Tierra_T_GEN_3__3_Varillas_CW_5_8_x2.44_m" localSheetId="12">#REF!</definedName>
    <definedName name="Puesta_a_Tierra_T_GEN_3__3_Varillas_CW_5_8_x2.44_m" localSheetId="17">#REF!</definedName>
    <definedName name="Puesta_a_Tierra_T_GEN_3__3_Varillas_CW_5_8_x2.44_m" localSheetId="15">#REF!</definedName>
    <definedName name="Puesta_a_Tierra_T_GEN_3__3_Varillas_CW_5_8_x2.44_m">#REF!</definedName>
    <definedName name="Pulida_pisos_en_granito" localSheetId="6">#REF!</definedName>
    <definedName name="Pulida_pisos_en_granito" localSheetId="13">#REF!</definedName>
    <definedName name="Pulida_pisos_en_granito" localSheetId="12">#REF!</definedName>
    <definedName name="Pulida_pisos_en_granito" localSheetId="17">#REF!</definedName>
    <definedName name="Pulida_pisos_en_granito" localSheetId="15">#REF!</definedName>
    <definedName name="Pulida_pisos_en_granito">#REF!</definedName>
    <definedName name="Punteros" localSheetId="6">#REF!</definedName>
    <definedName name="Punteros" localSheetId="13">#REF!</definedName>
    <definedName name="Punteros" localSheetId="12">#REF!</definedName>
    <definedName name="Punteros" localSheetId="17">#REF!</definedName>
    <definedName name="Punteros" localSheetId="15">#REF!</definedName>
    <definedName name="Punteros">#REF!</definedName>
    <definedName name="Puntilla_acerada_1.5" localSheetId="6">#REF!</definedName>
    <definedName name="Puntilla_acerada_1.5" localSheetId="13">#REF!</definedName>
    <definedName name="Puntilla_acerada_1.5" localSheetId="12">#REF!</definedName>
    <definedName name="Puntilla_acerada_1.5" localSheetId="17">#REF!</definedName>
    <definedName name="Puntilla_acerada_1.5" localSheetId="15">#REF!</definedName>
    <definedName name="Puntilla_acerada_1.5">#REF!</definedName>
    <definedName name="Puntilla_con_Cabeza_1" localSheetId="6">#REF!</definedName>
    <definedName name="Puntilla_con_Cabeza_1" localSheetId="13">#REF!</definedName>
    <definedName name="Puntilla_con_Cabeza_1" localSheetId="12">#REF!</definedName>
    <definedName name="Puntilla_con_Cabeza_1" localSheetId="17">#REF!</definedName>
    <definedName name="Puntilla_con_Cabeza_1" localSheetId="15">#REF!</definedName>
    <definedName name="Puntilla_con_Cabeza_1">#REF!</definedName>
    <definedName name="Puntilla_con_Cabeza_2" localSheetId="6">#REF!</definedName>
    <definedName name="Puntilla_con_Cabeza_2" localSheetId="13">#REF!</definedName>
    <definedName name="Puntilla_con_Cabeza_2" localSheetId="12">#REF!</definedName>
    <definedName name="Puntilla_con_Cabeza_2" localSheetId="17">#REF!</definedName>
    <definedName name="Puntilla_con_Cabeza_2" localSheetId="15">#REF!</definedName>
    <definedName name="Puntilla_con_Cabeza_2">#REF!</definedName>
    <definedName name="Puntilla_sin_Cabeza_1" localSheetId="6">#REF!</definedName>
    <definedName name="Puntilla_sin_Cabeza_1" localSheetId="13">#REF!</definedName>
    <definedName name="Puntilla_sin_Cabeza_1" localSheetId="12">#REF!</definedName>
    <definedName name="Puntilla_sin_Cabeza_1" localSheetId="17">#REF!</definedName>
    <definedName name="Puntilla_sin_Cabeza_1" localSheetId="15">#REF!</definedName>
    <definedName name="Puntilla_sin_Cabeza_1">#REF!</definedName>
    <definedName name="PV_1___2.15x2.25___Plano_de_Detalle_No._A_168" localSheetId="6">#REF!</definedName>
    <definedName name="PV_1___2.15x2.25___Plano_de_Detalle_No._A_168" localSheetId="13">#REF!</definedName>
    <definedName name="PV_1___2.15x2.25___Plano_de_Detalle_No._A_168" localSheetId="12">#REF!</definedName>
    <definedName name="PV_1___2.15x2.25___Plano_de_Detalle_No._A_168" localSheetId="17">#REF!</definedName>
    <definedName name="PV_1___2.15x2.25___Plano_de_Detalle_No._A_168" localSheetId="15">#REF!</definedName>
    <definedName name="PV_1___2.15x2.25___Plano_de_Detalle_No._A_168">#REF!</definedName>
    <definedName name="PV_2___2.15x2.1___Plano_de_Detalle_No._A_168" localSheetId="6">#REF!</definedName>
    <definedName name="PV_2___2.15x2.1___Plano_de_Detalle_No._A_168" localSheetId="13">#REF!</definedName>
    <definedName name="PV_2___2.15x2.1___Plano_de_Detalle_No._A_168" localSheetId="12">#REF!</definedName>
    <definedName name="PV_2___2.15x2.1___Plano_de_Detalle_No._A_168" localSheetId="17">#REF!</definedName>
    <definedName name="PV_2___2.15x2.1___Plano_de_Detalle_No._A_168" localSheetId="15">#REF!</definedName>
    <definedName name="PV_2___2.15x2.1___Plano_de_Detalle_No._A_168">#REF!</definedName>
    <definedName name="PV_2´___2.15x2.175___Plano_de_Detalle_No._A_168" localSheetId="6">#REF!</definedName>
    <definedName name="PV_2´___2.15x2.175___Plano_de_Detalle_No._A_168" localSheetId="13">#REF!</definedName>
    <definedName name="PV_2´___2.15x2.175___Plano_de_Detalle_No._A_168" localSheetId="12">#REF!</definedName>
    <definedName name="PV_2´___2.15x2.175___Plano_de_Detalle_No._A_168" localSheetId="17">#REF!</definedName>
    <definedName name="PV_2´___2.15x2.175___Plano_de_Detalle_No._A_168" localSheetId="15">#REF!</definedName>
    <definedName name="PV_2´___2.15x2.175___Plano_de_Detalle_No._A_168">#REF!</definedName>
    <definedName name="PV_3___2.7x2.25___Plano_de_Detalle_No._A_168" localSheetId="6">#REF!</definedName>
    <definedName name="PV_3___2.7x2.25___Plano_de_Detalle_No._A_168" localSheetId="13">#REF!</definedName>
    <definedName name="PV_3___2.7x2.25___Plano_de_Detalle_No._A_168" localSheetId="12">#REF!</definedName>
    <definedName name="PV_3___2.7x2.25___Plano_de_Detalle_No._A_168" localSheetId="17">#REF!</definedName>
    <definedName name="PV_3___2.7x2.25___Plano_de_Detalle_No._A_168" localSheetId="15">#REF!</definedName>
    <definedName name="PV_3___2.7x2.25___Plano_de_Detalle_No._A_168">#REF!</definedName>
    <definedName name="PV_4___2.7x6.6___Plano_de_Detalle_No._A_168" localSheetId="6">#REF!</definedName>
    <definedName name="PV_4___2.7x6.6___Plano_de_Detalle_No._A_168" localSheetId="13">#REF!</definedName>
    <definedName name="PV_4___2.7x6.6___Plano_de_Detalle_No._A_168" localSheetId="12">#REF!</definedName>
    <definedName name="PV_4___2.7x6.6___Plano_de_Detalle_No._A_168" localSheetId="17">#REF!</definedName>
    <definedName name="PV_4___2.7x6.6___Plano_de_Detalle_No._A_168" localSheetId="15">#REF!</definedName>
    <definedName name="PV_4___2.7x6.6___Plano_de_Detalle_No._A_168">#REF!</definedName>
    <definedName name="PV_5___2.7x6.75___Plano_de_Detalle_No._A_169" localSheetId="6">#REF!</definedName>
    <definedName name="PV_5___2.7x6.75___Plano_de_Detalle_No._A_169" localSheetId="13">#REF!</definedName>
    <definedName name="PV_5___2.7x6.75___Plano_de_Detalle_No._A_169" localSheetId="12">#REF!</definedName>
    <definedName name="PV_5___2.7x6.75___Plano_de_Detalle_No._A_169" localSheetId="17">#REF!</definedName>
    <definedName name="PV_5___2.7x6.75___Plano_de_Detalle_No._A_169" localSheetId="15">#REF!</definedName>
    <definedName name="PV_5___2.7x6.75___Plano_de_Detalle_No._A_169">#REF!</definedName>
    <definedName name="PVZ">VLOOKUP([2]PPTO!$F1,[2]APU!$G$1:$H$65536,2,FALSE)</definedName>
    <definedName name="Recebo_común" localSheetId="6">#REF!</definedName>
    <definedName name="Recebo_común" localSheetId="13">#REF!</definedName>
    <definedName name="Recebo_común" localSheetId="12">#REF!</definedName>
    <definedName name="Recebo_común" localSheetId="17">#REF!</definedName>
    <definedName name="Recebo_común" localSheetId="15">#REF!</definedName>
    <definedName name="Recebo_común">#REF!</definedName>
    <definedName name="registro_aparatos" localSheetId="6">#REF!</definedName>
    <definedName name="registro_aparatos" localSheetId="13">#REF!</definedName>
    <definedName name="registro_aparatos" localSheetId="12">#REF!</definedName>
    <definedName name="registro_aparatos" localSheetId="17">#REF!</definedName>
    <definedName name="registro_aparatos" localSheetId="15">#REF!</definedName>
    <definedName name="registro_aparatos">#REF!</definedName>
    <definedName name="Registro_Toya_3_4" localSheetId="6">#REF!</definedName>
    <definedName name="Registro_Toya_3_4" localSheetId="13">#REF!</definedName>
    <definedName name="Registro_Toya_3_4" localSheetId="12">#REF!</definedName>
    <definedName name="Registro_Toya_3_4" localSheetId="17">#REF!</definedName>
    <definedName name="Registro_Toya_3_4" localSheetId="15">#REF!</definedName>
    <definedName name="Registro_Toya_3_4">#REF!</definedName>
    <definedName name="Regulador_Trifasico_de_1_KVA" localSheetId="6">#REF!</definedName>
    <definedName name="Regulador_Trifasico_de_1_KVA" localSheetId="13">#REF!</definedName>
    <definedName name="Regulador_Trifasico_de_1_KVA" localSheetId="12">#REF!</definedName>
    <definedName name="Regulador_Trifasico_de_1_KVA" localSheetId="17">#REF!</definedName>
    <definedName name="Regulador_Trifasico_de_1_KVA" localSheetId="15">#REF!</definedName>
    <definedName name="Regulador_Trifasico_de_1_KVA">#REF!</definedName>
    <definedName name="Regulador_Trifasico_de_20_KVA" localSheetId="6">#REF!</definedName>
    <definedName name="Regulador_Trifasico_de_20_KVA" localSheetId="13">#REF!</definedName>
    <definedName name="Regulador_Trifasico_de_20_KVA" localSheetId="12">#REF!</definedName>
    <definedName name="Regulador_Trifasico_de_20_KVA" localSheetId="17">#REF!</definedName>
    <definedName name="Regulador_Trifasico_de_20_KVA" localSheetId="15">#REF!</definedName>
    <definedName name="Regulador_Trifasico_de_20_KVA">#REF!</definedName>
    <definedName name="Regulador_Trifasico_de_9_KVA" localSheetId="6">#REF!</definedName>
    <definedName name="Regulador_Trifasico_de_9_KVA" localSheetId="13">#REF!</definedName>
    <definedName name="Regulador_Trifasico_de_9_KVA" localSheetId="12">#REF!</definedName>
    <definedName name="Regulador_Trifasico_de_9_KVA" localSheetId="17">#REF!</definedName>
    <definedName name="Regulador_Trifasico_de_9_KVA" localSheetId="15">#REF!</definedName>
    <definedName name="Regulador_Trifasico_de_9_KVA">#REF!</definedName>
    <definedName name="Rejilla_sifón_S_4.5_x_3.5" localSheetId="6">#REF!</definedName>
    <definedName name="Rejilla_sifón_S_4.5_x_3.5" localSheetId="13">#REF!</definedName>
    <definedName name="Rejilla_sifón_S_4.5_x_3.5" localSheetId="12">#REF!</definedName>
    <definedName name="Rejilla_sifón_S_4.5_x_3.5" localSheetId="17">#REF!</definedName>
    <definedName name="Rejilla_sifón_S_4.5_x_3.5" localSheetId="15">#REF!</definedName>
    <definedName name="Rejilla_sifón_S_4.5_x_3.5">#REF!</definedName>
    <definedName name="Rejilla_sosco" localSheetId="6">#REF!</definedName>
    <definedName name="Rejilla_sosco" localSheetId="13">#REF!</definedName>
    <definedName name="Rejilla_sosco" localSheetId="12">#REF!</definedName>
    <definedName name="Rejilla_sosco" localSheetId="17">#REF!</definedName>
    <definedName name="Rejilla_sosco" localSheetId="15">#REF!</definedName>
    <definedName name="Rejilla_sosco">#REF!</definedName>
    <definedName name="Rejillas_prefabricadas_baños_y_circulaciones_0_10___0_15" localSheetId="6">#REF!</definedName>
    <definedName name="Rejillas_prefabricadas_baños_y_circulaciones_0_10___0_15" localSheetId="13">#REF!</definedName>
    <definedName name="Rejillas_prefabricadas_baños_y_circulaciones_0_10___0_15" localSheetId="12">#REF!</definedName>
    <definedName name="Rejillas_prefabricadas_baños_y_circulaciones_0_10___0_15" localSheetId="17">#REF!</definedName>
    <definedName name="Rejillas_prefabricadas_baños_y_circulaciones_0_10___0_15" localSheetId="15">#REF!</definedName>
    <definedName name="Rejillas_prefabricadas_baños_y_circulaciones_0_10___0_15">#REF!</definedName>
    <definedName name="Remate_y_o_bordillo_cubiertas_0_10___0_20" localSheetId="6">#REF!</definedName>
    <definedName name="Remate_y_o_bordillo_cubiertas_0_10___0_20" localSheetId="13">#REF!</definedName>
    <definedName name="Remate_y_o_bordillo_cubiertas_0_10___0_20" localSheetId="12">#REF!</definedName>
    <definedName name="Remate_y_o_bordillo_cubiertas_0_10___0_20" localSheetId="17">#REF!</definedName>
    <definedName name="Remate_y_o_bordillo_cubiertas_0_10___0_20" localSheetId="15">#REF!</definedName>
    <definedName name="Remate_y_o_bordillo_cubiertas_0_10___0_20">#REF!</definedName>
    <definedName name="Remates_Laterales_y_Superiores_en_Aluzinc" localSheetId="6">#REF!</definedName>
    <definedName name="Remates_Laterales_y_Superiores_en_Aluzinc" localSheetId="13">#REF!</definedName>
    <definedName name="Remates_Laterales_y_Superiores_en_Aluzinc" localSheetId="12">#REF!</definedName>
    <definedName name="Remates_Laterales_y_Superiores_en_Aluzinc" localSheetId="17">#REF!</definedName>
    <definedName name="Remates_Laterales_y_Superiores_en_Aluzinc" localSheetId="15">#REF!</definedName>
    <definedName name="Remates_Laterales_y_Superiores_en_Aluzinc">#REF!</definedName>
    <definedName name="Remates_sillares_ventanas" localSheetId="6">#REF!</definedName>
    <definedName name="Remates_sillares_ventanas" localSheetId="13">#REF!</definedName>
    <definedName name="Remates_sillares_ventanas" localSheetId="12">#REF!</definedName>
    <definedName name="Remates_sillares_ventanas" localSheetId="17">#REF!</definedName>
    <definedName name="Remates_sillares_ventanas" localSheetId="15">#REF!</definedName>
    <definedName name="Remates_sillares_ventanas">#REF!</definedName>
    <definedName name="REP.CONTRATANTE">[5]VARIABLES!$C$11</definedName>
    <definedName name="REP.CONTRATISTA">[5]VARIABLES!$C$10</definedName>
    <definedName name="Reparaciones_en_PVC_A.LL._2" localSheetId="6">#REF!</definedName>
    <definedName name="Reparaciones_en_PVC_A.LL._2" localSheetId="13">#REF!</definedName>
    <definedName name="Reparaciones_en_PVC_A.LL._2" localSheetId="12">#REF!</definedName>
    <definedName name="Reparaciones_en_PVC_A.LL._2" localSheetId="17">#REF!</definedName>
    <definedName name="Reparaciones_en_PVC_A.LL._2" localSheetId="15">#REF!</definedName>
    <definedName name="Reparaciones_en_PVC_A.LL._2">#REF!</definedName>
    <definedName name="Reparaciones_en_PVC_A.LL._3" localSheetId="6">#REF!</definedName>
    <definedName name="Reparaciones_en_PVC_A.LL._3" localSheetId="13">#REF!</definedName>
    <definedName name="Reparaciones_en_PVC_A.LL._3" localSheetId="12">#REF!</definedName>
    <definedName name="Reparaciones_en_PVC_A.LL._3" localSheetId="17">#REF!</definedName>
    <definedName name="Reparaciones_en_PVC_A.LL._3" localSheetId="15">#REF!</definedName>
    <definedName name="Reparaciones_en_PVC_A.LL._3">#REF!</definedName>
    <definedName name="Reparaciones_en_PVC_A.LL._4" localSheetId="6">#REF!</definedName>
    <definedName name="Reparaciones_en_PVC_A.LL._4" localSheetId="13">#REF!</definedName>
    <definedName name="Reparaciones_en_PVC_A.LL._4" localSheetId="12">#REF!</definedName>
    <definedName name="Reparaciones_en_PVC_A.LL._4" localSheetId="17">#REF!</definedName>
    <definedName name="Reparaciones_en_PVC_A.LL._4" localSheetId="15">#REF!</definedName>
    <definedName name="Reparaciones_en_PVC_A.LL._4">#REF!</definedName>
    <definedName name="Reparaciones_en_PVC_P_1" localSheetId="6">#REF!</definedName>
    <definedName name="Reparaciones_en_PVC_P_1" localSheetId="13">#REF!</definedName>
    <definedName name="Reparaciones_en_PVC_P_1" localSheetId="12">#REF!</definedName>
    <definedName name="Reparaciones_en_PVC_P_1" localSheetId="17">#REF!</definedName>
    <definedName name="Reparaciones_en_PVC_P_1" localSheetId="15">#REF!</definedName>
    <definedName name="Reparaciones_en_PVC_P_1">#REF!</definedName>
    <definedName name="Reparaciones_en_PVC_P_1_1_2" localSheetId="6">#REF!</definedName>
    <definedName name="Reparaciones_en_PVC_P_1_1_2" localSheetId="13">#REF!</definedName>
    <definedName name="Reparaciones_en_PVC_P_1_1_2" localSheetId="12">#REF!</definedName>
    <definedName name="Reparaciones_en_PVC_P_1_1_2" localSheetId="17">#REF!</definedName>
    <definedName name="Reparaciones_en_PVC_P_1_1_2" localSheetId="15">#REF!</definedName>
    <definedName name="Reparaciones_en_PVC_P_1_1_2">#REF!</definedName>
    <definedName name="Reparaciones_en_PVC_P_1_1_4" localSheetId="6">#REF!</definedName>
    <definedName name="Reparaciones_en_PVC_P_1_1_4" localSheetId="13">#REF!</definedName>
    <definedName name="Reparaciones_en_PVC_P_1_1_4" localSheetId="12">#REF!</definedName>
    <definedName name="Reparaciones_en_PVC_P_1_1_4" localSheetId="17">#REF!</definedName>
    <definedName name="Reparaciones_en_PVC_P_1_1_4" localSheetId="15">#REF!</definedName>
    <definedName name="Reparaciones_en_PVC_P_1_1_4">#REF!</definedName>
    <definedName name="Reparaciones_en_PVC_P_1_2" localSheetId="6">#REF!</definedName>
    <definedName name="Reparaciones_en_PVC_P_1_2" localSheetId="13">#REF!</definedName>
    <definedName name="Reparaciones_en_PVC_P_1_2" localSheetId="12">#REF!</definedName>
    <definedName name="Reparaciones_en_PVC_P_1_2" localSheetId="17">#REF!</definedName>
    <definedName name="Reparaciones_en_PVC_P_1_2" localSheetId="15">#REF!</definedName>
    <definedName name="Reparaciones_en_PVC_P_1_2">#REF!</definedName>
    <definedName name="Reparaciones_en_PVC_P_3_4" localSheetId="6">#REF!</definedName>
    <definedName name="Reparaciones_en_PVC_P_3_4" localSheetId="13">#REF!</definedName>
    <definedName name="Reparaciones_en_PVC_P_3_4" localSheetId="12">#REF!</definedName>
    <definedName name="Reparaciones_en_PVC_P_3_4" localSheetId="17">#REF!</definedName>
    <definedName name="Reparaciones_en_PVC_P_3_4" localSheetId="15">#REF!</definedName>
    <definedName name="Reparaciones_en_PVC_P_3_4">#REF!</definedName>
    <definedName name="Reparaciones_en_PVC_S_2" localSheetId="6">#REF!</definedName>
    <definedName name="Reparaciones_en_PVC_S_2" localSheetId="13">#REF!</definedName>
    <definedName name="Reparaciones_en_PVC_S_2" localSheetId="12">#REF!</definedName>
    <definedName name="Reparaciones_en_PVC_S_2" localSheetId="17">#REF!</definedName>
    <definedName name="Reparaciones_en_PVC_S_2" localSheetId="15">#REF!</definedName>
    <definedName name="Reparaciones_en_PVC_S_2">#REF!</definedName>
    <definedName name="Reparaciones_en_PVC_S_3" localSheetId="6">#REF!</definedName>
    <definedName name="Reparaciones_en_PVC_S_3" localSheetId="13">#REF!</definedName>
    <definedName name="Reparaciones_en_PVC_S_3" localSheetId="12">#REF!</definedName>
    <definedName name="Reparaciones_en_PVC_S_3" localSheetId="17">#REF!</definedName>
    <definedName name="Reparaciones_en_PVC_S_3" localSheetId="15">#REF!</definedName>
    <definedName name="Reparaciones_en_PVC_S_3">#REF!</definedName>
    <definedName name="Reparaciones_en_PVC_S_4" localSheetId="6">#REF!</definedName>
    <definedName name="Reparaciones_en_PVC_S_4" localSheetId="13">#REF!</definedName>
    <definedName name="Reparaciones_en_PVC_S_4" localSheetId="12">#REF!</definedName>
    <definedName name="Reparaciones_en_PVC_S_4" localSheetId="17">#REF!</definedName>
    <definedName name="Reparaciones_en_PVC_S_4" localSheetId="15">#REF!</definedName>
    <definedName name="Reparaciones_en_PVC_S_4">#REF!</definedName>
    <definedName name="Repisa_Ordinario" localSheetId="6">#REF!</definedName>
    <definedName name="Repisa_Ordinario" localSheetId="13">#REF!</definedName>
    <definedName name="Repisa_Ordinario" localSheetId="12">#REF!</definedName>
    <definedName name="Repisa_Ordinario" localSheetId="17">#REF!</definedName>
    <definedName name="Repisa_Ordinario" localSheetId="15">#REF!</definedName>
    <definedName name="Repisa_Ordinario">#REF!</definedName>
    <definedName name="Retro_excavadora" localSheetId="6">#REF!</definedName>
    <definedName name="Retro_excavadora" localSheetId="13">#REF!</definedName>
    <definedName name="Retro_excavadora" localSheetId="12">#REF!</definedName>
    <definedName name="Retro_excavadora" localSheetId="17">#REF!</definedName>
    <definedName name="Retro_excavadora" localSheetId="15">#REF!</definedName>
    <definedName name="Retro_excavadora">#REF!</definedName>
    <definedName name="SA">SUMIF([2]PPTO!$B$1:$B$65536,[2]PPTO!$B2,[2]PPTO!A$1:A$65536)</definedName>
    <definedName name="Salida_de_Barrera_Fotoelectrica" localSheetId="6">#REF!</definedName>
    <definedName name="Salida_de_Barrera_Fotoelectrica" localSheetId="13">#REF!</definedName>
    <definedName name="Salida_de_Barrera_Fotoelectrica" localSheetId="12">#REF!</definedName>
    <definedName name="Salida_de_Barrera_Fotoelectrica" localSheetId="17">#REF!</definedName>
    <definedName name="Salida_de_Barrera_Fotoelectrica" localSheetId="15">#REF!</definedName>
    <definedName name="Salida_de_Barrera_Fotoelectrica">#REF!</definedName>
    <definedName name="Salida_de_Datos_1XRJ45__Cat_5___Incluye_toma_cajas__Faceplate_y_Accesorios" localSheetId="6">#REF!</definedName>
    <definedName name="Salida_de_Datos_1XRJ45__Cat_5___Incluye_toma_cajas__Faceplate_y_Accesorios" localSheetId="13">#REF!</definedName>
    <definedName name="Salida_de_Datos_1XRJ45__Cat_5___Incluye_toma_cajas__Faceplate_y_Accesorios" localSheetId="12">#REF!</definedName>
    <definedName name="Salida_de_Datos_1XRJ45__Cat_5___Incluye_toma_cajas__Faceplate_y_Accesorios" localSheetId="17">#REF!</definedName>
    <definedName name="Salida_de_Datos_1XRJ45__Cat_5___Incluye_toma_cajas__Faceplate_y_Accesorios" localSheetId="15">#REF!</definedName>
    <definedName name="Salida_de_Datos_1XRJ45__Cat_5___Incluye_toma_cajas__Faceplate_y_Accesorios">#REF!</definedName>
    <definedName name="Salida_de_Sensor_de_Movimiento" localSheetId="6">#REF!</definedName>
    <definedName name="Salida_de_Sensor_de_Movimiento" localSheetId="13">#REF!</definedName>
    <definedName name="Salida_de_Sensor_de_Movimiento" localSheetId="12">#REF!</definedName>
    <definedName name="Salida_de_Sensor_de_Movimiento" localSheetId="17">#REF!</definedName>
    <definedName name="Salida_de_Sensor_de_Movimiento" localSheetId="15">#REF!</definedName>
    <definedName name="Salida_de_Sensor_de_Movimiento">#REF!</definedName>
    <definedName name="Salida_de_Sonido__Incluye_Toma__Cajas_y_Conductor_para_Sonido" localSheetId="6">#REF!</definedName>
    <definedName name="Salida_de_Sonido__Incluye_Toma__Cajas_y_Conductor_para_Sonido" localSheetId="13">#REF!</definedName>
    <definedName name="Salida_de_Sonido__Incluye_Toma__Cajas_y_Conductor_para_Sonido" localSheetId="12">#REF!</definedName>
    <definedName name="Salida_de_Sonido__Incluye_Toma__Cajas_y_Conductor_para_Sonido" localSheetId="17">#REF!</definedName>
    <definedName name="Salida_de_Sonido__Incluye_Toma__Cajas_y_Conductor_para_Sonido" localSheetId="15">#REF!</definedName>
    <definedName name="Salida_de_Sonido__Incluye_Toma__Cajas_y_Conductor_para_Sonido">#REF!</definedName>
    <definedName name="Salida_de_Toma_Telefonica_Plug_Americano_Doble_RJ45_4_Hilos" localSheetId="6">#REF!</definedName>
    <definedName name="Salida_de_Toma_Telefonica_Plug_Americano_Doble_RJ45_4_Hilos" localSheetId="13">#REF!</definedName>
    <definedName name="Salida_de_Toma_Telefonica_Plug_Americano_Doble_RJ45_4_Hilos" localSheetId="12">#REF!</definedName>
    <definedName name="Salida_de_Toma_Telefonica_Plug_Americano_Doble_RJ45_4_Hilos" localSheetId="17">#REF!</definedName>
    <definedName name="Salida_de_Toma_Telefonica_Plug_Americano_Doble_RJ45_4_Hilos" localSheetId="15">#REF!</definedName>
    <definedName name="Salida_de_Toma_Telefonica_Plug_Americano_Doble_RJ45_4_Hilos">#REF!</definedName>
    <definedName name="Salida_para_Microfono__Incluye_Toma__Cajas_y_Conductor_para_Sonido" localSheetId="6">#REF!</definedName>
    <definedName name="Salida_para_Microfono__Incluye_Toma__Cajas_y_Conductor_para_Sonido" localSheetId="13">#REF!</definedName>
    <definedName name="Salida_para_Microfono__Incluye_Toma__Cajas_y_Conductor_para_Sonido" localSheetId="12">#REF!</definedName>
    <definedName name="Salida_para_Microfono__Incluye_Toma__Cajas_y_Conductor_para_Sonido" localSheetId="17">#REF!</definedName>
    <definedName name="Salida_para_Microfono__Incluye_Toma__Cajas_y_Conductor_para_Sonido" localSheetId="15">#REF!</definedName>
    <definedName name="Salida_para_Microfono__Incluye_Toma__Cajas_y_Conductor_para_Sonido">#REF!</definedName>
    <definedName name="Salidas_de_Alumbrado_en_Tuberia_PVC" localSheetId="6">#REF!</definedName>
    <definedName name="Salidas_de_Alumbrado_en_Tuberia_PVC" localSheetId="13">#REF!</definedName>
    <definedName name="Salidas_de_Alumbrado_en_Tuberia_PVC" localSheetId="12">#REF!</definedName>
    <definedName name="Salidas_de_Alumbrado_en_Tuberia_PVC" localSheetId="17">#REF!</definedName>
    <definedName name="Salidas_de_Alumbrado_en_Tuberia_PVC" localSheetId="15">#REF!</definedName>
    <definedName name="Salidas_de_Alumbrado_en_Tuberia_PVC">#REF!</definedName>
    <definedName name="Salidas_de_Alumbrado_Luminarias_Tipo_Wall_Pack__y_Metal_Halide_en_T._PVC" localSheetId="6">#REF!</definedName>
    <definedName name="Salidas_de_Alumbrado_Luminarias_Tipo_Wall_Pack__y_Metal_Halide_en_T._PVC" localSheetId="13">#REF!</definedName>
    <definedName name="Salidas_de_Alumbrado_Luminarias_Tipo_Wall_Pack__y_Metal_Halide_en_T._PVC" localSheetId="12">#REF!</definedName>
    <definedName name="Salidas_de_Alumbrado_Luminarias_Tipo_Wall_Pack__y_Metal_Halide_en_T._PVC" localSheetId="17">#REF!</definedName>
    <definedName name="Salidas_de_Alumbrado_Luminarias_Tipo_Wall_Pack__y_Metal_Halide_en_T._PVC" localSheetId="15">#REF!</definedName>
    <definedName name="Salidas_de_Alumbrado_Luminarias_Tipo_Wall_Pack__y_Metal_Halide_en_T._PVC">#REF!</definedName>
    <definedName name="Salidas_de_Tomacorriente_Monofasicas_Normales_15_A__120_V__5_15R" localSheetId="6">#REF!</definedName>
    <definedName name="Salidas_de_Tomacorriente_Monofasicas_Normales_15_A__120_V__5_15R" localSheetId="13">#REF!</definedName>
    <definedName name="Salidas_de_Tomacorriente_Monofasicas_Normales_15_A__120_V__5_15R" localSheetId="12">#REF!</definedName>
    <definedName name="Salidas_de_Tomacorriente_Monofasicas_Normales_15_A__120_V__5_15R" localSheetId="17">#REF!</definedName>
    <definedName name="Salidas_de_Tomacorriente_Monofasicas_Normales_15_A__120_V__5_15R" localSheetId="15">#REF!</definedName>
    <definedName name="Salidas_de_Tomacorriente_Monofasicas_Normales_15_A__120_V__5_15R">#REF!</definedName>
    <definedName name="Salidas_de_Tomacorriente_Monofasicas_Reguladas_15_A__120_V__5_15R" localSheetId="6">#REF!</definedName>
    <definedName name="Salidas_de_Tomacorriente_Monofasicas_Reguladas_15_A__120_V__5_15R" localSheetId="13">#REF!</definedName>
    <definedName name="Salidas_de_Tomacorriente_Monofasicas_Reguladas_15_A__120_V__5_15R" localSheetId="12">#REF!</definedName>
    <definedName name="Salidas_de_Tomacorriente_Monofasicas_Reguladas_15_A__120_V__5_15R" localSheetId="17">#REF!</definedName>
    <definedName name="Salidas_de_Tomacorriente_Monofasicas_Reguladas_15_A__120_V__5_15R" localSheetId="15">#REF!</definedName>
    <definedName name="Salidas_de_Tomacorriente_Monofasicas_Reguladas_15_A__120_V__5_15R">#REF!</definedName>
    <definedName name="Salidas_de_Tomacorriente_Trifasica_30_A__220_V" localSheetId="6">#REF!</definedName>
    <definedName name="Salidas_de_Tomacorriente_Trifasica_30_A__220_V" localSheetId="13">#REF!</definedName>
    <definedName name="Salidas_de_Tomacorriente_Trifasica_30_A__220_V" localSheetId="12">#REF!</definedName>
    <definedName name="Salidas_de_Tomacorriente_Trifasica_30_A__220_V" localSheetId="17">#REF!</definedName>
    <definedName name="Salidas_de_Tomacorriente_Trifasica_30_A__220_V" localSheetId="15">#REF!</definedName>
    <definedName name="Salidas_de_Tomacorriente_Trifasica_30_A__220_V">#REF!</definedName>
    <definedName name="Salidas_de_TV__Incluye_Toma_y_Cajas" localSheetId="6">#REF!</definedName>
    <definedName name="Salidas_de_TV__Incluye_Toma_y_Cajas" localSheetId="13">#REF!</definedName>
    <definedName name="Salidas_de_TV__Incluye_Toma_y_Cajas" localSheetId="12">#REF!</definedName>
    <definedName name="Salidas_de_TV__Incluye_Toma_y_Cajas" localSheetId="17">#REF!</definedName>
    <definedName name="Salidas_de_TV__Incluye_Toma_y_Cajas" localSheetId="15">#REF!</definedName>
    <definedName name="Salidas_de_TV__Incluye_Toma_y_Cajas">#REF!</definedName>
    <definedName name="Sangregado_2.00_m" localSheetId="6">#REF!</definedName>
    <definedName name="Sangregado_2.00_m" localSheetId="13">#REF!</definedName>
    <definedName name="Sangregado_2.00_m" localSheetId="12">#REF!</definedName>
    <definedName name="Sangregado_2.00_m" localSheetId="17">#REF!</definedName>
    <definedName name="Sangregado_2.00_m" localSheetId="15">#REF!</definedName>
    <definedName name="Sangregado_2.00_m">#REF!</definedName>
    <definedName name="Sanitario_de_fluxometro_blanco_Corona." localSheetId="6">#REF!</definedName>
    <definedName name="Sanitario_de_fluxometro_blanco_Corona." localSheetId="13">#REF!</definedName>
    <definedName name="Sanitario_de_fluxometro_blanco_Corona." localSheetId="12">#REF!</definedName>
    <definedName name="Sanitario_de_fluxometro_blanco_Corona." localSheetId="17">#REF!</definedName>
    <definedName name="Sanitario_de_fluxometro_blanco_Corona." localSheetId="15">#REF!</definedName>
    <definedName name="Sanitario_de_fluxometro_blanco_Corona.">#REF!</definedName>
    <definedName name="sanitario_porcelana_blanco" localSheetId="6">#REF!</definedName>
    <definedName name="sanitario_porcelana_blanco" localSheetId="13">#REF!</definedName>
    <definedName name="sanitario_porcelana_blanco" localSheetId="12">#REF!</definedName>
    <definedName name="sanitario_porcelana_blanco" localSheetId="17">#REF!</definedName>
    <definedName name="sanitario_porcelana_blanco" localSheetId="15">#REF!</definedName>
    <definedName name="sanitario_porcelana_blanco">#REF!</definedName>
    <definedName name="Sanitario_Stilo_Ref._30535_100" localSheetId="6">#REF!</definedName>
    <definedName name="Sanitario_Stilo_Ref._30535_100" localSheetId="13">#REF!</definedName>
    <definedName name="Sanitario_Stilo_Ref._30535_100" localSheetId="12">#REF!</definedName>
    <definedName name="Sanitario_Stilo_Ref._30535_100" localSheetId="17">#REF!</definedName>
    <definedName name="Sanitario_Stilo_Ref._30535_100" localSheetId="15">#REF!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6">#REF!</definedName>
    <definedName name="Seccionador_de_Maniobras_de_17.5_KV_630_A" localSheetId="13">#REF!</definedName>
    <definedName name="Seccionador_de_Maniobras_de_17.5_KV_630_A" localSheetId="12">#REF!</definedName>
    <definedName name="Seccionador_de_Maniobras_de_17.5_KV_630_A" localSheetId="17">#REF!</definedName>
    <definedName name="Seccionador_de_Maniobras_de_17.5_KV_630_A" localSheetId="15">#REF!</definedName>
    <definedName name="Seccionador_de_Maniobras_de_17.5_KV_630_A">#REF!</definedName>
    <definedName name="Seguetas" localSheetId="6">#REF!</definedName>
    <definedName name="Seguetas" localSheetId="13">#REF!</definedName>
    <definedName name="Seguetas" localSheetId="12">#REF!</definedName>
    <definedName name="Seguetas" localSheetId="17">#REF!</definedName>
    <definedName name="Seguetas" localSheetId="15">#REF!</definedName>
    <definedName name="Seguetas">#REF!</definedName>
    <definedName name="Servicio_de_Volqueta" localSheetId="6">#REF!</definedName>
    <definedName name="Servicio_de_Volqueta" localSheetId="13">#REF!</definedName>
    <definedName name="Servicio_de_Volqueta" localSheetId="12">#REF!</definedName>
    <definedName name="Servicio_de_Volqueta" localSheetId="17">#REF!</definedName>
    <definedName name="Servicio_de_Volqueta" localSheetId="15">#REF!</definedName>
    <definedName name="Servicio_de_Volqueta">#REF!</definedName>
    <definedName name="Siembra_por_Unidad" localSheetId="6">#REF!</definedName>
    <definedName name="Siembra_por_Unidad" localSheetId="13">#REF!</definedName>
    <definedName name="Siembra_por_Unidad" localSheetId="12">#REF!</definedName>
    <definedName name="Siembra_por_Unidad" localSheetId="17">#REF!</definedName>
    <definedName name="Siembra_por_Unidad" localSheetId="15">#REF!</definedName>
    <definedName name="Siembra_por_Unidad">#REF!</definedName>
    <definedName name="Sifón_c_x_c_sanitario_2" localSheetId="6">#REF!</definedName>
    <definedName name="Sifón_c_x_c_sanitario_2" localSheetId="13">#REF!</definedName>
    <definedName name="Sifón_c_x_c_sanitario_2" localSheetId="12">#REF!</definedName>
    <definedName name="Sifón_c_x_c_sanitario_2" localSheetId="17">#REF!</definedName>
    <definedName name="Sifón_c_x_c_sanitario_2" localSheetId="15">#REF!</definedName>
    <definedName name="Sifón_c_x_c_sanitario_2">#REF!</definedName>
    <definedName name="Sifón_c_x_c_sanitario_3" localSheetId="6">#REF!</definedName>
    <definedName name="Sifón_c_x_c_sanitario_3" localSheetId="13">#REF!</definedName>
    <definedName name="Sifón_c_x_c_sanitario_3" localSheetId="12">#REF!</definedName>
    <definedName name="Sifón_c_x_c_sanitario_3" localSheetId="17">#REF!</definedName>
    <definedName name="Sifón_c_x_c_sanitario_3" localSheetId="15">#REF!</definedName>
    <definedName name="Sifón_c_x_c_sanitario_3">#REF!</definedName>
    <definedName name="Sifón_c_x_c_sanitario_4" localSheetId="6">#REF!</definedName>
    <definedName name="Sifón_c_x_c_sanitario_4" localSheetId="13">#REF!</definedName>
    <definedName name="Sifón_c_x_c_sanitario_4" localSheetId="12">#REF!</definedName>
    <definedName name="Sifón_c_x_c_sanitario_4" localSheetId="17">#REF!</definedName>
    <definedName name="Sifón_c_x_c_sanitario_4" localSheetId="15">#REF!</definedName>
    <definedName name="Sifón_c_x_c_sanitario_4">#REF!</definedName>
    <definedName name="Sifón_c_x_c_sanitario_6" localSheetId="6">#REF!</definedName>
    <definedName name="Sifón_c_x_c_sanitario_6" localSheetId="13">#REF!</definedName>
    <definedName name="Sifón_c_x_c_sanitario_6" localSheetId="12">#REF!</definedName>
    <definedName name="Sifón_c_x_c_sanitario_6" localSheetId="17">#REF!</definedName>
    <definedName name="Sifón_c_x_c_sanitario_6" localSheetId="15">#REF!</definedName>
    <definedName name="Sifón_c_x_c_sanitario_6">#REF!</definedName>
    <definedName name="Sifon_en_P_Ref._93510_000_000" localSheetId="6">#REF!</definedName>
    <definedName name="Sifon_en_P_Ref._93510_000_000" localSheetId="13">#REF!</definedName>
    <definedName name="Sifon_en_P_Ref._93510_000_000" localSheetId="12">#REF!</definedName>
    <definedName name="Sifon_en_P_Ref._93510_000_000" localSheetId="17">#REF!</definedName>
    <definedName name="Sifon_en_P_Ref._93510_000_000" localSheetId="15">#REF!</definedName>
    <definedName name="Sifon_en_P_Ref._93510_000_000">#REF!</definedName>
    <definedName name="Sifón_sanitario_P.V.C._3" localSheetId="6">#REF!</definedName>
    <definedName name="Sifón_sanitario_P.V.C._3" localSheetId="13">#REF!</definedName>
    <definedName name="Sifón_sanitario_P.V.C._3" localSheetId="12">#REF!</definedName>
    <definedName name="Sifón_sanitario_P.V.C._3" localSheetId="17">#REF!</definedName>
    <definedName name="Sifón_sanitario_P.V.C._3" localSheetId="15">#REF!</definedName>
    <definedName name="Sifón_sanitario_P.V.C._3">#REF!</definedName>
    <definedName name="sifones_cromados" localSheetId="6">#REF!</definedName>
    <definedName name="sifones_cromados" localSheetId="13">#REF!</definedName>
    <definedName name="sifones_cromados" localSheetId="12">#REF!</definedName>
    <definedName name="sifones_cromados" localSheetId="17">#REF!</definedName>
    <definedName name="sifones_cromados" localSheetId="15">#REF!</definedName>
    <definedName name="sifones_cromados">#REF!</definedName>
    <definedName name="Sika_impermeabilizante_integral" localSheetId="6">#REF!</definedName>
    <definedName name="Sika_impermeabilizante_integral" localSheetId="13">#REF!</definedName>
    <definedName name="Sika_impermeabilizante_integral" localSheetId="12">#REF!</definedName>
    <definedName name="Sika_impermeabilizante_integral" localSheetId="17">#REF!</definedName>
    <definedName name="Sika_impermeabilizante_integral" localSheetId="15">#REF!</definedName>
    <definedName name="Sika_impermeabilizante_integral">#REF!</definedName>
    <definedName name="Sika_transparente" localSheetId="6">#REF!</definedName>
    <definedName name="Sika_transparente" localSheetId="13">#REF!</definedName>
    <definedName name="Sika_transparente" localSheetId="12">#REF!</definedName>
    <definedName name="Sika_transparente" localSheetId="17">#REF!</definedName>
    <definedName name="Sika_transparente" localSheetId="15">#REF!</definedName>
    <definedName name="Sika_transparente">#REF!</definedName>
    <definedName name="Silletería_Tandem." localSheetId="6">#REF!</definedName>
    <definedName name="Silletería_Tandem." localSheetId="13">#REF!</definedName>
    <definedName name="Silletería_Tandem." localSheetId="12">#REF!</definedName>
    <definedName name="Silletería_Tandem." localSheetId="17">#REF!</definedName>
    <definedName name="Silletería_Tandem." localSheetId="15">#REF!</definedName>
    <definedName name="Silletería_Tandem.">#REF!</definedName>
    <definedName name="Soldadura_de_estaño_para_cobre" localSheetId="6">#REF!</definedName>
    <definedName name="Soldadura_de_estaño_para_cobre" localSheetId="13">#REF!</definedName>
    <definedName name="Soldadura_de_estaño_para_cobre" localSheetId="12">#REF!</definedName>
    <definedName name="Soldadura_de_estaño_para_cobre" localSheetId="17">#REF!</definedName>
    <definedName name="Soldadura_de_estaño_para_cobre" localSheetId="15">#REF!</definedName>
    <definedName name="Soldadura_de_estaño_para_cobre">#REF!</definedName>
    <definedName name="Soldadura_eléctrica_004___323" localSheetId="6">#REF!</definedName>
    <definedName name="Soldadura_eléctrica_004___323" localSheetId="13">#REF!</definedName>
    <definedName name="Soldadura_eléctrica_004___323" localSheetId="12">#REF!</definedName>
    <definedName name="Soldadura_eléctrica_004___323" localSheetId="17">#REF!</definedName>
    <definedName name="Soldadura_eléctrica_004___323" localSheetId="15">#REF!</definedName>
    <definedName name="Soldadura_eléctrica_004___323">#REF!</definedName>
    <definedName name="Soldadura_estaño_para_cobre" localSheetId="6">#REF!</definedName>
    <definedName name="Soldadura_estaño_para_cobre" localSheetId="13">#REF!</definedName>
    <definedName name="Soldadura_estaño_para_cobre" localSheetId="12">#REF!</definedName>
    <definedName name="Soldadura_estaño_para_cobre" localSheetId="17">#REF!</definedName>
    <definedName name="Soldadura_estaño_para_cobre" localSheetId="15">#REF!</definedName>
    <definedName name="Soldadura_estaño_para_cobre">#REF!</definedName>
    <definedName name="Soldadura_liquida_P.V.C._3_4" localSheetId="6">#REF!</definedName>
    <definedName name="Soldadura_liquida_P.V.C._3_4" localSheetId="13">#REF!</definedName>
    <definedName name="Soldadura_liquida_P.V.C._3_4" localSheetId="12">#REF!</definedName>
    <definedName name="Soldadura_liquida_P.V.C._3_4" localSheetId="17">#REF!</definedName>
    <definedName name="Soldadura_liquida_P.V.C._3_4" localSheetId="15">#REF!</definedName>
    <definedName name="Soldadura_liquida_P.V.C._3_4">#REF!</definedName>
    <definedName name="Soldadura_P.V.C._liquida_1_4" localSheetId="6">#REF!</definedName>
    <definedName name="Soldadura_P.V.C._liquida_1_4" localSheetId="13">#REF!</definedName>
    <definedName name="Soldadura_P.V.C._liquida_1_4" localSheetId="12">#REF!</definedName>
    <definedName name="Soldadura_P.V.C._liquida_1_4" localSheetId="17">#REF!</definedName>
    <definedName name="Soldadura_P.V.C._liquida_1_4" localSheetId="15">#REF!</definedName>
    <definedName name="Soldadura_P.V.C._liquida_1_4">#REF!</definedName>
    <definedName name="Soldadura_SP___13_1_8" localSheetId="6">#REF!</definedName>
    <definedName name="Soldadura_SP___13_1_8" localSheetId="13">#REF!</definedName>
    <definedName name="Soldadura_SP___13_1_8" localSheetId="12">#REF!</definedName>
    <definedName name="Soldadura_SP___13_1_8" localSheetId="17">#REF!</definedName>
    <definedName name="Soldadura_SP___13_1_8" localSheetId="15">#REF!</definedName>
    <definedName name="Soldadura_SP___13_1_8">#REF!</definedName>
    <definedName name="Soporte_Colgante_Tipo_Clevis_de_1_2__a_1_1_2" localSheetId="6">#REF!</definedName>
    <definedName name="Soporte_Colgante_Tipo_Clevis_de_1_2__a_1_1_2" localSheetId="13">#REF!</definedName>
    <definedName name="Soporte_Colgante_Tipo_Clevis_de_1_2__a_1_1_2" localSheetId="12">#REF!</definedName>
    <definedName name="Soporte_Colgante_Tipo_Clevis_de_1_2__a_1_1_2" localSheetId="17">#REF!</definedName>
    <definedName name="Soporte_Colgante_Tipo_Clevis_de_1_2__a_1_1_2" localSheetId="15">#REF!</definedName>
    <definedName name="Soporte_Colgante_Tipo_Clevis_de_1_2__a_1_1_2">#REF!</definedName>
    <definedName name="Soporte_Colgante_Tipo_Clevis_de_2__a_4" localSheetId="6">#REF!</definedName>
    <definedName name="Soporte_Colgante_Tipo_Clevis_de_2__a_4" localSheetId="13">#REF!</definedName>
    <definedName name="Soporte_Colgante_Tipo_Clevis_de_2__a_4" localSheetId="12">#REF!</definedName>
    <definedName name="Soporte_Colgante_Tipo_Clevis_de_2__a_4" localSheetId="17">#REF!</definedName>
    <definedName name="Soporte_Colgante_Tipo_Clevis_de_2__a_4" localSheetId="15">#REF!</definedName>
    <definedName name="Soporte_Colgante_Tipo_Clevis_de_2__a_4">#REF!</definedName>
    <definedName name="Soporte_Colgante_Tipo_Clevis_de_6" localSheetId="6">#REF!</definedName>
    <definedName name="Soporte_Colgante_Tipo_Clevis_de_6" localSheetId="13">#REF!</definedName>
    <definedName name="Soporte_Colgante_Tipo_Clevis_de_6" localSheetId="12">#REF!</definedName>
    <definedName name="Soporte_Colgante_Tipo_Clevis_de_6" localSheetId="17">#REF!</definedName>
    <definedName name="Soporte_Colgante_Tipo_Clevis_de_6" localSheetId="15">#REF!</definedName>
    <definedName name="Soporte_Colgante_Tipo_Clevis_de_6">#REF!</definedName>
    <definedName name="Sprinkler_PENDENT_57_y_68_grados" localSheetId="6">#REF!</definedName>
    <definedName name="Sprinkler_PENDENT_57_y_68_grados" localSheetId="13">#REF!</definedName>
    <definedName name="Sprinkler_PENDENT_57_y_68_grados" localSheetId="12">#REF!</definedName>
    <definedName name="Sprinkler_PENDENT_57_y_68_grados" localSheetId="17">#REF!</definedName>
    <definedName name="Sprinkler_PENDENT_57_y_68_grados" localSheetId="15">#REF!</definedName>
    <definedName name="Sprinkler_PENDENT_57_y_68_grados">#REF!</definedName>
    <definedName name="SS" localSheetId="6">#REF!</definedName>
    <definedName name="SS" localSheetId="13">#REF!</definedName>
    <definedName name="SS" localSheetId="12">#REF!</definedName>
    <definedName name="SS" localSheetId="17">#REF!</definedName>
    <definedName name="SS" localSheetId="15">#REF!</definedName>
    <definedName name="SS">#REF!</definedName>
    <definedName name="Strip_Telefonico_de_30_Pares__Caja_Metalica_de_50x50x20_cm." localSheetId="6">#REF!</definedName>
    <definedName name="Strip_Telefonico_de_30_Pares__Caja_Metalica_de_50x50x20_cm." localSheetId="13">#REF!</definedName>
    <definedName name="Strip_Telefonico_de_30_Pares__Caja_Metalica_de_50x50x20_cm." localSheetId="12">#REF!</definedName>
    <definedName name="Strip_Telefonico_de_30_Pares__Caja_Metalica_de_50x50x20_cm." localSheetId="17">#REF!</definedName>
    <definedName name="Strip_Telefonico_de_30_Pares__Caja_Metalica_de_50x50x20_cm." localSheetId="15">#REF!</definedName>
    <definedName name="Strip_Telefonico_de_30_Pares__Caja_Metalica_de_50x50x20_cm.">#REF!</definedName>
    <definedName name="Sub_Contrato_a_Todo_Costo_Alfombra" localSheetId="6">#REF!</definedName>
    <definedName name="Sub_Contrato_a_Todo_Costo_Alfombra" localSheetId="13">#REF!</definedName>
    <definedName name="Sub_Contrato_a_Todo_Costo_Alfombra" localSheetId="12">#REF!</definedName>
    <definedName name="Sub_Contrato_a_Todo_Costo_Alfombra" localSheetId="17">#REF!</definedName>
    <definedName name="Sub_Contrato_a_Todo_Costo_Alfombra" localSheetId="15">#REF!</definedName>
    <definedName name="Sub_Contrato_a_Todo_Costo_Alfombra">#REF!</definedName>
    <definedName name="Sub_Contrato_a_Todo_Costo_Cielo_Raso" localSheetId="6">#REF!</definedName>
    <definedName name="Sub_Contrato_a_Todo_Costo_Cielo_Raso" localSheetId="13">#REF!</definedName>
    <definedName name="Sub_Contrato_a_Todo_Costo_Cielo_Raso" localSheetId="12">#REF!</definedName>
    <definedName name="Sub_Contrato_a_Todo_Costo_Cielo_Raso" localSheetId="17">#REF!</definedName>
    <definedName name="Sub_Contrato_a_Todo_Costo_Cielo_Raso" localSheetId="15">#REF!</definedName>
    <definedName name="Sub_Contrato_a_Todo_Costo_Cielo_Raso">#REF!</definedName>
    <definedName name="Subestacion_Tipo_Pedestal_225_Kva__11400_208_120V_60Hz_D_Y5_N._CTS_523" localSheetId="6">#REF!</definedName>
    <definedName name="Subestacion_Tipo_Pedestal_225_Kva__11400_208_120V_60Hz_D_Y5_N._CTS_523" localSheetId="13">#REF!</definedName>
    <definedName name="Subestacion_Tipo_Pedestal_225_Kva__11400_208_120V_60Hz_D_Y5_N._CTS_523" localSheetId="12">#REF!</definedName>
    <definedName name="Subestacion_Tipo_Pedestal_225_Kva__11400_208_120V_60Hz_D_Y5_N._CTS_523" localSheetId="17">#REF!</definedName>
    <definedName name="Subestacion_Tipo_Pedestal_225_Kva__11400_208_120V_60Hz_D_Y5_N._CTS_523" localSheetId="15">#REF!</definedName>
    <definedName name="Subestacion_Tipo_Pedestal_225_Kva__11400_208_120V_60Hz_D_Y5_N._CTS_523">#REF!</definedName>
    <definedName name="Suministro__Transporte__Instalacion_Canalizacion_de_80x40__N._CODENSA" localSheetId="6">#REF!</definedName>
    <definedName name="Suministro__Transporte__Instalacion_Canalizacion_de_80x40__N._CODENSA" localSheetId="13">#REF!</definedName>
    <definedName name="Suministro__Transporte__Instalacion_Canalizacion_de_80x40__N._CODENSA" localSheetId="12">#REF!</definedName>
    <definedName name="Suministro__Transporte__Instalacion_Canalizacion_de_80x40__N._CODENSA" localSheetId="17">#REF!</definedName>
    <definedName name="Suministro__Transporte__Instalacion_Canalizacion_de_80x40__N._CODENSA" localSheetId="15">#REF!</definedName>
    <definedName name="Suministro__Transporte__Instalacion_Canalizacion_de_80x40__N._CODENSA">#REF!</definedName>
    <definedName name="Suministro__Transporte_e_Instalacion_de_Postes_de_Concreto_12_m_Tipo_AP" localSheetId="6">#REF!</definedName>
    <definedName name="Suministro__Transporte_e_Instalacion_de_Postes_de_Concreto_12_m_Tipo_AP" localSheetId="13">#REF!</definedName>
    <definedName name="Suministro__Transporte_e_Instalacion_de_Postes_de_Concreto_12_m_Tipo_AP" localSheetId="12">#REF!</definedName>
    <definedName name="Suministro__Transporte_e_Instalacion_de_Postes_de_Concreto_12_m_Tipo_AP" localSheetId="17">#REF!</definedName>
    <definedName name="Suministro__Transporte_e_Instalacion_de_Postes_de_Concreto_12_m_Tipo_AP" localSheetId="15">#REF!</definedName>
    <definedName name="Suministro__Transporte_e_Instalacion_de_Postes_de_Concreto_12_m_Tipo_AP">#REF!</definedName>
    <definedName name="Suministro__Transporte_e_Instalacion_de_Postes_Metalicos_de_9_m" localSheetId="6">#REF!</definedName>
    <definedName name="Suministro__Transporte_e_Instalacion_de_Postes_Metalicos_de_9_m" localSheetId="13">#REF!</definedName>
    <definedName name="Suministro__Transporte_e_Instalacion_de_Postes_Metalicos_de_9_m" localSheetId="12">#REF!</definedName>
    <definedName name="Suministro__Transporte_e_Instalacion_de_Postes_Metalicos_de_9_m" localSheetId="17">#REF!</definedName>
    <definedName name="Suministro__Transporte_e_Instalacion_de_Postes_Metalicos_de_9_m" localSheetId="15">#REF!</definedName>
    <definedName name="Suministro__Transporte_e_Instalacion_de_Postes_Metalicos_de_9_m">#REF!</definedName>
    <definedName name="Tabla_burra_30" localSheetId="6">#REF!</definedName>
    <definedName name="Tabla_burra_30" localSheetId="13">#REF!</definedName>
    <definedName name="Tabla_burra_30" localSheetId="12">#REF!</definedName>
    <definedName name="Tabla_burra_30" localSheetId="17">#REF!</definedName>
    <definedName name="Tabla_burra_30" localSheetId="15">#REF!</definedName>
    <definedName name="Tabla_burra_30">#REF!</definedName>
    <definedName name="Tabla_Burra_Cedro_Macho_28_cm." localSheetId="6">#REF!</definedName>
    <definedName name="Tabla_Burra_Cedro_Macho_28_cm." localSheetId="13">#REF!</definedName>
    <definedName name="Tabla_Burra_Cedro_Macho_28_cm." localSheetId="12">#REF!</definedName>
    <definedName name="Tabla_Burra_Cedro_Macho_28_cm." localSheetId="17">#REF!</definedName>
    <definedName name="Tabla_Burra_Cedro_Macho_28_cm." localSheetId="15">#REF!</definedName>
    <definedName name="Tabla_Burra_Cedro_Macho_28_cm.">#REF!</definedName>
    <definedName name="Tabla_Burra_Ordinario_25" localSheetId="6">#REF!</definedName>
    <definedName name="Tabla_Burra_Ordinario_25" localSheetId="13">#REF!</definedName>
    <definedName name="Tabla_Burra_Ordinario_25" localSheetId="12">#REF!</definedName>
    <definedName name="Tabla_Burra_Ordinario_25" localSheetId="17">#REF!</definedName>
    <definedName name="Tabla_Burra_Ordinario_25" localSheetId="15">#REF!</definedName>
    <definedName name="Tabla_Burra_Ordinario_25">#REF!</definedName>
    <definedName name="tabla_chapa_10" localSheetId="6">#REF!</definedName>
    <definedName name="tabla_chapa_10" localSheetId="13">#REF!</definedName>
    <definedName name="tabla_chapa_10" localSheetId="12">#REF!</definedName>
    <definedName name="tabla_chapa_10" localSheetId="17">#REF!</definedName>
    <definedName name="tabla_chapa_10" localSheetId="15">#REF!</definedName>
    <definedName name="tabla_chapa_10">#REF!</definedName>
    <definedName name="Tabla_chapa_ordinario_30_cm." localSheetId="6">#REF!</definedName>
    <definedName name="Tabla_chapa_ordinario_30_cm." localSheetId="13">#REF!</definedName>
    <definedName name="Tabla_chapa_ordinario_30_cm." localSheetId="12">#REF!</definedName>
    <definedName name="Tabla_chapa_ordinario_30_cm." localSheetId="17">#REF!</definedName>
    <definedName name="Tabla_chapa_ordinario_30_cm." localSheetId="15">#REF!</definedName>
    <definedName name="Tabla_chapa_ordinario_30_cm.">#REF!</definedName>
    <definedName name="Tablero_Control_Alumbrado_1_contactores_Trifasicos_20A__3_interruptores_de_codillo_15A" localSheetId="6">#REF!</definedName>
    <definedName name="Tablero_Control_Alumbrado_1_contactores_Trifasicos_20A__3_interruptores_de_codillo_15A" localSheetId="13">#REF!</definedName>
    <definedName name="Tablero_Control_Alumbrado_1_contactores_Trifasicos_20A__3_interruptores_de_codillo_15A" localSheetId="12">#REF!</definedName>
    <definedName name="Tablero_Control_Alumbrado_1_contactores_Trifasicos_20A__3_interruptores_de_codillo_15A" localSheetId="17">#REF!</definedName>
    <definedName name="Tablero_Control_Alumbrado_1_contactores_Trifasicos_20A__3_interruptores_de_codillo_15A" localSheetId="15">#REF!</definedName>
    <definedName name="Tablero_Control_Alumbrado_1_contactores_Trifasicos_20A__3_interruptores_de_codillo_15A">#REF!</definedName>
    <definedName name="Tablero_Control_Alumbrado_10_contactores_Trifasicos_20A" localSheetId="6">#REF!</definedName>
    <definedName name="Tablero_Control_Alumbrado_10_contactores_Trifasicos_20A" localSheetId="13">#REF!</definedName>
    <definedName name="Tablero_Control_Alumbrado_10_contactores_Trifasicos_20A" localSheetId="12">#REF!</definedName>
    <definedName name="Tablero_Control_Alumbrado_10_contactores_Trifasicos_20A" localSheetId="17">#REF!</definedName>
    <definedName name="Tablero_Control_Alumbrado_10_contactores_Trifasicos_20A" localSheetId="15">#REF!</definedName>
    <definedName name="Tablero_Control_Alumbrado_10_contactores_Trifasicos_20A">#REF!</definedName>
    <definedName name="Tablero_Control_Alumbrado_10_contactores_Trifasicos_20A__16_interruptores_de_codillo_15A" localSheetId="6">#REF!</definedName>
    <definedName name="Tablero_Control_Alumbrado_10_contactores_Trifasicos_20A__16_interruptores_de_codillo_15A" localSheetId="13">#REF!</definedName>
    <definedName name="Tablero_Control_Alumbrado_10_contactores_Trifasicos_20A__16_interruptores_de_codillo_15A" localSheetId="12">#REF!</definedName>
    <definedName name="Tablero_Control_Alumbrado_10_contactores_Trifasicos_20A__16_interruptores_de_codillo_15A" localSheetId="17">#REF!</definedName>
    <definedName name="Tablero_Control_Alumbrado_10_contactores_Trifasicos_20A__16_interruptores_de_codillo_15A" localSheetId="15">#REF!</definedName>
    <definedName name="Tablero_Control_Alumbrado_10_contactores_Trifasicos_20A__16_interruptores_de_codillo_15A">#REF!</definedName>
    <definedName name="Tablero_Control_Alumbrado_2_contactores_Trifasicos_20A__5_interruptores_de_codillo_15A" localSheetId="6">#REF!</definedName>
    <definedName name="Tablero_Control_Alumbrado_2_contactores_Trifasicos_20A__5_interruptores_de_codillo_15A" localSheetId="13">#REF!</definedName>
    <definedName name="Tablero_Control_Alumbrado_2_contactores_Trifasicos_20A__5_interruptores_de_codillo_15A" localSheetId="12">#REF!</definedName>
    <definedName name="Tablero_Control_Alumbrado_2_contactores_Trifasicos_20A__5_interruptores_de_codillo_15A" localSheetId="17">#REF!</definedName>
    <definedName name="Tablero_Control_Alumbrado_2_contactores_Trifasicos_20A__5_interruptores_de_codillo_15A" localSheetId="15">#REF!</definedName>
    <definedName name="Tablero_Control_Alumbrado_2_contactores_Trifasicos_20A__5_interruptores_de_codillo_15A">#REF!</definedName>
    <definedName name="Tablero_Control_Alumbrado_6_contactores_Trifasicos_20A__7_interruptores_de_codillo_15A" localSheetId="6">#REF!</definedName>
    <definedName name="Tablero_Control_Alumbrado_6_contactores_Trifasicos_20A__7_interruptores_de_codillo_15A" localSheetId="13">#REF!</definedName>
    <definedName name="Tablero_Control_Alumbrado_6_contactores_Trifasicos_20A__7_interruptores_de_codillo_15A" localSheetId="12">#REF!</definedName>
    <definedName name="Tablero_Control_Alumbrado_6_contactores_Trifasicos_20A__7_interruptores_de_codillo_15A" localSheetId="17">#REF!</definedName>
    <definedName name="Tablero_Control_Alumbrado_6_contactores_Trifasicos_20A__7_interruptores_de_codillo_15A" localSheetId="15">#REF!</definedName>
    <definedName name="Tablero_Control_Alumbrado_6_contactores_Trifasicos_20A__7_interruptores_de_codillo_15A">#REF!</definedName>
    <definedName name="Tablero_Control_Alumbrado_7_contactores_Trifasicos_20A__8_interruptores_de_codillo_15A" localSheetId="6">#REF!</definedName>
    <definedName name="Tablero_Control_Alumbrado_7_contactores_Trifasicos_20A__8_interruptores_de_codillo_15A" localSheetId="13">#REF!</definedName>
    <definedName name="Tablero_Control_Alumbrado_7_contactores_Trifasicos_20A__8_interruptores_de_codillo_15A" localSheetId="12">#REF!</definedName>
    <definedName name="Tablero_Control_Alumbrado_7_contactores_Trifasicos_20A__8_interruptores_de_codillo_15A" localSheetId="17">#REF!</definedName>
    <definedName name="Tablero_Control_Alumbrado_7_contactores_Trifasicos_20A__8_interruptores_de_codillo_15A" localSheetId="15">#REF!</definedName>
    <definedName name="Tablero_Control_Alumbrado_7_contactores_Trifasicos_20A__8_interruptores_de_codillo_15A">#REF!</definedName>
    <definedName name="Tablero_Dist._T_NP1_1__T_NP2_3__T_NP1_9_Trifasico_CON_Espacio_Totalizador_30_Circ._5_Hilos_220V" localSheetId="6">#REF!</definedName>
    <definedName name="Tablero_Dist._T_NP1_1__T_NP2_3__T_NP1_9_Trifasico_CON_Espacio_Totalizador_30_Circ._5_Hilos_220V" localSheetId="13">#REF!</definedName>
    <definedName name="Tablero_Dist._T_NP1_1__T_NP2_3__T_NP1_9_Trifasico_CON_Espacio_Totalizador_30_Circ._5_Hilos_220V" localSheetId="12">#REF!</definedName>
    <definedName name="Tablero_Dist._T_NP1_1__T_NP2_3__T_NP1_9_Trifasico_CON_Espacio_Totalizador_30_Circ._5_Hilos_220V" localSheetId="17">#REF!</definedName>
    <definedName name="Tablero_Dist._T_NP1_1__T_NP2_3__T_NP1_9_Trifasico_CON_Espacio_Totalizador_30_Circ._5_Hilos_220V" localSheetId="15">#REF!</definedName>
    <definedName name="Tablero_Dist._T_NP1_1__T_NP2_3__T_NP1_9_Trifasico_CON_Espacio_Totalizador_30_Circ._5_Hilos_220V">#REF!</definedName>
    <definedName name="Tablero_Dist._T_NP1_11_Trifasico_SIN_Espacio_Totalizador_12_Circuitos_5_Hilos_220V" localSheetId="6">#REF!</definedName>
    <definedName name="Tablero_Dist._T_NP1_11_Trifasico_SIN_Espacio_Totalizador_12_Circuitos_5_Hilos_220V" localSheetId="13">#REF!</definedName>
    <definedName name="Tablero_Dist._T_NP1_11_Trifasico_SIN_Espacio_Totalizador_12_Circuitos_5_Hilos_220V" localSheetId="12">#REF!</definedName>
    <definedName name="Tablero_Dist._T_NP1_11_Trifasico_SIN_Espacio_Totalizador_12_Circuitos_5_Hilos_220V" localSheetId="17">#REF!</definedName>
    <definedName name="Tablero_Dist._T_NP1_11_Trifasico_SIN_Espacio_Totalizador_12_Circuitos_5_Hilos_220V" localSheetId="15">#REF!</definedName>
    <definedName name="Tablero_Dist._T_NP1_11_Trifasico_SIN_Espacio_Totalizador_12_Circuitos_5_Hilos_220V">#REF!</definedName>
    <definedName name="Tablero_Dist._T_NP1_2_Trifasico_CON_Espacio_Totalizador_42_Circ._5_Hilos_220V" localSheetId="6">#REF!</definedName>
    <definedName name="Tablero_Dist._T_NP1_2_Trifasico_CON_Espacio_Totalizador_42_Circ._5_Hilos_220V" localSheetId="13">#REF!</definedName>
    <definedName name="Tablero_Dist._T_NP1_2_Trifasico_CON_Espacio_Totalizador_42_Circ._5_Hilos_220V" localSheetId="12">#REF!</definedName>
    <definedName name="Tablero_Dist._T_NP1_2_Trifasico_CON_Espacio_Totalizador_42_Circ._5_Hilos_220V" localSheetId="17">#REF!</definedName>
    <definedName name="Tablero_Dist._T_NP1_2_Trifasico_CON_Espacio_Totalizador_42_Circ._5_Hilos_220V" localSheetId="15">#REF!</definedName>
    <definedName name="Tablero_Dist._T_NP1_2_Trifasico_CON_Espacio_Totalizador_42_Circ._5_Hilos_220V">#REF!</definedName>
    <definedName name="Tablero_Dist._T_NP1_5__T_NP1_7_Trifasico_CON_Espacio_Totalizador_35_Circ._5_Hilos_220V" localSheetId="6">#REF!</definedName>
    <definedName name="Tablero_Dist._T_NP1_5__T_NP1_7_Trifasico_CON_Espacio_Totalizador_35_Circ._5_Hilos_220V" localSheetId="13">#REF!</definedName>
    <definedName name="Tablero_Dist._T_NP1_5__T_NP1_7_Trifasico_CON_Espacio_Totalizador_35_Circ._5_Hilos_220V" localSheetId="12">#REF!</definedName>
    <definedName name="Tablero_Dist._T_NP1_5__T_NP1_7_Trifasico_CON_Espacio_Totalizador_35_Circ._5_Hilos_220V" localSheetId="17">#REF!</definedName>
    <definedName name="Tablero_Dist._T_NP1_5__T_NP1_7_Trifasico_CON_Espacio_Totalizador_35_Circ._5_Hilos_220V" localSheetId="15">#REF!</definedName>
    <definedName name="Tablero_Dist._T_NP1_5__T_NP1_7_Trifasico_CON_Espacio_Totalizador_35_Circ._5_Hilos_220V">#REF!</definedName>
    <definedName name="Tablero_Dist._T_REG_1_Trifasico_CON_Espacio_Totalizador_12_Circ._5_Hilos_220V" localSheetId="6">#REF!</definedName>
    <definedName name="Tablero_Dist._T_REG_1_Trifasico_CON_Espacio_Totalizador_12_Circ._5_Hilos_220V" localSheetId="13">#REF!</definedName>
    <definedName name="Tablero_Dist._T_REG_1_Trifasico_CON_Espacio_Totalizador_12_Circ._5_Hilos_220V" localSheetId="12">#REF!</definedName>
    <definedName name="Tablero_Dist._T_REG_1_Trifasico_CON_Espacio_Totalizador_12_Circ._5_Hilos_220V" localSheetId="17">#REF!</definedName>
    <definedName name="Tablero_Dist._T_REG_1_Trifasico_CON_Espacio_Totalizador_12_Circ._5_Hilos_220V" localSheetId="15">#REF!</definedName>
    <definedName name="Tablero_Dist._T_REG_1_Trifasico_CON_Espacio_Totalizador_12_Circ._5_Hilos_220V">#REF!</definedName>
    <definedName name="Tablero_Dist._T_REG_2__T_REG_5__T_NP2_1__T_NP2_6__T_NP1_3_Trifasico_CON_Espacio_Totalizador_18_Circ._5_Hilos_220V" localSheetId="6">#REF!</definedName>
    <definedName name="Tablero_Dist._T_REG_2__T_REG_5__T_NP2_1__T_NP2_6__T_NP1_3_Trifasico_CON_Espacio_Totalizador_18_Circ._5_Hilos_220V" localSheetId="13">#REF!</definedName>
    <definedName name="Tablero_Dist._T_REG_2__T_REG_5__T_NP2_1__T_NP2_6__T_NP1_3_Trifasico_CON_Espacio_Totalizador_18_Circ._5_Hilos_220V" localSheetId="12">#REF!</definedName>
    <definedName name="Tablero_Dist._T_REG_2__T_REG_5__T_NP2_1__T_NP2_6__T_NP1_3_Trifasico_CON_Espacio_Totalizador_18_Circ._5_Hilos_220V" localSheetId="17">#REF!</definedName>
    <definedName name="Tablero_Dist._T_REG_2__T_REG_5__T_NP2_1__T_NP2_6__T_NP1_3_Trifasico_CON_Espacio_Totalizador_18_Circ._5_Hilos_220V" localSheetId="15">#REF!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6">#REF!</definedName>
    <definedName name="Tablero_Dist._T_REG_3__T_NP1_10__T_NP2_5__T_NP1_9__T_NP_1_8T_NP1_4__T_NP2_4__T_NP2_2_Trifasico_CON_Espacio_Totalizador_24_Circ._5_Hilos_220V" localSheetId="13">#REF!</definedName>
    <definedName name="Tablero_Dist._T_REG_3__T_NP1_10__T_NP2_5__T_NP1_9__T_NP_1_8T_NP1_4__T_NP2_4__T_NP2_2_Trifasico_CON_Espacio_Totalizador_24_Circ._5_Hilos_220V" localSheetId="12">#REF!</definedName>
    <definedName name="Tablero_Dist._T_REG_3__T_NP1_10__T_NP2_5__T_NP1_9__T_NP_1_8T_NP1_4__T_NP2_4__T_NP2_2_Trifasico_CON_Espacio_Totalizador_24_Circ._5_Hilos_220V" localSheetId="17">#REF!</definedName>
    <definedName name="Tablero_Dist._T_REG_3__T_NP1_10__T_NP2_5__T_NP1_9__T_NP_1_8T_NP1_4__T_NP2_4__T_NP2_2_Trifasico_CON_Espacio_Totalizador_24_Circ._5_Hilos_220V" localSheetId="15">#REF!</definedName>
    <definedName name="Tablero_Dist._T_REG_3__T_NP1_10__T_NP2_5__T_NP1_9__T_NP_1_8T_NP1_4__T_NP2_4__T_NP2_2_Trifasico_CON_Espacio_Totalizador_24_Circ._5_Hilos_220V">#REF!</definedName>
    <definedName name="Tablex_Pizano_9mm_Cerramiento" localSheetId="6">#REF!</definedName>
    <definedName name="Tablex_Pizano_9mm_Cerramiento" localSheetId="13">#REF!</definedName>
    <definedName name="Tablex_Pizano_9mm_Cerramiento" localSheetId="12">#REF!</definedName>
    <definedName name="Tablex_Pizano_9mm_Cerramiento" localSheetId="17">#REF!</definedName>
    <definedName name="Tablex_Pizano_9mm_Cerramiento" localSheetId="15">#REF!</definedName>
    <definedName name="Tablex_Pizano_9mm_Cerramiento">#REF!</definedName>
    <definedName name="Taco_Termo_magnético_Unipolar_HQP_30A" localSheetId="6">#REF!</definedName>
    <definedName name="Taco_Termo_magnético_Unipolar_HQP_30A" localSheetId="13">#REF!</definedName>
    <definedName name="Taco_Termo_magnético_Unipolar_HQP_30A" localSheetId="12">#REF!</definedName>
    <definedName name="Taco_Termo_magnético_Unipolar_HQP_30A" localSheetId="17">#REF!</definedName>
    <definedName name="Taco_Termo_magnético_Unipolar_HQP_30A" localSheetId="15">#REF!</definedName>
    <definedName name="Taco_Termo_magnético_Unipolar_HQP_30A">#REF!</definedName>
    <definedName name="Tanques_Hidro_Acumuladores" localSheetId="6">#REF!</definedName>
    <definedName name="Tanques_Hidro_Acumuladores" localSheetId="13">#REF!</definedName>
    <definedName name="Tanques_Hidro_Acumuladores" localSheetId="12">#REF!</definedName>
    <definedName name="Tanques_Hidro_Acumuladores" localSheetId="17">#REF!</definedName>
    <definedName name="Tanques_Hidro_Acumuladores" localSheetId="15">#REF!</definedName>
    <definedName name="Tanques_Hidro_Acumuladores">#REF!</definedName>
    <definedName name="Tapa_Registro_R20x20" localSheetId="6">#REF!</definedName>
    <definedName name="Tapa_Registro_R20x20" localSheetId="13">#REF!</definedName>
    <definedName name="Tapa_Registro_R20x20" localSheetId="12">#REF!</definedName>
    <definedName name="Tapa_Registro_R20x20" localSheetId="17">#REF!</definedName>
    <definedName name="Tapa_Registro_R20x20" localSheetId="15">#REF!</definedName>
    <definedName name="Tapa_Registro_R20x20">#REF!</definedName>
    <definedName name="Tapaporos_nogal" localSheetId="6">#REF!</definedName>
    <definedName name="Tapaporos_nogal" localSheetId="13">#REF!</definedName>
    <definedName name="Tapaporos_nogal" localSheetId="12">#REF!</definedName>
    <definedName name="Tapaporos_nogal" localSheetId="17">#REF!</definedName>
    <definedName name="Tapaporos_nogal" localSheetId="15">#REF!</definedName>
    <definedName name="Tapaporos_nogal">#REF!</definedName>
    <definedName name="Teja_eternit_No_6" localSheetId="6">#REF!</definedName>
    <definedName name="Teja_eternit_No_6" localSheetId="13">#REF!</definedName>
    <definedName name="Teja_eternit_No_6" localSheetId="12">#REF!</definedName>
    <definedName name="Teja_eternit_No_6" localSheetId="17">#REF!</definedName>
    <definedName name="Teja_eternit_No_6" localSheetId="15">#REF!</definedName>
    <definedName name="Teja_eternit_No_6">#REF!</definedName>
    <definedName name="Thiner" localSheetId="6">#REF!</definedName>
    <definedName name="Thiner" localSheetId="13">#REF!</definedName>
    <definedName name="Thiner" localSheetId="12">#REF!</definedName>
    <definedName name="Thiner" localSheetId="17">#REF!</definedName>
    <definedName name="Thiner" localSheetId="15">#REF!</definedName>
    <definedName name="Thiner">#REF!</definedName>
    <definedName name="Tintilla_para_madera" localSheetId="6">#REF!</definedName>
    <definedName name="Tintilla_para_madera" localSheetId="13">#REF!</definedName>
    <definedName name="Tintilla_para_madera" localSheetId="12">#REF!</definedName>
    <definedName name="Tintilla_para_madera" localSheetId="17">#REF!</definedName>
    <definedName name="Tintilla_para_madera" localSheetId="15">#REF!</definedName>
    <definedName name="Tintilla_para_madera">#REF!</definedName>
    <definedName name="TipoCosteo">[5]PERSONAL!$D$8</definedName>
    <definedName name="TipoCosteoNivelRiesgo" localSheetId="6">#REF!</definedName>
    <definedName name="TipoCosteoNivelRiesgo" localSheetId="13">#REF!</definedName>
    <definedName name="TipoCosteoNivelRiesgo" localSheetId="12">#REF!</definedName>
    <definedName name="TipoCosteoNivelRiesgo" localSheetId="17">#REF!</definedName>
    <definedName name="TipoCosteoNivelRiesgo" localSheetId="15">#REF!</definedName>
    <definedName name="TipoCosteoNivelRiesgo">#REF!</definedName>
    <definedName name="Tiras_Alistado_3_x_3_x_3" localSheetId="6">#REF!</definedName>
    <definedName name="Tiras_Alistado_3_x_3_x_3" localSheetId="13">#REF!</definedName>
    <definedName name="Tiras_Alistado_3_x_3_x_3" localSheetId="12">#REF!</definedName>
    <definedName name="Tiras_Alistado_3_x_3_x_3" localSheetId="17">#REF!</definedName>
    <definedName name="Tiras_Alistado_3_x_3_x_3" localSheetId="15">#REF!</definedName>
    <definedName name="Tiras_Alistado_3_x_3_x_3">#REF!</definedName>
    <definedName name="Toma_telefónica" localSheetId="6">#REF!</definedName>
    <definedName name="Toma_telefónica" localSheetId="13">#REF!</definedName>
    <definedName name="Toma_telefónica" localSheetId="12">#REF!</definedName>
    <definedName name="Toma_telefónica" localSheetId="17">#REF!</definedName>
    <definedName name="Toma_telefónica" localSheetId="15">#REF!</definedName>
    <definedName name="Toma_telefónica">#REF!</definedName>
    <definedName name="Toma_Trifásica" localSheetId="6">#REF!</definedName>
    <definedName name="Toma_Trifásica" localSheetId="13">#REF!</definedName>
    <definedName name="Toma_Trifásica" localSheetId="12">#REF!</definedName>
    <definedName name="Toma_Trifásica" localSheetId="17">#REF!</definedName>
    <definedName name="Toma_Trifásica" localSheetId="15">#REF!</definedName>
    <definedName name="Toma_Trifásica">#REF!</definedName>
    <definedName name="Tornillo_para_Madera_1__No.6" localSheetId="6">#REF!</definedName>
    <definedName name="Tornillo_para_Madera_1__No.6" localSheetId="13">#REF!</definedName>
    <definedName name="Tornillo_para_Madera_1__No.6" localSheetId="12">#REF!</definedName>
    <definedName name="Tornillo_para_Madera_1__No.6" localSheetId="17">#REF!</definedName>
    <definedName name="Tornillo_para_Madera_1__No.6" localSheetId="15">#REF!</definedName>
    <definedName name="Tornillo_para_Madera_1__No.6">#REF!</definedName>
    <definedName name="Tornillo_para_madera_2__No_9" localSheetId="6">#REF!</definedName>
    <definedName name="Tornillo_para_madera_2__No_9" localSheetId="13">#REF!</definedName>
    <definedName name="Tornillo_para_madera_2__No_9" localSheetId="12">#REF!</definedName>
    <definedName name="Tornillo_para_madera_2__No_9" localSheetId="17">#REF!</definedName>
    <definedName name="Tornillo_para_madera_2__No_9" localSheetId="15">#REF!</definedName>
    <definedName name="Tornillo_para_madera_2__No_9">#REF!</definedName>
    <definedName name="Toxement_1_A_Impermeabilizante_Integral" localSheetId="6">#REF!</definedName>
    <definedName name="Toxement_1_A_Impermeabilizante_Integral" localSheetId="13">#REF!</definedName>
    <definedName name="Toxement_1_A_Impermeabilizante_Integral" localSheetId="12">#REF!</definedName>
    <definedName name="Toxement_1_A_Impermeabilizante_Integral" localSheetId="17">#REF!</definedName>
    <definedName name="Toxement_1_A_Impermeabilizante_Integral" localSheetId="15">#REF!</definedName>
    <definedName name="Toxement_1_A_Impermeabilizante_Integral">#REF!</definedName>
    <definedName name="Trafico_liviano_espesor_6_cm._Ref._R25CE_Fibrit" localSheetId="6">#REF!</definedName>
    <definedName name="Trafico_liviano_espesor_6_cm._Ref._R25CE_Fibrit" localSheetId="13">#REF!</definedName>
    <definedName name="Trafico_liviano_espesor_6_cm._Ref._R25CE_Fibrit" localSheetId="12">#REF!</definedName>
    <definedName name="Trafico_liviano_espesor_6_cm._Ref._R25CE_Fibrit" localSheetId="17">#REF!</definedName>
    <definedName name="Trafico_liviano_espesor_6_cm._Ref._R25CE_Fibrit" localSheetId="15">#REF!</definedName>
    <definedName name="Trafico_liviano_espesor_6_cm._Ref._R25CE_Fibrit">#REF!</definedName>
    <definedName name="Transporte_Andamio" localSheetId="6">#REF!</definedName>
    <definedName name="Transporte_Andamio" localSheetId="13">#REF!</definedName>
    <definedName name="Transporte_Andamio" localSheetId="12">#REF!</definedName>
    <definedName name="Transporte_Andamio" localSheetId="17">#REF!</definedName>
    <definedName name="Transporte_Andamio" localSheetId="15">#REF!</definedName>
    <definedName name="Transporte_Andamio">#REF!</definedName>
    <definedName name="Traperos" localSheetId="6">#REF!</definedName>
    <definedName name="Traperos" localSheetId="13">#REF!</definedName>
    <definedName name="Traperos" localSheetId="12">#REF!</definedName>
    <definedName name="Traperos" localSheetId="17">#REF!</definedName>
    <definedName name="Traperos" localSheetId="15">#REF!</definedName>
    <definedName name="Traperos">#REF!</definedName>
    <definedName name="Triplex_Andes_Pizano_14_mm" localSheetId="6">#REF!</definedName>
    <definedName name="Triplex_Andes_Pizano_14_mm" localSheetId="13">#REF!</definedName>
    <definedName name="Triplex_Andes_Pizano_14_mm" localSheetId="12">#REF!</definedName>
    <definedName name="Triplex_Andes_Pizano_14_mm" localSheetId="17">#REF!</definedName>
    <definedName name="Triplex_Andes_Pizano_14_mm" localSheetId="15">#REF!</definedName>
    <definedName name="Triplex_Andes_Pizano_14_mm">#REF!</definedName>
    <definedName name="TRM" localSheetId="6">#REF!</definedName>
    <definedName name="TRM" localSheetId="13">#REF!</definedName>
    <definedName name="TRM" localSheetId="12">#REF!</definedName>
    <definedName name="TRM" localSheetId="17">#REF!</definedName>
    <definedName name="TRM" localSheetId="15">#REF!</definedName>
    <definedName name="TRM">#REF!</definedName>
    <definedName name="Tuberia_Acero_Galvanizado_Schedule_40_1" localSheetId="6">#REF!</definedName>
    <definedName name="Tuberia_Acero_Galvanizado_Schedule_40_1" localSheetId="13">#REF!</definedName>
    <definedName name="Tuberia_Acero_Galvanizado_Schedule_40_1" localSheetId="12">#REF!</definedName>
    <definedName name="Tuberia_Acero_Galvanizado_Schedule_40_1" localSheetId="17">#REF!</definedName>
    <definedName name="Tuberia_Acero_Galvanizado_Schedule_40_1" localSheetId="15">#REF!</definedName>
    <definedName name="Tuberia_Acero_Galvanizado_Schedule_40_1">#REF!</definedName>
    <definedName name="Tuberia_Acero_Galvanizado_Schedule_40_1_1_2" localSheetId="6">#REF!</definedName>
    <definedName name="Tuberia_Acero_Galvanizado_Schedule_40_1_1_2" localSheetId="13">#REF!</definedName>
    <definedName name="Tuberia_Acero_Galvanizado_Schedule_40_1_1_2" localSheetId="12">#REF!</definedName>
    <definedName name="Tuberia_Acero_Galvanizado_Schedule_40_1_1_2" localSheetId="17">#REF!</definedName>
    <definedName name="Tuberia_Acero_Galvanizado_Schedule_40_1_1_2" localSheetId="15">#REF!</definedName>
    <definedName name="Tuberia_Acero_Galvanizado_Schedule_40_1_1_2">#REF!</definedName>
    <definedName name="Tuberia_Acero_Galvanizado_Schedule_40_2" localSheetId="6">#REF!</definedName>
    <definedName name="Tuberia_Acero_Galvanizado_Schedule_40_2" localSheetId="13">#REF!</definedName>
    <definedName name="Tuberia_Acero_Galvanizado_Schedule_40_2" localSheetId="12">#REF!</definedName>
    <definedName name="Tuberia_Acero_Galvanizado_Schedule_40_2" localSheetId="17">#REF!</definedName>
    <definedName name="Tuberia_Acero_Galvanizado_Schedule_40_2" localSheetId="15">#REF!</definedName>
    <definedName name="Tuberia_Acero_Galvanizado_Schedule_40_2">#REF!</definedName>
    <definedName name="Tuberia_de_3_4" localSheetId="6">#REF!</definedName>
    <definedName name="Tuberia_de_3_4" localSheetId="13">#REF!</definedName>
    <definedName name="Tuberia_de_3_4" localSheetId="12">#REF!</definedName>
    <definedName name="Tuberia_de_3_4" localSheetId="17">#REF!</definedName>
    <definedName name="Tuberia_de_3_4" localSheetId="15">#REF!</definedName>
    <definedName name="Tuberia_de_3_4">#REF!</definedName>
    <definedName name="Tuberia_H_G_3" localSheetId="6">#REF!</definedName>
    <definedName name="Tuberia_H_G_3" localSheetId="13">#REF!</definedName>
    <definedName name="Tuberia_H_G_3" localSheetId="12">#REF!</definedName>
    <definedName name="Tuberia_H_G_3" localSheetId="17">#REF!</definedName>
    <definedName name="Tuberia_H_G_3" localSheetId="15">#REF!</definedName>
    <definedName name="Tuberia_H_G_3">#REF!</definedName>
    <definedName name="Tuberia_Novafort_10" localSheetId="6">#REF!</definedName>
    <definedName name="Tuberia_Novafort_10" localSheetId="13">#REF!</definedName>
    <definedName name="Tuberia_Novafort_10" localSheetId="12">#REF!</definedName>
    <definedName name="Tuberia_Novafort_10" localSheetId="17">#REF!</definedName>
    <definedName name="Tuberia_Novafort_10" localSheetId="15">#REF!</definedName>
    <definedName name="Tuberia_Novafort_10">#REF!</definedName>
    <definedName name="Tuberia_Novafort_12" localSheetId="6">#REF!</definedName>
    <definedName name="Tuberia_Novafort_12" localSheetId="13">#REF!</definedName>
    <definedName name="Tuberia_Novafort_12" localSheetId="12">#REF!</definedName>
    <definedName name="Tuberia_Novafort_12" localSheetId="17">#REF!</definedName>
    <definedName name="Tuberia_Novafort_12" localSheetId="15">#REF!</definedName>
    <definedName name="Tuberia_Novafort_12">#REF!</definedName>
    <definedName name="Tuberia_Novafort_14" localSheetId="6">#REF!</definedName>
    <definedName name="Tuberia_Novafort_14" localSheetId="13">#REF!</definedName>
    <definedName name="Tuberia_Novafort_14" localSheetId="12">#REF!</definedName>
    <definedName name="Tuberia_Novafort_14" localSheetId="17">#REF!</definedName>
    <definedName name="Tuberia_Novafort_14" localSheetId="15">#REF!</definedName>
    <definedName name="Tuberia_Novafort_14">#REF!</definedName>
    <definedName name="Tuberia_Novafort_8" localSheetId="6">#REF!</definedName>
    <definedName name="Tuberia_Novafort_8" localSheetId="13">#REF!</definedName>
    <definedName name="Tuberia_Novafort_8" localSheetId="12">#REF!</definedName>
    <definedName name="Tuberia_Novafort_8" localSheetId="17">#REF!</definedName>
    <definedName name="Tuberia_Novafort_8" localSheetId="15">#REF!</definedName>
    <definedName name="Tuberia_Novafort_8">#REF!</definedName>
    <definedName name="Tubo_cobre_tipo_L_1_2" localSheetId="6">#REF!</definedName>
    <definedName name="Tubo_cobre_tipo_L_1_2" localSheetId="13">#REF!</definedName>
    <definedName name="Tubo_cobre_tipo_L_1_2" localSheetId="12">#REF!</definedName>
    <definedName name="Tubo_cobre_tipo_L_1_2" localSheetId="17">#REF!</definedName>
    <definedName name="Tubo_cobre_tipo_L_1_2" localSheetId="15">#REF!</definedName>
    <definedName name="Tubo_cobre_tipo_L_1_2">#REF!</definedName>
    <definedName name="Tubo_de_presión___11_P.V.C._3_4" localSheetId="6">#REF!</definedName>
    <definedName name="Tubo_de_presión___11_P.V.C._3_4" localSheetId="13">#REF!</definedName>
    <definedName name="Tubo_de_presión___11_P.V.C._3_4" localSheetId="12">#REF!</definedName>
    <definedName name="Tubo_de_presión___11_P.V.C._3_4" localSheetId="17">#REF!</definedName>
    <definedName name="Tubo_de_presión___11_P.V.C._3_4" localSheetId="15">#REF!</definedName>
    <definedName name="Tubo_de_presión___11_P.V.C._3_4">#REF!</definedName>
    <definedName name="Tubo_de_presión___13_5_P.V.C._1" localSheetId="6">#REF!</definedName>
    <definedName name="Tubo_de_presión___13_5_P.V.C._1" localSheetId="13">#REF!</definedName>
    <definedName name="Tubo_de_presión___13_5_P.V.C._1" localSheetId="12">#REF!</definedName>
    <definedName name="Tubo_de_presión___13_5_P.V.C._1" localSheetId="17">#REF!</definedName>
    <definedName name="Tubo_de_presión___13_5_P.V.C._1" localSheetId="15">#REF!</definedName>
    <definedName name="Tubo_de_presión___13_5_P.V.C._1">#REF!</definedName>
    <definedName name="Tubo_de_presión___21_P.V.C._1_1_2" localSheetId="6">#REF!</definedName>
    <definedName name="Tubo_de_presión___21_P.V.C._1_1_2" localSheetId="13">#REF!</definedName>
    <definedName name="Tubo_de_presión___21_P.V.C._1_1_2" localSheetId="12">#REF!</definedName>
    <definedName name="Tubo_de_presión___21_P.V.C._1_1_2" localSheetId="17">#REF!</definedName>
    <definedName name="Tubo_de_presión___21_P.V.C._1_1_2" localSheetId="15">#REF!</definedName>
    <definedName name="Tubo_de_presión___21_P.V.C._1_1_2">#REF!</definedName>
    <definedName name="Tubo_de_presión___9_P.V.C._1_2" localSheetId="6">#REF!</definedName>
    <definedName name="Tubo_de_presión___9_P.V.C._1_2" localSheetId="13">#REF!</definedName>
    <definedName name="Tubo_de_presión___9_P.V.C._1_2" localSheetId="12">#REF!</definedName>
    <definedName name="Tubo_de_presión___9_P.V.C._1_2" localSheetId="17">#REF!</definedName>
    <definedName name="Tubo_de_presión___9_P.V.C._1_2" localSheetId="15">#REF!</definedName>
    <definedName name="Tubo_de_presión___9_P.V.C._1_2">#REF!</definedName>
    <definedName name="Tubo_estructura_negra_3" localSheetId="6">#REF!</definedName>
    <definedName name="Tubo_estructura_negra_3" localSheetId="13">#REF!</definedName>
    <definedName name="Tubo_estructura_negra_3" localSheetId="12">#REF!</definedName>
    <definedName name="Tubo_estructura_negra_3" localSheetId="17">#REF!</definedName>
    <definedName name="Tubo_estructura_negra_3" localSheetId="15">#REF!</definedName>
    <definedName name="Tubo_estructura_negra_3">#REF!</definedName>
    <definedName name="Tubo_estructural_galvanizado_1" localSheetId="6">#REF!</definedName>
    <definedName name="Tubo_estructural_galvanizado_1" localSheetId="13">#REF!</definedName>
    <definedName name="Tubo_estructural_galvanizado_1" localSheetId="12">#REF!</definedName>
    <definedName name="Tubo_estructural_galvanizado_1" localSheetId="17">#REF!</definedName>
    <definedName name="Tubo_estructural_galvanizado_1" localSheetId="15">#REF!</definedName>
    <definedName name="Tubo_estructural_galvanizado_1">#REF!</definedName>
    <definedName name="Tubo_estructural_galvanizado_2" localSheetId="6">#REF!</definedName>
    <definedName name="Tubo_estructural_galvanizado_2" localSheetId="13">#REF!</definedName>
    <definedName name="Tubo_estructural_galvanizado_2" localSheetId="12">#REF!</definedName>
    <definedName name="Tubo_estructural_galvanizado_2" localSheetId="17">#REF!</definedName>
    <definedName name="Tubo_estructural_galvanizado_2" localSheetId="15">#REF!</definedName>
    <definedName name="Tubo_estructural_galvanizado_2">#REF!</definedName>
    <definedName name="Tubo_galvanizado_3" localSheetId="6">#REF!</definedName>
    <definedName name="Tubo_galvanizado_3" localSheetId="13">#REF!</definedName>
    <definedName name="Tubo_galvanizado_3" localSheetId="12">#REF!</definedName>
    <definedName name="Tubo_galvanizado_3" localSheetId="17">#REF!</definedName>
    <definedName name="Tubo_galvanizado_3" localSheetId="15">#REF!</definedName>
    <definedName name="Tubo_galvanizado_3">#REF!</definedName>
    <definedName name="Tubo_Gas_Galvanizado_1_2" localSheetId="6">#REF!</definedName>
    <definedName name="Tubo_Gas_Galvanizado_1_2" localSheetId="13">#REF!</definedName>
    <definedName name="Tubo_Gas_Galvanizado_1_2" localSheetId="12">#REF!</definedName>
    <definedName name="Tubo_Gas_Galvanizado_1_2" localSheetId="17">#REF!</definedName>
    <definedName name="Tubo_Gas_Galvanizado_1_2" localSheetId="15">#REF!</definedName>
    <definedName name="Tubo_Gas_Galvanizado_1_2">#REF!</definedName>
    <definedName name="Tubo_mueble_cal_18_1" localSheetId="6">#REF!</definedName>
    <definedName name="Tubo_mueble_cal_18_1" localSheetId="13">#REF!</definedName>
    <definedName name="Tubo_mueble_cal_18_1" localSheetId="12">#REF!</definedName>
    <definedName name="Tubo_mueble_cal_18_1" localSheetId="17">#REF!</definedName>
    <definedName name="Tubo_mueble_cal_18_1" localSheetId="15">#REF!</definedName>
    <definedName name="Tubo_mueble_cal_18_1">#REF!</definedName>
    <definedName name="Tubo_P.V.C.___L_2" localSheetId="6">#REF!</definedName>
    <definedName name="Tubo_P.V.C.___L_2" localSheetId="13">#REF!</definedName>
    <definedName name="Tubo_P.V.C.___L_2" localSheetId="12">#REF!</definedName>
    <definedName name="Tubo_P.V.C.___L_2" localSheetId="17">#REF!</definedName>
    <definedName name="Tubo_P.V.C.___L_2" localSheetId="15">#REF!</definedName>
    <definedName name="Tubo_P.V.C.___L_2">#REF!</definedName>
    <definedName name="Tubo_P.V.C.___L_3" localSheetId="6">#REF!</definedName>
    <definedName name="Tubo_P.V.C.___L_3" localSheetId="13">#REF!</definedName>
    <definedName name="Tubo_P.V.C.___L_3" localSheetId="12">#REF!</definedName>
    <definedName name="Tubo_P.V.C.___L_3" localSheetId="17">#REF!</definedName>
    <definedName name="Tubo_P.V.C.___L_3" localSheetId="15">#REF!</definedName>
    <definedName name="Tubo_P.V.C.___L_3">#REF!</definedName>
    <definedName name="Tubo_P.V.C._sanitario_2" localSheetId="6">#REF!</definedName>
    <definedName name="Tubo_P.V.C._sanitario_2" localSheetId="13">#REF!</definedName>
    <definedName name="Tubo_P.V.C._sanitario_2" localSheetId="12">#REF!</definedName>
    <definedName name="Tubo_P.V.C._sanitario_2" localSheetId="17">#REF!</definedName>
    <definedName name="Tubo_P.V.C._sanitario_2" localSheetId="15">#REF!</definedName>
    <definedName name="Tubo_P.V.C._sanitario_2">#REF!</definedName>
    <definedName name="Tubo_P.V.C._sanitario_3" localSheetId="6">#REF!</definedName>
    <definedName name="Tubo_P.V.C._sanitario_3" localSheetId="13">#REF!</definedName>
    <definedName name="Tubo_P.V.C._sanitario_3" localSheetId="12">#REF!</definedName>
    <definedName name="Tubo_P.V.C._sanitario_3" localSheetId="17">#REF!</definedName>
    <definedName name="Tubo_P.V.C._sanitario_3" localSheetId="15">#REF!</definedName>
    <definedName name="Tubo_P.V.C._sanitario_3">#REF!</definedName>
    <definedName name="Tubo_P.V.C._sanitario_4" localSheetId="6">#REF!</definedName>
    <definedName name="Tubo_P.V.C._sanitario_4" localSheetId="13">#REF!</definedName>
    <definedName name="Tubo_P.V.C._sanitario_4" localSheetId="12">#REF!</definedName>
    <definedName name="Tubo_P.V.C._sanitario_4" localSheetId="17">#REF!</definedName>
    <definedName name="Tubo_P.V.C._sanitario_4" localSheetId="15">#REF!</definedName>
    <definedName name="Tubo_P.V.C._sanitario_4">#REF!</definedName>
    <definedName name="Tubo_P.V.C._sanitario_6" localSheetId="6">#REF!</definedName>
    <definedName name="Tubo_P.V.C._sanitario_6" localSheetId="13">#REF!</definedName>
    <definedName name="Tubo_P.V.C._sanitario_6" localSheetId="12">#REF!</definedName>
    <definedName name="Tubo_P.V.C._sanitario_6" localSheetId="17">#REF!</definedName>
    <definedName name="Tubo_P.V.C._sanitario_6" localSheetId="15">#REF!</definedName>
    <definedName name="Tubo_P.V.C._sanitario_6">#REF!</definedName>
    <definedName name="Tubo_Presión___11_P.V.C._3_4" localSheetId="6">#REF!</definedName>
    <definedName name="Tubo_Presión___11_P.V.C._3_4" localSheetId="13">#REF!</definedName>
    <definedName name="Tubo_Presión___11_P.V.C._3_4" localSheetId="12">#REF!</definedName>
    <definedName name="Tubo_Presión___11_P.V.C._3_4" localSheetId="17">#REF!</definedName>
    <definedName name="Tubo_Presión___11_P.V.C._3_4" localSheetId="15">#REF!</definedName>
    <definedName name="Tubo_Presión___11_P.V.C._3_4">#REF!</definedName>
    <definedName name="Tubo_Presión___13_5_P.V.C._1" localSheetId="6">#REF!</definedName>
    <definedName name="Tubo_Presión___13_5_P.V.C._1" localSheetId="13">#REF!</definedName>
    <definedName name="Tubo_Presión___13_5_P.V.C._1" localSheetId="12">#REF!</definedName>
    <definedName name="Tubo_Presión___13_5_P.V.C._1" localSheetId="17">#REF!</definedName>
    <definedName name="Tubo_Presión___13_5_P.V.C._1" localSheetId="15">#REF!</definedName>
    <definedName name="Tubo_Presión___13_5_P.V.C._1">#REF!</definedName>
    <definedName name="Tubo_Presión___21_P.V.C._1_1_2" localSheetId="6">#REF!</definedName>
    <definedName name="Tubo_Presión___21_P.V.C._1_1_2" localSheetId="13">#REF!</definedName>
    <definedName name="Tubo_Presión___21_P.V.C._1_1_2" localSheetId="12">#REF!</definedName>
    <definedName name="Tubo_Presión___21_P.V.C._1_1_2" localSheetId="17">#REF!</definedName>
    <definedName name="Tubo_Presión___21_P.V.C._1_1_2" localSheetId="15">#REF!</definedName>
    <definedName name="Tubo_Presión___21_P.V.C._1_1_2">#REF!</definedName>
    <definedName name="Tubo_Presión___21_P.V.C._1_1_4" localSheetId="6">#REF!</definedName>
    <definedName name="Tubo_Presión___21_P.V.C._1_1_4" localSheetId="13">#REF!</definedName>
    <definedName name="Tubo_Presión___21_P.V.C._1_1_4" localSheetId="12">#REF!</definedName>
    <definedName name="Tubo_Presión___21_P.V.C._1_1_4" localSheetId="17">#REF!</definedName>
    <definedName name="Tubo_Presión___21_P.V.C._1_1_4" localSheetId="15">#REF!</definedName>
    <definedName name="Tubo_Presión___21_P.V.C._1_1_4">#REF!</definedName>
    <definedName name="Tubo_Presión___9_P.V.C._1_2" localSheetId="6">#REF!</definedName>
    <definedName name="Tubo_Presión___9_P.V.C._1_2" localSheetId="13">#REF!</definedName>
    <definedName name="Tubo_Presión___9_P.V.C._1_2" localSheetId="12">#REF!</definedName>
    <definedName name="Tubo_Presión___9_P.V.C._1_2" localSheetId="17">#REF!</definedName>
    <definedName name="Tubo_Presión___9_P.V.C._1_2" localSheetId="15">#REF!</definedName>
    <definedName name="Tubo_Presión___9_P.V.C._1_2">#REF!</definedName>
    <definedName name="Tubo_Presión__21_P.V.C._2" localSheetId="6">#REF!</definedName>
    <definedName name="Tubo_Presión__21_P.V.C._2" localSheetId="13">#REF!</definedName>
    <definedName name="Tubo_Presión__21_P.V.C._2" localSheetId="12">#REF!</definedName>
    <definedName name="Tubo_Presión__21_P.V.C._2" localSheetId="17">#REF!</definedName>
    <definedName name="Tubo_Presión__21_P.V.C._2" localSheetId="15">#REF!</definedName>
    <definedName name="Tubo_Presión__21_P.V.C._2">#REF!</definedName>
    <definedName name="Tubo_presión__9_P.V.C._1_2" localSheetId="6">#REF!</definedName>
    <definedName name="Tubo_presión__9_P.V.C._1_2" localSheetId="13">#REF!</definedName>
    <definedName name="Tubo_presión__9_P.V.C._1_2" localSheetId="12">#REF!</definedName>
    <definedName name="Tubo_presión__9_P.V.C._1_2" localSheetId="17">#REF!</definedName>
    <definedName name="Tubo_presión__9_P.V.C._1_2" localSheetId="15">#REF!</definedName>
    <definedName name="Tubo_presión__9_P.V.C._1_2">#REF!</definedName>
    <definedName name="Tubo_presión__9_P.V.C._3_4" localSheetId="6">#REF!</definedName>
    <definedName name="Tubo_presión__9_P.V.C._3_4" localSheetId="13">#REF!</definedName>
    <definedName name="Tubo_presión__9_P.V.C._3_4" localSheetId="12">#REF!</definedName>
    <definedName name="Tubo_presión__9_P.V.C._3_4" localSheetId="17">#REF!</definedName>
    <definedName name="Tubo_presión__9_P.V.C._3_4" localSheetId="15">#REF!</definedName>
    <definedName name="Tubo_presión__9_P.V.C._3_4">#REF!</definedName>
    <definedName name="Tubo_Presión__P.V.C._2_1_2" localSheetId="6">#REF!</definedName>
    <definedName name="Tubo_Presión__P.V.C._2_1_2" localSheetId="13">#REF!</definedName>
    <definedName name="Tubo_Presión__P.V.C._2_1_2" localSheetId="12">#REF!</definedName>
    <definedName name="Tubo_Presión__P.V.C._2_1_2" localSheetId="17">#REF!</definedName>
    <definedName name="Tubo_Presión__P.V.C._2_1_2" localSheetId="15">#REF!</definedName>
    <definedName name="Tubo_Presión__P.V.C._2_1_2">#REF!</definedName>
    <definedName name="Tubo_Presión__P.V.C._3" localSheetId="6">#REF!</definedName>
    <definedName name="Tubo_Presión__P.V.C._3" localSheetId="13">#REF!</definedName>
    <definedName name="Tubo_Presión__P.V.C._3" localSheetId="12">#REF!</definedName>
    <definedName name="Tubo_Presión__P.V.C._3" localSheetId="17">#REF!</definedName>
    <definedName name="Tubo_Presión__P.V.C._3" localSheetId="15">#REF!</definedName>
    <definedName name="Tubo_Presión__P.V.C._3">#REF!</definedName>
    <definedName name="Tuibo_cobre_tipo_L_1_2" localSheetId="6">#REF!</definedName>
    <definedName name="Tuibo_cobre_tipo_L_1_2" localSheetId="13">#REF!</definedName>
    <definedName name="Tuibo_cobre_tipo_L_1_2" localSheetId="12">#REF!</definedName>
    <definedName name="Tuibo_cobre_tipo_L_1_2" localSheetId="17">#REF!</definedName>
    <definedName name="Tuibo_cobre_tipo_L_1_2" localSheetId="15">#REF!</definedName>
    <definedName name="Tuibo_cobre_tipo_L_1_2">#REF!</definedName>
    <definedName name="UN">VLOOKUP([2]PPTO!$F1,[2]AC!$B$1:$D$65536,3,FALSE)</definedName>
    <definedName name="V">[2]INS!$F$464*(1+[2]INS!$I$464)</definedName>
    <definedName name="V_1___2.7x1.966___Plano_de_Detalle_No._A_159" localSheetId="6">#REF!</definedName>
    <definedName name="V_1___2.7x1.966___Plano_de_Detalle_No._A_159" localSheetId="13">#REF!</definedName>
    <definedName name="V_1___2.7x1.966___Plano_de_Detalle_No._A_159" localSheetId="12">#REF!</definedName>
    <definedName name="V_1___2.7x1.966___Plano_de_Detalle_No._A_159" localSheetId="17">#REF!</definedName>
    <definedName name="V_1___2.7x1.966___Plano_de_Detalle_No._A_159" localSheetId="15">#REF!</definedName>
    <definedName name="V_1___2.7x1.966___Plano_de_Detalle_No._A_159">#REF!</definedName>
    <definedName name="V_10___1.8x6.9___Plano_de_Detalle_No._A_161" localSheetId="6">#REF!</definedName>
    <definedName name="V_10___1.8x6.9___Plano_de_Detalle_No._A_161" localSheetId="13">#REF!</definedName>
    <definedName name="V_10___1.8x6.9___Plano_de_Detalle_No._A_161" localSheetId="12">#REF!</definedName>
    <definedName name="V_10___1.8x6.9___Plano_de_Detalle_No._A_161" localSheetId="17">#REF!</definedName>
    <definedName name="V_10___1.8x6.9___Plano_de_Detalle_No._A_161" localSheetId="15">#REF!</definedName>
    <definedName name="V_10___1.8x6.9___Plano_de_Detalle_No._A_161">#REF!</definedName>
    <definedName name="V_11___2x1.9___Plano_de_Detalle_No._A_161" localSheetId="6">#REF!</definedName>
    <definedName name="V_11___2x1.9___Plano_de_Detalle_No._A_161" localSheetId="13">#REF!</definedName>
    <definedName name="V_11___2x1.9___Plano_de_Detalle_No._A_161" localSheetId="12">#REF!</definedName>
    <definedName name="V_11___2x1.9___Plano_de_Detalle_No._A_161" localSheetId="17">#REF!</definedName>
    <definedName name="V_11___2x1.9___Plano_de_Detalle_No._A_161" localSheetId="15">#REF!</definedName>
    <definedName name="V_11___2x1.9___Plano_de_Detalle_No._A_161">#REF!</definedName>
    <definedName name="V_12___1.2x1.5___Plano_de_Detalle_No._A_161" localSheetId="6">#REF!</definedName>
    <definedName name="V_12___1.2x1.5___Plano_de_Detalle_No._A_161" localSheetId="13">#REF!</definedName>
    <definedName name="V_12___1.2x1.5___Plano_de_Detalle_No._A_161" localSheetId="12">#REF!</definedName>
    <definedName name="V_12___1.2x1.5___Plano_de_Detalle_No._A_161" localSheetId="17">#REF!</definedName>
    <definedName name="V_12___1.2x1.5___Plano_de_Detalle_No._A_161" localSheetId="15">#REF!</definedName>
    <definedName name="V_12___1.2x1.5___Plano_de_Detalle_No._A_161">#REF!</definedName>
    <definedName name="V_13___1.8x4.4___Plano_de_Detalle_No._A_161" localSheetId="6">#REF!</definedName>
    <definedName name="V_13___1.8x4.4___Plano_de_Detalle_No._A_161" localSheetId="13">#REF!</definedName>
    <definedName name="V_13___1.8x4.4___Plano_de_Detalle_No._A_161" localSheetId="12">#REF!</definedName>
    <definedName name="V_13___1.8x4.4___Plano_de_Detalle_No._A_161" localSheetId="17">#REF!</definedName>
    <definedName name="V_13___1.8x4.4___Plano_de_Detalle_No._A_161" localSheetId="15">#REF!</definedName>
    <definedName name="V_13___1.8x4.4___Plano_de_Detalle_No._A_161">#REF!</definedName>
    <definedName name="V_14___1.8x6.7___Plano_de_Detalle_No._A_162" localSheetId="6">#REF!</definedName>
    <definedName name="V_14___1.8x6.7___Plano_de_Detalle_No._A_162" localSheetId="13">#REF!</definedName>
    <definedName name="V_14___1.8x6.7___Plano_de_Detalle_No._A_162" localSheetId="12">#REF!</definedName>
    <definedName name="V_14___1.8x6.7___Plano_de_Detalle_No._A_162" localSheetId="17">#REF!</definedName>
    <definedName name="V_14___1.8x6.7___Plano_de_Detalle_No._A_162" localSheetId="15">#REF!</definedName>
    <definedName name="V_14___1.8x6.7___Plano_de_Detalle_No._A_162">#REF!</definedName>
    <definedName name="V_15___1.8x6.8___Plano_de_Detalle_No._A_162" localSheetId="6">#REF!</definedName>
    <definedName name="V_15___1.8x6.8___Plano_de_Detalle_No._A_162" localSheetId="13">#REF!</definedName>
    <definedName name="V_15___1.8x6.8___Plano_de_Detalle_No._A_162" localSheetId="12">#REF!</definedName>
    <definedName name="V_15___1.8x6.8___Plano_de_Detalle_No._A_162" localSheetId="17">#REF!</definedName>
    <definedName name="V_15___1.8x6.8___Plano_de_Detalle_No._A_162" localSheetId="15">#REF!</definedName>
    <definedName name="V_15___1.8x6.8___Plano_de_Detalle_No._A_162">#REF!</definedName>
    <definedName name="V_16___1.2x0.9___Plano_de_Detalle_No._A_161" localSheetId="6">#REF!</definedName>
    <definedName name="V_16___1.2x0.9___Plano_de_Detalle_No._A_161" localSheetId="13">#REF!</definedName>
    <definedName name="V_16___1.2x0.9___Plano_de_Detalle_No._A_161" localSheetId="12">#REF!</definedName>
    <definedName name="V_16___1.2x0.9___Plano_de_Detalle_No._A_161" localSheetId="17">#REF!</definedName>
    <definedName name="V_16___1.2x0.9___Plano_de_Detalle_No._A_161" localSheetId="15">#REF!</definedName>
    <definedName name="V_16___1.2x0.9___Plano_de_Detalle_No._A_161">#REF!</definedName>
    <definedName name="V_17___2.7x0.525___Plano_de_Detalle_No._A_162" localSheetId="6">#REF!</definedName>
    <definedName name="V_17___2.7x0.525___Plano_de_Detalle_No._A_162" localSheetId="13">#REF!</definedName>
    <definedName name="V_17___2.7x0.525___Plano_de_Detalle_No._A_162" localSheetId="12">#REF!</definedName>
    <definedName name="V_17___2.7x0.525___Plano_de_Detalle_No._A_162" localSheetId="17">#REF!</definedName>
    <definedName name="V_17___2.7x0.525___Plano_de_Detalle_No._A_162" localSheetId="15">#REF!</definedName>
    <definedName name="V_17___2.7x0.525___Plano_de_Detalle_No._A_162">#REF!</definedName>
    <definedName name="V_18___1.8x2___Plano_de_Detalle_No._A_162" localSheetId="6">#REF!</definedName>
    <definedName name="V_18___1.8x2___Plano_de_Detalle_No._A_162" localSheetId="13">#REF!</definedName>
    <definedName name="V_18___1.8x2___Plano_de_Detalle_No._A_162" localSheetId="12">#REF!</definedName>
    <definedName name="V_18___1.8x2___Plano_de_Detalle_No._A_162" localSheetId="17">#REF!</definedName>
    <definedName name="V_18___1.8x2___Plano_de_Detalle_No._A_162" localSheetId="15">#REF!</definedName>
    <definedName name="V_18___1.8x2___Plano_de_Detalle_No._A_162">#REF!</definedName>
    <definedName name="V_18´___1.8x2.1___Plano_de_Detalle_No._A_162" localSheetId="6">#REF!</definedName>
    <definedName name="V_18´___1.8x2.1___Plano_de_Detalle_No._A_162" localSheetId="13">#REF!</definedName>
    <definedName name="V_18´___1.8x2.1___Plano_de_Detalle_No._A_162" localSheetId="12">#REF!</definedName>
    <definedName name="V_18´___1.8x2.1___Plano_de_Detalle_No._A_162" localSheetId="17">#REF!</definedName>
    <definedName name="V_18´___1.8x2.1___Plano_de_Detalle_No._A_162" localSheetId="15">#REF!</definedName>
    <definedName name="V_18´___1.8x2.1___Plano_de_Detalle_No._A_162">#REF!</definedName>
    <definedName name="V_19___4.95x14.352___Plano_de_Detalle_No._A_163" localSheetId="6">#REF!</definedName>
    <definedName name="V_19___4.95x14.352___Plano_de_Detalle_No._A_163" localSheetId="13">#REF!</definedName>
    <definedName name="V_19___4.95x14.352___Plano_de_Detalle_No._A_163" localSheetId="12">#REF!</definedName>
    <definedName name="V_19___4.95x14.352___Plano_de_Detalle_No._A_163" localSheetId="17">#REF!</definedName>
    <definedName name="V_19___4.95x14.352___Plano_de_Detalle_No._A_163" localSheetId="15">#REF!</definedName>
    <definedName name="V_19___4.95x14.352___Plano_de_Detalle_No._A_163">#REF!</definedName>
    <definedName name="V_2___1.8x6.75___Plano_de_Detalle_No._A_159" localSheetId="6">#REF!</definedName>
    <definedName name="V_2___1.8x6.75___Plano_de_Detalle_No._A_159" localSheetId="13">#REF!</definedName>
    <definedName name="V_2___1.8x6.75___Plano_de_Detalle_No._A_159" localSheetId="12">#REF!</definedName>
    <definedName name="V_2___1.8x6.75___Plano_de_Detalle_No._A_159" localSheetId="17">#REF!</definedName>
    <definedName name="V_2___1.8x6.75___Plano_de_Detalle_No._A_159" localSheetId="15">#REF!</definedName>
    <definedName name="V_2___1.8x6.75___Plano_de_Detalle_No._A_159">#REF!</definedName>
    <definedName name="V_20___4.4x4.82___Plano_de_Detalle_No._A_164" localSheetId="6">#REF!</definedName>
    <definedName name="V_20___4.4x4.82___Plano_de_Detalle_No._A_164" localSheetId="13">#REF!</definedName>
    <definedName name="V_20___4.4x4.82___Plano_de_Detalle_No._A_164" localSheetId="12">#REF!</definedName>
    <definedName name="V_20___4.4x4.82___Plano_de_Detalle_No._A_164" localSheetId="17">#REF!</definedName>
    <definedName name="V_20___4.4x4.82___Plano_de_Detalle_No._A_164" localSheetId="15">#REF!</definedName>
    <definedName name="V_20___4.4x4.82___Plano_de_Detalle_No._A_164">#REF!</definedName>
    <definedName name="V_21___2.2x4.82___Plano_de_Detalle_No._A_164" localSheetId="6">#REF!</definedName>
    <definedName name="V_21___2.2x4.82___Plano_de_Detalle_No._A_164" localSheetId="13">#REF!</definedName>
    <definedName name="V_21___2.2x4.82___Plano_de_Detalle_No._A_164" localSheetId="12">#REF!</definedName>
    <definedName name="V_21___2.2x4.82___Plano_de_Detalle_No._A_164" localSheetId="17">#REF!</definedName>
    <definedName name="V_21___2.2x4.82___Plano_de_Detalle_No._A_164" localSheetId="15">#REF!</definedName>
    <definedName name="V_21___2.2x4.82___Plano_de_Detalle_No._A_164">#REF!</definedName>
    <definedName name="V_21´___2.75x4.82___Plano_de_Detalle_No._A_164" localSheetId="6">#REF!</definedName>
    <definedName name="V_21´___2.75x4.82___Plano_de_Detalle_No._A_164" localSheetId="13">#REF!</definedName>
    <definedName name="V_21´___2.75x4.82___Plano_de_Detalle_No._A_164" localSheetId="12">#REF!</definedName>
    <definedName name="V_21´___2.75x4.82___Plano_de_Detalle_No._A_164" localSheetId="17">#REF!</definedName>
    <definedName name="V_21´___2.75x4.82___Plano_de_Detalle_No._A_164" localSheetId="15">#REF!</definedName>
    <definedName name="V_21´___2.75x4.82___Plano_de_Detalle_No._A_164">#REF!</definedName>
    <definedName name="V_22___2.05x2.05___Plano_de_Detalle_No._A_162" localSheetId="6">#REF!</definedName>
    <definedName name="V_22___2.05x2.05___Plano_de_Detalle_No._A_162" localSheetId="13">#REF!</definedName>
    <definedName name="V_22___2.05x2.05___Plano_de_Detalle_No._A_162" localSheetId="12">#REF!</definedName>
    <definedName name="V_22___2.05x2.05___Plano_de_Detalle_No._A_162" localSheetId="17">#REF!</definedName>
    <definedName name="V_22___2.05x2.05___Plano_de_Detalle_No._A_162" localSheetId="15">#REF!</definedName>
    <definedName name="V_22___2.05x2.05___Plano_de_Detalle_No._A_162">#REF!</definedName>
    <definedName name="V_23___2.05x1.9___Plano_de_Detalle_No._A_162" localSheetId="6">#REF!</definedName>
    <definedName name="V_23___2.05x1.9___Plano_de_Detalle_No._A_162" localSheetId="13">#REF!</definedName>
    <definedName name="V_23___2.05x1.9___Plano_de_Detalle_No._A_162" localSheetId="12">#REF!</definedName>
    <definedName name="V_23___2.05x1.9___Plano_de_Detalle_No._A_162" localSheetId="17">#REF!</definedName>
    <definedName name="V_23___2.05x1.9___Plano_de_Detalle_No._A_162" localSheetId="15">#REF!</definedName>
    <definedName name="V_23___2.05x1.9___Plano_de_Detalle_No._A_162">#REF!</definedName>
    <definedName name="V_23´___2.05x1.975___Plano_de_Detalle_No._A_162" localSheetId="6">#REF!</definedName>
    <definedName name="V_23´___2.05x1.975___Plano_de_Detalle_No._A_162" localSheetId="13">#REF!</definedName>
    <definedName name="V_23´___2.05x1.975___Plano_de_Detalle_No._A_162" localSheetId="12">#REF!</definedName>
    <definedName name="V_23´___2.05x1.975___Plano_de_Detalle_No._A_162" localSheetId="17">#REF!</definedName>
    <definedName name="V_23´___2.05x1.975___Plano_de_Detalle_No._A_162" localSheetId="15">#REF!</definedName>
    <definedName name="V_23´___2.05x1.975___Plano_de_Detalle_No._A_162">#REF!</definedName>
    <definedName name="V_24___2.7x6.426___Plano_de_Detalle_No._A_165" localSheetId="6">#REF!</definedName>
    <definedName name="V_24___2.7x6.426___Plano_de_Detalle_No._A_165" localSheetId="13">#REF!</definedName>
    <definedName name="V_24___2.7x6.426___Plano_de_Detalle_No._A_165" localSheetId="12">#REF!</definedName>
    <definedName name="V_24___2.7x6.426___Plano_de_Detalle_No._A_165" localSheetId="17">#REF!</definedName>
    <definedName name="V_24___2.7x6.426___Plano_de_Detalle_No._A_165" localSheetId="15">#REF!</definedName>
    <definedName name="V_24___2.7x6.426___Plano_de_Detalle_No._A_165">#REF!</definedName>
    <definedName name="V_25___2.7x3.15___Plano_de_Detalle_No._A_165" localSheetId="6">#REF!</definedName>
    <definedName name="V_25___2.7x3.15___Plano_de_Detalle_No._A_165" localSheetId="13">#REF!</definedName>
    <definedName name="V_25___2.7x3.15___Plano_de_Detalle_No._A_165" localSheetId="12">#REF!</definedName>
    <definedName name="V_25___2.7x3.15___Plano_de_Detalle_No._A_165" localSheetId="17">#REF!</definedName>
    <definedName name="V_25___2.7x3.15___Plano_de_Detalle_No._A_165" localSheetId="15">#REF!</definedName>
    <definedName name="V_25___2.7x3.15___Plano_de_Detalle_No._A_165">#REF!</definedName>
    <definedName name="V_26___2.7x4.35___Plano_de_Detalle_No._A_165" localSheetId="6">#REF!</definedName>
    <definedName name="V_26___2.7x4.35___Plano_de_Detalle_No._A_165" localSheetId="13">#REF!</definedName>
    <definedName name="V_26___2.7x4.35___Plano_de_Detalle_No._A_165" localSheetId="12">#REF!</definedName>
    <definedName name="V_26___2.7x4.35___Plano_de_Detalle_No._A_165" localSheetId="17">#REF!</definedName>
    <definedName name="V_26___2.7x4.35___Plano_de_Detalle_No._A_165" localSheetId="15">#REF!</definedName>
    <definedName name="V_26___2.7x4.35___Plano_de_Detalle_No._A_165">#REF!</definedName>
    <definedName name="V_27___0.45x4.65___Plano_de_Detalle_No._A_166" localSheetId="6">#REF!</definedName>
    <definedName name="V_27___0.45x4.65___Plano_de_Detalle_No._A_166" localSheetId="13">#REF!</definedName>
    <definedName name="V_27___0.45x4.65___Plano_de_Detalle_No._A_166" localSheetId="12">#REF!</definedName>
    <definedName name="V_27___0.45x4.65___Plano_de_Detalle_No._A_166" localSheetId="17">#REF!</definedName>
    <definedName name="V_27___0.45x4.65___Plano_de_Detalle_No._A_166" localSheetId="15">#REF!</definedName>
    <definedName name="V_27___0.45x4.65___Plano_de_Detalle_No._A_166">#REF!</definedName>
    <definedName name="V_28___0.45x6.975___Plano_de_Detalle_No._A_166" localSheetId="6">#REF!</definedName>
    <definedName name="V_28___0.45x6.975___Plano_de_Detalle_No._A_166" localSheetId="13">#REF!</definedName>
    <definedName name="V_28___0.45x6.975___Plano_de_Detalle_No._A_166" localSheetId="12">#REF!</definedName>
    <definedName name="V_28___0.45x6.975___Plano_de_Detalle_No._A_166" localSheetId="17">#REF!</definedName>
    <definedName name="V_28___0.45x6.975___Plano_de_Detalle_No._A_166" localSheetId="15">#REF!</definedName>
    <definedName name="V_28___0.45x6.975___Plano_de_Detalle_No._A_166">#REF!</definedName>
    <definedName name="V_29___2.7x1.8___Plano_de_Detalle_No._A_166" localSheetId="6">#REF!</definedName>
    <definedName name="V_29___2.7x1.8___Plano_de_Detalle_No._A_166" localSheetId="13">#REF!</definedName>
    <definedName name="V_29___2.7x1.8___Plano_de_Detalle_No._A_166" localSheetId="12">#REF!</definedName>
    <definedName name="V_29___2.7x1.8___Plano_de_Detalle_No._A_166" localSheetId="17">#REF!</definedName>
    <definedName name="V_29___2.7x1.8___Plano_de_Detalle_No._A_166" localSheetId="15">#REF!</definedName>
    <definedName name="V_29___2.7x1.8___Plano_de_Detalle_No._A_166">#REF!</definedName>
    <definedName name="V_3___1.2x1.2___Plano_de_Detalle_No._A_159" localSheetId="6">#REF!</definedName>
    <definedName name="V_3___1.2x1.2___Plano_de_Detalle_No._A_159" localSheetId="13">#REF!</definedName>
    <definedName name="V_3___1.2x1.2___Plano_de_Detalle_No._A_159" localSheetId="12">#REF!</definedName>
    <definedName name="V_3___1.2x1.2___Plano_de_Detalle_No._A_159" localSheetId="17">#REF!</definedName>
    <definedName name="V_3___1.2x1.2___Plano_de_Detalle_No._A_159" localSheetId="15">#REF!</definedName>
    <definedName name="V_3___1.2x1.2___Plano_de_Detalle_No._A_159">#REF!</definedName>
    <definedName name="V_30___1.8x1.95___Plano_de_Detalle_No._A_166" localSheetId="6">#REF!</definedName>
    <definedName name="V_30___1.8x1.95___Plano_de_Detalle_No._A_166" localSheetId="13">#REF!</definedName>
    <definedName name="V_30___1.8x1.95___Plano_de_Detalle_No._A_166" localSheetId="12">#REF!</definedName>
    <definedName name="V_30___1.8x1.95___Plano_de_Detalle_No._A_166" localSheetId="17">#REF!</definedName>
    <definedName name="V_30___1.8x1.95___Plano_de_Detalle_No._A_166" localSheetId="15">#REF!</definedName>
    <definedName name="V_30___1.8x1.95___Plano_de_Detalle_No._A_166">#REF!</definedName>
    <definedName name="V_31___2x7.2___Plano_de_Detalle_No._A_167" localSheetId="6">#REF!</definedName>
    <definedName name="V_31___2x7.2___Plano_de_Detalle_No._A_167" localSheetId="13">#REF!</definedName>
    <definedName name="V_31___2x7.2___Plano_de_Detalle_No._A_167" localSheetId="12">#REF!</definedName>
    <definedName name="V_31___2x7.2___Plano_de_Detalle_No._A_167" localSheetId="17">#REF!</definedName>
    <definedName name="V_31___2x7.2___Plano_de_Detalle_No._A_167" localSheetId="15">#REF!</definedName>
    <definedName name="V_31___2x7.2___Plano_de_Detalle_No._A_167">#REF!</definedName>
    <definedName name="V_32___2.7x1.25___Plano_de_Detalle_No._A_166" localSheetId="6">#REF!</definedName>
    <definedName name="V_32___2.7x1.25___Plano_de_Detalle_No._A_166" localSheetId="13">#REF!</definedName>
    <definedName name="V_32___2.7x1.25___Plano_de_Detalle_No._A_166" localSheetId="12">#REF!</definedName>
    <definedName name="V_32___2.7x1.25___Plano_de_Detalle_No._A_166" localSheetId="17">#REF!</definedName>
    <definedName name="V_32___2.7x1.25___Plano_de_Detalle_No._A_166" localSheetId="15">#REF!</definedName>
    <definedName name="V_32___2.7x1.25___Plano_de_Detalle_No._A_166">#REF!</definedName>
    <definedName name="V_4___1.8x9___Plano_de_Detalle_No._A_160" localSheetId="6">#REF!</definedName>
    <definedName name="V_4___1.8x9___Plano_de_Detalle_No._A_160" localSheetId="13">#REF!</definedName>
    <definedName name="V_4___1.8x9___Plano_de_Detalle_No._A_160" localSheetId="12">#REF!</definedName>
    <definedName name="V_4___1.8x9___Plano_de_Detalle_No._A_160" localSheetId="17">#REF!</definedName>
    <definedName name="V_4___1.8x9___Plano_de_Detalle_No._A_160" localSheetId="15">#REF!</definedName>
    <definedName name="V_4___1.8x9___Plano_de_Detalle_No._A_160">#REF!</definedName>
    <definedName name="V_5___1.8x4.65___Plano_de_Detalle_No._A_160" localSheetId="6">#REF!</definedName>
    <definedName name="V_5___1.8x4.65___Plano_de_Detalle_No._A_160" localSheetId="13">#REF!</definedName>
    <definedName name="V_5___1.8x4.65___Plano_de_Detalle_No._A_160" localSheetId="12">#REF!</definedName>
    <definedName name="V_5___1.8x4.65___Plano_de_Detalle_No._A_160" localSheetId="17">#REF!</definedName>
    <definedName name="V_5___1.8x4.65___Plano_de_Detalle_No._A_160" localSheetId="15">#REF!</definedName>
    <definedName name="V_5___1.8x4.65___Plano_de_Detalle_No._A_160">#REF!</definedName>
    <definedName name="V_6___1.8x2.85___Plano_de_Detalle_No._A_160" localSheetId="6">#REF!</definedName>
    <definedName name="V_6___1.8x2.85___Plano_de_Detalle_No._A_160" localSheetId="13">#REF!</definedName>
    <definedName name="V_6___1.8x2.85___Plano_de_Detalle_No._A_160" localSheetId="12">#REF!</definedName>
    <definedName name="V_6___1.8x2.85___Plano_de_Detalle_No._A_160" localSheetId="17">#REF!</definedName>
    <definedName name="V_6___1.8x2.85___Plano_de_Detalle_No._A_160" localSheetId="15">#REF!</definedName>
    <definedName name="V_6___1.8x2.85___Plano_de_Detalle_No._A_160">#REF!</definedName>
    <definedName name="V_7___1.8x2.25___Plano_de_Detalle_No._A_160" localSheetId="6">#REF!</definedName>
    <definedName name="V_7___1.8x2.25___Plano_de_Detalle_No._A_160" localSheetId="13">#REF!</definedName>
    <definedName name="V_7___1.8x2.25___Plano_de_Detalle_No._A_160" localSheetId="12">#REF!</definedName>
    <definedName name="V_7___1.8x2.25___Plano_de_Detalle_No._A_160" localSheetId="17">#REF!</definedName>
    <definedName name="V_7___1.8x2.25___Plano_de_Detalle_No._A_160" localSheetId="15">#REF!</definedName>
    <definedName name="V_7___1.8x2.25___Plano_de_Detalle_No._A_160">#REF!</definedName>
    <definedName name="V_8___1.8x9___Plano_de_Detalle_No._A_160" localSheetId="6">#REF!</definedName>
    <definedName name="V_8___1.8x9___Plano_de_Detalle_No._A_160" localSheetId="13">#REF!</definedName>
    <definedName name="V_8___1.8x9___Plano_de_Detalle_No._A_160" localSheetId="12">#REF!</definedName>
    <definedName name="V_8___1.8x9___Plano_de_Detalle_No._A_160" localSheetId="17">#REF!</definedName>
    <definedName name="V_8___1.8x9___Plano_de_Detalle_No._A_160" localSheetId="15">#REF!</definedName>
    <definedName name="V_8___1.8x9___Plano_de_Detalle_No._A_160">#REF!</definedName>
    <definedName name="V_8´___1.8x9___Plano_de_Detalle_No._A_160" localSheetId="6">#REF!</definedName>
    <definedName name="V_8´___1.8x9___Plano_de_Detalle_No._A_160" localSheetId="13">#REF!</definedName>
    <definedName name="V_8´___1.8x9___Plano_de_Detalle_No._A_160" localSheetId="12">#REF!</definedName>
    <definedName name="V_8´___1.8x9___Plano_de_Detalle_No._A_160" localSheetId="17">#REF!</definedName>
    <definedName name="V_8´___1.8x9___Plano_de_Detalle_No._A_160" localSheetId="15">#REF!</definedName>
    <definedName name="V_8´___1.8x9___Plano_de_Detalle_No._A_160">#REF!</definedName>
    <definedName name="V_9___1.8x1.05___Plano_de_Detalle_No._A_160" localSheetId="6">#REF!</definedName>
    <definedName name="V_9___1.8x1.05___Plano_de_Detalle_No._A_160" localSheetId="13">#REF!</definedName>
    <definedName name="V_9___1.8x1.05___Plano_de_Detalle_No._A_160" localSheetId="12">#REF!</definedName>
    <definedName name="V_9___1.8x1.05___Plano_de_Detalle_No._A_160" localSheetId="17">#REF!</definedName>
    <definedName name="V_9___1.8x1.05___Plano_de_Detalle_No._A_160" localSheetId="15">#REF!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6">#REF!</definedName>
    <definedName name="Valla_Informativa_Licencia_2.00X1.00" localSheetId="13">#REF!</definedName>
    <definedName name="Valla_Informativa_Licencia_2.00X1.00" localSheetId="12">#REF!</definedName>
    <definedName name="Valla_Informativa_Licencia_2.00X1.00" localSheetId="17">#REF!</definedName>
    <definedName name="Valla_Informativa_Licencia_2.00X1.00" localSheetId="15">#REF!</definedName>
    <definedName name="Valla_Informativa_Licencia_2.00X1.00">#REF!</definedName>
    <definedName name="Valvula_de_Paso_Directo_125_PSIG_Vapor__200_PSIG_Agua_1" localSheetId="6">#REF!</definedName>
    <definedName name="Valvula_de_Paso_Directo_125_PSIG_Vapor__200_PSIG_Agua_1" localSheetId="13">#REF!</definedName>
    <definedName name="Valvula_de_Paso_Directo_125_PSIG_Vapor__200_PSIG_Agua_1" localSheetId="12">#REF!</definedName>
    <definedName name="Valvula_de_Paso_Directo_125_PSIG_Vapor__200_PSIG_Agua_1" localSheetId="17">#REF!</definedName>
    <definedName name="Valvula_de_Paso_Directo_125_PSIG_Vapor__200_PSIG_Agua_1" localSheetId="15">#REF!</definedName>
    <definedName name="Valvula_de_Paso_Directo_125_PSIG_Vapor__200_PSIG_Agua_1">#REF!</definedName>
    <definedName name="Valvula_de_Paso_Directo_125_PSIG_Vapor__200_PSIG_Agua_1_1_2" localSheetId="6">#REF!</definedName>
    <definedName name="Valvula_de_Paso_Directo_125_PSIG_Vapor__200_PSIG_Agua_1_1_2" localSheetId="13">#REF!</definedName>
    <definedName name="Valvula_de_Paso_Directo_125_PSIG_Vapor__200_PSIG_Agua_1_1_2" localSheetId="12">#REF!</definedName>
    <definedName name="Valvula_de_Paso_Directo_125_PSIG_Vapor__200_PSIG_Agua_1_1_2" localSheetId="17">#REF!</definedName>
    <definedName name="Valvula_de_Paso_Directo_125_PSIG_Vapor__200_PSIG_Agua_1_1_2" localSheetId="15">#REF!</definedName>
    <definedName name="Valvula_de_Paso_Directo_125_PSIG_Vapor__200_PSIG_Agua_1_1_2">#REF!</definedName>
    <definedName name="Valvula_de_Paso_Directo_125_PSIG_Vapor__200_PSIG_Agua_1_1_4" localSheetId="6">#REF!</definedName>
    <definedName name="Valvula_de_Paso_Directo_125_PSIG_Vapor__200_PSIG_Agua_1_1_4" localSheetId="13">#REF!</definedName>
    <definedName name="Valvula_de_Paso_Directo_125_PSIG_Vapor__200_PSIG_Agua_1_1_4" localSheetId="12">#REF!</definedName>
    <definedName name="Valvula_de_Paso_Directo_125_PSIG_Vapor__200_PSIG_Agua_1_1_4" localSheetId="17">#REF!</definedName>
    <definedName name="Valvula_de_Paso_Directo_125_PSIG_Vapor__200_PSIG_Agua_1_1_4" localSheetId="15">#REF!</definedName>
    <definedName name="Valvula_de_Paso_Directo_125_PSIG_Vapor__200_PSIG_Agua_1_1_4">#REF!</definedName>
    <definedName name="Valvula_de_Paso_Directo_125_PSIG_Vapor__200_PSIG_Agua_1_2" localSheetId="6">#REF!</definedName>
    <definedName name="Valvula_de_Paso_Directo_125_PSIG_Vapor__200_PSIG_Agua_1_2" localSheetId="13">#REF!</definedName>
    <definedName name="Valvula_de_Paso_Directo_125_PSIG_Vapor__200_PSIG_Agua_1_2" localSheetId="12">#REF!</definedName>
    <definedName name="Valvula_de_Paso_Directo_125_PSIG_Vapor__200_PSIG_Agua_1_2" localSheetId="17">#REF!</definedName>
    <definedName name="Valvula_de_Paso_Directo_125_PSIG_Vapor__200_PSIG_Agua_1_2" localSheetId="15">#REF!</definedName>
    <definedName name="Valvula_de_Paso_Directo_125_PSIG_Vapor__200_PSIG_Agua_1_2">#REF!</definedName>
    <definedName name="Valvula_de_Paso_Directo_125_PSIG_Vapor__200_PSIG_Agua_2" localSheetId="6">#REF!</definedName>
    <definedName name="Valvula_de_Paso_Directo_125_PSIG_Vapor__200_PSIG_Agua_2" localSheetId="13">#REF!</definedName>
    <definedName name="Valvula_de_Paso_Directo_125_PSIG_Vapor__200_PSIG_Agua_2" localSheetId="12">#REF!</definedName>
    <definedName name="Valvula_de_Paso_Directo_125_PSIG_Vapor__200_PSIG_Agua_2" localSheetId="17">#REF!</definedName>
    <definedName name="Valvula_de_Paso_Directo_125_PSIG_Vapor__200_PSIG_Agua_2" localSheetId="15">#REF!</definedName>
    <definedName name="Valvula_de_Paso_Directo_125_PSIG_Vapor__200_PSIG_Agua_2">#REF!</definedName>
    <definedName name="Valvula_de_Paso_Directo_125_PSIG_Vapor__200_PSIG_Agua_2_1_2" localSheetId="6">#REF!</definedName>
    <definedName name="Valvula_de_Paso_Directo_125_PSIG_Vapor__200_PSIG_Agua_2_1_2" localSheetId="13">#REF!</definedName>
    <definedName name="Valvula_de_Paso_Directo_125_PSIG_Vapor__200_PSIG_Agua_2_1_2" localSheetId="12">#REF!</definedName>
    <definedName name="Valvula_de_Paso_Directo_125_PSIG_Vapor__200_PSIG_Agua_2_1_2" localSheetId="17">#REF!</definedName>
    <definedName name="Valvula_de_Paso_Directo_125_PSIG_Vapor__200_PSIG_Agua_2_1_2" localSheetId="15">#REF!</definedName>
    <definedName name="Valvula_de_Paso_Directo_125_PSIG_Vapor__200_PSIG_Agua_2_1_2">#REF!</definedName>
    <definedName name="Valvula_de_Paso_Directo_125_PSIG_Vapor__200_PSIG_Agua_3" localSheetId="6">#REF!</definedName>
    <definedName name="Valvula_de_Paso_Directo_125_PSIG_Vapor__200_PSIG_Agua_3" localSheetId="13">#REF!</definedName>
    <definedName name="Valvula_de_Paso_Directo_125_PSIG_Vapor__200_PSIG_Agua_3" localSheetId="12">#REF!</definedName>
    <definedName name="Valvula_de_Paso_Directo_125_PSIG_Vapor__200_PSIG_Agua_3" localSheetId="17">#REF!</definedName>
    <definedName name="Valvula_de_Paso_Directo_125_PSIG_Vapor__200_PSIG_Agua_3" localSheetId="15">#REF!</definedName>
    <definedName name="Valvula_de_Paso_Directo_125_PSIG_Vapor__200_PSIG_Agua_3">#REF!</definedName>
    <definedName name="Valvula_de_Paso_Directo_125_PSIG_Vapor__200_PSIG_Agua_3_4" localSheetId="6">#REF!</definedName>
    <definedName name="Valvula_de_Paso_Directo_125_PSIG_Vapor__200_PSIG_Agua_3_4" localSheetId="13">#REF!</definedName>
    <definedName name="Valvula_de_Paso_Directo_125_PSIG_Vapor__200_PSIG_Agua_3_4" localSheetId="12">#REF!</definedName>
    <definedName name="Valvula_de_Paso_Directo_125_PSIG_Vapor__200_PSIG_Agua_3_4" localSheetId="17">#REF!</definedName>
    <definedName name="Valvula_de_Paso_Directo_125_PSIG_Vapor__200_PSIG_Agua_3_4" localSheetId="15">#REF!</definedName>
    <definedName name="Valvula_de_Paso_Directo_125_PSIG_Vapor__200_PSIG_Agua_3_4">#REF!</definedName>
    <definedName name="Valvula_de_Vastago_Ascendente_Cuerpo_en_Hierro_1" localSheetId="6">#REF!</definedName>
    <definedName name="Valvula_de_Vastago_Ascendente_Cuerpo_en_Hierro_1" localSheetId="13">#REF!</definedName>
    <definedName name="Valvula_de_Vastago_Ascendente_Cuerpo_en_Hierro_1" localSheetId="12">#REF!</definedName>
    <definedName name="Valvula_de_Vastago_Ascendente_Cuerpo_en_Hierro_1" localSheetId="17">#REF!</definedName>
    <definedName name="Valvula_de_Vastago_Ascendente_Cuerpo_en_Hierro_1" localSheetId="15">#REF!</definedName>
    <definedName name="Valvula_de_Vastago_Ascendente_Cuerpo_en_Hierro_1">#REF!</definedName>
    <definedName name="Valvula_de_Vastago_Ascendente_Cuerpo_en_Hierro_3" localSheetId="6">#REF!</definedName>
    <definedName name="Valvula_de_Vastago_Ascendente_Cuerpo_en_Hierro_3" localSheetId="13">#REF!</definedName>
    <definedName name="Valvula_de_Vastago_Ascendente_Cuerpo_en_Hierro_3" localSheetId="12">#REF!</definedName>
    <definedName name="Valvula_de_Vastago_Ascendente_Cuerpo_en_Hierro_3" localSheetId="17">#REF!</definedName>
    <definedName name="Valvula_de_Vastago_Ascendente_Cuerpo_en_Hierro_3" localSheetId="15">#REF!</definedName>
    <definedName name="Valvula_de_Vastago_Ascendente_Cuerpo_en_Hierro_3">#REF!</definedName>
    <definedName name="Valvulas_de_1_2" localSheetId="6">#REF!</definedName>
    <definedName name="Valvulas_de_1_2" localSheetId="13">#REF!</definedName>
    <definedName name="Valvulas_de_1_2" localSheetId="12">#REF!</definedName>
    <definedName name="Valvulas_de_1_2" localSheetId="17">#REF!</definedName>
    <definedName name="Valvulas_de_1_2" localSheetId="15">#REF!</definedName>
    <definedName name="Valvulas_de_1_2">#REF!</definedName>
    <definedName name="Valvulas_de_3_4" localSheetId="6">#REF!</definedName>
    <definedName name="Valvulas_de_3_4" localSheetId="13">#REF!</definedName>
    <definedName name="Valvulas_de_3_4" localSheetId="12">#REF!</definedName>
    <definedName name="Valvulas_de_3_4" localSheetId="17">#REF!</definedName>
    <definedName name="Valvulas_de_3_4" localSheetId="15">#REF!</definedName>
    <definedName name="Valvulas_de_3_4">#REF!</definedName>
    <definedName name="Valvulas_de_Pie_Bronce_1" localSheetId="6">#REF!</definedName>
    <definedName name="Valvulas_de_Pie_Bronce_1" localSheetId="13">#REF!</definedName>
    <definedName name="Valvulas_de_Pie_Bronce_1" localSheetId="12">#REF!</definedName>
    <definedName name="Valvulas_de_Pie_Bronce_1" localSheetId="17">#REF!</definedName>
    <definedName name="Valvulas_de_Pie_Bronce_1" localSheetId="15">#REF!</definedName>
    <definedName name="Valvulas_de_Pie_Bronce_1">#REF!</definedName>
    <definedName name="Valvulas_de_Pie_Bronce_2" localSheetId="6">#REF!</definedName>
    <definedName name="Valvulas_de_Pie_Bronce_2" localSheetId="13">#REF!</definedName>
    <definedName name="Valvulas_de_Pie_Bronce_2" localSheetId="12">#REF!</definedName>
    <definedName name="Valvulas_de_Pie_Bronce_2" localSheetId="17">#REF!</definedName>
    <definedName name="Valvulas_de_Pie_Bronce_2" localSheetId="15">#REF!</definedName>
    <definedName name="Valvulas_de_Pie_Bronce_2">#REF!</definedName>
    <definedName name="Valvulas_de_Pie_Bronce_3" localSheetId="6">#REF!</definedName>
    <definedName name="Valvulas_de_Pie_Bronce_3" localSheetId="13">#REF!</definedName>
    <definedName name="Valvulas_de_Pie_Bronce_3" localSheetId="12">#REF!</definedName>
    <definedName name="Valvulas_de_Pie_Bronce_3" localSheetId="17">#REF!</definedName>
    <definedName name="Valvulas_de_Pie_Bronce_3" localSheetId="15">#REF!</definedName>
    <definedName name="Valvulas_de_Pie_Bronce_3">#REF!</definedName>
    <definedName name="Vara_de_Clavo" localSheetId="6">#REF!</definedName>
    <definedName name="Vara_de_Clavo" localSheetId="13">#REF!</definedName>
    <definedName name="Vara_de_Clavo" localSheetId="12">#REF!</definedName>
    <definedName name="Vara_de_Clavo" localSheetId="17">#REF!</definedName>
    <definedName name="Vara_de_Clavo" localSheetId="15">#REF!</definedName>
    <definedName name="Vara_de_Clavo">#REF!</definedName>
    <definedName name="Vibrador_a_Gasolina" localSheetId="6">#REF!</definedName>
    <definedName name="Vibrador_a_Gasolina" localSheetId="13">#REF!</definedName>
    <definedName name="Vibrador_a_Gasolina" localSheetId="12">#REF!</definedName>
    <definedName name="Vibrador_a_Gasolina" localSheetId="17">#REF!</definedName>
    <definedName name="Vibrador_a_Gasolina" localSheetId="15">#REF!</definedName>
    <definedName name="Vibrador_a_Gasolina">#REF!</definedName>
    <definedName name="Vibrocompactador_a_gasolina" localSheetId="6">#REF!</definedName>
    <definedName name="Vibrocompactador_a_gasolina" localSheetId="13">#REF!</definedName>
    <definedName name="Vibrocompactador_a_gasolina" localSheetId="12">#REF!</definedName>
    <definedName name="Vibrocompactador_a_gasolina" localSheetId="17">#REF!</definedName>
    <definedName name="Vibrocompactador_a_gasolina" localSheetId="15">#REF!</definedName>
    <definedName name="Vibrocompactador_a_gasolina">#REF!</definedName>
    <definedName name="Viniltex" localSheetId="6">#REF!</definedName>
    <definedName name="Viniltex" localSheetId="13">#REF!</definedName>
    <definedName name="Viniltex" localSheetId="12">#REF!</definedName>
    <definedName name="Viniltex" localSheetId="17">#REF!</definedName>
    <definedName name="Viniltex" localSheetId="15">#REF!</definedName>
    <definedName name="Viniltex">#REF!</definedName>
    <definedName name="Viniltex_blanco" localSheetId="6">#REF!</definedName>
    <definedName name="Viniltex_blanco" localSheetId="13">#REF!</definedName>
    <definedName name="Viniltex_blanco" localSheetId="12">#REF!</definedName>
    <definedName name="Viniltex_blanco" localSheetId="17">#REF!</definedName>
    <definedName name="Viniltex_blanco" localSheetId="15">#REF!</definedName>
    <definedName name="Viniltex_blanco">#REF!</definedName>
    <definedName name="Volqueta_3.00_m" localSheetId="6">#REF!</definedName>
    <definedName name="Volqueta_3.00_m" localSheetId="13">#REF!</definedName>
    <definedName name="Volqueta_3.00_m" localSheetId="12">#REF!</definedName>
    <definedName name="Volqueta_3.00_m" localSheetId="17">#REF!</definedName>
    <definedName name="Volqueta_3.00_m" localSheetId="15">#REF!</definedName>
    <definedName name="Volqueta_3.00_m">#REF!</definedName>
    <definedName name="Volqueta_Viaje_6_m3" localSheetId="6">#REF!</definedName>
    <definedName name="Volqueta_Viaje_6_m3" localSheetId="13">#REF!</definedName>
    <definedName name="Volqueta_Viaje_6_m3" localSheetId="12">#REF!</definedName>
    <definedName name="Volqueta_Viaje_6_m3" localSheetId="17">#REF!</definedName>
    <definedName name="Volqueta_Viaje_6_m3" localSheetId="15">#REF!</definedName>
    <definedName name="Volqueta_Viaje_6_m3">#REF!</definedName>
    <definedName name="VR_UN_ACT">#N/A</definedName>
    <definedName name="VR_UN_EQ">#N/A</definedName>
    <definedName name="VR_UN_MO">#N/A</definedName>
    <definedName name="VR_UN_TPTE">#N/A</definedName>
    <definedName name="wrn.Presup.._.Tramo._.3._.Defin.." localSheetId="13" hidden="1">{"Tramo 3.1",#N/A,FALSE,"TR3-1";"Tramo 3.2",#N/A,FALSE,"TR3-2";"Tramo 3.3",#N/A,FALSE,"TR3-3";"Tramo 3.4",#N/A,FALSE,"TR3-4";"Tramo 3.6",#N/A,FALSE,"TR3-6";"Agrega",#N/A,FALSE,"AGREG. rafa"}</definedName>
    <definedName name="wrn.Presup.._.Tramo._.3._.Defin.." localSheetId="12"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13" hidden="1">{"Cant. Tramo 1 y 3.6",#N/A,FALSE,"Tramo 1 y Tramo 3-6";"Cant. Acc y Tramo 3 Subt 1 a 4",#N/A,FALSE,"Acceso Tunel -Tramo 3(Subt 1-4)"}</definedName>
    <definedName name="wrn.Resumen._.cantidades." localSheetId="12"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6">#REF!</definedName>
    <definedName name="Yeso" localSheetId="13">#REF!</definedName>
    <definedName name="Yeso" localSheetId="12">#REF!</definedName>
    <definedName name="Yeso" localSheetId="17">#REF!</definedName>
    <definedName name="Yeso" localSheetId="15">#REF!</definedName>
    <definedName name="Yeso">#REF!</definedName>
    <definedName name="Zocalo_en_acero_inoxidable_e_0_10_ML" localSheetId="6">#REF!</definedName>
    <definedName name="Zocalo_en_acero_inoxidable_e_0_10_ML" localSheetId="13">#REF!</definedName>
    <definedName name="Zocalo_en_acero_inoxidable_e_0_10_ML" localSheetId="12">#REF!</definedName>
    <definedName name="Zocalo_en_acero_inoxidable_e_0_10_ML" localSheetId="17">#REF!</definedName>
    <definedName name="Zocalo_en_acero_inoxidable_e_0_10_ML" localSheetId="15">#REF!</definedName>
    <definedName name="Zocalo_en_acero_inoxidable_e_0_10_ML">#REF!</definedName>
    <definedName name="Zorra_Metalica__Ruedas_de_Caucho" localSheetId="6">#REF!</definedName>
    <definedName name="Zorra_Metalica__Ruedas_de_Caucho" localSheetId="13">#REF!</definedName>
    <definedName name="Zorra_Metalica__Ruedas_de_Caucho" localSheetId="12">#REF!</definedName>
    <definedName name="Zorra_Metalica__Ruedas_de_Caucho" localSheetId="17">#REF!</definedName>
    <definedName name="Zorra_Metalica__Ruedas_de_Caucho" localSheetId="15">#REF!</definedName>
    <definedName name="Zorra_Metalica__Ruedas_de_Caucho">#REF!</definedName>
  </definedNames>
  <calcPr calcId="179017"/>
</workbook>
</file>

<file path=xl/calcChain.xml><?xml version="1.0" encoding="utf-8"?>
<calcChain xmlns="http://schemas.openxmlformats.org/spreadsheetml/2006/main">
  <c r="B65" i="54" l="1"/>
  <c r="A65" i="54"/>
  <c r="C55" i="54"/>
  <c r="D52" i="54"/>
  <c r="C52" i="54"/>
  <c r="D34" i="54"/>
  <c r="C57" i="54" s="1"/>
  <c r="C31" i="54"/>
  <c r="B31" i="54"/>
  <c r="A31" i="54"/>
  <c r="C30" i="54"/>
  <c r="B30" i="54"/>
  <c r="A30" i="54"/>
  <c r="C29" i="54"/>
  <c r="B29" i="54"/>
  <c r="A29" i="54"/>
  <c r="C28" i="54"/>
  <c r="B28" i="54"/>
  <c r="A28" i="54"/>
  <c r="C27" i="54"/>
  <c r="B27" i="54"/>
  <c r="A27" i="54"/>
  <c r="C26" i="54"/>
  <c r="B66" i="54" s="1"/>
  <c r="B26" i="54"/>
  <c r="A26" i="54"/>
  <c r="B25" i="54"/>
  <c r="B17" i="54"/>
  <c r="B11" i="54"/>
  <c r="A4" i="54"/>
  <c r="A2" i="54"/>
  <c r="B65" i="53"/>
  <c r="A65" i="53"/>
  <c r="C55" i="53"/>
  <c r="D52" i="53"/>
  <c r="C52" i="53"/>
  <c r="D34" i="53"/>
  <c r="C60" i="53" s="1"/>
  <c r="C31" i="53"/>
  <c r="B31" i="53"/>
  <c r="A31" i="53"/>
  <c r="C30" i="53"/>
  <c r="B30" i="53"/>
  <c r="A30" i="53"/>
  <c r="C29" i="53"/>
  <c r="B29" i="53"/>
  <c r="A29" i="53"/>
  <c r="C28" i="53"/>
  <c r="B28" i="53"/>
  <c r="A28" i="53"/>
  <c r="C27" i="53"/>
  <c r="B27" i="53"/>
  <c r="A27" i="53"/>
  <c r="C26" i="53"/>
  <c r="B66" i="53" s="1"/>
  <c r="B26" i="53"/>
  <c r="A26" i="53"/>
  <c r="B25" i="53"/>
  <c r="B17" i="53"/>
  <c r="B11" i="53"/>
  <c r="A4" i="53"/>
  <c r="A2" i="53"/>
  <c r="A70" i="54" l="1"/>
  <c r="A69" i="54"/>
  <c r="C56" i="54"/>
  <c r="C60" i="54"/>
  <c r="C58" i="54"/>
  <c r="C59" i="54"/>
  <c r="D70" i="53"/>
  <c r="D69" i="53"/>
  <c r="C56" i="53"/>
  <c r="C57" i="53"/>
  <c r="C58" i="53"/>
  <c r="C59" i="53"/>
  <c r="B70" i="54" l="1"/>
  <c r="B69" i="54"/>
  <c r="D70" i="54"/>
  <c r="D69" i="54"/>
  <c r="C65" i="54"/>
  <c r="C66" i="54"/>
  <c r="C70" i="54"/>
  <c r="C69" i="54"/>
  <c r="C66" i="53"/>
  <c r="C65" i="53"/>
  <c r="A70" i="53"/>
  <c r="A69" i="53"/>
  <c r="C70" i="53"/>
  <c r="C69" i="53"/>
  <c r="B70" i="53"/>
  <c r="B69" i="53"/>
  <c r="A193" i="52" l="1"/>
  <c r="A192" i="52"/>
  <c r="A191" i="52"/>
  <c r="A185" i="52"/>
  <c r="A184" i="52"/>
  <c r="A183" i="52"/>
  <c r="A182" i="52"/>
  <c r="A181" i="52"/>
  <c r="A180" i="52"/>
  <c r="A179" i="52"/>
  <c r="A178" i="52"/>
  <c r="A177" i="52"/>
  <c r="A176" i="52"/>
  <c r="A175" i="52"/>
  <c r="A174" i="52"/>
  <c r="A173" i="52"/>
  <c r="A137" i="52"/>
  <c r="A136" i="52"/>
  <c r="A135" i="52"/>
  <c r="A134" i="52"/>
  <c r="A133" i="52"/>
  <c r="A132" i="52"/>
  <c r="A131" i="52"/>
  <c r="A130" i="52"/>
  <c r="A129" i="52"/>
  <c r="A128" i="52"/>
  <c r="A127" i="52"/>
  <c r="A126" i="52"/>
  <c r="A125" i="52"/>
  <c r="A119" i="52"/>
  <c r="A118" i="52"/>
  <c r="A117" i="52"/>
  <c r="A116" i="52"/>
  <c r="A115" i="52"/>
  <c r="A114" i="52"/>
  <c r="A113" i="52"/>
  <c r="A112" i="52"/>
  <c r="A111" i="52"/>
  <c r="A110" i="52"/>
  <c r="A109" i="52"/>
  <c r="A108" i="52"/>
  <c r="A107" i="52"/>
  <c r="A106" i="52"/>
  <c r="A69" i="52"/>
  <c r="A68" i="52"/>
  <c r="A67" i="52"/>
  <c r="A66" i="52"/>
  <c r="A65" i="52"/>
  <c r="A64" i="52"/>
  <c r="A58" i="52"/>
  <c r="A57" i="52"/>
  <c r="A56" i="52"/>
  <c r="A55" i="52"/>
  <c r="A54" i="52"/>
  <c r="A53" i="52"/>
  <c r="A52" i="52"/>
  <c r="A51" i="52"/>
  <c r="A50" i="52"/>
  <c r="A49" i="52"/>
  <c r="A48" i="52"/>
  <c r="A47" i="52"/>
  <c r="A46" i="52"/>
  <c r="A45" i="52"/>
  <c r="C205" i="51"/>
  <c r="A205" i="51"/>
  <c r="C204" i="51"/>
  <c r="A204" i="51"/>
  <c r="C203" i="51"/>
  <c r="A203" i="51"/>
  <c r="A197" i="51"/>
  <c r="A196" i="51"/>
  <c r="A195" i="51"/>
  <c r="A194" i="51"/>
  <c r="A193" i="51"/>
  <c r="A192" i="51"/>
  <c r="A191" i="51"/>
  <c r="A190" i="51"/>
  <c r="A189" i="51"/>
  <c r="A188" i="51"/>
  <c r="A187" i="51"/>
  <c r="A186" i="51"/>
  <c r="A185" i="51"/>
  <c r="C183" i="51"/>
  <c r="A149" i="51"/>
  <c r="A148" i="51"/>
  <c r="A147" i="51"/>
  <c r="A146" i="51"/>
  <c r="A145" i="51"/>
  <c r="A144" i="51"/>
  <c r="A143" i="51"/>
  <c r="A142" i="51"/>
  <c r="A141" i="51"/>
  <c r="A140" i="51"/>
  <c r="A139" i="51"/>
  <c r="A138" i="51"/>
  <c r="A137" i="51"/>
  <c r="C135" i="51"/>
  <c r="A131" i="51"/>
  <c r="A130" i="51"/>
  <c r="A129" i="51"/>
  <c r="A128" i="51"/>
  <c r="A127" i="51"/>
  <c r="A126" i="51"/>
  <c r="A125" i="51"/>
  <c r="A124" i="51"/>
  <c r="A123" i="51"/>
  <c r="A122" i="51"/>
  <c r="A121" i="51"/>
  <c r="A120" i="51"/>
  <c r="A119" i="51"/>
  <c r="A118" i="51"/>
  <c r="A81" i="51"/>
  <c r="A80" i="51"/>
  <c r="A79" i="51"/>
  <c r="A78" i="51"/>
  <c r="A77" i="51"/>
  <c r="A76" i="51"/>
  <c r="A75" i="51"/>
  <c r="A74" i="51"/>
  <c r="A73" i="51"/>
  <c r="A72" i="51"/>
  <c r="A71" i="51"/>
  <c r="A70" i="51"/>
  <c r="C68" i="51"/>
  <c r="A64" i="51"/>
  <c r="A63" i="51"/>
  <c r="A62" i="51"/>
  <c r="A61" i="51"/>
  <c r="A60" i="51"/>
  <c r="A59" i="51"/>
  <c r="A58" i="51"/>
  <c r="A57" i="51"/>
  <c r="A56" i="51"/>
  <c r="A55" i="51"/>
  <c r="A54" i="51"/>
  <c r="A53" i="51"/>
  <c r="A52" i="51"/>
  <c r="A51" i="51"/>
  <c r="J21" i="34" l="1"/>
  <c r="C19" i="34"/>
  <c r="C10" i="34"/>
  <c r="B97" i="34"/>
  <c r="B96" i="34"/>
  <c r="B18" i="34"/>
  <c r="B10" i="34"/>
  <c r="B17" i="34"/>
  <c r="B19" i="34" l="1"/>
  <c r="B20" i="34" s="1"/>
  <c r="H98" i="34"/>
  <c r="H116" i="34"/>
  <c r="P115" i="34"/>
  <c r="O115" i="34"/>
  <c r="N115" i="34"/>
  <c r="M115" i="34"/>
  <c r="L115" i="34"/>
  <c r="K115" i="34"/>
  <c r="J115" i="34"/>
  <c r="I115" i="34"/>
  <c r="H115" i="34"/>
  <c r="G115" i="34"/>
  <c r="F115" i="34"/>
  <c r="E115" i="34"/>
  <c r="D115" i="34"/>
  <c r="C115" i="34"/>
  <c r="B115" i="34"/>
  <c r="L113" i="34"/>
  <c r="H113" i="34"/>
  <c r="D113" i="34"/>
  <c r="P112" i="34"/>
  <c r="P113" i="34" s="1"/>
  <c r="O112" i="34"/>
  <c r="N112" i="34"/>
  <c r="N113" i="34" s="1"/>
  <c r="M112" i="34"/>
  <c r="L112" i="34"/>
  <c r="K112" i="34"/>
  <c r="J112" i="34"/>
  <c r="J113" i="34" s="1"/>
  <c r="I112" i="34"/>
  <c r="H112" i="34"/>
  <c r="G112" i="34"/>
  <c r="F112" i="34"/>
  <c r="F113" i="34" s="1"/>
  <c r="E112" i="34"/>
  <c r="D112" i="34"/>
  <c r="C112" i="34"/>
  <c r="B112" i="34"/>
  <c r="P106" i="34"/>
  <c r="P114" i="34" s="1"/>
  <c r="O106" i="34"/>
  <c r="O113" i="34" s="1"/>
  <c r="N106" i="34"/>
  <c r="N114" i="34" s="1"/>
  <c r="M106" i="34"/>
  <c r="M113" i="34" s="1"/>
  <c r="L106" i="34"/>
  <c r="L114" i="34" s="1"/>
  <c r="K106" i="34"/>
  <c r="K113" i="34" s="1"/>
  <c r="J106" i="34"/>
  <c r="J114" i="34" s="1"/>
  <c r="I106" i="34"/>
  <c r="I113" i="34" s="1"/>
  <c r="H106" i="34"/>
  <c r="H114" i="34" s="1"/>
  <c r="G106" i="34"/>
  <c r="G113" i="34" s="1"/>
  <c r="F106" i="34"/>
  <c r="F114" i="34" s="1"/>
  <c r="E106" i="34"/>
  <c r="E113" i="34" s="1"/>
  <c r="D106" i="34"/>
  <c r="D114" i="34" s="1"/>
  <c r="C106" i="34"/>
  <c r="C113" i="34" s="1"/>
  <c r="B106" i="34"/>
  <c r="B114" i="34" s="1"/>
  <c r="I97" i="34"/>
  <c r="H97" i="34"/>
  <c r="G97" i="34"/>
  <c r="F97" i="34"/>
  <c r="E97" i="34"/>
  <c r="I94" i="34"/>
  <c r="H94" i="34"/>
  <c r="G94" i="34"/>
  <c r="F94" i="34"/>
  <c r="E94" i="34"/>
  <c r="D94" i="34"/>
  <c r="C94" i="34"/>
  <c r="B94" i="34"/>
  <c r="I88" i="34"/>
  <c r="I96" i="34" s="1"/>
  <c r="H88" i="34"/>
  <c r="H96" i="34" s="1"/>
  <c r="G88" i="34"/>
  <c r="G96" i="34" s="1"/>
  <c r="F88" i="34"/>
  <c r="F96" i="34" s="1"/>
  <c r="E88" i="34"/>
  <c r="E96" i="34" s="1"/>
  <c r="D88" i="34"/>
  <c r="D96" i="34" s="1"/>
  <c r="C88" i="34"/>
  <c r="C96" i="34" s="1"/>
  <c r="B88" i="34"/>
  <c r="E114" i="34" l="1"/>
  <c r="I114" i="34"/>
  <c r="M114" i="34"/>
  <c r="G114" i="34"/>
  <c r="K114" i="34"/>
  <c r="O114" i="34"/>
  <c r="C114" i="34"/>
  <c r="D95" i="34"/>
  <c r="D97" i="34" s="1"/>
  <c r="H95" i="34"/>
  <c r="E95" i="34"/>
  <c r="I95" i="34"/>
  <c r="B95" i="34"/>
  <c r="F95" i="34"/>
  <c r="C95" i="34"/>
  <c r="C97" i="34" s="1"/>
  <c r="G95" i="34"/>
  <c r="I73" i="36" l="1"/>
  <c r="D180" i="34" l="1"/>
  <c r="C180" i="34"/>
  <c r="B186" i="34"/>
  <c r="B180" i="34"/>
  <c r="C168" i="34" l="1"/>
  <c r="B168" i="34"/>
  <c r="I78" i="36"/>
  <c r="I77" i="36"/>
  <c r="I76" i="36"/>
  <c r="I75" i="36"/>
  <c r="I90" i="5"/>
  <c r="C37" i="34" l="1"/>
  <c r="F43" i="34"/>
  <c r="B37" i="34"/>
  <c r="E43" i="34"/>
  <c r="D20" i="34"/>
  <c r="D19" i="34"/>
  <c r="E19" i="34"/>
  <c r="F19" i="34"/>
  <c r="G19" i="34"/>
  <c r="H19" i="34"/>
  <c r="I19" i="34"/>
  <c r="J19" i="34"/>
  <c r="F20" i="34"/>
  <c r="C17" i="34"/>
  <c r="C18" i="34" s="1"/>
  <c r="E20" i="34"/>
  <c r="G18" i="34"/>
  <c r="H18" i="34"/>
  <c r="H20" i="34" s="1"/>
  <c r="I18" i="34"/>
  <c r="I20" i="34" s="1"/>
  <c r="J18" i="34"/>
  <c r="B39" i="34"/>
  <c r="C20" i="34" l="1"/>
  <c r="G20" i="34"/>
  <c r="J20" i="34"/>
  <c r="I28" i="36"/>
  <c r="I24" i="5" l="1"/>
  <c r="I52" i="5" l="1"/>
  <c r="I48" i="5"/>
  <c r="I25" i="5" l="1"/>
  <c r="H221" i="34" l="1"/>
  <c r="H222" i="34" s="1"/>
  <c r="C221" i="34"/>
  <c r="D221" i="34"/>
  <c r="D222" i="34" s="1"/>
  <c r="E221" i="34"/>
  <c r="F221" i="34"/>
  <c r="F222" i="34" s="1"/>
  <c r="G221" i="34"/>
  <c r="G222" i="34" s="1"/>
  <c r="B221" i="34"/>
  <c r="H216" i="34"/>
  <c r="G216" i="34"/>
  <c r="F216" i="34"/>
  <c r="E216" i="34"/>
  <c r="D216" i="34"/>
  <c r="C216" i="34"/>
  <c r="B216" i="34"/>
  <c r="B204" i="34"/>
  <c r="B205" i="34" s="1"/>
  <c r="C198" i="34"/>
  <c r="B198" i="34"/>
  <c r="C188" i="34"/>
  <c r="C186" i="34"/>
  <c r="C187" i="34" s="1"/>
  <c r="E222" i="34" l="1"/>
  <c r="C222" i="34"/>
  <c r="B222" i="34"/>
  <c r="I72" i="5"/>
  <c r="I73" i="5"/>
  <c r="I74" i="5"/>
  <c r="I75" i="5"/>
  <c r="I52" i="36"/>
  <c r="I51" i="5"/>
  <c r="B55" i="34"/>
  <c r="C55" i="34"/>
  <c r="C56" i="34" s="1"/>
  <c r="D55" i="34"/>
  <c r="D56" i="34"/>
  <c r="F40" i="34"/>
  <c r="C39" i="34"/>
  <c r="D39" i="34"/>
  <c r="D40" i="34" s="1"/>
  <c r="E39" i="34"/>
  <c r="E40" i="34" s="1"/>
  <c r="F39" i="34"/>
  <c r="G39" i="34"/>
  <c r="G40" i="34" s="1"/>
  <c r="H39" i="34"/>
  <c r="H40" i="34" s="1"/>
  <c r="I39" i="34"/>
  <c r="I40" i="34" s="1"/>
  <c r="D37" i="34"/>
  <c r="E37" i="34"/>
  <c r="F37" i="34"/>
  <c r="G37" i="34"/>
  <c r="H37" i="34"/>
  <c r="I37" i="34"/>
  <c r="I26" i="5" l="1"/>
  <c r="I28" i="5"/>
  <c r="I27" i="5"/>
  <c r="B169" i="34" l="1"/>
  <c r="I71" i="5" l="1"/>
  <c r="B38" i="34"/>
  <c r="B40" i="34" s="1"/>
  <c r="B56" i="34"/>
  <c r="D39" i="4"/>
  <c r="B9" i="4"/>
  <c r="B48" i="4"/>
  <c r="I25" i="36" l="1"/>
  <c r="A6" i="50"/>
  <c r="A5" i="50"/>
  <c r="A4" i="50"/>
  <c r="C38" i="34" l="1"/>
  <c r="C40" i="34" s="1"/>
  <c r="D7" i="1"/>
  <c r="U75" i="36" l="1"/>
  <c r="C206" i="34"/>
  <c r="D206" i="34"/>
  <c r="D207" i="34" s="1"/>
  <c r="D204" i="34"/>
  <c r="C204" i="34"/>
  <c r="C205" i="34" s="1"/>
  <c r="B206" i="34"/>
  <c r="F171" i="34"/>
  <c r="E171" i="34"/>
  <c r="E168" i="34"/>
  <c r="E169" i="34" s="1"/>
  <c r="F168" i="34"/>
  <c r="F169" i="34" s="1"/>
  <c r="D169" i="34"/>
  <c r="B170" i="34"/>
  <c r="C207" i="34" l="1"/>
  <c r="T78" i="5"/>
  <c r="T79" i="5" s="1"/>
  <c r="C123" i="4" l="1"/>
  <c r="J110" i="36" l="1"/>
  <c r="F4" i="42"/>
  <c r="F7" i="42" s="1"/>
  <c r="D7" i="42"/>
  <c r="E7" i="42"/>
  <c r="G7" i="42"/>
  <c r="C7" i="42"/>
  <c r="B7" i="42"/>
  <c r="G3" i="42"/>
  <c r="F3" i="42"/>
  <c r="E3" i="42"/>
  <c r="D3" i="42"/>
  <c r="C3" i="42"/>
  <c r="D108" i="41"/>
  <c r="F358" i="34"/>
  <c r="F359" i="34" s="1"/>
  <c r="E358" i="34"/>
  <c r="E359" i="34" s="1"/>
  <c r="D358" i="34"/>
  <c r="D359" i="34" s="1"/>
  <c r="C358" i="34"/>
  <c r="C359" i="34" s="1"/>
  <c r="B358" i="34"/>
  <c r="B359" i="34" s="1"/>
  <c r="D322" i="34"/>
  <c r="D323" i="34" s="1"/>
  <c r="C322" i="34"/>
  <c r="C323" i="34" s="1"/>
  <c r="B322" i="34"/>
  <c r="B323" i="34" s="1"/>
  <c r="B340" i="34"/>
  <c r="B341" i="34" s="1"/>
  <c r="B342" i="34"/>
  <c r="U115" i="5"/>
  <c r="I115" i="5"/>
  <c r="I98" i="36"/>
  <c r="I99" i="36"/>
  <c r="I100" i="36"/>
  <c r="I101" i="36"/>
  <c r="I102" i="36"/>
  <c r="I103" i="36"/>
  <c r="J106" i="36"/>
  <c r="I91" i="36"/>
  <c r="E102" i="4"/>
  <c r="C300" i="34"/>
  <c r="C301" i="34" s="1"/>
  <c r="B300" i="34"/>
  <c r="B301" i="34" s="1"/>
  <c r="B282" i="34"/>
  <c r="B283" i="34" s="1"/>
  <c r="E265" i="34"/>
  <c r="C264" i="34"/>
  <c r="C265" i="34" s="1"/>
  <c r="D264" i="34"/>
  <c r="D265" i="34" s="1"/>
  <c r="B264" i="34"/>
  <c r="B265" i="34" s="1"/>
  <c r="F246" i="34"/>
  <c r="F247" i="34" s="1"/>
  <c r="E246" i="34"/>
  <c r="E247" i="34" s="1"/>
  <c r="C247" i="34"/>
  <c r="B247" i="34"/>
  <c r="B248" i="34"/>
  <c r="B284" i="34"/>
  <c r="B266" i="34"/>
  <c r="A1" i="1"/>
  <c r="G7" i="4"/>
  <c r="H10" i="4" s="1"/>
  <c r="M7" i="40"/>
  <c r="D111" i="41"/>
  <c r="D105" i="41"/>
  <c r="D104" i="41"/>
  <c r="D88" i="41"/>
  <c r="D93" i="41" s="1"/>
  <c r="M145" i="40" s="1"/>
  <c r="D82" i="41"/>
  <c r="D81" i="41"/>
  <c r="D65" i="41"/>
  <c r="D59" i="41"/>
  <c r="D58" i="41"/>
  <c r="D42" i="41"/>
  <c r="D36" i="41"/>
  <c r="D35" i="41"/>
  <c r="A1" i="40"/>
  <c r="D18" i="41"/>
  <c r="D12" i="41"/>
  <c r="D11" i="41"/>
  <c r="C95" i="41"/>
  <c r="C72" i="41"/>
  <c r="C49" i="41"/>
  <c r="C26" i="41"/>
  <c r="C2" i="41"/>
  <c r="A26" i="41"/>
  <c r="H208" i="40"/>
  <c r="H209" i="40"/>
  <c r="H207" i="40"/>
  <c r="H198" i="40"/>
  <c r="H199" i="40"/>
  <c r="H200" i="40"/>
  <c r="H201" i="40"/>
  <c r="H202" i="40"/>
  <c r="E208" i="40"/>
  <c r="E209" i="40"/>
  <c r="F209" i="40" s="1"/>
  <c r="I209" i="40" s="1"/>
  <c r="E207" i="40"/>
  <c r="F207" i="40" s="1"/>
  <c r="I207" i="40" s="1"/>
  <c r="I210" i="40" s="1"/>
  <c r="E197" i="40"/>
  <c r="E198" i="40"/>
  <c r="E199" i="40"/>
  <c r="E200" i="40"/>
  <c r="E201" i="40"/>
  <c r="F201" i="40" s="1"/>
  <c r="I201" i="40" s="1"/>
  <c r="E202" i="40"/>
  <c r="E196" i="40"/>
  <c r="L188" i="40"/>
  <c r="K188" i="40"/>
  <c r="L187" i="40"/>
  <c r="K187" i="40"/>
  <c r="L143" i="40"/>
  <c r="K143" i="40"/>
  <c r="L142" i="40"/>
  <c r="K142" i="40"/>
  <c r="H163" i="40"/>
  <c r="H164" i="40"/>
  <c r="H162" i="40"/>
  <c r="E163" i="40"/>
  <c r="E164" i="40"/>
  <c r="F164" i="40"/>
  <c r="I164" i="40" s="1"/>
  <c r="E162" i="40"/>
  <c r="F162" i="40"/>
  <c r="I162" i="40" s="1"/>
  <c r="H152" i="40"/>
  <c r="H153" i="40"/>
  <c r="I153" i="40" s="1"/>
  <c r="H154" i="40"/>
  <c r="H155" i="40"/>
  <c r="H156" i="40"/>
  <c r="H157" i="40"/>
  <c r="E152" i="40"/>
  <c r="E153" i="40"/>
  <c r="E154" i="40"/>
  <c r="E155" i="40"/>
  <c r="F155" i="40" s="1"/>
  <c r="I155" i="40" s="1"/>
  <c r="E156" i="40"/>
  <c r="E157" i="40"/>
  <c r="H118" i="40"/>
  <c r="H119" i="40"/>
  <c r="H117" i="40"/>
  <c r="E118" i="40"/>
  <c r="E119" i="40"/>
  <c r="F119" i="40"/>
  <c r="I119" i="40" s="1"/>
  <c r="E117" i="40"/>
  <c r="H106" i="40"/>
  <c r="H107" i="40"/>
  <c r="H108" i="40"/>
  <c r="H109" i="40"/>
  <c r="H110" i="40"/>
  <c r="H111" i="40"/>
  <c r="H112" i="40"/>
  <c r="H105" i="40"/>
  <c r="E106" i="40"/>
  <c r="E107" i="40"/>
  <c r="E108" i="40"/>
  <c r="F108" i="40" s="1"/>
  <c r="I108" i="40" s="1"/>
  <c r="E109" i="40"/>
  <c r="E110" i="40"/>
  <c r="E111" i="40"/>
  <c r="E112" i="40"/>
  <c r="F112" i="40" s="1"/>
  <c r="I112" i="40" s="1"/>
  <c r="E105" i="40"/>
  <c r="C187" i="40"/>
  <c r="C142" i="40"/>
  <c r="C96" i="40"/>
  <c r="C50" i="40"/>
  <c r="H72" i="40"/>
  <c r="H73" i="40"/>
  <c r="H71" i="40"/>
  <c r="E72" i="40"/>
  <c r="E73" i="40"/>
  <c r="F73" i="40"/>
  <c r="I73" i="40" s="1"/>
  <c r="I74" i="40" s="1"/>
  <c r="E71" i="40"/>
  <c r="F71" i="40"/>
  <c r="H60" i="40"/>
  <c r="H61" i="40"/>
  <c r="H62" i="40"/>
  <c r="H63" i="40"/>
  <c r="H64" i="40"/>
  <c r="H65" i="40"/>
  <c r="H66" i="40"/>
  <c r="H59" i="40"/>
  <c r="E60" i="40"/>
  <c r="E61" i="40"/>
  <c r="F61" i="40" s="1"/>
  <c r="I61" i="40" s="1"/>
  <c r="E62" i="40"/>
  <c r="E63" i="40"/>
  <c r="E64" i="40"/>
  <c r="E65" i="40"/>
  <c r="F65" i="40" s="1"/>
  <c r="I65" i="40" s="1"/>
  <c r="E66" i="40"/>
  <c r="E59" i="40"/>
  <c r="F59" i="40" s="1"/>
  <c r="I59" i="40" s="1"/>
  <c r="H17" i="40"/>
  <c r="E17" i="40"/>
  <c r="F17" i="40"/>
  <c r="I17" i="40" s="1"/>
  <c r="H16" i="40"/>
  <c r="E16" i="40"/>
  <c r="F16" i="40" s="1"/>
  <c r="I16" i="40" s="1"/>
  <c r="H19" i="40"/>
  <c r="I19" i="40" s="1"/>
  <c r="F19" i="40"/>
  <c r="E19" i="40"/>
  <c r="H18" i="40"/>
  <c r="I18" i="40" s="1"/>
  <c r="F18" i="40"/>
  <c r="E18" i="40"/>
  <c r="H15" i="40"/>
  <c r="I15" i="40" s="1"/>
  <c r="E15" i="40"/>
  <c r="F15" i="40"/>
  <c r="H14" i="40"/>
  <c r="F14" i="40"/>
  <c r="I14" i="40" s="1"/>
  <c r="E14" i="40"/>
  <c r="C4" i="40"/>
  <c r="E27" i="40"/>
  <c r="E26" i="40"/>
  <c r="F26" i="40" s="1"/>
  <c r="I26" i="40" s="1"/>
  <c r="E25" i="40"/>
  <c r="F25" i="40"/>
  <c r="I224" i="40"/>
  <c r="I223" i="40"/>
  <c r="I222" i="40"/>
  <c r="I221" i="40"/>
  <c r="I220" i="40"/>
  <c r="I219" i="40"/>
  <c r="I218" i="40"/>
  <c r="I217" i="40"/>
  <c r="I216" i="40"/>
  <c r="I215" i="40"/>
  <c r="I225" i="40" s="1"/>
  <c r="I214" i="40"/>
  <c r="I213" i="40"/>
  <c r="F203" i="40"/>
  <c r="I203" i="40"/>
  <c r="F195" i="40"/>
  <c r="I195" i="40" s="1"/>
  <c r="I179" i="40"/>
  <c r="I178" i="40"/>
  <c r="I177" i="40"/>
  <c r="I176" i="40"/>
  <c r="I175" i="40"/>
  <c r="I174" i="40"/>
  <c r="I173" i="40"/>
  <c r="I172" i="40"/>
  <c r="I171" i="40"/>
  <c r="I170" i="40"/>
  <c r="I169" i="40"/>
  <c r="I180" i="40" s="1"/>
  <c r="I168" i="40"/>
  <c r="F158" i="40"/>
  <c r="I158" i="40" s="1"/>
  <c r="F150" i="40"/>
  <c r="I150" i="40" s="1"/>
  <c r="I134" i="40"/>
  <c r="I133" i="40"/>
  <c r="I132" i="40"/>
  <c r="I131" i="40"/>
  <c r="I130" i="40"/>
  <c r="I129" i="40"/>
  <c r="I128" i="40"/>
  <c r="I127" i="40"/>
  <c r="I126" i="40"/>
  <c r="I125" i="40"/>
  <c r="I124" i="40"/>
  <c r="I123" i="40"/>
  <c r="F117" i="40"/>
  <c r="F113" i="40"/>
  <c r="I113" i="40" s="1"/>
  <c r="F104" i="40"/>
  <c r="I104" i="40" s="1"/>
  <c r="L97" i="40"/>
  <c r="K97" i="40"/>
  <c r="L96" i="40"/>
  <c r="K96" i="40"/>
  <c r="I88" i="40"/>
  <c r="I87" i="40"/>
  <c r="I86" i="40"/>
  <c r="I85" i="40"/>
  <c r="I84" i="40"/>
  <c r="I83" i="40"/>
  <c r="I82" i="40"/>
  <c r="I81" i="40"/>
  <c r="I80" i="40"/>
  <c r="I79" i="40"/>
  <c r="I78" i="40"/>
  <c r="I89" i="40" s="1"/>
  <c r="I77" i="40"/>
  <c r="F67" i="40"/>
  <c r="I67" i="40" s="1"/>
  <c r="F58" i="40"/>
  <c r="I58" i="40" s="1"/>
  <c r="L51" i="40"/>
  <c r="K51" i="40"/>
  <c r="L50" i="40"/>
  <c r="K50" i="40"/>
  <c r="I42" i="40"/>
  <c r="I41" i="40"/>
  <c r="I40" i="40"/>
  <c r="I39" i="40"/>
  <c r="I38" i="40"/>
  <c r="I37" i="40"/>
  <c r="I36" i="40"/>
  <c r="I35" i="40"/>
  <c r="I34" i="40"/>
  <c r="I33" i="40"/>
  <c r="I32" i="40"/>
  <c r="I43" i="40" s="1"/>
  <c r="I31" i="40"/>
  <c r="F27" i="40"/>
  <c r="H25" i="40"/>
  <c r="H27" i="40" s="1"/>
  <c r="F21" i="40"/>
  <c r="I21" i="40" s="1"/>
  <c r="H20" i="40"/>
  <c r="I20" i="40" s="1"/>
  <c r="E20" i="40"/>
  <c r="F20" i="40"/>
  <c r="H13" i="40"/>
  <c r="H26" i="40"/>
  <c r="E13" i="40"/>
  <c r="F12" i="40"/>
  <c r="I12" i="40" s="1"/>
  <c r="A187" i="40"/>
  <c r="A1" i="39"/>
  <c r="A1" i="38"/>
  <c r="L24" i="39"/>
  <c r="L51" i="39"/>
  <c r="K51" i="39"/>
  <c r="L50" i="39"/>
  <c r="K50" i="39"/>
  <c r="L40" i="39"/>
  <c r="K40" i="39"/>
  <c r="L39" i="39"/>
  <c r="K39" i="39"/>
  <c r="C68" i="39"/>
  <c r="C56" i="39"/>
  <c r="C44" i="39"/>
  <c r="C32" i="39"/>
  <c r="C19" i="39"/>
  <c r="C78" i="38"/>
  <c r="C64" i="38"/>
  <c r="C50" i="38"/>
  <c r="C36" i="38"/>
  <c r="C21" i="38"/>
  <c r="D23" i="41"/>
  <c r="D47" i="41"/>
  <c r="M53" i="40" s="1"/>
  <c r="A95" i="41"/>
  <c r="A72" i="41"/>
  <c r="A49" i="41"/>
  <c r="I25" i="40"/>
  <c r="I135" i="40"/>
  <c r="I71" i="40"/>
  <c r="F60" i="40"/>
  <c r="I60" i="40" s="1"/>
  <c r="F105" i="40"/>
  <c r="I105" i="40" s="1"/>
  <c r="F66" i="40"/>
  <c r="I117" i="40"/>
  <c r="F152" i="40"/>
  <c r="I152" i="40" s="1"/>
  <c r="F13" i="40"/>
  <c r="I13" i="40" s="1"/>
  <c r="A50" i="40"/>
  <c r="F72" i="40"/>
  <c r="F151" i="40"/>
  <c r="I151" i="40" s="1"/>
  <c r="F157" i="40"/>
  <c r="I157" i="40" s="1"/>
  <c r="A96" i="40"/>
  <c r="F118" i="40"/>
  <c r="F196" i="40"/>
  <c r="I196" i="40" s="1"/>
  <c r="F202" i="40"/>
  <c r="A142" i="40"/>
  <c r="F163" i="40"/>
  <c r="F106" i="40"/>
  <c r="F208" i="40"/>
  <c r="L76" i="39"/>
  <c r="K76" i="39"/>
  <c r="L75" i="39"/>
  <c r="K75" i="39"/>
  <c r="L74" i="39"/>
  <c r="K74" i="39"/>
  <c r="L73" i="39"/>
  <c r="K73" i="39"/>
  <c r="L72" i="39"/>
  <c r="K72" i="39"/>
  <c r="E72" i="39"/>
  <c r="A72" i="39"/>
  <c r="L64" i="39"/>
  <c r="K64" i="39"/>
  <c r="L63" i="39"/>
  <c r="K63" i="39"/>
  <c r="L62" i="39"/>
  <c r="K62" i="39"/>
  <c r="L61" i="39"/>
  <c r="K61" i="39"/>
  <c r="L60" i="39"/>
  <c r="K60" i="39"/>
  <c r="E60" i="39"/>
  <c r="A60" i="39"/>
  <c r="L52" i="39"/>
  <c r="K52" i="39"/>
  <c r="L49" i="39"/>
  <c r="K49" i="39"/>
  <c r="L48" i="39"/>
  <c r="K48" i="39"/>
  <c r="E48" i="39"/>
  <c r="A48" i="39"/>
  <c r="L38" i="39"/>
  <c r="K38" i="39"/>
  <c r="L37" i="39"/>
  <c r="K37" i="39"/>
  <c r="L36" i="39"/>
  <c r="K36" i="39"/>
  <c r="E36" i="39"/>
  <c r="A36" i="39"/>
  <c r="L28" i="39"/>
  <c r="K28" i="39"/>
  <c r="L27" i="39"/>
  <c r="K27" i="39"/>
  <c r="L26" i="39"/>
  <c r="K26" i="39"/>
  <c r="L25" i="39"/>
  <c r="K25" i="39"/>
  <c r="K24" i="39"/>
  <c r="K29" i="39" s="1"/>
  <c r="E24" i="39"/>
  <c r="A24" i="39"/>
  <c r="I163" i="40"/>
  <c r="I118" i="40"/>
  <c r="I208" i="40"/>
  <c r="I72" i="40"/>
  <c r="I66" i="40"/>
  <c r="I106" i="40"/>
  <c r="I202" i="40"/>
  <c r="F107" i="40"/>
  <c r="I107" i="40" s="1"/>
  <c r="F197" i="40"/>
  <c r="I197" i="40" s="1"/>
  <c r="F153" i="40"/>
  <c r="K65" i="39"/>
  <c r="K41" i="39"/>
  <c r="K53" i="39"/>
  <c r="K77" i="39"/>
  <c r="K88" i="38"/>
  <c r="K87" i="38"/>
  <c r="K86" i="38"/>
  <c r="K85" i="38"/>
  <c r="K84" i="38"/>
  <c r="K83" i="38"/>
  <c r="K82" i="38"/>
  <c r="L82" i="38" s="1"/>
  <c r="L89" i="38" s="1"/>
  <c r="P89" i="38" s="1"/>
  <c r="E82" i="38"/>
  <c r="A82" i="38"/>
  <c r="K74" i="38"/>
  <c r="L74" i="38" s="1"/>
  <c r="K73" i="38"/>
  <c r="L72" i="38"/>
  <c r="K72" i="38"/>
  <c r="K71" i="38"/>
  <c r="L71" i="38" s="1"/>
  <c r="K70" i="38"/>
  <c r="L70" i="38" s="1"/>
  <c r="K69" i="38"/>
  <c r="L68" i="38"/>
  <c r="K68" i="38"/>
  <c r="E68" i="38"/>
  <c r="A68" i="38"/>
  <c r="K60" i="38"/>
  <c r="L60" i="38" s="1"/>
  <c r="K59" i="38"/>
  <c r="L59" i="38" s="1"/>
  <c r="K58" i="38"/>
  <c r="L57" i="38"/>
  <c r="M57" i="38" s="1"/>
  <c r="N57" i="38" s="1"/>
  <c r="K57" i="38"/>
  <c r="K56" i="38"/>
  <c r="K55" i="38"/>
  <c r="K54" i="38"/>
  <c r="E54" i="38"/>
  <c r="A54" i="38"/>
  <c r="L46" i="38"/>
  <c r="M46" i="38" s="1"/>
  <c r="N46" i="38" s="1"/>
  <c r="K46" i="38"/>
  <c r="K45" i="38"/>
  <c r="L45" i="38" s="1"/>
  <c r="L44" i="38"/>
  <c r="M44" i="38" s="1"/>
  <c r="K44" i="38"/>
  <c r="K43" i="38"/>
  <c r="M43" i="38" s="1"/>
  <c r="N43" i="38" s="1"/>
  <c r="K42" i="38"/>
  <c r="L42" i="38" s="1"/>
  <c r="K41" i="38"/>
  <c r="L41" i="38"/>
  <c r="K40" i="38"/>
  <c r="E40" i="38"/>
  <c r="A40" i="38"/>
  <c r="K32" i="38"/>
  <c r="L32" i="38" s="1"/>
  <c r="K31" i="38"/>
  <c r="K30" i="38"/>
  <c r="K29" i="38"/>
  <c r="K28" i="38"/>
  <c r="L28" i="38"/>
  <c r="N28" i="38" s="1"/>
  <c r="K27" i="38"/>
  <c r="K26" i="38"/>
  <c r="M26" i="38" s="1"/>
  <c r="E26" i="38"/>
  <c r="A26" i="38"/>
  <c r="F62" i="40"/>
  <c r="I62" i="40"/>
  <c r="F154" i="40"/>
  <c r="I154" i="40"/>
  <c r="F198" i="40"/>
  <c r="I198" i="40"/>
  <c r="L26" i="38"/>
  <c r="L30" i="38"/>
  <c r="L43" i="38"/>
  <c r="L54" i="38"/>
  <c r="L56" i="38"/>
  <c r="N56" i="38"/>
  <c r="L58" i="38"/>
  <c r="N58" i="38"/>
  <c r="L69" i="38"/>
  <c r="M69" i="38" s="1"/>
  <c r="L73" i="38"/>
  <c r="M73" i="38" s="1"/>
  <c r="L84" i="38"/>
  <c r="L86" i="38"/>
  <c r="L88" i="38"/>
  <c r="M28" i="38"/>
  <c r="M41" i="38"/>
  <c r="N41" i="38"/>
  <c r="M56" i="38"/>
  <c r="M58" i="38"/>
  <c r="M84" i="38"/>
  <c r="N84" i="38"/>
  <c r="M88" i="38"/>
  <c r="N88" i="38" s="1"/>
  <c r="L40" i="38"/>
  <c r="L83" i="38"/>
  <c r="M83" i="38" s="1"/>
  <c r="N83" i="38" s="1"/>
  <c r="L85" i="38"/>
  <c r="M85" i="38"/>
  <c r="L87" i="38"/>
  <c r="M87" i="38" s="1"/>
  <c r="N87" i="38" s="1"/>
  <c r="L27" i="38"/>
  <c r="M27" i="38" s="1"/>
  <c r="L29" i="38"/>
  <c r="N29" i="38" s="1"/>
  <c r="M72" i="38"/>
  <c r="N72" i="38"/>
  <c r="F109" i="40"/>
  <c r="I109" i="40"/>
  <c r="F63" i="40"/>
  <c r="I63" i="40"/>
  <c r="F199" i="40"/>
  <c r="I199" i="40"/>
  <c r="F156" i="40"/>
  <c r="I156" i="40"/>
  <c r="M30" i="38"/>
  <c r="N30" i="38"/>
  <c r="M40" i="38"/>
  <c r="M29" i="38"/>
  <c r="N40" i="38"/>
  <c r="N85" i="38"/>
  <c r="F200" i="40"/>
  <c r="I200" i="40"/>
  <c r="F64" i="40"/>
  <c r="I64" i="40"/>
  <c r="F110" i="40"/>
  <c r="I110" i="40"/>
  <c r="F111" i="40"/>
  <c r="I111" i="40"/>
  <c r="E130" i="4"/>
  <c r="D130" i="4"/>
  <c r="C130" i="4"/>
  <c r="B130" i="4"/>
  <c r="E109" i="4"/>
  <c r="D109" i="4"/>
  <c r="C109" i="4"/>
  <c r="B109" i="4"/>
  <c r="D88" i="4"/>
  <c r="C88" i="4"/>
  <c r="B88" i="4"/>
  <c r="E67" i="4"/>
  <c r="D67" i="4"/>
  <c r="C67" i="4"/>
  <c r="B67" i="4"/>
  <c r="E128" i="4"/>
  <c r="D128" i="4"/>
  <c r="C128" i="4"/>
  <c r="B128" i="4"/>
  <c r="E107" i="4"/>
  <c r="D107" i="4"/>
  <c r="C107" i="4"/>
  <c r="B107" i="4"/>
  <c r="E86" i="4"/>
  <c r="D86" i="4"/>
  <c r="C86" i="4"/>
  <c r="B86" i="4"/>
  <c r="E65" i="4"/>
  <c r="D65" i="4"/>
  <c r="C65" i="4"/>
  <c r="B65" i="4"/>
  <c r="C46" i="4"/>
  <c r="D46" i="4"/>
  <c r="E46" i="4"/>
  <c r="B46" i="4"/>
  <c r="B44" i="4"/>
  <c r="C44" i="4"/>
  <c r="D44" i="4"/>
  <c r="E44" i="4"/>
  <c r="J129" i="36"/>
  <c r="H17" i="36"/>
  <c r="H16" i="36"/>
  <c r="H16" i="5"/>
  <c r="H15" i="5"/>
  <c r="F14" i="5" s="1"/>
  <c r="J102" i="37"/>
  <c r="J101" i="37"/>
  <c r="C73" i="35"/>
  <c r="C92" i="35"/>
  <c r="C92" i="37"/>
  <c r="C73" i="37"/>
  <c r="J96" i="35"/>
  <c r="J81" i="35"/>
  <c r="J80" i="35"/>
  <c r="J79" i="35"/>
  <c r="J78" i="35"/>
  <c r="J77" i="35"/>
  <c r="J62" i="35"/>
  <c r="J61" i="35"/>
  <c r="J100" i="35"/>
  <c r="J99" i="35"/>
  <c r="J98" i="35"/>
  <c r="J97" i="35"/>
  <c r="I120" i="36"/>
  <c r="I119" i="5"/>
  <c r="I117" i="5"/>
  <c r="I116" i="5"/>
  <c r="I114" i="5"/>
  <c r="D123" i="4"/>
  <c r="J83" i="37"/>
  <c r="J82" i="37"/>
  <c r="I96" i="36"/>
  <c r="J61" i="37"/>
  <c r="J68" i="37" s="1"/>
  <c r="J67" i="37"/>
  <c r="J66" i="37"/>
  <c r="J65" i="37"/>
  <c r="J64" i="37"/>
  <c r="J63" i="37"/>
  <c r="J62" i="37"/>
  <c r="K66" i="37"/>
  <c r="K65" i="37"/>
  <c r="K64" i="37"/>
  <c r="K63" i="37"/>
  <c r="K62" i="37"/>
  <c r="K61" i="37"/>
  <c r="E61" i="37"/>
  <c r="K50" i="37"/>
  <c r="K49" i="37"/>
  <c r="J49" i="37"/>
  <c r="K48" i="37"/>
  <c r="J48" i="37"/>
  <c r="K47" i="37"/>
  <c r="J47" i="37"/>
  <c r="K46" i="37"/>
  <c r="J46" i="37"/>
  <c r="K45" i="37"/>
  <c r="J45" i="37"/>
  <c r="E45" i="37"/>
  <c r="K65" i="35"/>
  <c r="J65" i="35"/>
  <c r="K64" i="35"/>
  <c r="J64" i="35"/>
  <c r="K63" i="35"/>
  <c r="J63" i="35"/>
  <c r="K62" i="35"/>
  <c r="K61" i="35"/>
  <c r="E61" i="35"/>
  <c r="A61" i="35"/>
  <c r="K100" i="37"/>
  <c r="J100" i="37"/>
  <c r="K99" i="37"/>
  <c r="J99" i="37"/>
  <c r="K98" i="37"/>
  <c r="J98" i="37"/>
  <c r="K97" i="37"/>
  <c r="J97" i="37"/>
  <c r="K96" i="37"/>
  <c r="J96" i="37"/>
  <c r="E96" i="37"/>
  <c r="A96" i="37"/>
  <c r="K81" i="37"/>
  <c r="J81" i="37"/>
  <c r="K80" i="37"/>
  <c r="J80" i="37"/>
  <c r="K79" i="37"/>
  <c r="J79" i="37"/>
  <c r="K78" i="37"/>
  <c r="J78" i="37"/>
  <c r="K77" i="37"/>
  <c r="J77" i="37"/>
  <c r="E77" i="37"/>
  <c r="A77" i="37"/>
  <c r="C57" i="37"/>
  <c r="C41" i="37"/>
  <c r="K31" i="37"/>
  <c r="K30" i="37"/>
  <c r="J30" i="37"/>
  <c r="K29" i="37"/>
  <c r="J29" i="37"/>
  <c r="K28" i="37"/>
  <c r="J28" i="37"/>
  <c r="K27" i="37"/>
  <c r="J27" i="37"/>
  <c r="K26" i="37"/>
  <c r="J26" i="37"/>
  <c r="E26" i="37"/>
  <c r="A26" i="37"/>
  <c r="A45" i="37" s="1"/>
  <c r="A61" i="37" s="1"/>
  <c r="C21" i="37"/>
  <c r="L10" i="37"/>
  <c r="A1" i="37"/>
  <c r="E156" i="36"/>
  <c r="E155" i="36"/>
  <c r="E154" i="36"/>
  <c r="G135" i="36"/>
  <c r="F135" i="36"/>
  <c r="R118" i="36" s="1"/>
  <c r="G134" i="36"/>
  <c r="F134" i="36"/>
  <c r="Q118" i="36" s="1"/>
  <c r="G133" i="36"/>
  <c r="F133" i="36"/>
  <c r="P118" i="36" s="1"/>
  <c r="G132" i="36"/>
  <c r="F132" i="36"/>
  <c r="O118" i="36" s="1"/>
  <c r="G131" i="36"/>
  <c r="F131" i="36"/>
  <c r="N118" i="36" s="1"/>
  <c r="I128" i="36"/>
  <c r="I127" i="36"/>
  <c r="I126" i="36"/>
  <c r="I125" i="36"/>
  <c r="I124" i="36"/>
  <c r="I123" i="36"/>
  <c r="I122" i="36"/>
  <c r="I121" i="36"/>
  <c r="I119" i="36"/>
  <c r="D115" i="36"/>
  <c r="G112" i="36"/>
  <c r="F112" i="36"/>
  <c r="R94" i="36" s="1"/>
  <c r="G111" i="36"/>
  <c r="F111" i="36"/>
  <c r="Q94" i="36" s="1"/>
  <c r="G110" i="36"/>
  <c r="F110" i="36"/>
  <c r="P94" i="36" s="1"/>
  <c r="G109" i="36"/>
  <c r="F109" i="36"/>
  <c r="O94" i="36" s="1"/>
  <c r="G108" i="36"/>
  <c r="F108" i="36"/>
  <c r="N94" i="36" s="1"/>
  <c r="I105" i="36"/>
  <c r="I104" i="36"/>
  <c r="I97" i="36"/>
  <c r="I95" i="36"/>
  <c r="D91" i="36"/>
  <c r="G88" i="36"/>
  <c r="F88" i="36"/>
  <c r="R71" i="36" s="1"/>
  <c r="G87" i="36"/>
  <c r="F87" i="36"/>
  <c r="Q71" i="36" s="1"/>
  <c r="G86" i="36"/>
  <c r="F86" i="36"/>
  <c r="P71" i="36" s="1"/>
  <c r="G85" i="36"/>
  <c r="F85" i="36"/>
  <c r="O71" i="36" s="1"/>
  <c r="O77" i="36" s="1"/>
  <c r="G84" i="36"/>
  <c r="F84" i="36"/>
  <c r="N71" i="36" s="1"/>
  <c r="I81" i="36"/>
  <c r="I80" i="36"/>
  <c r="I79" i="36"/>
  <c r="I74" i="36"/>
  <c r="I72" i="36"/>
  <c r="D68" i="36"/>
  <c r="G65" i="36"/>
  <c r="F65" i="36"/>
  <c r="R48" i="36" s="1"/>
  <c r="G64" i="36"/>
  <c r="F64" i="36"/>
  <c r="Q48" i="36" s="1"/>
  <c r="G63" i="36"/>
  <c r="F63" i="36"/>
  <c r="P48" i="36" s="1"/>
  <c r="G62" i="36"/>
  <c r="F62" i="36"/>
  <c r="O48" i="36" s="1"/>
  <c r="G61" i="36"/>
  <c r="F61" i="36"/>
  <c r="N48" i="36" s="1"/>
  <c r="I58" i="36"/>
  <c r="I57" i="36"/>
  <c r="I56" i="36"/>
  <c r="I55" i="36"/>
  <c r="I54" i="36"/>
  <c r="I53" i="36"/>
  <c r="I51" i="36"/>
  <c r="I50" i="36"/>
  <c r="I49" i="36"/>
  <c r="D45" i="36"/>
  <c r="G42" i="36"/>
  <c r="F42" i="36"/>
  <c r="R23" i="36" s="1"/>
  <c r="G41" i="36"/>
  <c r="F41" i="36"/>
  <c r="Q23" i="36" s="1"/>
  <c r="G40" i="36"/>
  <c r="F40" i="36"/>
  <c r="P23" i="36" s="1"/>
  <c r="G39" i="36"/>
  <c r="F39" i="36"/>
  <c r="O23" i="36" s="1"/>
  <c r="O33" i="36" s="1"/>
  <c r="G38" i="36"/>
  <c r="F38" i="36"/>
  <c r="N23" i="36" s="1"/>
  <c r="N33" i="36" s="1"/>
  <c r="I35" i="36"/>
  <c r="I34" i="36"/>
  <c r="I33" i="36"/>
  <c r="I32" i="36"/>
  <c r="I31" i="36"/>
  <c r="I30" i="36"/>
  <c r="I29" i="36"/>
  <c r="I27" i="36"/>
  <c r="I26" i="36"/>
  <c r="I24" i="36"/>
  <c r="D20" i="36"/>
  <c r="A1" i="36"/>
  <c r="C39" i="4"/>
  <c r="K99" i="35"/>
  <c r="K100" i="35"/>
  <c r="K98" i="35"/>
  <c r="K97" i="35"/>
  <c r="K96" i="35"/>
  <c r="K80" i="35"/>
  <c r="K81" i="35"/>
  <c r="K79" i="35"/>
  <c r="K78" i="35"/>
  <c r="K77" i="35"/>
  <c r="K50" i="35"/>
  <c r="K49" i="35"/>
  <c r="J49" i="35"/>
  <c r="K48" i="35"/>
  <c r="J48" i="35"/>
  <c r="K47" i="35"/>
  <c r="J47" i="35"/>
  <c r="K46" i="35"/>
  <c r="J46" i="35"/>
  <c r="K45" i="35"/>
  <c r="J45" i="35"/>
  <c r="J28" i="35"/>
  <c r="J27" i="35"/>
  <c r="J26" i="35"/>
  <c r="K31" i="35"/>
  <c r="K30" i="35"/>
  <c r="K29" i="35"/>
  <c r="K28" i="35"/>
  <c r="K27" i="35"/>
  <c r="K26" i="35"/>
  <c r="A26" i="35"/>
  <c r="L10" i="35"/>
  <c r="J52" i="37"/>
  <c r="J103" i="37"/>
  <c r="J84" i="37"/>
  <c r="J33" i="37"/>
  <c r="C57" i="35"/>
  <c r="C41" i="35"/>
  <c r="C21" i="35"/>
  <c r="A1" i="35"/>
  <c r="E96" i="35"/>
  <c r="A96" i="35"/>
  <c r="E77" i="35"/>
  <c r="A77" i="35"/>
  <c r="E45" i="35"/>
  <c r="A45" i="35"/>
  <c r="J30" i="35"/>
  <c r="J29" i="35"/>
  <c r="J33" i="35" s="1"/>
  <c r="E26" i="35"/>
  <c r="J103" i="35"/>
  <c r="J84" i="35"/>
  <c r="C49" i="24"/>
  <c r="F170" i="34"/>
  <c r="E170" i="34"/>
  <c r="D170" i="34"/>
  <c r="D171" i="34" s="1"/>
  <c r="I118" i="5"/>
  <c r="A1" i="5"/>
  <c r="A1" i="34"/>
  <c r="H377" i="34"/>
  <c r="H378" i="34" s="1"/>
  <c r="G377" i="34"/>
  <c r="G378" i="34" s="1"/>
  <c r="F377" i="34"/>
  <c r="F378" i="34" s="1"/>
  <c r="E377" i="34"/>
  <c r="E378" i="34" s="1"/>
  <c r="D377" i="34"/>
  <c r="D378" i="34" s="1"/>
  <c r="C377" i="34"/>
  <c r="C378" i="34" s="1"/>
  <c r="B377" i="34"/>
  <c r="B378" i="34" s="1"/>
  <c r="H379" i="34" s="1"/>
  <c r="A368" i="34"/>
  <c r="A367" i="34"/>
  <c r="H360" i="34"/>
  <c r="H361" i="34" s="1"/>
  <c r="G360" i="34"/>
  <c r="G361" i="34" s="1"/>
  <c r="F360" i="34"/>
  <c r="E360" i="34"/>
  <c r="D360" i="34"/>
  <c r="C360" i="34"/>
  <c r="B360" i="34"/>
  <c r="A350" i="34"/>
  <c r="A349" i="34"/>
  <c r="H342" i="34"/>
  <c r="H343" i="34" s="1"/>
  <c r="G342" i="34"/>
  <c r="G343" i="34"/>
  <c r="F342" i="34"/>
  <c r="F343" i="34" s="1"/>
  <c r="E342" i="34"/>
  <c r="E343" i="34" s="1"/>
  <c r="D342" i="34"/>
  <c r="D343" i="34" s="1"/>
  <c r="C342" i="34"/>
  <c r="C343" i="34" s="1"/>
  <c r="A332" i="34"/>
  <c r="A331" i="34"/>
  <c r="H324" i="34"/>
  <c r="H325" i="34" s="1"/>
  <c r="G324" i="34"/>
  <c r="G325" i="34" s="1"/>
  <c r="F324" i="34"/>
  <c r="F325" i="34" s="1"/>
  <c r="E324" i="34"/>
  <c r="E325" i="34" s="1"/>
  <c r="D324" i="34"/>
  <c r="C324" i="34"/>
  <c r="B324" i="34"/>
  <c r="A314" i="34"/>
  <c r="A313" i="34"/>
  <c r="B309" i="34"/>
  <c r="I49" i="5"/>
  <c r="I96" i="5"/>
  <c r="I95" i="5"/>
  <c r="I94" i="5"/>
  <c r="I93" i="5"/>
  <c r="I92" i="5"/>
  <c r="I91" i="5"/>
  <c r="B123" i="4"/>
  <c r="C102" i="4"/>
  <c r="D102" i="4"/>
  <c r="B102" i="4"/>
  <c r="C81" i="4"/>
  <c r="D81" i="4"/>
  <c r="E81" i="4"/>
  <c r="B81" i="4"/>
  <c r="C60" i="4"/>
  <c r="D60" i="4"/>
  <c r="B60" i="4"/>
  <c r="B39" i="4"/>
  <c r="A1" i="24"/>
  <c r="AA49" i="24"/>
  <c r="U49" i="24"/>
  <c r="O49" i="24"/>
  <c r="I49" i="24"/>
  <c r="AD45" i="24"/>
  <c r="X45" i="24"/>
  <c r="R45" i="24"/>
  <c r="L45" i="24"/>
  <c r="F45" i="24"/>
  <c r="X43" i="24"/>
  <c r="AD43" i="24"/>
  <c r="R43" i="24"/>
  <c r="L43" i="24"/>
  <c r="F43" i="24"/>
  <c r="Z43" i="24"/>
  <c r="T43" i="24"/>
  <c r="N43" i="24"/>
  <c r="H43" i="24"/>
  <c r="AD37" i="24"/>
  <c r="AC42" i="24"/>
  <c r="AC41" i="24"/>
  <c r="AC40" i="24"/>
  <c r="AC39" i="24"/>
  <c r="AC38" i="24"/>
  <c r="W42" i="24"/>
  <c r="W41" i="24"/>
  <c r="W40" i="24"/>
  <c r="W39" i="24"/>
  <c r="W38" i="24"/>
  <c r="X37" i="24"/>
  <c r="U48" i="24" s="1"/>
  <c r="R37" i="24"/>
  <c r="O48" i="24"/>
  <c r="Q41" i="24"/>
  <c r="Q42" i="24"/>
  <c r="Q40" i="24"/>
  <c r="Q39" i="24"/>
  <c r="Q38" i="24"/>
  <c r="L37" i="24"/>
  <c r="K42" i="24"/>
  <c r="K41" i="24"/>
  <c r="K40" i="24"/>
  <c r="K39" i="24"/>
  <c r="K38" i="24"/>
  <c r="Z45" i="24"/>
  <c r="T45" i="24"/>
  <c r="N45" i="24"/>
  <c r="H45" i="24"/>
  <c r="B45" i="24"/>
  <c r="F37" i="24"/>
  <c r="E42" i="24"/>
  <c r="E41" i="24"/>
  <c r="E40" i="24"/>
  <c r="E39" i="24"/>
  <c r="E38" i="24"/>
  <c r="AD35" i="24"/>
  <c r="X35" i="24"/>
  <c r="R35" i="24"/>
  <c r="L35" i="24"/>
  <c r="F35" i="24"/>
  <c r="Z42" i="24"/>
  <c r="Z41" i="24"/>
  <c r="Z40" i="24"/>
  <c r="Z39" i="24"/>
  <c r="Z38" i="24"/>
  <c r="T42" i="24"/>
  <c r="T41" i="24"/>
  <c r="T40" i="24"/>
  <c r="T39" i="24"/>
  <c r="T38" i="24"/>
  <c r="N42" i="24"/>
  <c r="N41" i="24"/>
  <c r="N40" i="24"/>
  <c r="N39" i="24"/>
  <c r="N38" i="24"/>
  <c r="H42" i="24"/>
  <c r="H41" i="24"/>
  <c r="H40" i="24"/>
  <c r="H39" i="24"/>
  <c r="H38" i="24"/>
  <c r="Z37" i="24"/>
  <c r="T37" i="24"/>
  <c r="N37" i="24"/>
  <c r="H37" i="24"/>
  <c r="B42" i="24"/>
  <c r="B41" i="24"/>
  <c r="B40" i="24"/>
  <c r="B39" i="24"/>
  <c r="B38" i="24"/>
  <c r="B43" i="24"/>
  <c r="B37" i="24"/>
  <c r="AD28" i="24"/>
  <c r="AD27" i="24"/>
  <c r="AD26" i="24"/>
  <c r="AD25" i="24"/>
  <c r="AD24" i="24"/>
  <c r="AD23" i="24"/>
  <c r="X26" i="24"/>
  <c r="X23" i="24"/>
  <c r="B223" i="34"/>
  <c r="B224" i="34" s="1"/>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L17" i="24"/>
  <c r="L16" i="24"/>
  <c r="L15" i="24"/>
  <c r="L14" i="24"/>
  <c r="L13" i="24"/>
  <c r="L12" i="24"/>
  <c r="L11" i="24"/>
  <c r="L10" i="24"/>
  <c r="L9" i="24"/>
  <c r="I19" i="24" s="1"/>
  <c r="F17" i="24"/>
  <c r="F16" i="24"/>
  <c r="F15" i="24"/>
  <c r="F14" i="24"/>
  <c r="F13" i="24"/>
  <c r="F12" i="24"/>
  <c r="F11" i="24"/>
  <c r="F10" i="24"/>
  <c r="F9" i="24"/>
  <c r="C48" i="24"/>
  <c r="C30" i="24"/>
  <c r="C19" i="24"/>
  <c r="I48" i="24"/>
  <c r="AA48" i="24"/>
  <c r="U19" i="24"/>
  <c r="O19" i="24"/>
  <c r="AA19" i="24"/>
  <c r="U30" i="24"/>
  <c r="O30" i="24"/>
  <c r="AA30" i="24"/>
  <c r="I30" i="24"/>
  <c r="AB2" i="24"/>
  <c r="V2" i="24"/>
  <c r="P2" i="24"/>
  <c r="J2" i="24"/>
  <c r="D2" i="24"/>
  <c r="H302" i="34"/>
  <c r="H303" i="34" s="1"/>
  <c r="G302" i="34"/>
  <c r="G303" i="34" s="1"/>
  <c r="F302" i="34"/>
  <c r="F303" i="34" s="1"/>
  <c r="E302" i="34"/>
  <c r="E303" i="34" s="1"/>
  <c r="D302" i="34"/>
  <c r="D303" i="34" s="1"/>
  <c r="C302" i="34"/>
  <c r="B302" i="34"/>
  <c r="A292" i="34"/>
  <c r="A291" i="34"/>
  <c r="H284" i="34"/>
  <c r="H285" i="34" s="1"/>
  <c r="G284" i="34"/>
  <c r="G285" i="34" s="1"/>
  <c r="F284" i="34"/>
  <c r="F285" i="34" s="1"/>
  <c r="E284" i="34"/>
  <c r="E285" i="34" s="1"/>
  <c r="D284" i="34"/>
  <c r="D285" i="34" s="1"/>
  <c r="C284" i="34"/>
  <c r="C285" i="34" s="1"/>
  <c r="A274" i="34"/>
  <c r="A273" i="34"/>
  <c r="H266" i="34"/>
  <c r="H267" i="34" s="1"/>
  <c r="G266" i="34"/>
  <c r="G267" i="34" s="1"/>
  <c r="F266" i="34"/>
  <c r="F267" i="34" s="1"/>
  <c r="E266" i="34"/>
  <c r="E267" i="34" s="1"/>
  <c r="D266" i="34"/>
  <c r="C266" i="34"/>
  <c r="A256" i="34"/>
  <c r="A255" i="34"/>
  <c r="H248" i="34"/>
  <c r="H249" i="34" s="1"/>
  <c r="G248" i="34"/>
  <c r="G249" i="34" s="1"/>
  <c r="F248" i="34"/>
  <c r="E248" i="34"/>
  <c r="D248" i="34"/>
  <c r="D249" i="34" s="1"/>
  <c r="C248" i="34"/>
  <c r="A235" i="34"/>
  <c r="A234" i="34"/>
  <c r="B230" i="34"/>
  <c r="H223" i="34"/>
  <c r="H224" i="34" s="1"/>
  <c r="G223" i="34"/>
  <c r="G224" i="34" s="1"/>
  <c r="F223" i="34"/>
  <c r="F224" i="34" s="1"/>
  <c r="E223" i="34"/>
  <c r="E224" i="34" s="1"/>
  <c r="D223" i="34"/>
  <c r="D224" i="34" s="1"/>
  <c r="C223" i="34"/>
  <c r="C224" i="34" s="1"/>
  <c r="A214" i="34"/>
  <c r="A213" i="34"/>
  <c r="H207" i="34"/>
  <c r="F207" i="34"/>
  <c r="E207" i="34"/>
  <c r="G207" i="34"/>
  <c r="B207" i="34"/>
  <c r="H208" i="34" s="1"/>
  <c r="A196" i="34"/>
  <c r="A195" i="34"/>
  <c r="G189" i="34"/>
  <c r="F189" i="34"/>
  <c r="D189" i="34"/>
  <c r="H189" i="34"/>
  <c r="E189" i="34"/>
  <c r="C189" i="34"/>
  <c r="B188" i="34"/>
  <c r="B189" i="34" s="1"/>
  <c r="A178" i="34"/>
  <c r="A177" i="34"/>
  <c r="H171" i="34"/>
  <c r="G171" i="34"/>
  <c r="C170" i="34"/>
  <c r="C171" i="34" s="1"/>
  <c r="B171" i="34"/>
  <c r="A160" i="34"/>
  <c r="A159" i="34"/>
  <c r="B155" i="34"/>
  <c r="H148" i="34"/>
  <c r="H149" i="34" s="1"/>
  <c r="G148" i="34"/>
  <c r="G149" i="34" s="1"/>
  <c r="F148" i="34"/>
  <c r="F149" i="34" s="1"/>
  <c r="E148" i="34"/>
  <c r="E149" i="34" s="1"/>
  <c r="D148" i="34"/>
  <c r="D149" i="34" s="1"/>
  <c r="C148" i="34"/>
  <c r="C149" i="34" s="1"/>
  <c r="B148" i="34"/>
  <c r="B149" i="34" s="1"/>
  <c r="H150" i="34" s="1"/>
  <c r="A139" i="34"/>
  <c r="A138" i="34"/>
  <c r="E131" i="34"/>
  <c r="E132" i="34" s="1"/>
  <c r="D131" i="34"/>
  <c r="D132" i="34" s="1"/>
  <c r="C131" i="34"/>
  <c r="C132" i="34" s="1"/>
  <c r="B131" i="34"/>
  <c r="B132" i="34" s="1"/>
  <c r="H133" i="34" s="1"/>
  <c r="D69" i="4" s="1"/>
  <c r="A122" i="34"/>
  <c r="A121" i="34"/>
  <c r="C69" i="4"/>
  <c r="A104" i="34"/>
  <c r="A103" i="34"/>
  <c r="A86" i="34"/>
  <c r="A85" i="34"/>
  <c r="B81" i="34"/>
  <c r="A8" i="34"/>
  <c r="A46" i="34"/>
  <c r="B116" i="4"/>
  <c r="E132" i="4"/>
  <c r="E122" i="4"/>
  <c r="E127" i="4" s="1"/>
  <c r="E125" i="4" s="1"/>
  <c r="D122" i="4"/>
  <c r="D127" i="4" s="1"/>
  <c r="D125" i="4" s="1"/>
  <c r="C122" i="4"/>
  <c r="C127" i="4" s="1"/>
  <c r="C125" i="4" s="1"/>
  <c r="B122" i="4"/>
  <c r="B127" i="4" s="1"/>
  <c r="B125" i="4" s="1"/>
  <c r="E121" i="4"/>
  <c r="D121" i="4"/>
  <c r="C121" i="4"/>
  <c r="B121" i="4"/>
  <c r="E101" i="4"/>
  <c r="E106" i="4" s="1"/>
  <c r="E104" i="4" s="1"/>
  <c r="D101" i="4"/>
  <c r="D106" i="4" s="1"/>
  <c r="D104" i="4" s="1"/>
  <c r="C101" i="4"/>
  <c r="C106" i="4" s="1"/>
  <c r="C104" i="4" s="1"/>
  <c r="B101" i="4"/>
  <c r="B106" i="4" s="1"/>
  <c r="B104" i="4" s="1"/>
  <c r="E100" i="4"/>
  <c r="D100" i="4"/>
  <c r="C100" i="4"/>
  <c r="B100" i="4"/>
  <c r="B95" i="4"/>
  <c r="E80" i="4"/>
  <c r="E85" i="4" s="1"/>
  <c r="E83" i="4" s="1"/>
  <c r="D80" i="4"/>
  <c r="D85" i="4" s="1"/>
  <c r="D83" i="4" s="1"/>
  <c r="C80" i="4"/>
  <c r="C85" i="4" s="1"/>
  <c r="C83" i="4" s="1"/>
  <c r="B80" i="4"/>
  <c r="B85" i="4" s="1"/>
  <c r="B83" i="4" s="1"/>
  <c r="E79" i="4"/>
  <c r="D79" i="4"/>
  <c r="C79" i="4"/>
  <c r="B79" i="4"/>
  <c r="B74" i="4"/>
  <c r="E69" i="4"/>
  <c r="E59" i="4"/>
  <c r="E64" i="4" s="1"/>
  <c r="E62" i="4" s="1"/>
  <c r="D59" i="4"/>
  <c r="D64" i="4" s="1"/>
  <c r="D62" i="4" s="1"/>
  <c r="C59" i="4"/>
  <c r="C64" i="4" s="1"/>
  <c r="C62" i="4" s="1"/>
  <c r="B59" i="4"/>
  <c r="B64" i="4" s="1"/>
  <c r="B62" i="4" s="1"/>
  <c r="E58" i="4"/>
  <c r="D58" i="4"/>
  <c r="C58" i="4"/>
  <c r="B58" i="4"/>
  <c r="B53" i="4"/>
  <c r="B69" i="4"/>
  <c r="A65" i="34"/>
  <c r="A64" i="34"/>
  <c r="H74" i="34"/>
  <c r="H75" i="34" s="1"/>
  <c r="G74" i="34"/>
  <c r="G75" i="34" s="1"/>
  <c r="F74" i="34"/>
  <c r="F75" i="34" s="1"/>
  <c r="E74" i="34"/>
  <c r="E75" i="34" s="1"/>
  <c r="D74" i="34"/>
  <c r="D75" i="34" s="1"/>
  <c r="C74" i="34"/>
  <c r="C75" i="34" s="1"/>
  <c r="B74" i="34"/>
  <c r="B75" i="34" s="1"/>
  <c r="H76" i="34" s="1"/>
  <c r="E48" i="4" s="1"/>
  <c r="E38" i="4"/>
  <c r="E43" i="4" s="1"/>
  <c r="E41" i="4" s="1"/>
  <c r="E37" i="4"/>
  <c r="A47" i="34"/>
  <c r="A26" i="34"/>
  <c r="A27" i="34"/>
  <c r="H57" i="34"/>
  <c r="H58" i="34" s="1"/>
  <c r="G57" i="34"/>
  <c r="G58" i="34" s="1"/>
  <c r="F57" i="34"/>
  <c r="F58" i="34" s="1"/>
  <c r="E57" i="34"/>
  <c r="E58" i="34" s="1"/>
  <c r="D57" i="34"/>
  <c r="D58" i="34" s="1"/>
  <c r="C57" i="34"/>
  <c r="C58" i="34" s="1"/>
  <c r="B57" i="34"/>
  <c r="B58" i="34" s="1"/>
  <c r="A7" i="34"/>
  <c r="B3" i="34"/>
  <c r="D38" i="4"/>
  <c r="D43" i="4" s="1"/>
  <c r="D41" i="4" s="1"/>
  <c r="C38" i="4"/>
  <c r="C43" i="4" s="1"/>
  <c r="C41" i="4" s="1"/>
  <c r="B38" i="4"/>
  <c r="B43" i="4" s="1"/>
  <c r="B41" i="4" s="1"/>
  <c r="C19" i="4"/>
  <c r="D37" i="4"/>
  <c r="C37" i="4"/>
  <c r="B37" i="4"/>
  <c r="B7" i="4"/>
  <c r="B8" i="4" s="1"/>
  <c r="E150" i="5"/>
  <c r="E149" i="5"/>
  <c r="E148" i="5"/>
  <c r="F78" i="5"/>
  <c r="N69" i="5" s="1"/>
  <c r="F79" i="5"/>
  <c r="O69" i="5" s="1"/>
  <c r="O72" i="5" s="1"/>
  <c r="F80" i="5"/>
  <c r="P69" i="5" s="1"/>
  <c r="F81" i="5"/>
  <c r="Q69" i="5" s="1"/>
  <c r="F82" i="5"/>
  <c r="R69" i="5" s="1"/>
  <c r="R70" i="5" s="1"/>
  <c r="G79" i="5"/>
  <c r="F63" i="5"/>
  <c r="R46" i="5" s="1"/>
  <c r="F59" i="5"/>
  <c r="N46" i="5" s="1"/>
  <c r="N53" i="5" s="1"/>
  <c r="F60" i="5"/>
  <c r="O46" i="5" s="1"/>
  <c r="F61" i="5"/>
  <c r="P46" i="5" s="1"/>
  <c r="F62" i="5"/>
  <c r="Q46" i="5" s="1"/>
  <c r="G59" i="5"/>
  <c r="I50" i="5"/>
  <c r="I29" i="5"/>
  <c r="I30" i="5"/>
  <c r="I31" i="5"/>
  <c r="I32" i="5"/>
  <c r="I33" i="5"/>
  <c r="F36" i="5"/>
  <c r="N22" i="5" s="1"/>
  <c r="N29" i="5" s="1"/>
  <c r="F37" i="5"/>
  <c r="O22" i="5" s="1"/>
  <c r="F38" i="5"/>
  <c r="P22" i="5" s="1"/>
  <c r="F39" i="5"/>
  <c r="Q22" i="5" s="1"/>
  <c r="F40" i="5"/>
  <c r="R22" i="5" s="1"/>
  <c r="G36" i="5"/>
  <c r="I53" i="5"/>
  <c r="I54" i="5"/>
  <c r="I55" i="5"/>
  <c r="I56" i="5"/>
  <c r="G60" i="5"/>
  <c r="G61" i="5"/>
  <c r="G62" i="5"/>
  <c r="G63" i="5"/>
  <c r="G37" i="5"/>
  <c r="G38" i="5"/>
  <c r="G39" i="5"/>
  <c r="G40" i="5"/>
  <c r="I120" i="5"/>
  <c r="I121" i="5"/>
  <c r="I122" i="5"/>
  <c r="F125" i="5"/>
  <c r="N112" i="5" s="1"/>
  <c r="F126" i="5"/>
  <c r="O112" i="5" s="1"/>
  <c r="F127" i="5"/>
  <c r="P112" i="5" s="1"/>
  <c r="F128" i="5"/>
  <c r="Q112" i="5" s="1"/>
  <c r="F129" i="5"/>
  <c r="R112" i="5" s="1"/>
  <c r="G125" i="5"/>
  <c r="G126" i="5"/>
  <c r="G127" i="5"/>
  <c r="G128" i="5"/>
  <c r="G129" i="5"/>
  <c r="F102" i="5"/>
  <c r="N88" i="5" s="1"/>
  <c r="I97" i="5"/>
  <c r="I98" i="5"/>
  <c r="I99" i="5"/>
  <c r="F103" i="5"/>
  <c r="O88" i="5" s="1"/>
  <c r="F104" i="5"/>
  <c r="P88" i="5" s="1"/>
  <c r="P93" i="5" s="1"/>
  <c r="F105" i="5"/>
  <c r="Q88" i="5" s="1"/>
  <c r="F106" i="5"/>
  <c r="R88" i="5" s="1"/>
  <c r="G102" i="5"/>
  <c r="G103" i="5"/>
  <c r="G104" i="5"/>
  <c r="G105" i="5"/>
  <c r="G106" i="5"/>
  <c r="G78" i="5"/>
  <c r="G80" i="5"/>
  <c r="G81" i="5"/>
  <c r="G82" i="5"/>
  <c r="D6" i="1"/>
  <c r="C37" i="38" s="1"/>
  <c r="D5" i="1"/>
  <c r="C22" i="37" s="1"/>
  <c r="D19" i="5"/>
  <c r="I113" i="5"/>
  <c r="D9" i="1"/>
  <c r="AA3" i="24" s="1"/>
  <c r="D109" i="5"/>
  <c r="I89" i="5"/>
  <c r="D8" i="1"/>
  <c r="I85" i="5"/>
  <c r="D85" i="5"/>
  <c r="I70" i="5"/>
  <c r="D66" i="5"/>
  <c r="I47" i="5"/>
  <c r="D43" i="5"/>
  <c r="I23" i="5"/>
  <c r="B32" i="4"/>
  <c r="B96" i="4" l="1"/>
  <c r="C58" i="37"/>
  <c r="H225" i="34"/>
  <c r="E90" i="4" s="1"/>
  <c r="E91" i="4" s="1"/>
  <c r="H59" i="34"/>
  <c r="D48" i="4" s="1"/>
  <c r="D49" i="4" s="1"/>
  <c r="B303" i="34"/>
  <c r="H304" i="34" s="1"/>
  <c r="E111" i="4" s="1"/>
  <c r="E112" i="4" s="1"/>
  <c r="D361" i="34"/>
  <c r="E361" i="34"/>
  <c r="I34" i="5"/>
  <c r="O94" i="5"/>
  <c r="O49" i="36"/>
  <c r="N59" i="38"/>
  <c r="M59" i="38"/>
  <c r="I27" i="40"/>
  <c r="I204" i="40"/>
  <c r="I227" i="40" s="1"/>
  <c r="I228" i="40" s="1"/>
  <c r="I229" i="40" s="1"/>
  <c r="I165" i="40"/>
  <c r="L47" i="38"/>
  <c r="P47" i="38" s="1"/>
  <c r="M45" i="38"/>
  <c r="N45" i="38"/>
  <c r="L75" i="38"/>
  <c r="P75" i="38" s="1"/>
  <c r="I120" i="40"/>
  <c r="I68" i="40"/>
  <c r="I91" i="40" s="1"/>
  <c r="I92" i="40" s="1"/>
  <c r="I93" i="40" s="1"/>
  <c r="I28" i="40"/>
  <c r="M47" i="38"/>
  <c r="I159" i="40"/>
  <c r="I182" i="40" s="1"/>
  <c r="I183" i="40" s="1"/>
  <c r="I184" i="40" s="1"/>
  <c r="L61" i="38"/>
  <c r="P61" i="38" s="1"/>
  <c r="N32" i="38"/>
  <c r="M32" i="38"/>
  <c r="M55" i="38"/>
  <c r="N55" i="38" s="1"/>
  <c r="M70" i="38"/>
  <c r="N70" i="38" s="1"/>
  <c r="I22" i="40"/>
  <c r="I45" i="40" s="1"/>
  <c r="I46" i="40" s="1"/>
  <c r="I47" i="40" s="1"/>
  <c r="I114" i="40"/>
  <c r="I137" i="40" s="1"/>
  <c r="I138" i="40" s="1"/>
  <c r="I139" i="40" s="1"/>
  <c r="H190" i="34"/>
  <c r="C90" i="4" s="1"/>
  <c r="C91" i="4" s="1"/>
  <c r="F249" i="34"/>
  <c r="N26" i="38"/>
  <c r="N27" i="38"/>
  <c r="N69" i="38"/>
  <c r="M74" i="38"/>
  <c r="N74" i="38" s="1"/>
  <c r="M42" i="38"/>
  <c r="N42" i="38" s="1"/>
  <c r="N47" i="38" s="1"/>
  <c r="M86" i="38"/>
  <c r="N86" i="38" s="1"/>
  <c r="M71" i="38"/>
  <c r="N71" i="38" s="1"/>
  <c r="M54" i="38"/>
  <c r="N60" i="38"/>
  <c r="L55" i="38"/>
  <c r="D70" i="41"/>
  <c r="M99" i="40" s="1"/>
  <c r="E49" i="4"/>
  <c r="C303" i="34"/>
  <c r="C48" i="4"/>
  <c r="C49" i="4" s="1"/>
  <c r="M82" i="38"/>
  <c r="M89" i="38" s="1"/>
  <c r="N82" i="38"/>
  <c r="N44" i="38"/>
  <c r="L31" i="38"/>
  <c r="L33" i="38" s="1"/>
  <c r="P33" i="38" s="1"/>
  <c r="M60" i="38"/>
  <c r="D116" i="41"/>
  <c r="M190" i="40" s="1"/>
  <c r="B267" i="34"/>
  <c r="H268" i="34" s="1"/>
  <c r="C111" i="4" s="1"/>
  <c r="C112" i="4" s="1"/>
  <c r="Q120" i="36"/>
  <c r="E157" i="36"/>
  <c r="N73" i="38"/>
  <c r="M68" i="38"/>
  <c r="M75" i="38" s="1"/>
  <c r="E249" i="34"/>
  <c r="D267" i="34"/>
  <c r="P79" i="36"/>
  <c r="N49" i="36"/>
  <c r="D70" i="4"/>
  <c r="E70" i="4"/>
  <c r="Q30" i="5"/>
  <c r="N54" i="36"/>
  <c r="O55" i="36"/>
  <c r="Q57" i="36"/>
  <c r="Q89" i="5"/>
  <c r="E151" i="5"/>
  <c r="F15" i="36"/>
  <c r="I14" i="5"/>
  <c r="N79" i="36"/>
  <c r="R78" i="36"/>
  <c r="P117" i="5"/>
  <c r="I100" i="5"/>
  <c r="R98" i="5"/>
  <c r="P72" i="5"/>
  <c r="I123" i="5"/>
  <c r="I15" i="36"/>
  <c r="C70" i="4"/>
  <c r="O51" i="5"/>
  <c r="I57" i="5"/>
  <c r="D90" i="4"/>
  <c r="D91" i="4" s="1"/>
  <c r="E133" i="4"/>
  <c r="B70" i="4"/>
  <c r="C267" i="34"/>
  <c r="B325" i="34"/>
  <c r="H326" i="34" s="1"/>
  <c r="B132" i="4" s="1"/>
  <c r="B133" i="4" s="1"/>
  <c r="E134" i="4" s="1"/>
  <c r="C249" i="34"/>
  <c r="C325" i="34"/>
  <c r="D325" i="34"/>
  <c r="B361" i="34"/>
  <c r="H362" i="34" s="1"/>
  <c r="D132" i="4" s="1"/>
  <c r="D133" i="4" s="1"/>
  <c r="B285" i="34"/>
  <c r="H286" i="34" s="1"/>
  <c r="D111" i="4" s="1"/>
  <c r="D112" i="4" s="1"/>
  <c r="B343" i="34"/>
  <c r="H344" i="34" s="1"/>
  <c r="C132" i="4" s="1"/>
  <c r="C133" i="4" s="1"/>
  <c r="F361" i="34"/>
  <c r="I76" i="5"/>
  <c r="R126" i="36"/>
  <c r="Q79" i="36"/>
  <c r="P56" i="36"/>
  <c r="N103" i="36"/>
  <c r="N89" i="5"/>
  <c r="P26" i="5"/>
  <c r="C361" i="34"/>
  <c r="B249" i="34"/>
  <c r="H250" i="34" s="1"/>
  <c r="B111" i="4" s="1"/>
  <c r="B112" i="4" s="1"/>
  <c r="E113" i="4" s="1"/>
  <c r="B49" i="4"/>
  <c r="N99" i="36"/>
  <c r="Q127" i="36"/>
  <c r="D46" i="36"/>
  <c r="C42" i="37"/>
  <c r="O49" i="5"/>
  <c r="B82" i="34"/>
  <c r="C51" i="40"/>
  <c r="C27" i="41"/>
  <c r="Q73" i="5"/>
  <c r="C93" i="37"/>
  <c r="N49" i="5"/>
  <c r="N48" i="5"/>
  <c r="N55" i="5"/>
  <c r="N74" i="5"/>
  <c r="N71" i="5"/>
  <c r="B4" i="34"/>
  <c r="C22" i="35"/>
  <c r="B54" i="4"/>
  <c r="D116" i="36"/>
  <c r="C33" i="39"/>
  <c r="N98" i="5"/>
  <c r="N52" i="36"/>
  <c r="C51" i="38"/>
  <c r="C58" i="35"/>
  <c r="R75" i="5"/>
  <c r="B156" i="34"/>
  <c r="C93" i="35"/>
  <c r="C188" i="40"/>
  <c r="B117" i="4"/>
  <c r="B310" i="34"/>
  <c r="O74" i="5"/>
  <c r="Q78" i="36"/>
  <c r="B231" i="34"/>
  <c r="D86" i="5"/>
  <c r="C42" i="35"/>
  <c r="Q29" i="5"/>
  <c r="Q90" i="5"/>
  <c r="C69" i="39"/>
  <c r="N30" i="36"/>
  <c r="D67" i="5"/>
  <c r="D69" i="36"/>
  <c r="C143" i="40"/>
  <c r="C73" i="41"/>
  <c r="R71" i="5"/>
  <c r="C96" i="41"/>
  <c r="D110" i="5"/>
  <c r="D92" i="36"/>
  <c r="O96" i="5"/>
  <c r="C79" i="38"/>
  <c r="P76" i="36"/>
  <c r="O3" i="24"/>
  <c r="N80" i="36"/>
  <c r="C50" i="41"/>
  <c r="U3" i="24"/>
  <c r="P54" i="36"/>
  <c r="C74" i="35"/>
  <c r="Q72" i="5"/>
  <c r="C45" i="39"/>
  <c r="Q102" i="36"/>
  <c r="Q101" i="36"/>
  <c r="Q98" i="36"/>
  <c r="Q95" i="36"/>
  <c r="O122" i="36"/>
  <c r="O123" i="36"/>
  <c r="P48" i="5"/>
  <c r="P55" i="5"/>
  <c r="R98" i="36"/>
  <c r="R95" i="36"/>
  <c r="R97" i="36"/>
  <c r="Q32" i="36"/>
  <c r="Q29" i="36"/>
  <c r="R51" i="5"/>
  <c r="R48" i="5"/>
  <c r="R52" i="5"/>
  <c r="N126" i="36"/>
  <c r="N121" i="36"/>
  <c r="N125" i="36"/>
  <c r="N127" i="36"/>
  <c r="N123" i="36"/>
  <c r="P73" i="36"/>
  <c r="P75" i="36"/>
  <c r="P118" i="5"/>
  <c r="N29" i="36"/>
  <c r="C97" i="40"/>
  <c r="Q96" i="5"/>
  <c r="I3" i="24"/>
  <c r="N75" i="5"/>
  <c r="C20" i="39"/>
  <c r="N70" i="5"/>
  <c r="P70" i="5"/>
  <c r="C3" i="41"/>
  <c r="C65" i="38"/>
  <c r="D20" i="5"/>
  <c r="B75" i="4"/>
  <c r="C74" i="37"/>
  <c r="Q25" i="5"/>
  <c r="P114" i="5"/>
  <c r="C22" i="38"/>
  <c r="C57" i="39"/>
  <c r="N25" i="36"/>
  <c r="R119" i="36"/>
  <c r="N92" i="5"/>
  <c r="Q97" i="5"/>
  <c r="D44" i="5"/>
  <c r="D21" i="36"/>
  <c r="P120" i="5"/>
  <c r="N73" i="5"/>
  <c r="C5" i="40"/>
  <c r="B33" i="4"/>
  <c r="C3" i="24"/>
  <c r="N97" i="5"/>
  <c r="Q26" i="5"/>
  <c r="Q98" i="5"/>
  <c r="N31" i="36"/>
  <c r="P49" i="36"/>
  <c r="P30" i="36"/>
  <c r="P31" i="36"/>
  <c r="P32" i="36"/>
  <c r="Q116" i="5"/>
  <c r="Q118" i="5"/>
  <c r="Q115" i="5"/>
  <c r="Q114" i="5"/>
  <c r="Q119" i="5"/>
  <c r="Q113" i="5"/>
  <c r="P119" i="36"/>
  <c r="P125" i="36"/>
  <c r="P124" i="36"/>
  <c r="P127" i="36"/>
  <c r="R24" i="5"/>
  <c r="R31" i="5"/>
  <c r="R26" i="5"/>
  <c r="R28" i="5"/>
  <c r="R55" i="36"/>
  <c r="R51" i="36"/>
  <c r="R117" i="5"/>
  <c r="R119" i="5"/>
  <c r="R116" i="5"/>
  <c r="P96" i="5"/>
  <c r="P30" i="5"/>
  <c r="Q26" i="36"/>
  <c r="N73" i="36"/>
  <c r="R55" i="5"/>
  <c r="P121" i="5"/>
  <c r="N95" i="5"/>
  <c r="N72" i="5"/>
  <c r="O53" i="5"/>
  <c r="P28" i="5"/>
  <c r="R73" i="5"/>
  <c r="Q92" i="5"/>
  <c r="N27" i="36"/>
  <c r="Q96" i="36"/>
  <c r="Q31" i="36"/>
  <c r="N119" i="36"/>
  <c r="N56" i="36"/>
  <c r="P50" i="36"/>
  <c r="Q100" i="36"/>
  <c r="O54" i="5"/>
  <c r="Q24" i="36"/>
  <c r="O29" i="36"/>
  <c r="P115" i="5"/>
  <c r="O55" i="5"/>
  <c r="Q74" i="36"/>
  <c r="P77" i="36"/>
  <c r="R120" i="36"/>
  <c r="N122" i="36"/>
  <c r="Q103" i="36"/>
  <c r="Q75" i="36"/>
  <c r="O57" i="36"/>
  <c r="Q25" i="36"/>
  <c r="N94" i="5"/>
  <c r="P24" i="5"/>
  <c r="Q104" i="36"/>
  <c r="Q30" i="36"/>
  <c r="N124" i="36"/>
  <c r="R76" i="36"/>
  <c r="R101" i="36"/>
  <c r="Q54" i="5"/>
  <c r="Q51" i="5"/>
  <c r="Q48" i="5"/>
  <c r="Q50" i="5"/>
  <c r="Q52" i="5"/>
  <c r="Q49" i="5"/>
  <c r="Q47" i="5"/>
  <c r="Q53" i="5"/>
  <c r="Q55" i="5"/>
  <c r="O23" i="5"/>
  <c r="O25" i="5"/>
  <c r="O29" i="5"/>
  <c r="O24" i="5"/>
  <c r="O30" i="5"/>
  <c r="O31" i="5"/>
  <c r="O26" i="5"/>
  <c r="O27" i="5"/>
  <c r="O28" i="5"/>
  <c r="O118" i="5"/>
  <c r="O115" i="5"/>
  <c r="O120" i="5"/>
  <c r="O114" i="5"/>
  <c r="O121" i="5"/>
  <c r="O119" i="5"/>
  <c r="O116" i="5"/>
  <c r="O117" i="5"/>
  <c r="O113" i="5"/>
  <c r="R91" i="5"/>
  <c r="R94" i="5"/>
  <c r="R96" i="5"/>
  <c r="R93" i="5"/>
  <c r="R95" i="5"/>
  <c r="R89" i="5"/>
  <c r="R92" i="5"/>
  <c r="N118" i="5"/>
  <c r="N113" i="5"/>
  <c r="N116" i="5"/>
  <c r="N121" i="5"/>
  <c r="N120" i="5"/>
  <c r="N117" i="5"/>
  <c r="N24" i="5"/>
  <c r="N27" i="5"/>
  <c r="N28" i="5"/>
  <c r="N30" i="5"/>
  <c r="N26" i="5"/>
  <c r="P52" i="5"/>
  <c r="P47" i="5"/>
  <c r="P51" i="5"/>
  <c r="P50" i="5"/>
  <c r="P49" i="5"/>
  <c r="P95" i="36"/>
  <c r="P102" i="36"/>
  <c r="P96" i="36"/>
  <c r="P101" i="36"/>
  <c r="P97" i="36"/>
  <c r="P98" i="36"/>
  <c r="P103" i="36"/>
  <c r="P99" i="36"/>
  <c r="P100" i="36"/>
  <c r="N50" i="5"/>
  <c r="N23" i="5"/>
  <c r="Q24" i="5"/>
  <c r="R121" i="5"/>
  <c r="R115" i="5"/>
  <c r="R118" i="5"/>
  <c r="R113" i="5"/>
  <c r="R120" i="5"/>
  <c r="P73" i="5"/>
  <c r="P74" i="5"/>
  <c r="P71" i="5"/>
  <c r="R57" i="36"/>
  <c r="P104" i="36"/>
  <c r="R72" i="36"/>
  <c r="Q55" i="36"/>
  <c r="Q51" i="36"/>
  <c r="Q56" i="36"/>
  <c r="Q54" i="36"/>
  <c r="Q50" i="36"/>
  <c r="Q52" i="36"/>
  <c r="Q53" i="36"/>
  <c r="Q49" i="36"/>
  <c r="N31" i="5"/>
  <c r="R114" i="5"/>
  <c r="O73" i="5"/>
  <c r="O70" i="5"/>
  <c r="O71" i="5"/>
  <c r="O75" i="5"/>
  <c r="N119" i="5"/>
  <c r="P98" i="5"/>
  <c r="P97" i="5"/>
  <c r="P94" i="5"/>
  <c r="P91" i="5"/>
  <c r="P95" i="5"/>
  <c r="P89" i="5"/>
  <c r="Q27" i="5"/>
  <c r="Q28" i="5"/>
  <c r="Q23" i="5"/>
  <c r="Q31" i="5"/>
  <c r="N52" i="5"/>
  <c r="N47" i="5"/>
  <c r="N51" i="5"/>
  <c r="N54" i="5"/>
  <c r="N25" i="5"/>
  <c r="R97" i="5"/>
  <c r="P92" i="5"/>
  <c r="P54" i="5"/>
  <c r="P75" i="5"/>
  <c r="N115" i="5"/>
  <c r="P27" i="5"/>
  <c r="P29" i="5"/>
  <c r="P31" i="5"/>
  <c r="P25" i="5"/>
  <c r="P23" i="5"/>
  <c r="R49" i="5"/>
  <c r="R50" i="5"/>
  <c r="R54" i="5"/>
  <c r="R47" i="5"/>
  <c r="O102" i="36"/>
  <c r="O96" i="36"/>
  <c r="O98" i="36"/>
  <c r="O104" i="36"/>
  <c r="O103" i="36"/>
  <c r="O97" i="36"/>
  <c r="O100" i="36"/>
  <c r="O99" i="36"/>
  <c r="O95" i="36"/>
  <c r="O101" i="36"/>
  <c r="R50" i="36"/>
  <c r="R49" i="36"/>
  <c r="R54" i="36"/>
  <c r="R52" i="36"/>
  <c r="R56" i="36"/>
  <c r="R53" i="36"/>
  <c r="N101" i="36"/>
  <c r="N97" i="36"/>
  <c r="N95" i="36"/>
  <c r="N104" i="36"/>
  <c r="N100" i="36"/>
  <c r="N96" i="36"/>
  <c r="N102" i="36"/>
  <c r="Q122" i="36"/>
  <c r="Q126" i="36"/>
  <c r="Q121" i="36"/>
  <c r="Q123" i="36"/>
  <c r="Q125" i="36"/>
  <c r="Q119" i="36"/>
  <c r="O31" i="36"/>
  <c r="O26" i="36"/>
  <c r="O32" i="36"/>
  <c r="O30" i="36"/>
  <c r="O24" i="36"/>
  <c r="O27" i="36"/>
  <c r="O25" i="36"/>
  <c r="R26" i="36"/>
  <c r="R25" i="36"/>
  <c r="R31" i="36"/>
  <c r="R33" i="36"/>
  <c r="R32" i="36"/>
  <c r="R27" i="36"/>
  <c r="R30" i="36"/>
  <c r="R29" i="36"/>
  <c r="R24" i="36"/>
  <c r="O56" i="36"/>
  <c r="O52" i="36"/>
  <c r="O54" i="36"/>
  <c r="O51" i="36"/>
  <c r="O53" i="36"/>
  <c r="O50" i="36"/>
  <c r="O79" i="36"/>
  <c r="O73" i="36"/>
  <c r="O74" i="36"/>
  <c r="O78" i="36"/>
  <c r="O80" i="36"/>
  <c r="O76" i="36"/>
  <c r="O75" i="36"/>
  <c r="O72" i="36"/>
  <c r="R80" i="36"/>
  <c r="R77" i="36"/>
  <c r="R79" i="36"/>
  <c r="R75" i="36"/>
  <c r="R73" i="36"/>
  <c r="R74" i="36"/>
  <c r="R53" i="5"/>
  <c r="R90" i="5"/>
  <c r="P90" i="5"/>
  <c r="P53" i="5"/>
  <c r="N114" i="5"/>
  <c r="O90" i="5"/>
  <c r="O97" i="5"/>
  <c r="O98" i="5"/>
  <c r="O92" i="5"/>
  <c r="O95" i="5"/>
  <c r="O93" i="5"/>
  <c r="O89" i="5"/>
  <c r="O91" i="5"/>
  <c r="Q124" i="36"/>
  <c r="N98" i="36"/>
  <c r="P25" i="36"/>
  <c r="P27" i="36"/>
  <c r="P24" i="36"/>
  <c r="P29" i="36"/>
  <c r="P33" i="36"/>
  <c r="P26" i="36"/>
  <c r="R124" i="36"/>
  <c r="P55" i="36"/>
  <c r="O121" i="36"/>
  <c r="R100" i="36"/>
  <c r="N53" i="36"/>
  <c r="N55" i="36"/>
  <c r="N51" i="36"/>
  <c r="N72" i="36"/>
  <c r="N78" i="36"/>
  <c r="N74" i="36"/>
  <c r="Q76" i="36"/>
  <c r="Q73" i="36"/>
  <c r="Q72" i="36"/>
  <c r="Q77" i="36"/>
  <c r="P121" i="36"/>
  <c r="P126" i="36"/>
  <c r="P123" i="36"/>
  <c r="P119" i="5"/>
  <c r="P116" i="5"/>
  <c r="P113" i="5"/>
  <c r="Q80" i="36"/>
  <c r="N50" i="36"/>
  <c r="N76" i="36"/>
  <c r="P122" i="36"/>
  <c r="P57" i="36"/>
  <c r="P51" i="36"/>
  <c r="P52" i="36"/>
  <c r="O120" i="36"/>
  <c r="O124" i="36"/>
  <c r="O125" i="36"/>
  <c r="O127" i="36"/>
  <c r="R123" i="36"/>
  <c r="R122" i="36"/>
  <c r="R125" i="36"/>
  <c r="Q95" i="5"/>
  <c r="Q94" i="5"/>
  <c r="Q91" i="5"/>
  <c r="N96" i="5"/>
  <c r="N93" i="5"/>
  <c r="N90" i="5"/>
  <c r="R23" i="5"/>
  <c r="R27" i="5"/>
  <c r="R30" i="5"/>
  <c r="R74" i="5"/>
  <c r="R72" i="5"/>
  <c r="Q75" i="5"/>
  <c r="Q74" i="5"/>
  <c r="Q71" i="5"/>
  <c r="R121" i="36"/>
  <c r="N77" i="36"/>
  <c r="P120" i="36"/>
  <c r="O119" i="36"/>
  <c r="P80" i="36"/>
  <c r="P78" i="36"/>
  <c r="P72" i="36"/>
  <c r="P74" i="36"/>
  <c r="R96" i="36"/>
  <c r="R103" i="36"/>
  <c r="R104" i="36"/>
  <c r="R102" i="36"/>
  <c r="R25" i="5"/>
  <c r="N91" i="5"/>
  <c r="Q70" i="5"/>
  <c r="R29" i="5"/>
  <c r="Q93" i="5"/>
  <c r="Q117" i="5"/>
  <c r="Q121" i="5"/>
  <c r="Q120" i="5"/>
  <c r="O48" i="5"/>
  <c r="O50" i="5"/>
  <c r="O52" i="5"/>
  <c r="O47" i="5"/>
  <c r="R127" i="36"/>
  <c r="N57" i="36"/>
  <c r="N75" i="36"/>
  <c r="P53" i="36"/>
  <c r="O126" i="36"/>
  <c r="R99" i="36"/>
  <c r="N26" i="36"/>
  <c r="N32" i="36"/>
  <c r="N24" i="36"/>
  <c r="Q97" i="36"/>
  <c r="Q27" i="36"/>
  <c r="N120" i="36"/>
  <c r="Q99" i="36"/>
  <c r="Q33" i="36"/>
  <c r="K71" i="5" l="1"/>
  <c r="I16" i="5"/>
  <c r="J15" i="36"/>
  <c r="J14" i="36"/>
  <c r="J16" i="36"/>
  <c r="K96" i="5"/>
  <c r="K98" i="5"/>
  <c r="K93" i="5"/>
  <c r="K92" i="5"/>
  <c r="K29" i="5"/>
  <c r="K32" i="5"/>
  <c r="E50" i="4"/>
  <c r="F50" i="4" s="1"/>
  <c r="K24" i="5"/>
  <c r="K118" i="5"/>
  <c r="K55" i="5"/>
  <c r="K104" i="36"/>
  <c r="L8" i="36"/>
  <c r="K97" i="5"/>
  <c r="K117" i="5"/>
  <c r="K97" i="36"/>
  <c r="E71" i="4"/>
  <c r="F71" i="4" s="1"/>
  <c r="K35" i="36"/>
  <c r="M31" i="38"/>
  <c r="N68" i="38"/>
  <c r="N75" i="38" s="1"/>
  <c r="N89" i="38"/>
  <c r="M61" i="38"/>
  <c r="N54" i="38"/>
  <c r="N61" i="38" s="1"/>
  <c r="K32" i="36"/>
  <c r="L7" i="36"/>
  <c r="L6" i="36"/>
  <c r="K58" i="36"/>
  <c r="K56" i="36"/>
  <c r="K78" i="36"/>
  <c r="K122" i="5"/>
  <c r="K28" i="5"/>
  <c r="K31" i="5"/>
  <c r="K99" i="36"/>
  <c r="K94" i="5"/>
  <c r="K30" i="5"/>
  <c r="K119" i="5"/>
  <c r="K53" i="5"/>
  <c r="K27" i="5"/>
  <c r="K95" i="5"/>
  <c r="K48" i="5"/>
  <c r="K99" i="5"/>
  <c r="K73" i="5"/>
  <c r="K30" i="36"/>
  <c r="K121" i="5"/>
  <c r="K75" i="5"/>
  <c r="K114" i="5"/>
  <c r="K74" i="5"/>
  <c r="K90" i="5"/>
  <c r="K91" i="5"/>
  <c r="K116" i="5"/>
  <c r="K54" i="5"/>
  <c r="K120" i="5"/>
  <c r="K115" i="5"/>
  <c r="K33" i="5"/>
  <c r="K72" i="5"/>
  <c r="K56" i="5"/>
  <c r="K127" i="36"/>
  <c r="K57" i="36"/>
  <c r="K122" i="36"/>
  <c r="K126" i="36"/>
  <c r="K102" i="36"/>
  <c r="K128" i="36"/>
  <c r="K123" i="36"/>
  <c r="K31" i="36"/>
  <c r="K33" i="36"/>
  <c r="K121" i="36"/>
  <c r="K105" i="36"/>
  <c r="K125" i="36"/>
  <c r="K54" i="36"/>
  <c r="K81" i="36"/>
  <c r="K98" i="36"/>
  <c r="K96" i="36"/>
  <c r="K26" i="36"/>
  <c r="K103" i="36"/>
  <c r="K27" i="36"/>
  <c r="K80" i="36"/>
  <c r="K101" i="36"/>
  <c r="K34" i="36"/>
  <c r="K79" i="36"/>
  <c r="K120" i="36"/>
  <c r="K124" i="36"/>
  <c r="K77" i="36"/>
  <c r="K55" i="36"/>
  <c r="K53" i="36"/>
  <c r="K29" i="36"/>
  <c r="K100" i="36"/>
  <c r="H78" i="5"/>
  <c r="Q34" i="36"/>
  <c r="H41" i="36" s="1"/>
  <c r="Q128" i="36"/>
  <c r="H134" i="36" s="1"/>
  <c r="N128" i="36"/>
  <c r="H131" i="36" s="1"/>
  <c r="P34" i="36"/>
  <c r="H40" i="36" s="1"/>
  <c r="P32" i="5"/>
  <c r="H38" i="5" s="1"/>
  <c r="P128" i="36"/>
  <c r="H133" i="36" s="1"/>
  <c r="H82" i="5"/>
  <c r="P122" i="5"/>
  <c r="H127" i="5" s="1"/>
  <c r="N58" i="36"/>
  <c r="Q122" i="5"/>
  <c r="H128" i="5" s="1"/>
  <c r="N34" i="36"/>
  <c r="H38" i="36" s="1"/>
  <c r="R128" i="36"/>
  <c r="H135" i="36" s="1"/>
  <c r="P58" i="36"/>
  <c r="H63" i="36" s="1"/>
  <c r="O56" i="5"/>
  <c r="H60" i="5" s="1"/>
  <c r="P56" i="5"/>
  <c r="H61" i="5" s="1"/>
  <c r="Q105" i="36"/>
  <c r="H111" i="36" s="1"/>
  <c r="H81" i="5"/>
  <c r="N32" i="5"/>
  <c r="H36" i="5" s="1"/>
  <c r="R105" i="36"/>
  <c r="H112" i="36" s="1"/>
  <c r="R58" i="36"/>
  <c r="H65" i="36" s="1"/>
  <c r="R32" i="5"/>
  <c r="H40" i="5" s="1"/>
  <c r="P81" i="36"/>
  <c r="H86" i="36" s="1"/>
  <c r="N99" i="5"/>
  <c r="H102" i="5" s="1"/>
  <c r="N81" i="36"/>
  <c r="H84" i="36" s="1"/>
  <c r="O105" i="36"/>
  <c r="H109" i="36" s="1"/>
  <c r="Q32" i="5"/>
  <c r="H39" i="5" s="1"/>
  <c r="H80" i="5"/>
  <c r="Q56" i="5"/>
  <c r="H62" i="5" s="1"/>
  <c r="O99" i="5"/>
  <c r="H103" i="5" s="1"/>
  <c r="G134" i="4"/>
  <c r="F134" i="4"/>
  <c r="R99" i="5"/>
  <c r="H106" i="5" s="1"/>
  <c r="O122" i="5"/>
  <c r="H126" i="5" s="1"/>
  <c r="O128" i="36"/>
  <c r="H132" i="36" s="1"/>
  <c r="Q99" i="5"/>
  <c r="H105" i="5" s="1"/>
  <c r="Q81" i="36"/>
  <c r="H87" i="36" s="1"/>
  <c r="R34" i="36"/>
  <c r="H42" i="36" s="1"/>
  <c r="R56" i="5"/>
  <c r="H63" i="5" s="1"/>
  <c r="P99" i="5"/>
  <c r="H104" i="5" s="1"/>
  <c r="Q58" i="36"/>
  <c r="H64" i="36" s="1"/>
  <c r="R81" i="36"/>
  <c r="H88" i="36" s="1"/>
  <c r="O32" i="5"/>
  <c r="H37" i="5" s="1"/>
  <c r="O81" i="36"/>
  <c r="H85" i="36" s="1"/>
  <c r="N56" i="5"/>
  <c r="H59" i="5" s="1"/>
  <c r="O34" i="36"/>
  <c r="H39" i="36" s="1"/>
  <c r="N105" i="36"/>
  <c r="H108" i="36" s="1"/>
  <c r="O58" i="36"/>
  <c r="H62" i="36" s="1"/>
  <c r="P105" i="36"/>
  <c r="H110" i="36" s="1"/>
  <c r="H79" i="5"/>
  <c r="R122" i="5"/>
  <c r="H129" i="5" s="1"/>
  <c r="G113" i="4"/>
  <c r="F113" i="4"/>
  <c r="N122" i="5"/>
  <c r="H125" i="5" s="1"/>
  <c r="I59" i="5" l="1"/>
  <c r="M33" i="38"/>
  <c r="N31" i="38"/>
  <c r="N33" i="38" s="1"/>
  <c r="I38" i="36"/>
  <c r="H61" i="36"/>
  <c r="AC44" i="36"/>
  <c r="K59" i="36"/>
  <c r="K36" i="36"/>
  <c r="I37" i="36" s="1"/>
  <c r="K34" i="5"/>
  <c r="K57" i="5"/>
  <c r="K76" i="5"/>
  <c r="K100" i="5"/>
  <c r="K123" i="5"/>
  <c r="K129" i="36"/>
  <c r="K106" i="36"/>
  <c r="K82" i="36"/>
  <c r="I61" i="5"/>
  <c r="I131" i="36"/>
  <c r="I38" i="5"/>
  <c r="I133" i="36"/>
  <c r="I88" i="36"/>
  <c r="I135" i="36"/>
  <c r="I106" i="5"/>
  <c r="I129" i="5"/>
  <c r="I40" i="5"/>
  <c r="I79" i="5"/>
  <c r="I134" i="36"/>
  <c r="I132" i="36"/>
  <c r="I109" i="36"/>
  <c r="I126" i="5"/>
  <c r="I84" i="36"/>
  <c r="I78" i="5"/>
  <c r="I82" i="5"/>
  <c r="I85" i="36"/>
  <c r="I63" i="5"/>
  <c r="I86" i="36"/>
  <c r="I41" i="36"/>
  <c r="I127" i="5"/>
  <c r="I42" i="36"/>
  <c r="I103" i="5"/>
  <c r="I125" i="5"/>
  <c r="I110" i="36"/>
  <c r="I36" i="5"/>
  <c r="I87" i="36"/>
  <c r="I62" i="5"/>
  <c r="I81" i="5"/>
  <c r="I40" i="36"/>
  <c r="I105" i="5"/>
  <c r="I80" i="5"/>
  <c r="I128" i="5"/>
  <c r="I108" i="36"/>
  <c r="I39" i="5"/>
  <c r="I112" i="36"/>
  <c r="I111" i="36"/>
  <c r="I104" i="5"/>
  <c r="I102" i="5"/>
  <c r="K58" i="5" l="1"/>
  <c r="I58" i="5"/>
  <c r="J58" i="5" s="1"/>
  <c r="I65" i="36"/>
  <c r="I61" i="36"/>
  <c r="I63" i="36"/>
  <c r="I64" i="36"/>
  <c r="I136" i="36"/>
  <c r="I130" i="36" s="1"/>
  <c r="I113" i="36"/>
  <c r="I107" i="36" s="1"/>
  <c r="I89" i="36"/>
  <c r="I83" i="36" s="1"/>
  <c r="I107" i="5"/>
  <c r="I101" i="5" s="1"/>
  <c r="J101" i="5" s="1"/>
  <c r="I83" i="5"/>
  <c r="I77" i="5" s="1"/>
  <c r="J77" i="5" s="1"/>
  <c r="I130" i="5"/>
  <c r="I124" i="5" s="1"/>
  <c r="J124" i="5" s="1"/>
  <c r="I35" i="5" l="1"/>
  <c r="J35" i="5" s="1"/>
  <c r="I60" i="36"/>
  <c r="B90" i="4"/>
  <c r="B91" i="4" s="1"/>
  <c r="E92" i="4" l="1"/>
  <c r="F92" i="4" s="1"/>
</calcChain>
</file>

<file path=xl/sharedStrings.xml><?xml version="1.0" encoding="utf-8"?>
<sst xmlns="http://schemas.openxmlformats.org/spreadsheetml/2006/main" count="3349" uniqueCount="639">
  <si>
    <t>No.</t>
  </si>
  <si>
    <t>NOMBRE DEL OFERENTE</t>
  </si>
  <si>
    <t>REPRESENTANTE LEGAL</t>
  </si>
  <si>
    <t>INTEGRANTES</t>
  </si>
  <si>
    <t>Integrante 1</t>
  </si>
  <si>
    <t>% Int. 1</t>
  </si>
  <si>
    <t>Integrante 2</t>
  </si>
  <si>
    <t>% Int. 2</t>
  </si>
  <si>
    <t>INTEGRANTE 3</t>
  </si>
  <si>
    <t>% Int. 3</t>
  </si>
  <si>
    <t>INTEGRANTE 4</t>
  </si>
  <si>
    <t>% Int. 4</t>
  </si>
  <si>
    <t>INTEGRANTE 5</t>
  </si>
  <si>
    <t>% Int. 5</t>
  </si>
  <si>
    <t xml:space="preserve">Telefono </t>
  </si>
  <si>
    <t>FAX</t>
  </si>
  <si>
    <t xml:space="preserve">Direccion </t>
  </si>
  <si>
    <t xml:space="preserve">Email </t>
  </si>
  <si>
    <t xml:space="preserve">Ciudad </t>
  </si>
  <si>
    <t>ANTICIPO</t>
  </si>
  <si>
    <t>APOYO INDUSTRIA NACIONAL</t>
  </si>
  <si>
    <t>SI</t>
  </si>
  <si>
    <t>REQUISITOS MINIMOS DE CARÁCTER TECNICO</t>
  </si>
  <si>
    <t>SMMLV AÑO ACTUAL</t>
  </si>
  <si>
    <t>PRESUPUESTO EVALUABLE (PEE)</t>
  </si>
  <si>
    <t>PTO EXP. EN SMMLV</t>
  </si>
  <si>
    <t>150% POE (SMMLV)</t>
  </si>
  <si>
    <t>Capacidad de Organización (CO)</t>
  </si>
  <si>
    <t>Cálculo de la Experiencia (E )</t>
  </si>
  <si>
    <t xml:space="preserve">             Experiencia (E) = </t>
  </si>
  <si>
    <t>Mayor a</t>
  </si>
  <si>
    <t>Menor o igual a</t>
  </si>
  <si>
    <t>Puntaje</t>
  </si>
  <si>
    <t>DÓLAR</t>
  </si>
  <si>
    <t>MINIMO EN USD</t>
  </si>
  <si>
    <t>MINIMO EN PESOS</t>
  </si>
  <si>
    <t>Mayores</t>
  </si>
  <si>
    <t>Cálculo de la Capacidad Financiera (CF)</t>
  </si>
  <si>
    <t>Cálculo de la Capacidad Técnica (CT)</t>
  </si>
  <si>
    <t xml:space="preserve">Índice de liquidez = </t>
  </si>
  <si>
    <t>Capacidad técnica (CT) se asigna con base en la siguiente tabla:</t>
  </si>
  <si>
    <t>Mayor o igual a</t>
  </si>
  <si>
    <t>Menor a</t>
  </si>
  <si>
    <t>Desde</t>
  </si>
  <si>
    <t>Hasta</t>
  </si>
  <si>
    <t>OFERENTE</t>
  </si>
  <si>
    <t>ANTICIPO (SI / NO)</t>
  </si>
  <si>
    <t xml:space="preserve">DESCRIPCIÓN </t>
  </si>
  <si>
    <t>INTEGRANTE 1</t>
  </si>
  <si>
    <t>INTEGRANTE 2</t>
  </si>
  <si>
    <t>OBSERVACIONES</t>
  </si>
  <si>
    <t xml:space="preserve">Mayor ingreso operacional </t>
  </si>
  <si>
    <t>FORMATO 18</t>
  </si>
  <si>
    <t xml:space="preserve">Puntos * experiencia (E ) </t>
  </si>
  <si>
    <t>Valor Total de los contratos (RUP)</t>
  </si>
  <si>
    <r>
      <t xml:space="preserve">FORMATO 15 VALOR TOTAL
</t>
    </r>
    <r>
      <rPr>
        <sz val="10"/>
        <color rgb="FFFF0000"/>
        <rFont val="Arial"/>
        <family val="2"/>
      </rPr>
      <t>(VERIFICAR CONTRATOS INSCRITOS EN EL RUP… EN EL SEGMENTO QUE INDIQUE LAS REGLAS</t>
    </r>
  </si>
  <si>
    <t>Calculo de la Experiencia</t>
  </si>
  <si>
    <t>Puntos * capacidad Financiera (CF)</t>
  </si>
  <si>
    <t xml:space="preserve">Indice de Liquidez </t>
  </si>
  <si>
    <t>RUP</t>
  </si>
  <si>
    <t>Puntos * Capacidad Técnica (CT)</t>
  </si>
  <si>
    <t xml:space="preserve">Numero de Profesionales </t>
  </si>
  <si>
    <t>FORMATO 16</t>
  </si>
  <si>
    <t>Saldo de contratos en ejecución (SCE)</t>
  </si>
  <si>
    <t>CAPACIDAD RESIDUAL DEL OFERENTE</t>
  </si>
  <si>
    <t>Asignación puntaje factor técnico - puntaje por capacidad residual adicional a la mínima exigida</t>
  </si>
  <si>
    <t>DESCRIPCIÓN</t>
  </si>
  <si>
    <t>CONTRATO 1</t>
  </si>
  <si>
    <t xml:space="preserve">CONTRATO 2 </t>
  </si>
  <si>
    <t>CONTRATO 3</t>
  </si>
  <si>
    <t>CONTRATO 4</t>
  </si>
  <si>
    <t>CONTRATO 5</t>
  </si>
  <si>
    <t>CONTRATO 6</t>
  </si>
  <si>
    <t>CONTRATO 7</t>
  </si>
  <si>
    <t>Plazo</t>
  </si>
  <si>
    <t>Valor</t>
  </si>
  <si>
    <t>Fecha de inicio</t>
  </si>
  <si>
    <t>Fecha de suspensión</t>
  </si>
  <si>
    <t>Porcentaje de participación:</t>
  </si>
  <si>
    <t>Fecha de presentación de la oferta objeto del Proceso de Contratación</t>
  </si>
  <si>
    <t xml:space="preserve">FECHA DE CIERRE </t>
  </si>
  <si>
    <t>Días ejecutados</t>
  </si>
  <si>
    <t xml:space="preserve">Días por ejecutar </t>
  </si>
  <si>
    <t>Saldo diario del contrato en ejecución</t>
  </si>
  <si>
    <t>SALDO DEL CONTRATO EN EJECUCIÓN</t>
  </si>
  <si>
    <t>TOTAL DE SALDOS DE CONTRATOS EN EJECUCIÓN</t>
  </si>
  <si>
    <t>Nota: En la casilla de los dias por ejecutar que superen los 360 dias. Se debe incluir 360 dias</t>
  </si>
  <si>
    <t>Plazo (MESES)</t>
  </si>
  <si>
    <t>Plazo (DIAS)</t>
  </si>
  <si>
    <t>Si el número de días por ejecutar en un contrato es superior a 12 meses, es decir 360 días, el Saldo del Contrato en Ejecución solo tendrá en cuenta la proporción lineal de 12 meses</t>
  </si>
  <si>
    <t>Fecha de suspension</t>
  </si>
  <si>
    <t>Plazo dias</t>
  </si>
  <si>
    <t>Fecha de reinicio</t>
  </si>
  <si>
    <t>Plazo en dias</t>
  </si>
  <si>
    <t>Plazo en días</t>
  </si>
  <si>
    <t>AÑO</t>
  </si>
  <si>
    <t>SMMLV</t>
  </si>
  <si>
    <t>EXPERIENCIA TÉCNICA DEL OFERENTE</t>
  </si>
  <si>
    <r>
      <t xml:space="preserve">El oferente debe acreditar en su oferta, que cuenta con experiencia específica en: </t>
    </r>
    <r>
      <rPr>
        <b/>
        <sz val="10"/>
        <color rgb="FFFF0000"/>
        <rFont val="Arial"/>
        <family val="2"/>
      </rPr>
      <t/>
    </r>
  </si>
  <si>
    <t xml:space="preserve">Fecha maxima certificación </t>
  </si>
  <si>
    <t>presup.of</t>
  </si>
  <si>
    <t>SMMLV 2017</t>
  </si>
  <si>
    <t>Oferente</t>
  </si>
  <si>
    <t>No</t>
  </si>
  <si>
    <t>PROPIETARIO O ENTIDAD CONTRATANTE</t>
  </si>
  <si>
    <t>APORTADA POR</t>
  </si>
  <si>
    <t>% en Cto</t>
  </si>
  <si>
    <t>OBJETO</t>
  </si>
  <si>
    <t xml:space="preserve">Fecha de Terminación </t>
  </si>
  <si>
    <t>Folio</t>
  </si>
  <si>
    <t>VALOR</t>
  </si>
  <si>
    <t xml:space="preserve">OBSERVACIONES </t>
  </si>
  <si>
    <t>TOTAL</t>
  </si>
  <si>
    <r>
      <rPr>
        <b/>
        <sz val="9"/>
        <rFont val="Arial"/>
        <family val="2"/>
      </rPr>
      <t>NOTA</t>
    </r>
    <r>
      <rPr>
        <sz val="9"/>
        <rFont val="Arial"/>
        <family val="2"/>
      </rPr>
      <t>: VERIFICAR QUE LOS CONTRATOS ESTEN EN EL RUP</t>
    </r>
  </si>
  <si>
    <t>REQUISITOS MINIMOS - PERSONAL PRINCIPAL REQUERIDO - CUMPLE/ NO CUMPLE</t>
  </si>
  <si>
    <t>CARGO A DESEMPEÑAR</t>
  </si>
  <si>
    <t>FORMACIÓN ACADÉMICA</t>
  </si>
  <si>
    <t>TIEMPO MÍNIMO REQUERIDO DE HABER TERMINADO Y APROBADO ESTUDIOS 
(EN AÑOS)</t>
  </si>
  <si>
    <t>NUMERO DE PROYECTOS A ACREDITAR</t>
  </si>
  <si>
    <t>EXPERIENCIA ESPECÍFICA</t>
  </si>
  <si>
    <t>REQUERIMIENTO PARTICULAR</t>
  </si>
  <si>
    <t>REQUISITO MINIMO  ENSMMLV</t>
  </si>
  <si>
    <t>Residente de Obra</t>
  </si>
  <si>
    <t>Arquitecto Diseñador o Ingeniero Civil</t>
  </si>
  <si>
    <t>Residente de obra para la construcción y/o ampliación de parques y/o construcción y/o ampliación de canchas en pasto sintético y/o natural y/o escenarios deportivos</t>
  </si>
  <si>
    <t>El valor de uno de los proyectos aportados deberá ser mayor o igual al 100% del valor de presupuesto indicado en el numeral 4.2 etapa 2. Ejecución de la obra sin incluir costos de fiducia y prima de manejo de anticipo expresado en SMMLV</t>
  </si>
  <si>
    <t>CARGO</t>
  </si>
  <si>
    <t>NOMBRE</t>
  </si>
  <si>
    <t>TARJETA PROFESIONAL</t>
  </si>
  <si>
    <t>FECHA EXPEDICIÓN</t>
  </si>
  <si>
    <t>PROFESION</t>
  </si>
  <si>
    <t>FECHA TERMINACIÓN CONTRATO</t>
  </si>
  <si>
    <t>REQUERIMIENTO PARTICULAR QUE ACREDITA</t>
  </si>
  <si>
    <t>FOLIO</t>
  </si>
  <si>
    <t>HENRY ALBERTO PEÑA PRADA</t>
  </si>
  <si>
    <t>A68071999-91257636</t>
  </si>
  <si>
    <t>ARQUITECTO
ESPECIALISTA GERENCIA INTEGRAL DE OBRAS</t>
  </si>
  <si>
    <t>CONSTRUCCION ZONAS DEPORTIVAS DEL PARQUE PRINCIPAL DEL MUNICIPIO DE LA MESAD E LOS SANTOS</t>
  </si>
  <si>
    <t>PRESENTA VIGENCIA FECHAS DE LABORES</t>
  </si>
  <si>
    <t xml:space="preserve">AMPLIACION PARQUE PRINCIPAL DEL MUNICIPIO DEL VALLE DE SAN JOSE </t>
  </si>
  <si>
    <t>FECHAS DE LABORES</t>
  </si>
  <si>
    <t xml:space="preserve">              TOTAL                   </t>
  </si>
  <si>
    <t>M2</t>
  </si>
  <si>
    <t>GLORIA MARIA OTERO GUTIERREZ</t>
  </si>
  <si>
    <t>0520249484ANT</t>
  </si>
  <si>
    <t>ING CIVIL</t>
  </si>
  <si>
    <t>CONSTRUCCION CANCHA SINTETICA EN EL ESCENARIO DEPORTIVO ANTONIO NARIÑO COMUNA 13 SAN JAVIER MUNICIPIO DE MEDELLIN</t>
  </si>
  <si>
    <t>PRESENTA VIGENCIA</t>
  </si>
  <si>
    <t>CANCHA SINTETICA UNIDAD DEPORTIVA BARRIO SAN JOSE MUNICIPIO ITAGUI</t>
  </si>
  <si>
    <t xml:space="preserve">TOTAL                   </t>
  </si>
  <si>
    <t>N/A</t>
  </si>
  <si>
    <t>JOSE AUGUSTO ESPINOSA CIFUENTES</t>
  </si>
  <si>
    <t>2520280962CND</t>
  </si>
  <si>
    <t>CONSTRUCCION DE GRADERIAS, PISTA PLANA Y OBRAS COMPLEMENTARIAS DEL PATINODROMO DEL MUNICIPIO DE AGUAZUL</t>
  </si>
  <si>
    <t>APORTAR VIGENCIA VIGENTE</t>
  </si>
  <si>
    <t>CONSTRUCCION DE CANCHAS MULTIPLES DE LA ESCUELA DE GUAFAL SECTOR HORQUETA, ESCUELA NORMAL</t>
  </si>
  <si>
    <t>NICOLAS QUINTERO PATIÑO</t>
  </si>
  <si>
    <t>1720208454CLD</t>
  </si>
  <si>
    <t>ESTUDIOS, DISÑEOS Y CONSTRUCCION DEL POLIDEPORTIVO CUBIERTO Y CONSTRUCCION PARQUE INFANTIL,EN CENTRO POBLADO DE PUERTO JORDAN - ARAUCA</t>
  </si>
  <si>
    <t>FECHA TERMINACION?FECHAS LABORES?</t>
  </si>
  <si>
    <t>CONSTRUCCION COLISEO CUBIERTO MUNICIPIO DE BALBOA</t>
  </si>
  <si>
    <t>LABORES FECHAS?</t>
  </si>
  <si>
    <t>OFERENTE :</t>
  </si>
  <si>
    <t>DOCUMENTO</t>
  </si>
  <si>
    <t xml:space="preserve">SI </t>
  </si>
  <si>
    <t>NO</t>
  </si>
  <si>
    <t>Folio/fecha/valor/M2/SMMLV</t>
  </si>
  <si>
    <t>REQUISITOS MÍNIMOS EXIGIDOS</t>
  </si>
  <si>
    <t>5,1,1</t>
  </si>
  <si>
    <t>ASPECTOS JURIDICOS</t>
  </si>
  <si>
    <t>5.1.1.1</t>
  </si>
  <si>
    <t>Carta de Presentación de la Oferta</t>
  </si>
  <si>
    <t>X</t>
  </si>
  <si>
    <t xml:space="preserve"> </t>
  </si>
  <si>
    <t>2 A 4</t>
  </si>
  <si>
    <t>1 A 3</t>
  </si>
  <si>
    <t>5.1.1.2</t>
  </si>
  <si>
    <t>Acreditación de la Existencia y Representación Legal</t>
  </si>
  <si>
    <t>10 A 21</t>
  </si>
  <si>
    <t>8 A 12</t>
  </si>
  <si>
    <t>5.1.1.3</t>
  </si>
  <si>
    <t>Documento de Constitución del Consorcio o Unión Temporal</t>
  </si>
  <si>
    <t>22 A 23</t>
  </si>
  <si>
    <t>13 A 14</t>
  </si>
  <si>
    <t>5.1.1.4</t>
  </si>
  <si>
    <t>RUP Registro Único del Proponente (30 Días)</t>
  </si>
  <si>
    <t>24 A 82</t>
  </si>
  <si>
    <t xml:space="preserve"> 15 A 39</t>
  </si>
  <si>
    <t>5.1.1.5</t>
  </si>
  <si>
    <t>Garantia de Seriedad de la oferta</t>
  </si>
  <si>
    <t>84 A 90</t>
  </si>
  <si>
    <t>44 A 47</t>
  </si>
  <si>
    <t>5.1.1.6</t>
  </si>
  <si>
    <t>Certificación de Pagos al Sistema de Seguridad Social y de Aportes Parafiscales</t>
  </si>
  <si>
    <t>92 A 96</t>
  </si>
  <si>
    <t>40 A 43</t>
  </si>
  <si>
    <t>5.1.1.8</t>
  </si>
  <si>
    <t>Verificación de no inclusión en el boletín de responsables fiscales</t>
  </si>
  <si>
    <t>98 A 104</t>
  </si>
  <si>
    <t>48 A 49</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</si>
  <si>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</si>
  <si>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</si>
  <si>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</si>
  <si>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</si>
  <si>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DOCUMENTACIÓN ACLARATORIA ENTREGADA POR LOS OFERENTES DE LOS ASPECTOS JURÍDICOS</t>
  </si>
  <si>
    <t>CONCLUSIÓN EVALUACION ASPECTOS JURÍDICOS</t>
  </si>
  <si>
    <t>5.1.2</t>
  </si>
  <si>
    <t>REQUISITOS HABILITANTES FINANCIEROS</t>
  </si>
  <si>
    <t>3.2.2.</t>
  </si>
  <si>
    <t>CAPACIDAD FINANCIERA</t>
  </si>
  <si>
    <t>RUP Registro Único del Proponente (30 Días) (FECHA DE CADA UNO DE LOS INTEGRANTES)</t>
  </si>
  <si>
    <t>03/08/2016
10/08/2016</t>
  </si>
  <si>
    <t>CT = ≥ 50% PEE (60% PEE SIN ANTICIPO)</t>
  </si>
  <si>
    <t>x</t>
  </si>
  <si>
    <t>LIQ = AC / PC ≥ 2.0</t>
  </si>
  <si>
    <t>LIQ = AC / PC ≥ 1,0</t>
  </si>
  <si>
    <t>NE = PT / AT ≤ 0.50</t>
  </si>
  <si>
    <t>NE = PT / AT ≤ 0,70</t>
  </si>
  <si>
    <t>RCI = UO/GI ≥ 2.0</t>
  </si>
  <si>
    <t>RP = UO/P ≥ 8%</t>
  </si>
  <si>
    <t>RA = UO/AT ≥ 5%</t>
  </si>
  <si>
    <t>DOCUMENTACIÓN ACLARATORIA ENTREGADA POR LOS OFERENTES DE LA CAPACIDAD FINANCIERA</t>
  </si>
  <si>
    <t>NO SE REQUIRIO</t>
  </si>
  <si>
    <t>CONCLUSIÓN EVALUACION CAPACIDAD FINANCIERA</t>
  </si>
  <si>
    <t>3.2.3</t>
  </si>
  <si>
    <t>3.2.3.3.</t>
  </si>
  <si>
    <t>Capacidad de contratación (K) y capacidad residual (Kr) – Formato 06</t>
  </si>
  <si>
    <t>80% del valor del PEE (Para el caso que el oferente acepte el anticipo)
100% del valor del PEE (Para el caso que el oferente prescinda del anticipo)</t>
  </si>
  <si>
    <t>5.1.3</t>
  </si>
  <si>
    <t>EXPERIENCIA ESPECÍFICA DEL OFERENTE</t>
  </si>
  <si>
    <t/>
  </si>
  <si>
    <t>DOCUMENTACIÓN ACLARATORIA ENTREGADA POR LOS OFERENTES DE LA EXPERIENCIA ESPECÍFICA</t>
  </si>
  <si>
    <t>CONCLUSIÓN EVALUACION EXPERIENCIA ESPECÍFICA</t>
  </si>
  <si>
    <t xml:space="preserve">CONCLUSIÓN DEL OFERENTE </t>
  </si>
  <si>
    <t xml:space="preserve">CONCLUSIÓN  DEL OFERENTE </t>
  </si>
  <si>
    <t>CAUSALES DE RECHAZO (SI APLICA)</t>
  </si>
  <si>
    <t>OBSERVACIONES ADICIONALES</t>
  </si>
  <si>
    <t xml:space="preserve">CONCLUSIÓN FINAL DE LA EVALUACIÓN DEL OFERENTE </t>
  </si>
  <si>
    <t>NO CUMPLE</t>
  </si>
  <si>
    <t>CUMPLE</t>
  </si>
  <si>
    <t>PENDIENTE</t>
  </si>
  <si>
    <t>NO HABILITADO</t>
  </si>
  <si>
    <t>HABILITADO</t>
  </si>
  <si>
    <t>RECHAZADO</t>
  </si>
  <si>
    <t>EXPERIENCIA ADICIONAL TÉCNICA DEL OFERENTE</t>
  </si>
  <si>
    <t xml:space="preserve">Ser igual o superior al valor del POE, expresado en SMMLV </t>
  </si>
  <si>
    <t>CALIFICACION</t>
  </si>
  <si>
    <t>AÑOS A ACREDITAR</t>
  </si>
  <si>
    <t>Director general del proyecto</t>
  </si>
  <si>
    <r>
      <t xml:space="preserve">Arquitecto </t>
    </r>
    <r>
      <rPr>
        <sz val="10"/>
        <color rgb="FFFF0000"/>
        <rFont val="Arial"/>
        <family val="2"/>
      </rPr>
      <t>o</t>
    </r>
    <r>
      <rPr>
        <sz val="10"/>
        <rFont val="Arial"/>
        <family val="2"/>
      </rPr>
      <t xml:space="preserve"> 
Ingeniero civil 
</t>
    </r>
    <r>
      <rPr>
        <sz val="10"/>
        <color rgb="FFFF0000"/>
        <rFont val="Arial"/>
        <family val="2"/>
      </rPr>
      <t>con postgrado en gerencia y/o dirección de proyectos</t>
    </r>
  </si>
  <si>
    <r>
      <t xml:space="preserve">Director General </t>
    </r>
    <r>
      <rPr>
        <sz val="10"/>
        <color rgb="FFFF0000"/>
        <rFont val="Arial"/>
        <family val="2"/>
      </rPr>
      <t xml:space="preserve">y/o </t>
    </r>
    <r>
      <rPr>
        <sz val="10"/>
        <rFont val="Arial"/>
        <family val="2"/>
      </rPr>
      <t xml:space="preserve">
Director</t>
    </r>
    <r>
      <rPr>
        <sz val="10"/>
        <color rgb="FFFF0000"/>
        <rFont val="Arial"/>
        <family val="2"/>
      </rPr>
      <t xml:space="preserve"> y/o</t>
    </r>
    <r>
      <rPr>
        <sz val="10"/>
        <rFont val="Arial"/>
        <family val="2"/>
      </rPr>
      <t xml:space="preserve"> coordinador, en Construcción de edificaciones</t>
    </r>
  </si>
  <si>
    <t>POSGRADO</t>
  </si>
  <si>
    <t>FECHA INICIO CONTRATO</t>
  </si>
  <si>
    <t>TOTAL
DIAS</t>
  </si>
  <si>
    <t>AÑOS</t>
  </si>
  <si>
    <t>MESES</t>
  </si>
  <si>
    <t>DIAS</t>
  </si>
  <si>
    <t>F.M.</t>
  </si>
  <si>
    <t>REGLAS DE PARTICIPACION</t>
  </si>
  <si>
    <t>PLAZO</t>
  </si>
  <si>
    <t>FORMATO 11</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</si>
  <si>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</si>
  <si>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</si>
  <si>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</si>
  <si>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</si>
  <si>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</si>
  <si>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</si>
  <si>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</si>
  <si>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</si>
  <si>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</si>
  <si>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</si>
  <si>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</si>
  <si>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</si>
  <si>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</si>
  <si>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</si>
  <si>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</si>
  <si>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</si>
  <si>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</si>
  <si>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el F.M. en %</t>
  </si>
  <si>
    <t>SUBTOTAL COSTO PERSONAL PROFESIONAL (1)</t>
  </si>
  <si>
    <t>PERSONAL TÉCNICO</t>
  </si>
  <si>
    <t>Personal
Técnico</t>
  </si>
  <si>
    <t>F.M.
%</t>
  </si>
  <si>
    <t>SUBTOTAL COSTO PERSONAL TECNICO (2)</t>
  </si>
  <si>
    <t>OTROS COSTOS DIRECTOS</t>
  </si>
  <si>
    <t>Otros costos directos</t>
  </si>
  <si>
    <t>UND</t>
  </si>
  <si>
    <t>Vr. Unitario</t>
  </si>
  <si>
    <t>Total</t>
  </si>
  <si>
    <t>SUBTOTAL OTROS COSTOS DIRECTOS (3)</t>
  </si>
  <si>
    <t>RESUMEN GENERAL</t>
  </si>
  <si>
    <t>COSTO TOTAL (1 + 2 + 3)</t>
  </si>
  <si>
    <t>IVA 19%</t>
  </si>
  <si>
    <t xml:space="preserve">VALOR TOTAL COSTO </t>
  </si>
  <si>
    <t>VALOR FORMATO 07</t>
  </si>
  <si>
    <t>IVA 16%</t>
  </si>
  <si>
    <t>ESPECIALISTA ELECTRICO</t>
  </si>
  <si>
    <t>ESPECIALISTA DE CONTROL Y AUTOMATIZACION</t>
  </si>
  <si>
    <t>AUXILIAR DE INGENIERIA</t>
  </si>
  <si>
    <t>FORMATO 07 A</t>
  </si>
  <si>
    <t>No. SEMANAS</t>
  </si>
  <si>
    <t>Total Parcial
(E/4xF)</t>
  </si>
  <si>
    <t>DIBUJANTE</t>
  </si>
  <si>
    <t>ARRIENDO OFICINA PRINCIPAL</t>
  </si>
  <si>
    <t>MES</t>
  </si>
  <si>
    <t>MUEBLES</t>
  </si>
  <si>
    <t>PAPELERIA, COPIAS, FOTOGRAFIAS</t>
  </si>
  <si>
    <t>GL</t>
  </si>
  <si>
    <t>PLOTEO DE PLANOS</t>
  </si>
  <si>
    <t>SERVICIOS PUBLICOS</t>
  </si>
  <si>
    <t>DESPLAZAMIENTO AEREO</t>
  </si>
  <si>
    <t>DESPLAZAMIENTO TERRESTRE</t>
  </si>
  <si>
    <t>HOSPEDAJE</t>
  </si>
  <si>
    <t>GLB</t>
  </si>
  <si>
    <t>REDONDEO</t>
  </si>
  <si>
    <t>EL FORMATO 07 NO EXPRESA IVA, SE VERIFICA DEL 7A</t>
  </si>
  <si>
    <t>SIN EMBARGO, EN EL NUMERAL 6.1.3.5. FORMATO ECONÓMICO 07, 07A Y FORMATO 11 (FACTOR MULTIPLICADOR)</t>
  </si>
  <si>
    <t>f. La verificación de la oferta económica finalizará con la revisión del Formato 07A presentado por el oferente, de conformidad con las siguientes reglas:
* En caso de no expresar un valor para el IVA, FONADE dará por entendido que el valor correspondiente, de acuerdo con las normas tributarias pertinentes, se encuen-tra incluido en el valor total de la oferta.</t>
  </si>
  <si>
    <t>ITEM</t>
  </si>
  <si>
    <t>DESCRIPCION</t>
  </si>
  <si>
    <t>%</t>
  </si>
  <si>
    <t>Salario Básico (Nómina Total Mensual)</t>
  </si>
  <si>
    <t>Prestaciones Sociales</t>
  </si>
  <si>
    <t>Sistema de Seguridad Social Integral</t>
  </si>
  <si>
    <t>Otros</t>
  </si>
  <si>
    <t>Subtotal B+C</t>
  </si>
  <si>
    <t>Subtotal A+B+C+D</t>
  </si>
  <si>
    <t>Costos Indirectos</t>
  </si>
  <si>
    <t>E1</t>
  </si>
  <si>
    <t>Gastos Generales</t>
  </si>
  <si>
    <t>E2</t>
  </si>
  <si>
    <t>Impuestos, timbres, perfeccionamiento</t>
  </si>
  <si>
    <t>Subtotal (E1+E2)</t>
  </si>
  <si>
    <t>Honorarios (incluye Gastos contingentes)</t>
  </si>
  <si>
    <t>FACTOR MULTIPLICADOR (A+B+C+D+E+F)</t>
  </si>
  <si>
    <t>RESUMEN DE REQUISITOS PONDERABLES</t>
  </si>
  <si>
    <t>OFERENTE 1</t>
  </si>
  <si>
    <t>OFERENTE 2</t>
  </si>
  <si>
    <t>OFERENTE 3</t>
  </si>
  <si>
    <t>OFERENTE 4</t>
  </si>
  <si>
    <t>OFERENTE 5</t>
  </si>
  <si>
    <t>CRITERIO</t>
  </si>
  <si>
    <t>PUNTAJE</t>
  </si>
  <si>
    <t>OFERTA ECONÓMICA</t>
  </si>
  <si>
    <t>APOYO A LA INDUSTRIA NACIONAL</t>
  </si>
  <si>
    <t>EXPERIENCIA ESPECÍFICA ADICIONAL DEL OFERENTE</t>
  </si>
  <si>
    <t>NUMERO DE PROYECTOS</t>
  </si>
  <si>
    <t>Residente de obra en proyectos de construcción y/o mantenimiento y/o ampliación deedificaciones</t>
  </si>
  <si>
    <t>de 1 a 4</t>
  </si>
  <si>
    <t>de 5 a 6</t>
  </si>
  <si>
    <t>Mayor o igual a 7</t>
  </si>
  <si>
    <t>PROYECTO URBANIZACIONSIGLO XXI GIRON SANTANDER</t>
  </si>
  <si>
    <t>120 PUNTOS</t>
  </si>
  <si>
    <t xml:space="preserve">CONSTRUCCION URBANIZACION BALCONES DE ALEJANDRIA </t>
  </si>
  <si>
    <t>OBRAS CIVILES NECESARIAS PARA EL MANTENIMEINTO DEL CALL CENTER Y HELP DESK EN LA CENTRAL DE TELEBUCARAMANGA</t>
  </si>
  <si>
    <t>CONSTRUCCION EDIFICIO MULTIFAMILIAR ASOPENESSA</t>
  </si>
  <si>
    <t>CONSTRUCCION EDIFICIO MULTIFAMILIAR</t>
  </si>
  <si>
    <t>CONSTRUCCION EDIFICIO MULTIFAMILIAR SAN GERMAN</t>
  </si>
  <si>
    <t>OBRAS DE MEJORAMIENTO INTEGRAL</t>
  </si>
  <si>
    <t>CONSTRUCCION I Y II ETAPA COMANDO DE POLICIA DE ITUANGO ANTIOQUIA</t>
  </si>
  <si>
    <t>CONSTRUCCION I Y II ETAPA COMANDO DE POLICIA DE COCORNA ANTIOQUIA</t>
  </si>
  <si>
    <t>CONSTRUCCION ADECUACION Y AMPLIACION DEL POLIDEPORTIVO DEL COLEGIO DE LA POLICIA NACIONAL SANTO DOMINGO DE GUZMAN</t>
  </si>
  <si>
    <t>CONSTRUCCION 3 AULAS Y BATERIA SANITARIA PARA LA ESCUELA NUEVA EL BOTONCILLO MUNICIPIO DE EL CHARCO NARIÑO</t>
  </si>
  <si>
    <t>CONSTRUCICON COLEGIO INTEGRADO DE CHILVI NARIÑO</t>
  </si>
  <si>
    <t>CONSTRUCIION ESTACION POLICIA VILLAGOMEZ</t>
  </si>
  <si>
    <t>CONSTRUCCION COLISEO CUBIERTO ESCUELA JUAN PABLO II MUNICIPIO DE LA DORADA CALDAS</t>
  </si>
  <si>
    <t>CONSTRUCCION EN SISTEMA OUTINORD DE 2 EDIFICIOS PARA SUBOFICIALES EN PREDIOS DEL BATALLON LA POPA</t>
  </si>
  <si>
    <t>CONSTRUCCION DE VIVIENDAS FISCALES PARA SUBOFICIALES EN LA GUARNICION DE TUNJA</t>
  </si>
  <si>
    <t>CONSTRUCCION 2 ETAPA DEL CENTRO DE DESARROLLO COMUNITARIO DEL BARRIO 20 DE JULIO DEL MUNCIIPIO DE YOPAL</t>
  </si>
  <si>
    <t>??</t>
  </si>
  <si>
    <t>CONSTRUCICON Y MANTENIMIENTO DE OBRAS DE INFRAESTRUCTURA EDUCATIVA DE CENTROS EDUCATIVOS PARA EL DEPARTAMENTO DE PUTUMAYO</t>
  </si>
  <si>
    <t>CONSTRUCICON AMPLIACION Y DOTACION DEL HOSPITAL DEPARTAMENTAL ETNOMEDICO MITU</t>
  </si>
  <si>
    <t>AMPLIACION REMODELACION DE LA SEDE PRINCIPAL DE LA ESCUELA JOSE AGUSTIN SOLANO MUNICIPIO DE BARRANCAS GUAJIRA</t>
  </si>
  <si>
    <t xml:space="preserve">CONSTRUCCION, AMPLIACION, ADECUACION Y MANTENIMIENTO DE LA INFRAESTRUCTURA FISICA PARA EL DESARROLLO INTEGRAL DEL SER HUMANO AREA URBANA Y RURAL DEL MUNICIPIO DE MOSQUERA </t>
  </si>
  <si>
    <t>CONSTRUCCION 2 ETAPA NUEVA SEDE DE LA UNIDAD EDUCATIVA ALEJANDRO HUMBOLDT DEL MUNICIPIO DE FORTUL ARAUCA</t>
  </si>
  <si>
    <t>labores fechas?</t>
  </si>
  <si>
    <t>CONSTRUCCION DE LA ESTRUCTURA DE LA OBRA UNIDAD RESIDENCIAL SANTILLANA Y DEL CARRION</t>
  </si>
  <si>
    <t>NO SE AJUSTA A LA EXPE REQUERIDA</t>
  </si>
  <si>
    <t>CONSTRUCCION EDIFICIO CONDADO DE LA CRUZ</t>
  </si>
  <si>
    <t>CONSTRUCCION EDIFICIO SANTA CRUZ DE LA SIERRA II</t>
  </si>
  <si>
    <t>CONSTRUCCION DE UNA INFRAESTRUCTURA EDUCATIVA DEL COLEGIO TOKIO</t>
  </si>
  <si>
    <t>CONSTRUCCION DE 4 AULAS, 1 BATERIA Y 1 LABORATORIO EN LA INSTIUCION EDUCATIVA BOSQUES DE LA ACUARELA</t>
  </si>
  <si>
    <t>CONSTRUCCION INFRAESTRUCTURA EDUCATIVA TIPO A EN EL SECTOR DEL TRIUNFO URBANIZACION MIRADOR</t>
  </si>
  <si>
    <t>CTO N 29 EN EL RUP</t>
  </si>
  <si>
    <t>EL FORMATO 06 CAPACIDAD RESIDUAL DE CONTRATACIÓN, PRESENTA INCOSISTENCIAS POR FAVOR ACLARAR SI ESTOS ESTA EN EJECUCIÓN, DE SER ASI COLOCAR LA FECHA DE SUSPENSIÓN, YA QUE EL PLAZO NO COINCIDE SI ESTOS NO TUVIERON SUSPENSIÓN</t>
  </si>
  <si>
    <t>PARA LA EXPERIENCIA ESPECIFICA ADICIONAL NO SE EVIDENCIA VALOR DEL MANTENIMIENTO, Y VALOR DE LA OPERACIÓN</t>
  </si>
  <si>
    <t>PARA LA EXPERIENCIA ESPECIFICA NO SE EVIDENCIA VALOR DEL MANTENIMIENTO, Y EL VALOR DE LA OPERACIÓN PARA LOS CONTRATOS APORTADOS A FOLIOS 129, 143 Y 156</t>
  </si>
  <si>
    <t>80% PEE (SMMLV)</t>
  </si>
  <si>
    <t>80% PEE ($)</t>
  </si>
  <si>
    <t>INDICAR FECHAS DE SUSPENSIÓN DEL CONTRATO EN EJECUCIÓN REPOTADO POR EL INTEGRANTE INGENIERIA DE NARIÑO Y ASOCIADOS S.A.S.</t>
  </si>
  <si>
    <t>aportar el formato 15 con la totalidad de los contratos reportados en el rup en el segmento 72 para los integrantes mormalizar e ingenieria de nariño</t>
  </si>
  <si>
    <t>Aclarar el formato 03 ya que presenta incosistencia en el contrato N° 4 en relación al valor</t>
  </si>
  <si>
    <t>INDICAR EL INTEGRANTE DEL CONSORCIO QUE APORTA LA EXPERIENCIA ACREDITADA EN EL FORMATO 03 EN EL 1RO  Y 3ER LUGAR, DADO QUE NO ES CLARO EN LOS CERTIFICADOS</t>
  </si>
  <si>
    <t>APORTAR LOS SOPORTES DE LOS CONTRATOS RELACIONADOSEN EL FORMATO 03 PARA ACREDITAR LA EXPERIENCIA ESPECIFICA DEL OFERENTE</t>
  </si>
  <si>
    <t xml:space="preserve">APORTAR DOCUMENTO EN DONDE SE EVIDENCIE LA DISCRIMINACIÓN DE LOS VALORES PARA LOS ESTUDIOS, DISEÑOS  Y CONSTRUCCIÓN  EN EL CONTRATO CUYO OBJETO ES "ESTUDIO, DISEÑO Y CONSTRUCCIÓN DEL COLEGIO INTERNADO HORIZONTES EN EL MUNICIPIO DE PUERTO GAITAN - META"
</t>
  </si>
  <si>
    <t>aportar el formato 15 con la totalidad de los contratos reportados en el rup en el segmento 72 para el integrante MAQUINAS Y EQUIPOS PARA LA CONSTRUCCIÓN DE COLOMBIA SAS</t>
  </si>
  <si>
    <t>APORTAR DOCUMENTO EN DONDE SE EVIDENCIE LA DISCRIMINACIÓN DE LA OBRA Y DE LA DOTACIÓN EN EL CONTRATO APORTADO PARA ACREDITAR LA EXPERIENCIA ESPECIFICA</t>
  </si>
  <si>
    <t>PRESUPUESTO EVALUABLE (PEE) - 80%</t>
  </si>
  <si>
    <t>CONTRATO 8</t>
  </si>
  <si>
    <t>CONTRATO 9</t>
  </si>
  <si>
    <t>FONADE</t>
  </si>
  <si>
    <t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t>
  </si>
  <si>
    <t xml:space="preserve">La experiencia debe ser acreditada con la ejecución de mínimo uno (01) y máximo cinco (05) contratos. </t>
  </si>
  <si>
    <t xml:space="preserve">Los contratos aportados deben sumar, en su conjunto, un valor igual o superior a 2.0 veces el valor del POE para cada grupo, expresado en SMMLV. </t>
  </si>
  <si>
    <t xml:space="preserve">MÍNIMO uno de los contratos aportados, debe ser de valor igual o superior al POE para cada Grupo expresado en SMMLV. </t>
  </si>
  <si>
    <t xml:space="preserve"> Con la presentación de mínimo un (1) contrato, ADICIONAL a los presentados para la verificación técnica; dentro del numeral 5.1.3. del presente documento, cuyo objeto sea en CONSTRUCCIÓN DE REDES ALCANTARILLADO Y/O AMPLIACIÓN Y/U OPTIMIZACIÓN DE REDES ALCANTARILLADO Y/O CONSTRUCCIÓN DE REDES DE ACUEDUCTO Y/O AMPLIACIÓN Y/U OPTIMIZACIÓN DE REDES ACUEDUCTO, se le otorgará puntaje. </t>
  </si>
  <si>
    <t xml:space="preserve">a) Con la presentación de un (1) contrato, ADICIONAL a los presentados para la verificación técnica; descritos en el numeral 5.1.3. y que dentro de su alcance se haya ejecutado la Construcción Y/O Mejoramiento Y/O Ejecución Y/O Adecuación De Redes Intradomiciliarias. </t>
  </si>
  <si>
    <t xml:space="preserve">b) Con la presentación de dos (2) contratos, ADICIONALES a los presentados para la verificación técnica; descritos en el numeral 5.1.3. y que dentro de su alcance se haya ejecutado la Construcción Y/O Mejoramiento Y/O Ejecución Y/O Adecuación De Redes Intradomiciliarias. </t>
  </si>
  <si>
    <t xml:space="preserve">c) Con la presentación de mínimo tres (3) contratos, ADICIONALES a los presentados para la verificación técnica; descritos en el numeral 5.1.3 y que dentro de su alcance se haya ejecutado la Construcción Y/O Mejoramiento Y/O Ejecución Y/O Adecuación De Redes Intradomiciliarias </t>
  </si>
  <si>
    <t xml:space="preserve">Mínimo uno de los contratos aportados deberá ser igual o superior a1 el valor del POE, expresado en SMMLV </t>
  </si>
  <si>
    <t>Fecha de renicio</t>
  </si>
  <si>
    <t>Fecha de reiensión</t>
  </si>
  <si>
    <t>CONVIALQUI S.A.S</t>
  </si>
  <si>
    <t>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t>
  </si>
  <si>
    <t>Construcción  alcantarillado  vereda Teguaneque, Municipio de Turmeque,  Departamento de  Boyacá.</t>
  </si>
  <si>
    <t>Construcción   de  5   unidades   sanitarias  y  manejo de aguas residuales a 5 familias  de estrato uno y 
  dos del  Municipio  de  Jenesano,  Departamento de  Boyacá</t>
  </si>
  <si>
    <t>Construcción  de  25 unidades  sanitarias  en el sector rural del Municipio de  Saboya, Departamento   de Boyacá</t>
  </si>
  <si>
    <t xml:space="preserve">Construcción   de unidades sanitarias y manejo de aguas residuales a 30 familias de estratos  uno 
  y  dos  del  Municipio  de  Mongua, Departamento de Boyacá.
</t>
  </si>
  <si>
    <t xml:space="preserve">GOBERNACION   DE   BOYACA </t>
  </si>
  <si>
    <t>Luis Rafael Castillo Vargas</t>
  </si>
  <si>
    <t>JORGE HEDDY MENESES RENGIFO</t>
  </si>
  <si>
    <t>CONSORCIO INTRA</t>
  </si>
  <si>
    <t>WILLIAM CARDONA OLMOS SAS</t>
  </si>
  <si>
    <t>William Cardona Olmos</t>
  </si>
  <si>
    <t>WILLIAM CARDONA OLMOS</t>
  </si>
  <si>
    <t xml:space="preserve">CONSORCIO INTRADOMICILIARIAS 2018 </t>
  </si>
  <si>
    <t>CONTRATO 10</t>
  </si>
  <si>
    <t>CONTRATO 11</t>
  </si>
  <si>
    <t>CONTRATO 12</t>
  </si>
  <si>
    <t>CONTRATO 13</t>
  </si>
  <si>
    <t>CONTRATO 14</t>
  </si>
  <si>
    <t>CONTRATO 15</t>
  </si>
  <si>
    <t xml:space="preserve">Unidad de Salud de Ibagué E.S.E. USI
</t>
  </si>
  <si>
    <t xml:space="preserve">Empresa Ibaguereña de acueducto y Alcantarillado IBAL S.A. E.S.P. OFICIAL
</t>
  </si>
  <si>
    <t xml:space="preserve">Empresa de Vivienda de Antioquia VIVA
</t>
  </si>
  <si>
    <t xml:space="preserve">Construccion del Parque Educativo en los Municipios de San Luis y San Francisco en el Departamneto de Antioquia
 </t>
  </si>
  <si>
    <t>Gobernación de Antioquia</t>
  </si>
  <si>
    <t>Construccion del Parque Educativo del Municipio de Arboletes en el Departamento de Antioquia</t>
  </si>
  <si>
    <t xml:space="preserve">Construcción de la segunda etapa de la Unidad Intermedia de salud de los Barrios del Sur en el Municipio de Ibagué, Departamento del Tolima. </t>
  </si>
  <si>
    <t xml:space="preserve">Ejecución de los diseños y estudios técnicos y construcción de un centro de desarrollo infantil (CDI) en el Municipio de Palmira - Valle del Cauca, para 500 cupos. </t>
  </si>
  <si>
    <t>Construcción de la Manija (A) San Antonio Carpeta 8-B 106/ Planos 1 de 2 y colector de la Tuza Carpeta 8-BG-9/ Planos 1 y 2 de 9 a cargo del convenio interadministrativo de cooperación No. 0073 del 23 de junio de 2011.</t>
  </si>
  <si>
    <t xml:space="preserve">EDAT SA ESP </t>
  </si>
  <si>
    <t xml:space="preserve">Construcción alcantarillado sanitario vereda San Pedro, Municipio de Dolores - Departamento del Tolima </t>
  </si>
  <si>
    <t>Diagnostico, concertacion, plan de Inversion y ejecucion de conexiones intradomiciliarias en diferentes municipios del pais Grupo 1-Barrancabermeja</t>
  </si>
  <si>
    <t>Gobernacion del Tolima</t>
  </si>
  <si>
    <t xml:space="preserve">Contratar la Construccion de Mejoramiento de Vivienda urbana para el municipio de Alvarado en el Departamento del Tolima en el desarrollo del proyecto Construccion y mejoramiento de vivienda urbana en el Departamento del Tolima </t>
  </si>
  <si>
    <t xml:space="preserve">Contratar la construccion de mejoramientos de vivienda urbana para el municipio de Piedras en el departamento del Tolima, en el desarrollo del proyecto Construccion y mejoramiento de vivienda urbana en el Departamento del Tolima </t>
  </si>
  <si>
    <t xml:space="preserve">LUIS RAFAEL CASTILLO VARGAS </t>
  </si>
  <si>
    <t>LAS OBRAS DE CONSTRUCCION DE AULAS TEMPORALES, MANTENIMIENTO CORRECTIVO Y REPARACION ESTRUCTURAL, PARA ATENDER LAS AFECTACIONES DE LAS INFRAESTRUCTURAS EDUCATIVAS DEL DEPARTAMENTO DEL TOLIMA, PRODUCIDAS POR LA OLA INVERNAL DEL 2010, CONTRATACION QUE SE REALIZA EN EL MARCO DE LA FASE 1 Y 2 DEL PLAN DE ACCION DEL SECTOR EDUCATIVO, EMERGENCIA INVERNAL 2010-2011, DE ACUERDO CON LA DESCRIPCION, ESPECIFICACIONES Y DEMAS CONDICIONES ESTABLECIDAS EN EL PRESENTE DOCUMENTO E INFORMACION TECNICA SUMINISTRADA POR FONADE.</t>
  </si>
  <si>
    <t xml:space="preserve">CONSTRUCCION ALCANTARILLADO PLUVIAL CARRERA 9 ENTRE CALLE 6 Y TRANSVERSAL 7 MUNICIPIO DE AQUITANIA.
</t>
  </si>
  <si>
    <t>DISEÑOS, ESTUDIOS TECNICOS Y CONSTRUCCION DE DOCE (12) AULAS Y UNA (1) BATERIA SANITARIA EN EL INSTITUTO TECNICO AGROPECUARIO DEL MUNICIPIO DE UMBITABOYACA, POR EL SISTEMA DE PRECIO GLOBAL FIJO.</t>
  </si>
  <si>
    <t>MUNICIPIO DE AQUITANIA</t>
  </si>
  <si>
    <t>DIAGNOSTICO (SIC), CONCERTACION, PLAN DE INTERVENCION Y EJECUCION DEL PROGRAMA DE CONEXIONES INTRADOMICILIARIAS EN FLORENCIA - CAQUETA (SIC)-GRUPO 14.</t>
  </si>
  <si>
    <t xml:space="preserve">ESTUDIOS, DISEÑOS Y CONSTRUCCION DE DOS (2) AULAS Y UNA (1) BATERIA SANITARIA EN EL CENTRO EDUCATIVO "EL DENÉN" DEL MUNICIPIO DE CARTAGENA DEL CHAIRA, DEPARTAMENTO DEL CAQUETA, POR EL SISTEMA DE PRECIO GLOBAL FIJO
</t>
  </si>
  <si>
    <t>LOS ESTUDIOS TECNICOS, DISEÑOS Y CONSTRUCCION DE HOGARES MULTIPLES PARA EL ICBF Y EL MINISTERIO DE EDUCACION NACIONAL, POR EL SISTEMA DE PRECIO GLOBAL FIJO EN EL MUNICIPIO DE YUMBO, EN EL DEPARTAMENTO DEL VALLE.</t>
  </si>
  <si>
    <t>CONSTRUCCION ALCANTARILLADO SANITARIO CARRERA 1 ENTRE CALLE 3 Y 6, MUNICIPIO DE GAMEZA, BOYACA.</t>
  </si>
  <si>
    <t>VERIFICACIÓN DE REQUISITOS JURÍDICOS</t>
  </si>
  <si>
    <t>PROCESO DE SELECCIÓN – CONVOCATORIA PUBLICA CPU 022-2018</t>
  </si>
  <si>
    <t>CIERRE 29 DE MAYO DE 2018</t>
  </si>
  <si>
    <t>GRUPO 3</t>
  </si>
  <si>
    <t>Oferente: CONSORCIO INTRA-  LUIS RAFAEL CASTILLO VARGAS - 79.105.236 (LUIS RAFAEL CASTILLO VARGAS -  79.105.236 - 60% y JORGE HEDDY MENESES RENGIFO - 14.233.101 - 40%)</t>
  </si>
  <si>
    <t>CONSORCIO INTRA-  LUIS RAFAEL CASTILLO VARGAS - 79.105.236</t>
  </si>
  <si>
    <t>SITUACIÓN A VERIFICAR</t>
  </si>
  <si>
    <t>ACCIÓN VERIFICABLE</t>
  </si>
  <si>
    <t xml:space="preserve">NO </t>
  </si>
  <si>
    <t>SOLICITUD DE ACLARACIONES</t>
  </si>
  <si>
    <t>SUBSANES</t>
  </si>
  <si>
    <t>INFORME FINAL</t>
  </si>
  <si>
    <t>Nombre Proveedor Secop II</t>
  </si>
  <si>
    <t>El nombre del proveedor con el cual se presenta la oferta es el mismo con el cual se encuentra registrado en el SECOP II.</t>
  </si>
  <si>
    <t xml:space="preserve">Carta de presentación de la oferta </t>
  </si>
  <si>
    <t>Fecha de la carta (no superior a la fecha del cierre)</t>
  </si>
  <si>
    <r>
      <t>Oferta avalada por (Ingeniero Civil</t>
    </r>
    <r>
      <rPr>
        <b/>
        <sz val="9"/>
        <color indexed="8"/>
        <rFont val="Arial Narrow"/>
        <family val="2"/>
      </rPr>
      <t xml:space="preserve">) </t>
    </r>
    <r>
      <rPr>
        <sz val="9"/>
        <color indexed="8"/>
        <rFont val="Arial Narrow"/>
        <family val="2"/>
      </rPr>
      <t xml:space="preserve"> o el oferente o su representante legal acredita alguna de estas profesiones</t>
    </r>
  </si>
  <si>
    <t xml:space="preserve">     C.C.
     Tarj profesional
     certificado de vigencia y antecedentes</t>
  </si>
  <si>
    <t>Carta de presentación de la oferta firmada por el oferente y/o representante legal o persona autorizada en el formato 01</t>
  </si>
  <si>
    <t xml:space="preserve">    Persona jurídica: 
       Tener la calidad de representante legal o apoderado del oferente,
       Facultad expresa de actuar en nombre y representación del mismo.(presentar la oferta, celebrar el contrato y liquidarlo. 
       Autorización junta de socios o asamblea general de accionistas, firmar o cuantia</t>
  </si>
  <si>
    <t>Verificar  el # requiere anticipo (verificar si el proceso lo contempla)</t>
  </si>
  <si>
    <t xml:space="preserve">    Consorcio o unión temporal
       Facultad expresa para actuar en su nombre y representación presentar la oferta, celebrar el contrato y liquidarlo. </t>
  </si>
  <si>
    <t>El nombre del oferente es igual al denominado en el documento consorcial o Certificado de Representación legal</t>
  </si>
  <si>
    <t>verificar si se presenta al Grupo - 3</t>
  </si>
  <si>
    <t>El documento está conforme al publicado en SECOP II</t>
  </si>
  <si>
    <t xml:space="preserve">Garantía de seriedad de la Oferta </t>
  </si>
  <si>
    <t>Objeto y No. proceso</t>
  </si>
  <si>
    <r>
      <t>De Conformidad con los numerales 5.1.1.5. -Garantía de Seriedad de la Oferta- con firma del Tomador y el numeral 11.1 Garantía de Seriedad de la Oferta de las Reglas de Participación, el cual indica que: "</t>
    </r>
    <r>
      <rPr>
        <i/>
        <sz val="12"/>
        <color indexed="8"/>
        <rFont val="Arial Narrow"/>
        <family val="2"/>
      </rPr>
      <t xml:space="preserve">El oferente deberá anexar a su oferta, a favor del Fondo Financiero de Proyectos de Desarrollo – FONADE, una garantía que ampare la seriedad de su oferta, por un valor equivalente, como mínimo, al diez por ciento (10%) del valor del presupuesto oficial total estimado del grupo a presentarse, con una vigencia de tres (3) meses contada a partir de la fecha indicada en el cronograma general para el cierre del proceso. En caso de otorgar la garantía mediante póliza de seguros, la cual deberá corresponder a la Póliza de Cumplimiento ANTE ENTIDADES PÚBLICAS CON RÉGIMEN PRIVADO DE CONTRATACIÓN (Esta condición debe constar en la póliza o en una certificación anexa y se debe adjuntar el clausulado correspondiente al Cumplimiento ante Entidades Públicas con Régimen Privado de Contratación, de FONADE) a (...).  La garantía deberá tener la firma del tomado y </t>
    </r>
    <r>
      <rPr>
        <b/>
        <i/>
        <u/>
        <sz val="12"/>
        <color indexed="8"/>
        <rFont val="Arial Narrow"/>
        <family val="2"/>
      </rPr>
      <t>anexar el recibo de pago original.</t>
    </r>
    <r>
      <rPr>
        <sz val="12"/>
        <color indexed="8"/>
        <rFont val="Arial Narrow"/>
        <family val="2"/>
      </rPr>
      <t xml:space="preserve">
De acuerdo a lo anterior, el  oferente deberá anexar el recibo de pago.</t>
    </r>
  </si>
  <si>
    <t>se expidió: “ante entidades públicas con régimen privado de contratación”</t>
  </si>
  <si>
    <t xml:space="preserve">Corresponde la cuantía asegurada POE (10% $125.989.366,70) </t>
  </si>
  <si>
    <t>Corresponde la vigencia 3 MESES - 29-08-2018</t>
  </si>
  <si>
    <t>Corresponde el amparo de SERIEDAD DE LA OFERTA</t>
  </si>
  <si>
    <t>El tomador es el oferente.</t>
  </si>
  <si>
    <t>El asegurado y/o beneficiario es la entidad contratante: FONADE con el NIT 899.999.316-1</t>
  </si>
  <si>
    <t>Está firmada por el representante legal o la persona autorizada.</t>
  </si>
  <si>
    <t>Aporta el clausulado</t>
  </si>
  <si>
    <t>Acredita el pago de la prima de la garantía mediante recibo de caja ORIGINAL</t>
  </si>
  <si>
    <t>Se especifican los porcentajes de participación, identificación y nombres de los miembros del Consorcio o de la Unión Temporal</t>
  </si>
  <si>
    <t>verificar si indica a que grupos se presenta DEBE SER INDIVIDUAL X GRUPOS</t>
  </si>
  <si>
    <t>Documento Consorcial</t>
  </si>
  <si>
    <t>Numero del Proceso y objeto</t>
  </si>
  <si>
    <r>
      <t xml:space="preserve">De conformidad con el literal a) del numeral 5.1.1.3. Documento de constitución del consorcio o unión temporal, del Complemento Reglas de participación el cual indica que: </t>
    </r>
    <r>
      <rPr>
        <i/>
        <sz val="12"/>
        <color indexed="8"/>
        <rFont val="Arial Narrow"/>
        <family val="2"/>
      </rPr>
      <t xml:space="preserve">"a. Identificación de cada uno de sus integrantes: Nombre o razón social, tipo y número del documento de identificación </t>
    </r>
    <r>
      <rPr>
        <i/>
        <u/>
        <sz val="12"/>
        <color indexed="8"/>
        <rFont val="Arial Narrow"/>
        <family val="2"/>
      </rPr>
      <t>y domicilio</t>
    </r>
    <r>
      <rPr>
        <i/>
        <sz val="12"/>
        <color indexed="8"/>
        <rFont val="Arial Narrow"/>
        <family val="2"/>
      </rPr>
      <t xml:space="preserve">." </t>
    </r>
    <r>
      <rPr>
        <sz val="12"/>
        <color indexed="8"/>
        <rFont val="Arial Narrow"/>
        <family val="2"/>
      </rPr>
      <t>De conformidad con lo anterior se solicita al CONSORCIO aclarar el Documento Consocial, teniendo en cuenta que se debe indicar el domicilio de cada uno de los integrantes, asi mismo a que grupo se esta presentando.</t>
    </r>
  </si>
  <si>
    <t>Allega documento de constitución del consorcio o unión temporal, suscrita por cada uno de sus integrantes (representantes  legales de las firmas)</t>
  </si>
  <si>
    <t>a. Identificación de cada uno de sus integrantes: Nombre o razón social, tipo y número del documento de identificación y domicilio.</t>
  </si>
  <si>
    <t xml:space="preserve">b.  Designación del representante: Deberá allegarse su identificación. </t>
  </si>
  <si>
    <t>c.  % participacion en la oferta y en la ejecución del contrato de cada uno de los integrantes de la forma asociativa</t>
  </si>
  <si>
    <t xml:space="preserve">d.  duración no es inferior a la duración del contrato y un (1) año más. </t>
  </si>
  <si>
    <t xml:space="preserve">e.  facultades referentes a la etapa precontractual, contractual y postcontractual: Presentación oferta y representación del consorcio o unión temporal en todas las diligencias del proceso de selección.  Suscribir el contrato y sus modificaciones,  Suscribir el acta de terminación, liquidación o cierre y notificarse del acta de liquidación unilateral 
</t>
  </si>
  <si>
    <t>Antecedentes Judiciales</t>
  </si>
  <si>
    <t>Verificación de antecedentes judiciales del Ministerio De Defensa Nacional policia nacional - Representate Legal</t>
  </si>
  <si>
    <t>Antecedentes Contraloría</t>
  </si>
  <si>
    <t>Verificación de no inclusión en el boletín de responsables fiscales - Representante Legal y Empresa</t>
  </si>
  <si>
    <t>Antecedentes Procuraduría</t>
  </si>
  <si>
    <t>Verificación del sistema de información de registro de sancionesy causas de inhabilidad (SIRI) de la Procuraduría General de la Nación  Representante Legal y Empresa</t>
  </si>
  <si>
    <t>Verificación de Medidas correctivas</t>
  </si>
  <si>
    <t>Verificación de Medidas correctivas (Ley 1801 de 2016 - art. 183 - https://srvpsi.policia.gov.co/PSC/frm_cnp_consulta.aspx)</t>
  </si>
  <si>
    <t>Ofac</t>
  </si>
  <si>
    <t>Verificación la lista ofac</t>
  </si>
  <si>
    <t>MULTAS CON FONADE</t>
  </si>
  <si>
    <r>
      <t>• Cuando el oferente o alguno de los integrantes del consorcio o unión temporal o, alguno de sus representantes legales</t>
    </r>
    <r>
      <rPr>
        <b/>
        <u/>
        <sz val="10"/>
        <color indexed="8"/>
        <rFont val="Arial Narrow"/>
        <family val="2"/>
      </rPr>
      <t xml:space="preserve"> haya sido objeto de exigibilidad de cláusula penal de apremio y/o cláusula penal pecuniaria por parte de FONADE en los últimos cinco (5) años.</t>
    </r>
    <r>
      <rPr>
        <sz val="10"/>
        <color indexed="8"/>
        <rFont val="Arial Narrow"/>
        <family val="2"/>
      </rPr>
      <t xml:space="preserve">
• Cuando FONADE haya h</t>
    </r>
    <r>
      <rPr>
        <b/>
        <sz val="10"/>
        <color indexed="8"/>
        <rFont val="Arial Narrow"/>
        <family val="2"/>
      </rPr>
      <t>echo exigible la garantía de cumplimiento</t>
    </r>
    <r>
      <rPr>
        <sz val="10"/>
        <color indexed="8"/>
        <rFont val="Arial Narrow"/>
        <family val="2"/>
      </rPr>
      <t xml:space="preserve"> al contratista con ocasión de conductas imputables a este, en los últimos cinco (5) años.</t>
    </r>
  </si>
  <si>
    <t>Cedula de ciudadanía Representante Legal</t>
  </si>
  <si>
    <t>cedula de ciudadanía Representante Legal - LEGIBLE</t>
  </si>
  <si>
    <t xml:space="preserve">Manifestación de No Incursión en Prácticas Anticompetitivas (Formato 19) </t>
  </si>
  <si>
    <t xml:space="preserve">El oferente persona natural, jurídica nacional o extranjera y cada uno de sus integrantes cuando se trate de Consorcio o Unión Temporal, no puede (n) encontrarse incurso (s) en prácticas de colusión o en acuerdos restrictivos de la competencia con otras empresas o con el mercado. Para ello el oferente manifestará bajo la gravedad de juramento ésta circunstancia y deberá diligenciar el Formato No. 19 - CERTIFICADO DE MANIFESTACIÓN DE NO INCURSIÓN EN PRÁCTICAS ANTICOMPETITIVAS, adjunto al presente documento, el cual deberá ser suscrito en documento individual por el oferente persona natural o por el representante legal según sea el caso debidamente facultado para tal fin y por todos los miembros en caso de ser oferente plural. </t>
  </si>
  <si>
    <t>CONCEPTO DE VERIFICACIÓN</t>
  </si>
  <si>
    <t xml:space="preserve">EL OFERENTE (CUMPLE, NO CUMPLE) CON LOS REQUISITOS DE CARÁCTER JURÍDICO ESTABLECIDOS EN LAS REGLAS DE PARTICIPACION </t>
  </si>
  <si>
    <t>RESUMEN EVALUACIÓN JURIDICA</t>
  </si>
  <si>
    <t>CONCLUSIÓN EVALUACIÓN ASPECTOS JURÍDICOS</t>
  </si>
  <si>
    <t>Verificación:</t>
  </si>
  <si>
    <t>LUZ MYRIAM ROMERO PAEZ - Comité Evaluador Jurídico</t>
  </si>
  <si>
    <t>SITUACION A VERIFICAR</t>
  </si>
  <si>
    <t>SOLICITUD ACLARACIONES</t>
  </si>
  <si>
    <t>LUIS RAFAEL CASTILLO VARGAS -  79.105.236 - 60%</t>
  </si>
  <si>
    <t xml:space="preserve">Registro Mercantil-  Persona Natural </t>
  </si>
  <si>
    <t>La sociedad tiene vigencia igual al plazo del contrato a celebrar y un (1) año más</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</si>
  <si>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</si>
  <si>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</si>
  <si>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t>Matrícula renovada 2018</t>
  </si>
  <si>
    <t>No sea superior a 30 días calendario anteriores al cierre</t>
  </si>
  <si>
    <t>Fecha de expedición no puede ser superior a 30 DÍAS CALENDARIO, contados a partir de la fecha señalada para la finalización del término para presentar oferta.</t>
  </si>
  <si>
    <t>nombre de la empresa</t>
  </si>
  <si>
    <t xml:space="preserve">actualizado y vigente (renovado 2018) al momento de la finalización del registro de entrega de ofertas </t>
  </si>
  <si>
    <t>clasificación por tamaño de la empresa: (pequeña, mediana)</t>
  </si>
  <si>
    <r>
      <rPr>
        <b/>
        <sz val="10"/>
        <color indexed="8"/>
        <rFont val="Arial Narrow"/>
        <family val="2"/>
      </rPr>
      <t xml:space="preserve">CAUSAL DE RECHAZO: </t>
    </r>
    <r>
      <rPr>
        <sz val="10"/>
        <color indexed="8"/>
        <rFont val="Arial Narrow"/>
        <family val="2"/>
      </rPr>
      <t>Cinco (5) o más multas durante la ejecución de uno (1) o varios contratos durante una misma vigencia fiscal con una o varias Entidades estatales; Cuando el contratista haya sido objeto de declaratorias de incumplimiento contractual en por los menos dos (2) contratos durante una misma vigencia fiscal, con una o varias Entidades estatales, imposición de dos (2) multas y un (1) incumplimiento durante una misma vigencia fiscal, con una o varias Entidades estatales</t>
    </r>
  </si>
  <si>
    <t xml:space="preserve">Otros documentos </t>
  </si>
  <si>
    <t>RUT actualizado (Nov 21-2012 .)</t>
  </si>
  <si>
    <t>Certificación Bancaria,(verificar que sea la cuenta que se indica el el formato FAP 801)</t>
  </si>
  <si>
    <t>Formato de vinculación FAP 801 (Versión para diligenciar en línea). 
Fecha Balance 31/12/2017
Nombre
Firma
Huella</t>
  </si>
  <si>
    <t xml:space="preserve">Certificado de pagos al Sistema de Seguridad Social y Aportes Parafiscales </t>
  </si>
  <si>
    <t>Cuando el oferente sea persona natural 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 en los términos del Literal a) del Artículo 2 de la Ley 1562 de 2012. 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t>
  </si>
  <si>
    <r>
      <t xml:space="preserve">
De conformidad con el numeral 5.1.1.6. -Certificación de pagos al sistema de seguridad social y de aportes parafiscales - el cual indica que: </t>
    </r>
    <r>
      <rPr>
        <i/>
        <sz val="12"/>
        <color indexed="8"/>
        <rFont val="Arial Narrow"/>
        <family val="2"/>
      </rPr>
      <t>"</t>
    </r>
    <r>
      <rPr>
        <b/>
        <i/>
        <u/>
        <sz val="12"/>
        <color indexed="8"/>
        <rFont val="Arial Narrow"/>
        <family val="2"/>
      </rPr>
      <t>Cuando el oferente sea persona natural</t>
    </r>
    <r>
      <rPr>
        <i/>
        <sz val="12"/>
        <color indexed="8"/>
        <rFont val="Arial Narrow"/>
        <family val="2"/>
      </rPr>
      <t xml:space="preserve"> </t>
    </r>
    <r>
      <rPr>
        <b/>
        <i/>
        <u/>
        <sz val="12"/>
        <color indexed="8"/>
        <rFont val="Arial Narrow"/>
        <family val="2"/>
      </rPr>
      <t>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t>
    </r>
    <r>
      <rPr>
        <i/>
        <sz val="12"/>
        <color indexed="8"/>
        <rFont val="Arial Narrow"/>
        <family val="2"/>
      </rPr>
      <t xml:space="preserve"> o</t>
    </r>
    <r>
      <rPr>
        <b/>
        <i/>
        <u/>
        <sz val="12"/>
        <color indexed="8"/>
        <rFont val="Arial Narrow"/>
        <family val="2"/>
      </rPr>
      <t xml:space="preserve">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t>
    </r>
    <r>
      <rPr>
        <i/>
        <sz val="12"/>
        <color indexed="8"/>
        <rFont val="Arial Narrow"/>
        <family val="2"/>
      </rPr>
      <t xml:space="preserve"> en los términos del Literal a) del Artículo 2 de la Ley 1562 de 2012. </t>
    </r>
    <r>
      <rPr>
        <b/>
        <i/>
        <u/>
        <sz val="12"/>
        <color indexed="8"/>
        <rFont val="Arial Narrow"/>
        <family val="2"/>
      </rPr>
      <t>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t>
    </r>
    <r>
      <rPr>
        <i/>
        <sz val="12"/>
        <color indexed="8"/>
        <rFont val="Arial Narrow"/>
        <family val="2"/>
      </rPr>
      <t xml:space="preserve">. </t>
    </r>
    <r>
      <rPr>
        <sz val="12"/>
        <color indexed="8"/>
        <rFont val="Arial Narrow"/>
        <family val="2"/>
      </rPr>
      <t xml:space="preserve">
Una vez verificada la certificación del integrante del consorcio LUIS CASTILLO, no indica que su personal está a paz y salvo  con la contribución al Fondo Nacional de Formación Profesional de la Industria de la Construcción (FIC), o en su defecto la declaración de no estar obligado al pago de dicha contribución de su personal , asímismo está debe estar expedida por el integrante del consorcio.
Por otro lado, se verificó las planillas aportadas por el integrante del consorcio LUIS CASTILLO no evidenció el pago pago en donde conste que se encuentra al día por este concepto para la fecha de cierre del presente proceso, el valor cancelado, el periodo de cotización, la fecha de pago y la entidad promotora de salud y riesgos laborales a la que se encuentre afiliado cuando a ello haya lugar, integrante del consorcio LUIS CASTILLO.
De acuerdo con lo anterior, el integrante del consorcio LUIS CASTILLO debe incluir en la certificación que su personal está a paz y salvo  con la contribución al Fondo Nacional de Formación Profesional de la Industria de la Construcción (FIC), o en su defecto la declaración de no estar obligado al pago de dicha contribución de su personal expedida por LUIS CASTILLO, asímismo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t>
    </r>
  </si>
  <si>
    <r>
      <rPr>
        <u/>
        <sz val="9"/>
        <color indexed="8"/>
        <rFont val="Arial Narrow"/>
        <family val="2"/>
      </rPr>
      <t xml:space="preserve">Cédula de Ciudadanía del revisor Fiscal </t>
    </r>
    <r>
      <rPr>
        <sz val="9"/>
        <color indexed="8"/>
        <rFont val="Arial Narrow"/>
        <family val="2"/>
      </rPr>
      <t xml:space="preserve"> (Obligados a tener revisor fiscal en 2017 : La Declaración Profesional Nº 7 del Consejo Técnico de la Contaduría Pública define a la revisoría fiscal como un órgano de fiscalización que en interés de la comunidad, bajo la dirección y responsabilidad del revisor fiscal y con sujeción a las normas de auditoría generalmente aceptadas, le corresponde dictaminar los estados financieros y revisar y evaluar sistemáticamente sus componentes y elementos que integran el control interno, en forma oportuna e independiente en los términos que le señala la ley, los estatutos y los pronunciamientos profesionales. ¿Quiénes están obligados a tener revisor fiscal? De manera general, deberán llevar revisor fiscal las sociedades a que se refiere el artículo 203 del código de comercio, es decir: -) Las sociedades por acciones. -) Las sucursales de compañías extranjeras. -) Las sociedades en las que, por ley o por los estatutos, la administración no corresponda a todos los socios, cuando así lo disponga cualquier número de socios excluidos de la administración que representen no menos del veinte por ciento del capital. De igual modo, el parágrafo 2 del artículo 13 de la Ley 43 de 1990, la cual dice: “Será obligatorio tener Revisor fiscal en todas las sociedades comerciales, de cualquier naturaleza, cuyos activos brutos a 31 de diciembre del año inmediatamente anterior sean o excedan el equivalente de cinco mil salarios mínimos y/o cuyos ingresos brutos durante el año inmediatamente anterior sean o excedan al equivalente a tres mil salarios mínimos.” Partiendo de esto, las sociedades comerciales que tengan activos iguales o superiores a 5.000 salarios mínimos vigentes en 2016 o ingresos brutos iguales o superiores a 3.000 salarios mínimos vigentes en 2016, estarán obligados a tener revisor fiscal. Además de las mencionadas anteriormente, las siguientes son algunas entidades que también deben tener revisor fiscal: -) Sociedades de economía mixta. -) Empresas de servicios públicos domiciliarios. -) Propiedades Horizontales Mixtas o comerciales. -) Cajas De compensación Familiar. -) Fondos Ganaderos. -) Asociaciones de autores. - -) Asociaciones Gremiales Agropecuarias.  -) Fondos Mutuos de inversión. -) Las Cámaras de comercio. -) Asociaciones, Fundaciones e instituciones de utilidad común. -) Instituciones no oficiales de educación. -) Empresas comunitarias.  -) Corporaciones Autónomas Regionales: CAUSAL DE RECHAZO: Cuando el oferente de acuerdo con la normatividad vigente se encuentre obligado a tener revisor fiscal y no cuente con este o su nombramiento no se encuentre registrado en el certificado de existencia y representación legal de la persona jurídica. </t>
    </r>
  </si>
  <si>
    <t xml:space="preserve">Tarjeta Profesional del revisor Fiscal </t>
  </si>
  <si>
    <t>Antecedentes Disciplinarios de la Tarjeta del revisor Fiscal (Verificar q este vigente, no tenga sanciones y la fecha de expedicion)</t>
  </si>
  <si>
    <t>JORGE HEDDY MENESES RENGIFO - 14.233.101 - 40%</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</si>
  <si>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JORGE HEDDY MENESES RENGIFO aportar la certificaciòn bancaria relacionada en el FAP 801 diligenciado en linea en la pagína web de la Entidad, toda vez que no se evidencia el documento.</t>
  </si>
  <si>
    <r>
      <t xml:space="preserve">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Consorcio JORGE HEDDY MENESES RENGIFO aportar el FAP 801 </t>
    </r>
    <r>
      <rPr>
        <b/>
        <u/>
        <sz val="12"/>
        <color indexed="8"/>
        <rFont val="Arial Narrow"/>
        <family val="2"/>
      </rPr>
      <t>diligenciado en linea en la pagína web de la Entidad</t>
    </r>
    <r>
      <rPr>
        <sz val="12"/>
        <color indexed="8"/>
        <rFont val="Arial Narrow"/>
        <family val="2"/>
      </rPr>
      <t>, toda vez que, el documento aportado se encuentra obsoleto.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r>
  </si>
  <si>
    <r>
      <t xml:space="preserve">
De conformidad con el numeral 5.1.1.6. -Certificación de pagos al sistema de seguridad social y de aportes parafiscales - el cual indica que: </t>
    </r>
    <r>
      <rPr>
        <i/>
        <sz val="12"/>
        <color indexed="8"/>
        <rFont val="Arial Narrow"/>
        <family val="2"/>
      </rPr>
      <t>"</t>
    </r>
    <r>
      <rPr>
        <b/>
        <i/>
        <u/>
        <sz val="12"/>
        <color indexed="8"/>
        <rFont val="Arial Narrow"/>
        <family val="2"/>
      </rPr>
      <t>Cuando el oferente sea persona natural</t>
    </r>
    <r>
      <rPr>
        <i/>
        <sz val="12"/>
        <color indexed="8"/>
        <rFont val="Arial Narrow"/>
        <family val="2"/>
      </rPr>
      <t xml:space="preserve"> </t>
    </r>
    <r>
      <rPr>
        <b/>
        <i/>
        <u/>
        <sz val="12"/>
        <color indexed="8"/>
        <rFont val="Arial Narrow"/>
        <family val="2"/>
      </rPr>
      <t>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t>
    </r>
    <r>
      <rPr>
        <i/>
        <sz val="12"/>
        <color indexed="8"/>
        <rFont val="Arial Narrow"/>
        <family val="2"/>
      </rPr>
      <t xml:space="preserve"> o</t>
    </r>
    <r>
      <rPr>
        <b/>
        <i/>
        <u/>
        <sz val="12"/>
        <color indexed="8"/>
        <rFont val="Arial Narrow"/>
        <family val="2"/>
      </rPr>
      <t xml:space="preserve">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t>
    </r>
    <r>
      <rPr>
        <i/>
        <sz val="12"/>
        <color indexed="8"/>
        <rFont val="Arial Narrow"/>
        <family val="2"/>
      </rPr>
      <t xml:space="preserve"> en los términos del Literal a) del Artículo 2 de la Ley 1562 de 2012. </t>
    </r>
    <r>
      <rPr>
        <b/>
        <i/>
        <u/>
        <sz val="12"/>
        <color indexed="8"/>
        <rFont val="Arial Narrow"/>
        <family val="2"/>
      </rPr>
      <t>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t>
    </r>
    <r>
      <rPr>
        <i/>
        <sz val="12"/>
        <color indexed="8"/>
        <rFont val="Arial Narrow"/>
        <family val="2"/>
      </rPr>
      <t xml:space="preserve">. </t>
    </r>
    <r>
      <rPr>
        <sz val="12"/>
        <color indexed="8"/>
        <rFont val="Arial Narrow"/>
        <family val="2"/>
      </rPr>
      <t xml:space="preserve">
Una vez verificada la certificación del integrante del consorcio JORGE HEDDY MENESES RENGIFO, no indica que su personal está a paz y salvo  con la contribución al Fondo Nacional de Formación Profesional de la Industria de la Construcción (FIC), o en su defecto la declaración de no estar obligado al pago de dicha contribución de su personal , asímismo está debe estar expedida por el integrante del consorcio.
Por otro lado, se verificó las planillas aportadas por el integrante del consorcio JORGE HEDDY MENESES RENGIFO evidenció el pago unicamente del mes de marzo de 2018.
De acuerdo con lo anterior, el integrante del consorcio ORGE HEDDY MENESES RENGIFO  debe incluir en la certificación que su personal está a paz y salvo  con la contribución al Fondo Nacional de Formación Profesional de la Industria de la Construcción (FIC), o en su defecto la declaración de no estar obligado al pago de dicha contribución de su personal expedida por JORGE HEDDY MENESES RENGIFO, asímismo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t>
    </r>
  </si>
  <si>
    <r>
      <rPr>
        <b/>
        <sz val="25"/>
        <color indexed="8"/>
        <rFont val="Arial Narrow"/>
        <family val="2"/>
      </rPr>
      <t>NO CUMPLE</t>
    </r>
    <r>
      <rPr>
        <b/>
        <sz val="15"/>
        <color indexed="8"/>
        <rFont val="Arial Narrow"/>
        <family val="2"/>
      </rPr>
      <t xml:space="preserve">
</t>
    </r>
    <r>
      <rPr>
        <sz val="15"/>
        <color indexed="8"/>
        <rFont val="Arial Narrow"/>
        <family val="2"/>
      </rPr>
      <t xml:space="preserve">Teniendo en cuenta que mediante Documento de Solicitud de Aclaraciones II - Grupo 3 La Apartada Cordoba- al integrante del consorcio JORGE HEDDY MENESES RENGIFO, se le solicitó: </t>
    </r>
    <r>
      <rPr>
        <i/>
        <sz val="15"/>
        <color indexed="8"/>
        <rFont val="Arial Narrow"/>
        <family val="2"/>
      </rPr>
      <t>"(...)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 (...)"</t>
    </r>
    <r>
      <rPr>
        <sz val="15"/>
        <color indexed="8"/>
        <rFont val="Arial Narrow"/>
        <family val="2"/>
      </rPr>
      <t xml:space="preserve">
Una vez revisada la planilla de pago de Seguridad Social No. 8478617413 del integrante del consorcio </t>
    </r>
    <r>
      <rPr>
        <b/>
        <sz val="15"/>
        <color indexed="8"/>
        <rFont val="Arial Narrow"/>
        <family val="2"/>
      </rPr>
      <t>JORGE HEDDY MENESES RENGIFO</t>
    </r>
    <r>
      <rPr>
        <sz val="15"/>
        <color indexed="8"/>
        <rFont val="Arial Narrow"/>
        <family val="2"/>
      </rPr>
      <t xml:space="preserve">, se evidenció que el </t>
    </r>
    <r>
      <rPr>
        <b/>
        <u/>
        <sz val="15"/>
        <color indexed="8"/>
        <rFont val="Arial Narrow"/>
        <family val="2"/>
      </rPr>
      <t>pago correspondiente al periodo de Pensión y Salud del mes de mayo de 2018</t>
    </r>
    <r>
      <rPr>
        <sz val="15"/>
        <color indexed="8"/>
        <rFont val="Arial Narrow"/>
        <family val="2"/>
      </rPr>
      <t xml:space="preserve">, se </t>
    </r>
    <r>
      <rPr>
        <b/>
        <u/>
        <sz val="15"/>
        <color indexed="8"/>
        <rFont val="Arial Narrow"/>
        <family val="2"/>
      </rPr>
      <t>realizó el día 25 de junio de 2018</t>
    </r>
    <r>
      <rPr>
        <sz val="15"/>
        <color indexed="8"/>
        <rFont val="Arial Narrow"/>
        <family val="2"/>
      </rPr>
      <t xml:space="preserve">., </t>
    </r>
    <r>
      <rPr>
        <b/>
        <i/>
        <u/>
        <sz val="15"/>
        <color indexed="8"/>
        <rFont val="Arial Narrow"/>
        <family val="2"/>
      </rPr>
      <t>y el cierre del presente proceso fue el día 29 de mayo de 2018</t>
    </r>
    <r>
      <rPr>
        <sz val="15"/>
        <color indexed="8"/>
        <rFont val="Arial Narrow"/>
        <family val="2"/>
      </rPr>
      <t xml:space="preserve">
Por lo anterior, el integrante del consorcio JORGE HEDDY MENESES RENGIFO, no cumple con lo solicitado en el numeral 5.1.1.6. -Certificación de pagos al sistema de seguridad social y de aportes parafiscales - el cual indica que: </t>
    </r>
    <r>
      <rPr>
        <i/>
        <sz val="15"/>
        <color indexed="8"/>
        <rFont val="Arial Narrow"/>
        <family val="2"/>
      </rPr>
      <t xml:space="preserve">"Cuando el oferente sea persona natural 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t>
    </r>
    <r>
      <rPr>
        <b/>
        <i/>
        <u/>
        <sz val="15"/>
        <color indexed="8"/>
        <rFont val="Arial Narrow"/>
        <family val="2"/>
      </rPr>
      <t>o fotocopia de las planillas de pago en donde conste que se encuentra al día por este concepto para la fecha de cierre del presente proceso, el valor cancelado, el periodo de cotización, la fecha de pago</t>
    </r>
    <r>
      <rPr>
        <i/>
        <sz val="15"/>
        <color indexed="8"/>
        <rFont val="Arial Narrow"/>
        <family val="2"/>
      </rPr>
      <t xml:space="preserve"> y la entidad promotora de salud y riesgos laborales a la que se encuentre afiliado cuando a ello haya lugar, en los términos del Literal a) del Artículo 2 de la Ley 1562 de 2012. (…)”</t>
    </r>
  </si>
  <si>
    <t>N*/A</t>
  </si>
  <si>
    <t>TENIENDO EN CUENTA NO ES CAUSAL DE RECHAZO, SIN EMBARGO SE REQUIERE SUBSANAR</t>
  </si>
  <si>
    <t xml:space="preserve">CONCLUSIÓN EVALUACIÓN ASPECTOS JURÍDICOS DEL OFERENTE      </t>
  </si>
  <si>
    <t xml:space="preserve">      CONSORCIO INTRA</t>
  </si>
  <si>
    <t>Oferente: CONSORCIO INTRADOMICIALIARIAS 2018-  WILLIAM CARDONA OLMOS -  79.958.441 (WILLIAM CARDONA OLMOS - 79.958.441 - 70% -
y WILLIAM CARDONA OLMOS S.A.S - 900.584.205-5 - 30% WILLIAM CARDONA OLMOS -  79.958.441- Representante Legal)</t>
  </si>
  <si>
    <t>CONSORCIO INTRADOMICIALIARIAS 2018-  WILLIAM CARDONA OLMOS -  79.958.441 Representante Legal</t>
  </si>
  <si>
    <r>
      <t xml:space="preserve">De conformidad con el numeral 5.1.1.1 -Carta de presentación- el Consorcio en el penúltimo párrafo del documento indica que: "Los abajo firmantes declaramos que </t>
    </r>
    <r>
      <rPr>
        <b/>
        <u/>
        <sz val="12"/>
        <color indexed="8"/>
        <rFont val="Arial Narrow"/>
        <family val="2"/>
      </rPr>
      <t>NO</t>
    </r>
    <r>
      <rPr>
        <sz val="12"/>
        <color indexed="8"/>
        <rFont val="Arial Narrow"/>
        <family val="2"/>
      </rPr>
      <t xml:space="preserve"> hemos recibido todos los documentos y anexos descritos en las reglas de participación, así como las adendas a los mismos.", sin embargo el Comite Evaluador solicita al oferente corregir este enunciado, toda vez que, la Entidad dio a conocer a los oferentes los documentos que hacen parte del presente proceso, así como las Adendas, documentos que fueron publicados en la plataforma del SECOP II y son de conocimiento público, por lo anterior, deberá subsanar.</t>
    </r>
  </si>
  <si>
    <t>verificar si se presenta al Grupo - 2</t>
  </si>
  <si>
    <r>
      <t xml:space="preserve">De conformidad ocn el numeral 5.1.1.5.	Garantía de seriedad de la oferta - del complemento de Reglas de Participación en el que indica que: "(…) </t>
    </r>
    <r>
      <rPr>
        <i/>
        <sz val="12"/>
        <color indexed="8"/>
        <rFont val="Arial Narrow"/>
        <family val="2"/>
      </rPr>
      <t xml:space="preserve">En caso de otorgar la garantía mediante póliza de seguros, la cual deberá corresponder a la Póliza de Cumplimiento </t>
    </r>
    <r>
      <rPr>
        <b/>
        <i/>
        <u/>
        <sz val="12"/>
        <color indexed="8"/>
        <rFont val="Arial Narrow"/>
        <family val="2"/>
      </rPr>
      <t>ANTE ENTIDADES PÚBLICAS CON RÉGIMEN PRIVADO DE CONTRATACIÓN</t>
    </r>
    <r>
      <rPr>
        <i/>
        <sz val="12"/>
        <color indexed="8"/>
        <rFont val="Arial Narrow"/>
        <family val="2"/>
      </rPr>
      <t xml:space="preserve"> (Esta condición debe constar en la póliza o en una certificación anexa (...)" una vez el comite evaluador verifica la garantía encuentra contradicción entre el titulo de la misma la cual establece que es: "POLIZA DE CUMPLIMIENTO ANTE ENTIDADES PÚBLICAS CON RÉGIMEN PRIVADO DE CONTRATACIÓN" y en el cuerpo de la misma estable: "TIPO DE PÓLIZA: OFICIAL ANTE ENTIDADES ESTALES", por lo anterior, se solicita aclarar el régimen de la misma.</t>
    </r>
  </si>
  <si>
    <t>RESUMEN EVALUACIÓN JURIDICA CONSORCIO INTRADOMICIALIARIAS 2018</t>
  </si>
  <si>
    <t>WILLIAM CARDONA OLMOS - 79.958.441 - 70%</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</si>
  <si>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WILLIAM CARDONA OLMOS aclarar la actividad del numeral 7 -Declaraciòn de origen y destino de Bienes y Fondos del FAP 801 de conformidad con la actividad del RUP, asi mismo debe diligenciar en su totalidad el numeral 11 (Nombre completo, cédula de Ciudadanía, huella y firma del representante legal).</t>
  </si>
  <si>
    <t>En caso de ser aceptada la oferta el integrante del consorcio WILLIAM CARDONA OLMOS aclarar la actividad del numeral 7 -Declaraciòn de origen y destino de Bienes y Fondos del FAP 801 de conformidad con la actividad del RUP, asi mismo debe diligenciar en su totalidad el numeral 11 (Nombre completo, cédula de Ciudadanía, huella y firma del representante legal).</t>
  </si>
  <si>
    <r>
      <t>De conformidad con el numeral 5.1.1.6. -Certificación de pagos al sistema de seguridad social y de aportes parafiscales - el cual indica que:</t>
    </r>
    <r>
      <rPr>
        <i/>
        <sz val="12"/>
        <color indexed="8"/>
        <rFont val="Arial Narrow"/>
        <family val="2"/>
      </rPr>
      <t xml:space="preserve"> "(...)  Cuando el oferente </t>
    </r>
    <r>
      <rPr>
        <b/>
        <i/>
        <u/>
        <sz val="12"/>
        <color indexed="8"/>
        <rFont val="Arial Narrow"/>
        <family val="2"/>
      </rPr>
      <t>sea persona natural</t>
    </r>
    <r>
      <rPr>
        <i/>
        <sz val="12"/>
        <color indexed="8"/>
        <rFont val="Arial Narrow"/>
        <family val="2"/>
      </rPr>
      <t xml:space="preserve">  //   </t>
    </r>
    <r>
      <rPr>
        <b/>
        <i/>
        <u/>
        <sz val="12"/>
        <color indexed="8"/>
        <rFont val="Arial Narrow"/>
        <family val="2"/>
      </rPr>
      <t>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t>
    </r>
    <r>
      <rPr>
        <i/>
        <sz val="12"/>
        <color indexed="8"/>
        <rFont val="Arial Narrow"/>
        <family val="2"/>
      </rPr>
      <t xml:space="preserve"> (...</t>
    </r>
    <r>
      <rPr>
        <sz val="12"/>
        <color indexed="8"/>
        <rFont val="Arial Narrow"/>
        <family val="2"/>
      </rPr>
      <t>), una vez verificada la certificación del integrante del consorcio William Cardona, no indica que su personal está a paz y salvo con los sistemas de salud, pension y ARL y con la contribución al Fondo Nacional de Formación Profesional de la Industria de la Construcción (FIC), o en su defecto la declaración de no estar obligado al pago de dicha contribución de su personal , asímismo está debe estar expedida por el Sr. Cardona.
Por otro lado, se verificó que la planilla de Seguridad Social del Sr Cardona corresponde al mes de abril de 2018 y de conformidad  con el Decreto 1990 de 2016 según los dos últimos digitos del documento de identidad el pago correspondiente al mes de mayo se debio hacerse el séptimo día del mismo mes, por lo anterior, se solicita que anexe la planilla correspondiente al mes de mayo.</t>
    </r>
  </si>
  <si>
    <r>
      <rPr>
        <sz val="12"/>
        <color indexed="8"/>
        <rFont val="Arial Narrow"/>
        <family val="2"/>
      </rPr>
      <t xml:space="preserve">De conformidad con el numeral 5.1.1.12. - Manifestación de No Incursión en Prácticas Anticompetitivas (Formato 19), el cual indica que: </t>
    </r>
    <r>
      <rPr>
        <b/>
        <sz val="12"/>
        <color indexed="8"/>
        <rFont val="Arial Narrow"/>
        <family val="2"/>
      </rPr>
      <t>"</t>
    </r>
    <r>
      <rPr>
        <b/>
        <u/>
        <sz val="12"/>
        <color indexed="8"/>
        <rFont val="Arial Narrow"/>
        <family val="2"/>
      </rPr>
      <t xml:space="preserve">El oferente persona natural, </t>
    </r>
    <r>
      <rPr>
        <sz val="12"/>
        <color indexed="8"/>
        <rFont val="Arial Narrow"/>
        <family val="2"/>
      </rPr>
      <t xml:space="preserve">jurídica nacional o extranjera y </t>
    </r>
    <r>
      <rPr>
        <b/>
        <u/>
        <sz val="12"/>
        <color indexed="8"/>
        <rFont val="Arial Narrow"/>
        <family val="2"/>
      </rPr>
      <t>cada uno de sus integrantes cuando se trate de Consorcio</t>
    </r>
    <r>
      <rPr>
        <b/>
        <sz val="12"/>
        <color indexed="8"/>
        <rFont val="Arial Narrow"/>
        <family val="2"/>
      </rPr>
      <t xml:space="preserve"> </t>
    </r>
    <r>
      <rPr>
        <sz val="12"/>
        <color indexed="8"/>
        <rFont val="Arial Narrow"/>
        <family val="2"/>
      </rPr>
      <t xml:space="preserve">o Unión Temporal, no puede(n) encontrarse incurso(s) en prácticas de colusión o en acuerdos restrictivos de la competencia con otras empresas o con el mercado. Para ello el oferente manifestará bajo la gravedad de juramento ésta circunstancia y deberá diligenciar el Formato No. 19 - CERTIFICADO DE MANIFESTACIÓN DE NO INCURSIÓN EN PRÁCTICAS ANTICOMPETITIVAS, adjunto al presente documento, el cual deberá ser suscrito en documento individual por el oferente persona natural o por el representante legal según sea el caso debidamente facultado para tal fin y por todos los miembros en caso de ser oferente plural., de acuerdo con lo anterior, se solicita aportar el documento al integrante del Consorcio William Cardona. </t>
    </r>
  </si>
  <si>
    <t>RESUMEN EVALUACIÓN JURIDICA - WILLIAM CARDONA OLMOS</t>
  </si>
  <si>
    <t>EN CASO DE QUE LA OFERTA SEA ACEPTADA, SE REQUIERE EL DOCUMENTO CORREGIDO</t>
  </si>
  <si>
    <t>WILLIAM CARDONA OLMOS S.A.S - 900.584.208-5 - 30% WILLIAM CARDONA OLMOS -  79.958.441- Representante Legal</t>
  </si>
  <si>
    <t xml:space="preserve">Acreditación de la Existencia y Representación Legal -  Persona Jurídica </t>
  </si>
  <si>
    <t>En caso de ser aceptada la oferta el integrante del consorcio WILLIAM CARDONA OLMOS SAS debe diligenciar en su totalidad el numeral 2 - ACTIVIDAD ECONOMICA- para persona juridica y no como persona natural; el numeral 3 -Representate Legal o apoderado- y  aclarar la actividad del numeral 7 -Declaraciòn de origen y destino de Bienes y Fondos del FAP 801 de conformidad con la actividad del RUP, asi mismo debe diligenciar en su totalidad el numeral 11 (Nombre completo, cédula de Ciudadanía, huella y firma del representante legal).</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</si>
  <si>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WILLIAM CARDONA OLMOS SAS debe diligenciar en su totalidad el numeral 2 - ACTIVIDAD ECONOMICA- para persona juridico y no como persona natural; el numeral 3 -Representate Legal o apoderado- y  aclarar la actividad del numeral 7 -Declaraciòn de origen y destino de Bienes y Fondos del FAP 801 de conformidad con la actividad del RUP, asi mismo debe diligenciar en su totalidad el numeral 11 (Nombre completo, cédula de Ciudadanía, huella y firma del representante legal).</t>
  </si>
  <si>
    <t xml:space="preserve">En el caso de personas jurídicas, deberán presentar una certificación, expedida por el Revisor Fiscal, cuando este exista de acuerdo con los requerimientos de la Ley, o por el Representante Legal cuando no se requiera Revisor Fiscal, 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 Dicho documento debe certificar que a la fecha de presentación de su oferta, ha realizado el pago de dichos aportes correspondientes a los últimos seis (6) meses, contados a partir de la citada fecha, en los cuales se haya causado la obligación de efectuar dichos pagos </t>
  </si>
  <si>
    <r>
      <t>De conformidad con el numeral 5.1.1.6. - Certificación de pagos al sistema de seguridad social y de aportes parafiscales- el cual indica que: "</t>
    </r>
    <r>
      <rPr>
        <b/>
        <i/>
        <u/>
        <sz val="12"/>
        <color indexed="8"/>
        <rFont val="Arial Narrow"/>
        <family val="2"/>
      </rPr>
      <t>En el caso de personas jurídicas, deberán presentar una certificación</t>
    </r>
    <r>
      <rPr>
        <b/>
        <i/>
        <sz val="12"/>
        <color indexed="8"/>
        <rFont val="Arial Narrow"/>
        <family val="2"/>
      </rPr>
      <t>,</t>
    </r>
    <r>
      <rPr>
        <i/>
        <sz val="12"/>
        <color indexed="8"/>
        <rFont val="Arial Narrow"/>
        <family val="2"/>
      </rPr>
      <t xml:space="preserve"> expedida por el Revisor Fiscal, cuando este exista de acuerdo con los requerimientos de la Ley, </t>
    </r>
    <r>
      <rPr>
        <b/>
        <i/>
        <u/>
        <sz val="12"/>
        <color indexed="8"/>
        <rFont val="Arial Narrow"/>
        <family val="2"/>
      </rPr>
      <t xml:space="preserve">o por el Representante Legal cuando no se requiera Revisor Fiscal, </t>
    </r>
    <r>
      <rPr>
        <i/>
        <sz val="12"/>
        <color indexed="8"/>
        <rFont val="Arial Narrow"/>
        <family val="2"/>
      </rPr>
      <t xml:space="preserve">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 Dicho documento debe certificar que a la fecha de presentación de su oferta, ha realizado el pago de dichos aportes correspondientes a los últimos seis (6) meses, contados a partir de la citada fecha, en los cuales se haya causado la obligación de efectuar dichos pagos". </t>
    </r>
    <r>
      <rPr>
        <sz val="12"/>
        <color indexed="8"/>
        <rFont val="Arial Narrow"/>
        <family val="2"/>
      </rPr>
      <t>De acuerdo con lo anterior, se solicita al integrante del Consorcio WILLIAM CARDONA OLMOS S.A.S subsanar la certificación de pagos al sistema de seguridad social y de aportes parafiscales</t>
    </r>
  </si>
  <si>
    <r>
      <rPr>
        <sz val="12"/>
        <color indexed="8"/>
        <rFont val="Arial Narrow"/>
        <family val="2"/>
      </rPr>
      <t xml:space="preserve">De conformidad con el numeral 5.1.1.12. - Manifestación de No Incursión en Prácticas Anticompetitivas (Formato 19), el cual indica que: </t>
    </r>
    <r>
      <rPr>
        <b/>
        <sz val="12"/>
        <color indexed="8"/>
        <rFont val="Arial Narrow"/>
        <family val="2"/>
      </rPr>
      <t>"</t>
    </r>
    <r>
      <rPr>
        <b/>
        <u/>
        <sz val="12"/>
        <color indexed="8"/>
        <rFont val="Arial Narrow"/>
        <family val="2"/>
      </rPr>
      <t xml:space="preserve">El oferente persona natural, </t>
    </r>
    <r>
      <rPr>
        <sz val="12"/>
        <color indexed="8"/>
        <rFont val="Arial Narrow"/>
        <family val="2"/>
      </rPr>
      <t xml:space="preserve">jurídica nacional o extranjera y </t>
    </r>
    <r>
      <rPr>
        <b/>
        <u/>
        <sz val="12"/>
        <color indexed="8"/>
        <rFont val="Arial Narrow"/>
        <family val="2"/>
      </rPr>
      <t>cada uno de sus integrantes cuando se trate de Consorcio</t>
    </r>
    <r>
      <rPr>
        <b/>
        <sz val="12"/>
        <color indexed="8"/>
        <rFont val="Arial Narrow"/>
        <family val="2"/>
      </rPr>
      <t xml:space="preserve"> </t>
    </r>
    <r>
      <rPr>
        <sz val="12"/>
        <color indexed="8"/>
        <rFont val="Arial Narrow"/>
        <family val="2"/>
      </rPr>
      <t xml:space="preserve">o Unión Temporal, no puede(n) encontrarse incurso(s) en prácticas de colusión o en acuerdos restrictivos de la competencia con otras empresas o con el mercado. Para ello el oferente manifestará bajo la gravedad de juramento ésta circunstancia y deberá diligenciar el Formato No. 19 - CERTIFICADO DE MANIFESTACIÓN DE NO INCURSIÓN EN PRÁCTICAS ANTICOMPETITIVAS, adjunto al presente documento, el cual deberá ser suscrito en documento individual por el oferente persona natural o por el representante legal según sea el caso debidamente facultado para tal fin y por todos los miembros en caso de ser oferente plural., de acuerdo con lo anterior, se solicita aportar el documento al intergante del Consorcio William Cardona. </t>
    </r>
  </si>
  <si>
    <t>RESUMEN EVALUACIÓN JURIDICA - -  WILLIAM CARDONA OLMOS S.A.S</t>
  </si>
  <si>
    <t>CONCLUSIÓN EVALUACIÓN ASPECTOS JURÍDICOS DEL OFERENTE CONSORCIO INTRADOMICIALIARIAS 2018</t>
  </si>
  <si>
    <t>PERSONA JURIDICA</t>
  </si>
  <si>
    <t>PERSONA NATURAL</t>
  </si>
  <si>
    <t>INSCRIPCION</t>
  </si>
  <si>
    <t>VERIFICACIÓN DE REQUISITOS FINANCIEROS</t>
  </si>
  <si>
    <t>RENOVACION</t>
  </si>
  <si>
    <t>1.  GENERALIDADES DEL CONTRATO</t>
  </si>
  <si>
    <t>CONSORCIO REDES IM</t>
  </si>
  <si>
    <t>VALOR INICIAL</t>
  </si>
  <si>
    <t>ADICIÓN</t>
  </si>
  <si>
    <t>TOTAL CONTRATO</t>
  </si>
  <si>
    <t>2. REQUISITOS DE CARÁCTER FINANCIERO</t>
  </si>
  <si>
    <t>REQUISITOS VERIFICACIÓN FINANCIERA</t>
  </si>
  <si>
    <t>POE</t>
  </si>
  <si>
    <t xml:space="preserve">3.  VERIFICACION REQUISITOS FINANCIEROS DE </t>
  </si>
  <si>
    <t>LUIS RAFAEL CASTILLO VARGAS</t>
  </si>
  <si>
    <t>Participacion</t>
  </si>
  <si>
    <t>NIT.</t>
  </si>
  <si>
    <t>79.105.236-0</t>
  </si>
  <si>
    <t>14.233.101-7</t>
  </si>
  <si>
    <t>Clase de persona/sociedad</t>
  </si>
  <si>
    <t>SOCIEDADES EXTRANJERAS SIN SUCURSAL EN COLOMBIA</t>
  </si>
  <si>
    <t>Presenta último balance con el cierre fiscal del país</t>
  </si>
  <si>
    <t>La información debe presentarse en moneda colombiana.</t>
  </si>
  <si>
    <t>Los documentos (balance y demás) deben presentarse en castellano, se acepta traducciones simples a castellano ajdjuntando  los documentos en el idioma de origen.</t>
  </si>
  <si>
    <t>La clasificación de cuentas y conversión a Estados Financieros a moneda funcional Colombiana DEBE SER AVALADA en documento suscrito por Contador Público y Representante Legal o apoderado del oferente en Colombia.</t>
  </si>
  <si>
    <t>El contador público colombiano que avala la conversión de los Estados Financieros a la moneda funcional colombiana copia de tarjeta profesional y certificación de antecedentes disciplinarios.</t>
  </si>
  <si>
    <t>En el evento que aplique cuando las prácticas contables de origen de los rubros difieran de las establecidas para calculo de indicadores, se debe aportar junto con la información financiera, certificación  de Apoderado y avalado por contador público inscrito en la Junta Central de Contadores con tarjeta profesional y certificacion de antecedentes.</t>
  </si>
  <si>
    <t>Fecha de expedición certificado</t>
  </si>
  <si>
    <t>Fecha de inscripcion o renovación:</t>
  </si>
  <si>
    <t>Corte información financiera</t>
  </si>
  <si>
    <t>RUP VIGENTE Y EN FIRME?</t>
  </si>
  <si>
    <t>DATOS  FINANCIEROS TOMADOS DE CERTIFICADO RUP</t>
  </si>
  <si>
    <t>Activo corriente</t>
  </si>
  <si>
    <t>Activo total</t>
  </si>
  <si>
    <t>Pasivo corriente</t>
  </si>
  <si>
    <t>Pasivo total</t>
  </si>
  <si>
    <t>Patrimonio</t>
  </si>
  <si>
    <t>Utilidad Operacional</t>
  </si>
  <si>
    <t>Gasto Intereses</t>
  </si>
  <si>
    <t>CALCULO INDICADORES</t>
  </si>
  <si>
    <t>Capital de trabajo</t>
  </si>
  <si>
    <t>Liquidez</t>
  </si>
  <si>
    <t>Nivel de Endeudamiento</t>
  </si>
  <si>
    <t>Rentabilidad del Patrimonio</t>
  </si>
  <si>
    <t>Rentabilidad del Activo</t>
  </si>
  <si>
    <t>Cobertura de Intereses</t>
  </si>
  <si>
    <t>INDICADORES FINANCIEROS</t>
  </si>
  <si>
    <t xml:space="preserve">CAPITAL DE TRABAJO </t>
  </si>
  <si>
    <t xml:space="preserve">INDICE DE LIQUIDEZ </t>
  </si>
  <si>
    <t>RESULTADO</t>
  </si>
  <si>
    <t>NIVEL DE ENDEUDAMIENTO</t>
  </si>
  <si>
    <t>RENTABILIDAD DEL PATRIMONIO</t>
  </si>
  <si>
    <t>RENTABILIDAD DEL ACTIVO</t>
  </si>
  <si>
    <t>COBERTURA DE INTERESES</t>
  </si>
  <si>
    <t>CONSORCIO INTRADOMICILIARIAS 2018</t>
  </si>
  <si>
    <t>WILLIAM CARDONA OLMOS S.A.S</t>
  </si>
  <si>
    <t>79.958.441-4</t>
  </si>
  <si>
    <t>900.584.208-5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</si>
</sst>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41" formatCode="_-* #,##0_-;\-* #,##0_-;_-* &quot;-&quot;_-;_-@_-"/>
    <numFmt numFmtId="43" formatCode="_-* #,##0.00_-;\-* #,##0.00_-;_-* &quot;-&quot;??_-;_-@_-"/>
    <numFmt numFmtId="164" formatCode="&quot;$&quot;\ #,##0_);\(&quot;$&quot;\ #,##0\)"/>
    <numFmt numFmtId="165" formatCode="&quot;$&quot;\ #,##0.00_);\(&quot;$&quot;\ #,##0.00\)"/>
    <numFmt numFmtId="166" formatCode="&quot;$&quot;\ #,##0.00_);[Red]\(&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quot;$&quot;* #,##0.00_);_(&quot;$&quot;* \(#,##0.00\);_(&quot;$&quot;* &quot;-&quot;??_);_(@_)"/>
    <numFmt numFmtId="172" formatCode="#,##0.00\ &quot;€&quot;;\-#,##0.00\ &quot;€&quot;"/>
    <numFmt numFmtId="173" formatCode="_-* #,##0\ _€_-;\-* #,##0\ _€_-;_-* &quot;-&quot;\ _€_-;_-@_-"/>
    <numFmt numFmtId="174" formatCode="_-* #,##0.00\ &quot;€&quot;_-;\-* #,##0.00\ &quot;€&quot;_-;_-* &quot;-&quot;??\ &quot;€&quot;_-;_-@_-"/>
    <numFmt numFmtId="175" formatCode="_-* #,##0.00\ _€_-;\-* #,##0.00\ _€_-;_-* &quot;-&quot;??\ _€_-;_-@_-"/>
    <numFmt numFmtId="176" formatCode="&quot;$&quot;#,##0.00;[Red]\-&quot;$&quot;#,##0.00"/>
    <numFmt numFmtId="177" formatCode="_-&quot;$&quot;* #,##0.00_-;\-&quot;$&quot;* #,##0.00_-;_-&quot;$&quot;* &quot;-&quot;??_-;_-@_-"/>
    <numFmt numFmtId="178" formatCode="0.000"/>
    <numFmt numFmtId="179" formatCode="d\-mmm\-yyyy"/>
    <numFmt numFmtId="180" formatCode="&quot;$&quot;#,##0"/>
    <numFmt numFmtId="181" formatCode="0.0%"/>
    <numFmt numFmtId="182" formatCode="_(* #,##0_);_(* \(#,##0\);_(* &quot;-&quot;??_);_(@_)"/>
    <numFmt numFmtId="183" formatCode="#,##0.00_ ;\-#,##0.00\ "/>
    <numFmt numFmtId="184" formatCode="#,"/>
    <numFmt numFmtId="185" formatCode="&quot;$&quot;#.00"/>
    <numFmt numFmtId="186" formatCode="_-* #,##0.00\ [$€]_-;\-* #,##0.00\ [$€]_-;_-* &quot;-&quot;??\ [$€]_-;_-@_-"/>
    <numFmt numFmtId="187" formatCode="#,##0\ [$€];[Red]\-#,##0\ [$€]"/>
    <numFmt numFmtId="188" formatCode="#,##0.00[$€];[Red]\-#,##0.00[$€]"/>
    <numFmt numFmtId="189" formatCode="_-[$€-2]* #,##0.00_-;\-[$€-2]* #,##0.00_-;_-[$€-2]* &quot;-&quot;??_-"/>
    <numFmt numFmtId="190" formatCode="_ [$€-2]* #,##0.00_ ;_ [$€-2]* \-#,##0.00_ ;_ [$€-2]* &quot;-&quot;??_ "/>
    <numFmt numFmtId="191" formatCode="[$€]#,##0"/>
    <numFmt numFmtId="192" formatCode="#,##0.00\ ;&quot; (&quot;#,##0.00\);&quot; -&quot;#\ ;@\ "/>
    <numFmt numFmtId="193" formatCode="#.00"/>
    <numFmt numFmtId="194" formatCode="_ * #,##0_ ;_ * \-#,##0_ ;_ * &quot;-&quot;_ ;_ @_ "/>
    <numFmt numFmtId="195" formatCode="_-* #,##0\ _P_t_a_-;\-* #,##0\ _P_t_a_-;_-* &quot;-&quot;\ _P_t_a_-;_-@_-"/>
    <numFmt numFmtId="196" formatCode="_ * #,##0.00_ ;_ * \-#,##0.00_ ;_ * &quot;-&quot;??_ ;_ @_ "/>
    <numFmt numFmtId="197" formatCode="#,##0.00\ ;&quot; -&quot;#,##0.00\ ;&quot; -&quot;#\ ;@\ "/>
    <numFmt numFmtId="198" formatCode="&quot;$&quot;\ #,##0.00;[Red]&quot;$&quot;\ \-#,##0.00"/>
    <numFmt numFmtId="199" formatCode="0.000%"/>
    <numFmt numFmtId="200" formatCode="_-* #,##0.00\ _p_t_a_-;\-* #,##0.00\ _p_t_a_-;_-* &quot;-&quot;??\ _p_t_a_-;_-@_-"/>
    <numFmt numFmtId="201" formatCode="0.000000"/>
    <numFmt numFmtId="202" formatCode="&quot;$&quot;\ #,##0"/>
    <numFmt numFmtId="203" formatCode="#,##0.000"/>
    <numFmt numFmtId="204" formatCode="[$$-2C0A]#,##0"/>
    <numFmt numFmtId="205" formatCode="_ &quot;$&quot;\ * #,##0.00_ ;_ &quot;$&quot;\ * \-#,##0.00_ ;_ &quot;$&quot;\ * &quot;-&quot;??_ ;_ @_ "/>
    <numFmt numFmtId="206" formatCode="_(* #,##0\ &quot;pta&quot;_);_(* \(#,##0\ &quot;pta&quot;\);_(* &quot;-&quot;??\ &quot;pta&quot;_);_(@_)"/>
    <numFmt numFmtId="207" formatCode="_(&quot;C$&quot;* #,##0.00_);_(&quot;C$&quot;* \(#,##0.00\);_(&quot;C$&quot;* &quot;-&quot;??_);_(@_)"/>
    <numFmt numFmtId="208" formatCode="&quot;$&quot;\ #,##0.00"/>
    <numFmt numFmtId="209" formatCode="0.0000"/>
    <numFmt numFmtId="210" formatCode="m\o\n\th\ d\,\ yyyy"/>
    <numFmt numFmtId="211" formatCode="_ [$€-2]\ * #,##0.00_ ;_ [$€-2]\ * \-#,##0.00_ ;_ [$€-2]\ * &quot;-&quot;??_ "/>
    <numFmt numFmtId="212" formatCode="_ [$€]\ * #,##0.00_ ;_ [$€]\ * \-#,##0.00_ ;_ [$€]\ * &quot;-&quot;??_ ;_ @_ "/>
    <numFmt numFmtId="213" formatCode="_([$€]* #,##0.00_);_([$€]* \(#,##0.00\);_([$€]* &quot;-&quot;??_);_(@_)"/>
    <numFmt numFmtId="214" formatCode="#."/>
    <numFmt numFmtId="215" formatCode="0.0"/>
    <numFmt numFmtId="216" formatCode="\$#,##0.00_);[Red]\(\$#,##0.00\)"/>
    <numFmt numFmtId="217" formatCode="_ &quot;$&quot;\ * #,##0.0_ ;_ &quot;$&quot;\ * \-#,##0.0_ ;_ &quot;$&quot;\ * &quot;-&quot;??_ ;_ @_ "/>
    <numFmt numFmtId="218" formatCode="0.000000000"/>
    <numFmt numFmtId="219" formatCode="#,##0.0000"/>
    <numFmt numFmtId="220" formatCode="###,###,##0.00000"/>
    <numFmt numFmtId="221" formatCode="_ &quot;$&quot;\ * #,##0_ ;_ &quot;$&quot;\ * \-#,##0_ ;_ &quot;$&quot;\ * &quot;-&quot;_ ;_ @_ "/>
    <numFmt numFmtId="222" formatCode="&quot;$&quot;\ #,##0;&quot;$&quot;\ \-#,##0"/>
    <numFmt numFmtId="223" formatCode="_ &quot;$&quot;\ * #,##0_ ;_ &quot;$&quot;\ * \-#,##0_ ;_ &quot;$&quot;\ * &quot;-&quot;??_ ;_ @_ "/>
    <numFmt numFmtId="224" formatCode="_-* #,##0.00\ &quot;Pts&quot;_-;\-* #,##0.00\ &quot;Pts&quot;_-;_-* &quot;-&quot;??\ &quot;Pts&quot;_-;_-@_-"/>
    <numFmt numFmtId="225" formatCode="_([$$-240A]\ * #,##0.00_);_([$$-240A]\ * \(#,##0.00\);_([$$-240A]\ * &quot;-&quot;??_);_(@_)"/>
    <numFmt numFmtId="226" formatCode="dd/mm/yyyy;@"/>
    <numFmt numFmtId="227" formatCode="dd\-mm\-yy;@"/>
    <numFmt numFmtId="228" formatCode="_-[$$-240A]\ * #,##0.00_-;\-[$$-240A]\ * #,##0.00_-;_-[$$-240A]\ * &quot;-&quot;??_-;_-@_-"/>
    <numFmt numFmtId="229" formatCode="#,##0.0;\-#,##0.0"/>
    <numFmt numFmtId="230" formatCode="#,##0.0_);\(#,##0.0\)"/>
    <numFmt numFmtId="231" formatCode="_([$$-240A]\ * #,##0.000_);_([$$-240A]\ * \(#,##0.000\);_([$$-240A]\ * &quot;-&quot;??_);_(@_)"/>
    <numFmt numFmtId="232" formatCode="_(&quot;$&quot;\ * #,##0_);_(&quot;$&quot;\ * \(#,##0\);_(&quot;$&quot;\ * &quot;-&quot;??_);_(@_)"/>
    <numFmt numFmtId="233" formatCode="[$$-240A]\ #,##0.00"/>
    <numFmt numFmtId="234" formatCode="_-[$$-240A]\ * #,##0.00_ ;_-[$$-240A]\ * \-#,##0.00\ ;_-[$$-240A]\ * &quot;-&quot;??_ ;_-@_ "/>
  </numFmts>
  <fonts count="13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b/>
      <sz val="9"/>
      <color rgb="FFFF0000"/>
      <name val="Arial"/>
      <family val="2"/>
    </font>
    <font>
      <b/>
      <sz val="8"/>
      <color rgb="FFFF0000"/>
      <name val="Arial"/>
      <family val="2"/>
    </font>
    <font>
      <sz val="11"/>
      <name val="Arial"/>
      <family val="2"/>
    </font>
    <font>
      <sz val="11"/>
      <color indexed="8"/>
      <name val="Arial"/>
      <family val="2"/>
    </font>
    <font>
      <sz val="11"/>
      <color theme="1"/>
      <name val="Arial"/>
      <family val="2"/>
    </font>
    <font>
      <u/>
      <sz val="11"/>
      <color indexed="12"/>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b/>
      <sz val="11"/>
      <color rgb="FF000000"/>
      <name val="Arial"/>
      <family val="2"/>
    </font>
    <font>
      <sz val="10"/>
      <name val="Arial"/>
      <family val="2"/>
    </font>
    <font>
      <sz val="11"/>
      <color rgb="FF000000"/>
      <name val="Calibri"/>
      <family val="2"/>
      <charset val="204"/>
    </font>
    <font>
      <sz val="10"/>
      <name val="Arial"/>
    </font>
    <font>
      <sz val="11"/>
      <color rgb="FF006100"/>
      <name val="Calibri"/>
      <family val="2"/>
      <scheme val="minor"/>
    </font>
    <font>
      <b/>
      <sz val="20"/>
      <color theme="1"/>
      <name val="Arial Narrow"/>
      <family val="2"/>
    </font>
    <font>
      <b/>
      <sz val="11"/>
      <color theme="1"/>
      <name val="Arial Narrow"/>
      <family val="2"/>
    </font>
    <font>
      <b/>
      <sz val="7"/>
      <color theme="1"/>
      <name val="Arial Narrow"/>
      <family val="2"/>
    </font>
    <font>
      <b/>
      <sz val="25"/>
      <color theme="1"/>
      <name val="Arial Narrow"/>
      <family val="2"/>
    </font>
    <font>
      <b/>
      <sz val="13"/>
      <color theme="1"/>
      <name val="Arial Narrow"/>
      <family val="2"/>
    </font>
    <font>
      <sz val="13"/>
      <color theme="1"/>
      <name val="Calibri"/>
      <family val="2"/>
      <scheme val="minor"/>
    </font>
    <font>
      <sz val="9"/>
      <color theme="1"/>
      <name val="Arial Narrow"/>
      <family val="2"/>
    </font>
    <font>
      <b/>
      <sz val="9"/>
      <color theme="1"/>
      <name val="Arial Narrow"/>
      <family val="2"/>
    </font>
    <font>
      <sz val="9"/>
      <color theme="1"/>
      <name val="Calibri"/>
      <family val="2"/>
      <scheme val="minor"/>
    </font>
    <font>
      <b/>
      <sz val="9"/>
      <color indexed="8"/>
      <name val="Arial Narrow"/>
      <family val="2"/>
    </font>
    <font>
      <sz val="9"/>
      <color indexed="8"/>
      <name val="Arial Narrow"/>
      <family val="2"/>
    </font>
    <font>
      <b/>
      <sz val="12"/>
      <color theme="1"/>
      <name val="Arial Narrow"/>
      <family val="2"/>
    </font>
    <font>
      <sz val="12"/>
      <color theme="1"/>
      <name val="Arial Narrow"/>
      <family val="2"/>
    </font>
    <font>
      <i/>
      <sz val="12"/>
      <color indexed="8"/>
      <name val="Arial Narrow"/>
      <family val="2"/>
    </font>
    <font>
      <b/>
      <i/>
      <u/>
      <sz val="12"/>
      <color indexed="8"/>
      <name val="Arial Narrow"/>
      <family val="2"/>
    </font>
    <font>
      <sz val="12"/>
      <color indexed="8"/>
      <name val="Arial Narrow"/>
      <family val="2"/>
    </font>
    <font>
      <i/>
      <u/>
      <sz val="12"/>
      <color indexed="8"/>
      <name val="Arial Narrow"/>
      <family val="2"/>
    </font>
    <font>
      <sz val="11"/>
      <color theme="1"/>
      <name val="Arial Narrow"/>
      <family val="2"/>
    </font>
    <font>
      <sz val="10"/>
      <color theme="1"/>
      <name val="Arial Narrow"/>
      <family val="2"/>
    </font>
    <font>
      <b/>
      <u/>
      <sz val="10"/>
      <color indexed="8"/>
      <name val="Arial Narrow"/>
      <family val="2"/>
    </font>
    <font>
      <sz val="10"/>
      <color indexed="8"/>
      <name val="Arial Narrow"/>
      <family val="2"/>
    </font>
    <font>
      <b/>
      <sz val="10"/>
      <color indexed="8"/>
      <name val="Arial Narrow"/>
      <family val="2"/>
    </font>
    <font>
      <sz val="9"/>
      <color theme="1"/>
      <name val="Wingdings"/>
      <charset val="2"/>
    </font>
    <font>
      <b/>
      <sz val="15"/>
      <color theme="1"/>
      <name val="Calibri"/>
      <family val="2"/>
      <scheme val="minor"/>
    </font>
    <font>
      <b/>
      <sz val="7"/>
      <color theme="1"/>
      <name val="Calibri"/>
      <family val="2"/>
      <scheme val="minor"/>
    </font>
    <font>
      <b/>
      <sz val="15"/>
      <color theme="1"/>
      <name val="Arial Narrow"/>
      <family val="2"/>
    </font>
    <font>
      <b/>
      <sz val="25"/>
      <color theme="1"/>
      <name val="Calibri"/>
      <family val="2"/>
      <scheme val="minor"/>
    </font>
    <font>
      <u/>
      <sz val="9"/>
      <color indexed="8"/>
      <name val="Arial Narrow"/>
      <family val="2"/>
    </font>
    <font>
      <b/>
      <u/>
      <sz val="12"/>
      <color indexed="8"/>
      <name val="Arial Narrow"/>
      <family val="2"/>
    </font>
    <font>
      <b/>
      <sz val="15"/>
      <color indexed="8"/>
      <name val="Arial Narrow"/>
      <family val="2"/>
    </font>
    <font>
      <b/>
      <sz val="25"/>
      <color indexed="8"/>
      <name val="Arial Narrow"/>
      <family val="2"/>
    </font>
    <font>
      <sz val="15"/>
      <color indexed="8"/>
      <name val="Arial Narrow"/>
      <family val="2"/>
    </font>
    <font>
      <i/>
      <sz val="15"/>
      <color indexed="8"/>
      <name val="Arial Narrow"/>
      <family val="2"/>
    </font>
    <font>
      <b/>
      <u/>
      <sz val="15"/>
      <color indexed="8"/>
      <name val="Arial Narrow"/>
      <family val="2"/>
    </font>
    <font>
      <b/>
      <i/>
      <u/>
      <sz val="15"/>
      <color indexed="8"/>
      <name val="Arial Narrow"/>
      <family val="2"/>
    </font>
    <font>
      <sz val="7"/>
      <color theme="1"/>
      <name val="Calibri"/>
      <family val="2"/>
      <scheme val="minor"/>
    </font>
    <font>
      <b/>
      <sz val="12"/>
      <color indexed="8"/>
      <name val="Arial Narrow"/>
      <family val="2"/>
    </font>
    <font>
      <b/>
      <i/>
      <sz val="12"/>
      <color indexed="8"/>
      <name val="Arial Narrow"/>
      <family val="2"/>
    </font>
    <font>
      <sz val="15"/>
      <color theme="1"/>
      <name val="Calibri"/>
      <family val="2"/>
      <scheme val="minor"/>
    </font>
    <font>
      <b/>
      <sz val="12"/>
      <color theme="1"/>
      <name val="Calibri"/>
      <family val="2"/>
      <scheme val="minor"/>
    </font>
    <font>
      <b/>
      <sz val="10"/>
      <color theme="1"/>
      <name val="Arial Narrow"/>
      <family val="2"/>
    </font>
    <font>
      <b/>
      <u/>
      <sz val="10"/>
      <color theme="1"/>
      <name val="Arial Narrow"/>
      <family val="2"/>
    </font>
    <font>
      <sz val="10"/>
      <name val="Arial Narrow"/>
      <family val="2"/>
    </font>
    <font>
      <i/>
      <sz val="10"/>
      <name val="Arial Narrow"/>
      <family val="2"/>
    </font>
    <font>
      <b/>
      <sz val="10"/>
      <name val="Arial Narrow"/>
      <family val="2"/>
    </font>
    <font>
      <b/>
      <sz val="11"/>
      <name val="Calibri"/>
      <family val="2"/>
      <scheme val="minor"/>
    </font>
  </fonts>
  <fills count="8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rgb="FFFF00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FFCC"/>
        <bgColor indexed="64"/>
      </patternFill>
    </fill>
    <fill>
      <patternFill patternType="solid">
        <fgColor rgb="FFC6EFCE"/>
      </patternFill>
    </fill>
    <fill>
      <patternFill patternType="solid">
        <fgColor theme="4" tint="0.59999389629810485"/>
        <bgColor indexed="64"/>
      </patternFill>
    </fill>
    <fill>
      <patternFill patternType="solid">
        <fgColor theme="0" tint="-0.14996795556505021"/>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0" tint="-0.34998626667073579"/>
        <bgColor indexed="64"/>
      </patternFill>
    </fill>
  </fills>
  <borders count="199">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thin">
        <color auto="1"/>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medium">
        <color indexed="64"/>
      </left>
      <right/>
      <top style="thin">
        <color theme="0" tint="-0.34998626667073579"/>
      </top>
      <bottom style="thin">
        <color theme="0" tint="-0.34998626667073579"/>
      </bottom>
      <diagonal/>
    </border>
    <border>
      <left style="medium">
        <color indexed="64"/>
      </left>
      <right style="thin">
        <color theme="0" tint="-0.34998626667073579"/>
      </right>
      <top/>
      <bottom/>
      <diagonal/>
    </border>
    <border>
      <left style="thin">
        <color theme="0" tint="-0.34998626667073579"/>
      </left>
      <right/>
      <top/>
      <bottom style="thin">
        <color theme="0" tint="-0.34998626667073579"/>
      </bottom>
      <diagonal/>
    </border>
    <border>
      <left/>
      <right style="medium">
        <color indexed="64"/>
      </right>
      <top/>
      <bottom style="thin">
        <color theme="0" tint="-0.34998626667073579"/>
      </bottom>
      <diagonal/>
    </border>
    <border>
      <left style="medium">
        <color indexed="64"/>
      </left>
      <right style="thin">
        <color theme="0" tint="-0.34998626667073579"/>
      </right>
      <top style="thin">
        <color theme="0" tint="-0.34998626667073579"/>
      </top>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thin">
        <color theme="0" tint="-0.499984740745262"/>
      </right>
      <top style="medium">
        <color indexed="64"/>
      </top>
      <bottom style="thin">
        <color theme="0" tint="-0.499984740745262"/>
      </bottom>
      <diagonal/>
    </border>
    <border>
      <left style="thin">
        <color theme="0" tint="-0.499984740745262"/>
      </left>
      <right/>
      <top style="medium">
        <color indexed="64"/>
      </top>
      <bottom style="thin">
        <color theme="0" tint="-0.499984740745262"/>
      </bottom>
      <diagonal/>
    </border>
    <border>
      <left style="medium">
        <color indexed="64"/>
      </left>
      <right style="medium">
        <color indexed="64"/>
      </right>
      <top style="medium">
        <color indexed="64"/>
      </top>
      <bottom style="thin">
        <color theme="0" tint="-0.499984740745262"/>
      </bottom>
      <diagonal/>
    </border>
    <border>
      <left style="medium">
        <color theme="0" tint="-0.499984740745262"/>
      </left>
      <right style="medium">
        <color indexed="64"/>
      </right>
      <top style="medium">
        <color indexed="64"/>
      </top>
      <bottom style="thin">
        <color theme="0" tint="-0.499984740745262"/>
      </bottom>
      <diagonal/>
    </border>
    <border>
      <left style="medium">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medium">
        <color indexed="64"/>
      </left>
      <right style="medium">
        <color indexed="64"/>
      </right>
      <top style="thin">
        <color theme="0" tint="-0.499984740745262"/>
      </top>
      <bottom style="thin">
        <color theme="0" tint="-0.499984740745262"/>
      </bottom>
      <diagonal/>
    </border>
    <border>
      <left style="medium">
        <color theme="0" tint="-0.499984740745262"/>
      </left>
      <right style="medium">
        <color indexed="64"/>
      </right>
      <top style="thin">
        <color theme="0" tint="-0.499984740745262"/>
      </top>
      <bottom style="thin">
        <color theme="0" tint="-0.499984740745262"/>
      </bottom>
      <diagonal/>
    </border>
    <border>
      <left style="medium">
        <color indexed="64"/>
      </left>
      <right style="thin">
        <color theme="0" tint="-0.499984740745262"/>
      </right>
      <top/>
      <bottom/>
      <diagonal/>
    </border>
    <border>
      <left style="thin">
        <color theme="0" tint="-0.499984740745262"/>
      </left>
      <right/>
      <top/>
      <bottom style="thin">
        <color theme="0" tint="-0.499984740745262"/>
      </bottom>
      <diagonal/>
    </border>
    <border>
      <left style="medium">
        <color indexed="64"/>
      </left>
      <right style="thin">
        <color theme="0" tint="-0.499984740745262"/>
      </right>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style="medium">
        <color indexed="64"/>
      </left>
      <right style="medium">
        <color indexed="64"/>
      </right>
      <top style="thin">
        <color theme="0" tint="-0.499984740745262"/>
      </top>
      <bottom/>
      <diagonal/>
    </border>
    <border>
      <left style="medium">
        <color theme="0" tint="-0.499984740745262"/>
      </left>
      <right style="medium">
        <color indexed="64"/>
      </right>
      <top style="thin">
        <color theme="0" tint="-0.499984740745262"/>
      </top>
      <bottom/>
      <diagonal/>
    </border>
    <border>
      <left style="medium">
        <color indexed="64"/>
      </left>
      <right/>
      <top style="thin">
        <color theme="0" tint="-0.499984740745262"/>
      </top>
      <bottom/>
      <diagonal/>
    </border>
    <border>
      <left/>
      <right/>
      <top style="thin">
        <color theme="0" tint="-0.499984740745262"/>
      </top>
      <bottom/>
      <diagonal/>
    </border>
    <border>
      <left style="medium">
        <color indexed="64"/>
      </left>
      <right/>
      <top/>
      <bottom style="thin">
        <color theme="0" tint="-0.499984740745262"/>
      </bottom>
      <diagonal/>
    </border>
    <border>
      <left/>
      <right/>
      <top/>
      <bottom style="thin">
        <color theme="0" tint="-0.499984740745262"/>
      </bottom>
      <diagonal/>
    </border>
    <border>
      <left style="medium">
        <color indexed="64"/>
      </left>
      <right style="thin">
        <color theme="0" tint="-0.499984740745262"/>
      </right>
      <top style="thin">
        <color theme="0" tint="-0.499984740745262"/>
      </top>
      <bottom style="medium">
        <color indexed="64"/>
      </bottom>
      <diagonal/>
    </border>
    <border>
      <left style="thin">
        <color theme="0" tint="-0.499984740745262"/>
      </left>
      <right/>
      <top style="thin">
        <color theme="0" tint="-0.499984740745262"/>
      </top>
      <bottom style="medium">
        <color indexed="64"/>
      </bottom>
      <diagonal/>
    </border>
    <border>
      <left style="medium">
        <color indexed="64"/>
      </left>
      <right style="medium">
        <color indexed="64"/>
      </right>
      <top style="thin">
        <color theme="0" tint="-0.499984740745262"/>
      </top>
      <bottom style="medium">
        <color indexed="64"/>
      </bottom>
      <diagonal/>
    </border>
    <border>
      <left style="medium">
        <color theme="0" tint="-0.499984740745262"/>
      </left>
      <right style="medium">
        <color indexed="64"/>
      </right>
      <top style="thin">
        <color theme="0" tint="-0.499984740745262"/>
      </top>
      <bottom style="medium">
        <color indexed="64"/>
      </bottom>
      <diagonal/>
    </border>
    <border>
      <left style="medium">
        <color indexed="64"/>
      </left>
      <right style="thin">
        <color theme="0" tint="-0.499984740745262"/>
      </right>
      <top style="medium">
        <color indexed="64"/>
      </top>
      <bottom/>
      <diagonal/>
    </border>
    <border>
      <left style="medium">
        <color indexed="64"/>
      </left>
      <right style="medium">
        <color indexed="64"/>
      </right>
      <top/>
      <bottom style="thin">
        <color theme="0" tint="-0.499984740745262"/>
      </bottom>
      <diagonal/>
    </border>
    <border>
      <left style="medium">
        <color theme="0" tint="-0.499984740745262"/>
      </left>
      <right style="medium">
        <color indexed="64"/>
      </right>
      <top/>
      <bottom style="thin">
        <color theme="0" tint="-0.499984740745262"/>
      </bottom>
      <diagonal/>
    </border>
    <border>
      <left style="thin">
        <color theme="0" tint="-0.499984740745262"/>
      </left>
      <right/>
      <top style="thin">
        <color theme="0" tint="-0.499984740745262"/>
      </top>
      <bottom/>
      <diagonal/>
    </border>
    <border>
      <left style="medium">
        <color theme="0" tint="-0.499984740745262"/>
      </left>
      <right style="medium">
        <color indexed="64"/>
      </right>
      <top/>
      <bottom style="medium">
        <color indexed="64"/>
      </bottom>
      <diagonal/>
    </border>
    <border>
      <left style="medium">
        <color indexed="64"/>
      </left>
      <right/>
      <top style="medium">
        <color indexed="64"/>
      </top>
      <bottom style="thin">
        <color theme="0" tint="-0.499984740745262"/>
      </bottom>
      <diagonal/>
    </border>
    <border>
      <left/>
      <right style="medium">
        <color indexed="64"/>
      </right>
      <top style="medium">
        <color indexed="64"/>
      </top>
      <bottom style="thin">
        <color theme="0" tint="-0.499984740745262"/>
      </bottom>
      <diagonal/>
    </border>
  </borders>
  <cellStyleXfs count="1132">
    <xf numFmtId="0" fontId="0" fillId="0" borderId="0"/>
    <xf numFmtId="40" fontId="37" fillId="0" borderId="0">
      <alignment horizontal="center"/>
    </xf>
    <xf numFmtId="40" fontId="38" fillId="0" borderId="0">
      <alignment horizontal="center"/>
    </xf>
    <xf numFmtId="40" fontId="38" fillId="0" borderId="0">
      <alignment horizontal="center"/>
    </xf>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xf numFmtId="0" fontId="10" fillId="8" borderId="0"/>
    <xf numFmtId="0" fontId="10" fillId="8" borderId="0"/>
    <xf numFmtId="0" fontId="10" fillId="8" borderId="0"/>
    <xf numFmtId="0" fontId="10" fillId="8" borderId="0"/>
    <xf numFmtId="0" fontId="10" fillId="8" borderId="0" applyNumberFormat="0" applyBorder="0" applyAlignment="0" applyProtection="0"/>
    <xf numFmtId="0" fontId="10" fillId="9" borderId="0"/>
    <xf numFmtId="0" fontId="10" fillId="9" borderId="0"/>
    <xf numFmtId="0" fontId="10" fillId="9" borderId="0"/>
    <xf numFmtId="0" fontId="10" fillId="9" borderId="0"/>
    <xf numFmtId="0" fontId="10" fillId="9" borderId="0"/>
    <xf numFmtId="0" fontId="10" fillId="9" borderId="0" applyNumberFormat="0" applyBorder="0" applyAlignment="0" applyProtection="0"/>
    <xf numFmtId="0" fontId="10" fillId="10" borderId="0"/>
    <xf numFmtId="0" fontId="10" fillId="10" borderId="0"/>
    <xf numFmtId="0" fontId="10" fillId="10" borderId="0"/>
    <xf numFmtId="0" fontId="10" fillId="10" borderId="0"/>
    <xf numFmtId="0" fontId="10" fillId="10" borderId="0"/>
    <xf numFmtId="0" fontId="10" fillId="10" borderId="0" applyNumberFormat="0" applyBorder="0" applyAlignment="0" applyProtection="0"/>
    <xf numFmtId="0" fontId="10" fillId="11" borderId="0"/>
    <xf numFmtId="0" fontId="10" fillId="11" borderId="0"/>
    <xf numFmtId="0" fontId="10" fillId="11" borderId="0"/>
    <xf numFmtId="0" fontId="10" fillId="11" borderId="0"/>
    <xf numFmtId="0" fontId="10" fillId="11" borderId="0"/>
    <xf numFmtId="0" fontId="10" fillId="11" borderId="0" applyNumberFormat="0" applyBorder="0" applyAlignment="0" applyProtection="0"/>
    <xf numFmtId="0" fontId="10" fillId="12" borderId="0"/>
    <xf numFmtId="0" fontId="10" fillId="12" borderId="0"/>
    <xf numFmtId="0" fontId="10" fillId="12" borderId="0"/>
    <xf numFmtId="0" fontId="10" fillId="12" borderId="0"/>
    <xf numFmtId="0" fontId="10" fillId="12" borderId="0"/>
    <xf numFmtId="0" fontId="10" fillId="12" borderId="0" applyNumberFormat="0" applyBorder="0" applyAlignment="0" applyProtection="0"/>
    <xf numFmtId="0" fontId="10" fillId="13" borderId="0"/>
    <xf numFmtId="0" fontId="10" fillId="13" borderId="0"/>
    <xf numFmtId="0" fontId="10" fillId="13" borderId="0"/>
    <xf numFmtId="0" fontId="10" fillId="13" borderId="0"/>
    <xf numFmtId="0" fontId="10" fillId="13" borderId="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5"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10" fillId="18" borderId="0"/>
    <xf numFmtId="0" fontId="10" fillId="18" borderId="0"/>
    <xf numFmtId="0" fontId="10" fillId="18" borderId="0"/>
    <xf numFmtId="0" fontId="10" fillId="18" borderId="0"/>
    <xf numFmtId="0" fontId="10" fillId="18" borderId="0"/>
    <xf numFmtId="0" fontId="10" fillId="18" borderId="0" applyNumberFormat="0" applyBorder="0" applyAlignment="0" applyProtection="0"/>
    <xf numFmtId="0" fontId="10" fillId="19" borderId="0"/>
    <xf numFmtId="0" fontId="10" fillId="19" borderId="0"/>
    <xf numFmtId="0" fontId="10" fillId="19" borderId="0"/>
    <xf numFmtId="0" fontId="10" fillId="19" borderId="0"/>
    <xf numFmtId="0" fontId="10" fillId="19" borderId="0"/>
    <xf numFmtId="0" fontId="10" fillId="19" borderId="0" applyNumberFormat="0" applyBorder="0" applyAlignment="0" applyProtection="0"/>
    <xf numFmtId="0" fontId="10" fillId="20" borderId="0"/>
    <xf numFmtId="0" fontId="10" fillId="20" borderId="0"/>
    <xf numFmtId="0" fontId="10" fillId="20" borderId="0"/>
    <xf numFmtId="0" fontId="10" fillId="20" borderId="0"/>
    <xf numFmtId="0" fontId="10" fillId="20" borderId="0"/>
    <xf numFmtId="0" fontId="10" fillId="20" borderId="0" applyNumberFormat="0" applyBorder="0" applyAlignment="0" applyProtection="0"/>
    <xf numFmtId="0" fontId="10" fillId="11" borderId="0"/>
    <xf numFmtId="0" fontId="10" fillId="11" borderId="0"/>
    <xf numFmtId="0" fontId="10" fillId="11" borderId="0"/>
    <xf numFmtId="0" fontId="10" fillId="11" borderId="0"/>
    <xf numFmtId="0" fontId="10" fillId="11" borderId="0"/>
    <xf numFmtId="0" fontId="10" fillId="11" borderId="0" applyNumberFormat="0" applyBorder="0" applyAlignment="0" applyProtection="0"/>
    <xf numFmtId="0" fontId="10" fillId="18" borderId="0"/>
    <xf numFmtId="0" fontId="10" fillId="18" borderId="0"/>
    <xf numFmtId="0" fontId="10" fillId="18" borderId="0"/>
    <xf numFmtId="0" fontId="10" fillId="18" borderId="0"/>
    <xf numFmtId="0" fontId="10" fillId="18" borderId="0"/>
    <xf numFmtId="0" fontId="10" fillId="18" borderId="0" applyNumberFormat="0" applyBorder="0" applyAlignment="0" applyProtection="0"/>
    <xf numFmtId="0" fontId="10" fillId="21" borderId="0"/>
    <xf numFmtId="0" fontId="10" fillId="21" borderId="0"/>
    <xf numFmtId="0" fontId="10" fillId="21" borderId="0"/>
    <xf numFmtId="0" fontId="10" fillId="21" borderId="0"/>
    <xf numFmtId="0" fontId="10" fillId="21" borderId="0"/>
    <xf numFmtId="0" fontId="10" fillId="21" borderId="0" applyNumberFormat="0" applyBorder="0" applyAlignment="0" applyProtection="0"/>
    <xf numFmtId="0" fontId="20" fillId="22"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xf numFmtId="0" fontId="20" fillId="26" borderId="0"/>
    <xf numFmtId="0" fontId="20" fillId="26" borderId="0"/>
    <xf numFmtId="0" fontId="20" fillId="26" borderId="0"/>
    <xf numFmtId="0" fontId="20" fillId="26" borderId="0"/>
    <xf numFmtId="0" fontId="20" fillId="26" borderId="0" applyNumberFormat="0" applyBorder="0" applyAlignment="0" applyProtection="0"/>
    <xf numFmtId="0" fontId="20" fillId="19" borderId="0"/>
    <xf numFmtId="0" fontId="20" fillId="19" borderId="0"/>
    <xf numFmtId="0" fontId="20" fillId="19" borderId="0"/>
    <xf numFmtId="0" fontId="20" fillId="19" borderId="0"/>
    <xf numFmtId="0" fontId="20" fillId="19" borderId="0"/>
    <xf numFmtId="0" fontId="20" fillId="19" borderId="0" applyNumberFormat="0" applyBorder="0" applyAlignment="0" applyProtection="0"/>
    <xf numFmtId="0" fontId="20" fillId="20" borderId="0"/>
    <xf numFmtId="0" fontId="20" fillId="20" borderId="0"/>
    <xf numFmtId="0" fontId="20" fillId="20" borderId="0"/>
    <xf numFmtId="0" fontId="20" fillId="20" borderId="0"/>
    <xf numFmtId="0" fontId="20" fillId="20" borderId="0"/>
    <xf numFmtId="0" fontId="20" fillId="20" borderId="0" applyNumberFormat="0" applyBorder="0" applyAlignment="0" applyProtection="0"/>
    <xf numFmtId="0" fontId="20" fillId="27" borderId="0"/>
    <xf numFmtId="0" fontId="20" fillId="27" borderId="0"/>
    <xf numFmtId="0" fontId="20" fillId="27" borderId="0"/>
    <xf numFmtId="0" fontId="20" fillId="27" borderId="0"/>
    <xf numFmtId="0" fontId="20" fillId="27" borderId="0"/>
    <xf numFmtId="0" fontId="20" fillId="27" borderId="0" applyNumberFormat="0" applyBorder="0" applyAlignment="0" applyProtection="0"/>
    <xf numFmtId="0" fontId="20" fillId="28" borderId="0"/>
    <xf numFmtId="0" fontId="20" fillId="28" borderId="0"/>
    <xf numFmtId="0" fontId="20" fillId="28" borderId="0"/>
    <xf numFmtId="0" fontId="20" fillId="28" borderId="0"/>
    <xf numFmtId="0" fontId="20" fillId="28" borderId="0"/>
    <xf numFmtId="0" fontId="20" fillId="28" borderId="0" applyNumberFormat="0" applyBorder="0" applyAlignment="0" applyProtection="0"/>
    <xf numFmtId="0" fontId="20" fillId="29" borderId="0"/>
    <xf numFmtId="0" fontId="20" fillId="29" borderId="0"/>
    <xf numFmtId="0" fontId="20" fillId="29" borderId="0"/>
    <xf numFmtId="0" fontId="20" fillId="29" borderId="0"/>
    <xf numFmtId="0" fontId="20" fillId="29" borderId="0"/>
    <xf numFmtId="0" fontId="20" fillId="29"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3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33" borderId="0" applyNumberFormat="0" applyBorder="0" applyAlignment="0" applyProtection="0"/>
    <xf numFmtId="0" fontId="27" fillId="3" borderId="0" applyNumberFormat="0" applyBorder="0" applyAlignment="0" applyProtection="0"/>
    <xf numFmtId="0" fontId="17" fillId="0" borderId="1" applyNumberFormat="0" applyFont="0" applyFill="0" applyAlignment="0" applyProtection="0">
      <alignment horizontal="left"/>
    </xf>
    <xf numFmtId="0" fontId="17" fillId="0" borderId="2" applyNumberFormat="0" applyFont="0" applyFill="0" applyAlignment="0" applyProtection="0">
      <alignment horizontal="left"/>
    </xf>
    <xf numFmtId="0" fontId="17" fillId="0" borderId="2" applyNumberFormat="0" applyFont="0" applyFill="0" applyAlignment="0" applyProtection="0">
      <alignment horizontal="left"/>
    </xf>
    <xf numFmtId="0" fontId="17" fillId="0" borderId="1" applyNumberFormat="0" applyFont="0" applyFill="0" applyAlignment="0" applyProtection="0">
      <alignment horizontal="left"/>
    </xf>
    <xf numFmtId="0" fontId="17" fillId="0" borderId="3" applyNumberFormat="0" applyFont="0" applyFill="0" applyAlignment="0" applyProtection="0">
      <alignment horizontal="center"/>
    </xf>
    <xf numFmtId="0" fontId="21" fillId="10" borderId="0"/>
    <xf numFmtId="0" fontId="21" fillId="10" borderId="0"/>
    <xf numFmtId="0" fontId="21" fillId="10" borderId="0"/>
    <xf numFmtId="0" fontId="21" fillId="10" borderId="0"/>
    <xf numFmtId="0" fontId="21" fillId="10" borderId="0"/>
    <xf numFmtId="0" fontId="21" fillId="10" borderId="0" applyNumberFormat="0" applyBorder="0" applyAlignment="0" applyProtection="0"/>
    <xf numFmtId="0" fontId="22" fillId="34" borderId="4" applyNumberFormat="0" applyAlignment="0" applyProtection="0"/>
    <xf numFmtId="0" fontId="22" fillId="34" borderId="4" applyNumberFormat="0" applyAlignment="0" applyProtection="0"/>
    <xf numFmtId="0" fontId="22" fillId="35" borderId="4"/>
    <xf numFmtId="0" fontId="22" fillId="35" borderId="4"/>
    <xf numFmtId="0" fontId="22" fillId="35" borderId="4"/>
    <xf numFmtId="0" fontId="22" fillId="35" borderId="4"/>
    <xf numFmtId="0" fontId="22" fillId="35" borderId="4"/>
    <xf numFmtId="0" fontId="22" fillId="35" borderId="4" applyNumberFormat="0" applyAlignment="0" applyProtection="0"/>
    <xf numFmtId="0" fontId="22" fillId="34" borderId="4" applyNumberFormat="0" applyAlignment="0" applyProtection="0"/>
    <xf numFmtId="0" fontId="23" fillId="37" borderId="5"/>
    <xf numFmtId="0" fontId="23" fillId="37" borderId="5"/>
    <xf numFmtId="0" fontId="23" fillId="37" borderId="5"/>
    <xf numFmtId="0" fontId="23" fillId="37" borderId="5"/>
    <xf numFmtId="0" fontId="23" fillId="37" borderId="5"/>
    <xf numFmtId="0" fontId="23" fillId="37" borderId="5" applyNumberFormat="0" applyAlignment="0" applyProtection="0"/>
    <xf numFmtId="0" fontId="24" fillId="0" borderId="6"/>
    <xf numFmtId="0" fontId="24" fillId="0" borderId="6"/>
    <xf numFmtId="0" fontId="24" fillId="0" borderId="6"/>
    <xf numFmtId="0" fontId="24" fillId="0" borderId="6"/>
    <xf numFmtId="0" fontId="24" fillId="0" borderId="6"/>
    <xf numFmtId="0" fontId="24" fillId="0" borderId="6" applyNumberFormat="0" applyFill="0" applyAlignment="0" applyProtection="0"/>
    <xf numFmtId="0" fontId="23" fillId="36" borderId="5" applyNumberFormat="0" applyAlignment="0" applyProtection="0"/>
    <xf numFmtId="184" fontId="40" fillId="0" borderId="0">
      <protection locked="0"/>
    </xf>
    <xf numFmtId="3" fontId="41" fillId="0" borderId="0" applyFont="0" applyFill="0" applyBorder="0" applyAlignment="0" applyProtection="0"/>
    <xf numFmtId="185" fontId="39" fillId="0" borderId="0">
      <protection locked="0"/>
    </xf>
    <xf numFmtId="184" fontId="40" fillId="0" borderId="0">
      <protection locked="0"/>
    </xf>
    <xf numFmtId="184" fontId="40" fillId="0" borderId="0">
      <protection locked="0"/>
    </xf>
    <xf numFmtId="3" fontId="41" fillId="0" borderId="0" applyFont="0" applyFill="0" applyBorder="0" applyAlignment="0" applyProtection="0"/>
    <xf numFmtId="0" fontId="39" fillId="0" borderId="0">
      <protection locked="0"/>
    </xf>
    <xf numFmtId="0" fontId="42" fillId="0" borderId="0">
      <alignment horizontal="left" vertical="top"/>
    </xf>
    <xf numFmtId="0" fontId="25" fillId="0" borderId="0"/>
    <xf numFmtId="0" fontId="25" fillId="0" borderId="0"/>
    <xf numFmtId="0" fontId="25" fillId="0" borderId="0"/>
    <xf numFmtId="0" fontId="25" fillId="0" borderId="0"/>
    <xf numFmtId="0" fontId="25" fillId="0" borderId="0"/>
    <xf numFmtId="0" fontId="25" fillId="0" borderId="0" applyNumberFormat="0" applyFill="0" applyBorder="0" applyAlignment="0" applyProtection="0"/>
    <xf numFmtId="0" fontId="35" fillId="38" borderId="0" applyNumberFormat="0" applyBorder="0" applyAlignment="0" applyProtection="0"/>
    <xf numFmtId="0" fontId="35" fillId="39" borderId="0" applyNumberFormat="0" applyBorder="0" applyAlignment="0" applyProtection="0"/>
    <xf numFmtId="0" fontId="35" fillId="40"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20" fillId="42" borderId="0" applyNumberFormat="0" applyBorder="0" applyAlignment="0" applyProtection="0"/>
    <xf numFmtId="0" fontId="20" fillId="43" borderId="0"/>
    <xf numFmtId="0" fontId="20" fillId="43" borderId="0"/>
    <xf numFmtId="0" fontId="20" fillId="43" borderId="0"/>
    <xf numFmtId="0" fontId="20" fillId="43" borderId="0"/>
    <xf numFmtId="0" fontId="20" fillId="43" borderId="0"/>
    <xf numFmtId="0" fontId="20" fillId="43" borderId="0" applyNumberFormat="0" applyBorder="0" applyAlignment="0" applyProtection="0"/>
    <xf numFmtId="0" fontId="10" fillId="44" borderId="0" applyNumberFormat="0" applyBorder="0" applyAlignment="0" applyProtection="0"/>
    <xf numFmtId="0" fontId="10" fillId="45" borderId="0" applyNumberFormat="0" applyBorder="0" applyAlignment="0" applyProtection="0"/>
    <xf numFmtId="0" fontId="20" fillId="46" borderId="0" applyNumberFormat="0" applyBorder="0" applyAlignment="0" applyProtection="0"/>
    <xf numFmtId="0" fontId="20" fillId="47" borderId="0"/>
    <xf numFmtId="0" fontId="20" fillId="47" borderId="0"/>
    <xf numFmtId="0" fontId="20" fillId="47" borderId="0"/>
    <xf numFmtId="0" fontId="20" fillId="47" borderId="0"/>
    <xf numFmtId="0" fontId="20" fillId="47" borderId="0"/>
    <xf numFmtId="0" fontId="20" fillId="47" borderId="0" applyNumberFormat="0" applyBorder="0" applyAlignment="0" applyProtection="0"/>
    <xf numFmtId="0" fontId="10" fillId="44" borderId="0" applyNumberFormat="0" applyBorder="0" applyAlignment="0" applyProtection="0"/>
    <xf numFmtId="0" fontId="10" fillId="48" borderId="0" applyNumberFormat="0" applyBorder="0" applyAlignment="0" applyProtection="0"/>
    <xf numFmtId="0" fontId="20" fillId="45" borderId="0" applyNumberFormat="0" applyBorder="0" applyAlignment="0" applyProtection="0"/>
    <xf numFmtId="0" fontId="20" fillId="49" borderId="0"/>
    <xf numFmtId="0" fontId="20" fillId="49" borderId="0"/>
    <xf numFmtId="0" fontId="20" fillId="49" borderId="0"/>
    <xf numFmtId="0" fontId="20" fillId="49" borderId="0"/>
    <xf numFmtId="0" fontId="20" fillId="49" borderId="0"/>
    <xf numFmtId="0" fontId="20" fillId="49"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20" fillId="45" borderId="0" applyNumberFormat="0" applyBorder="0" applyAlignment="0" applyProtection="0"/>
    <xf numFmtId="0" fontId="20" fillId="27" borderId="0"/>
    <xf numFmtId="0" fontId="20" fillId="27" borderId="0"/>
    <xf numFmtId="0" fontId="20" fillId="27" borderId="0"/>
    <xf numFmtId="0" fontId="20" fillId="27" borderId="0"/>
    <xf numFmtId="0" fontId="20" fillId="27" borderId="0"/>
    <xf numFmtId="0" fontId="20" fillId="27" borderId="0" applyNumberFormat="0" applyBorder="0" applyAlignment="0" applyProtection="0"/>
    <xf numFmtId="0" fontId="10" fillId="50" borderId="0" applyNumberFormat="0" applyBorder="0" applyAlignment="0" applyProtection="0"/>
    <xf numFmtId="0" fontId="10" fillId="41" borderId="0" applyNumberFormat="0" applyBorder="0" applyAlignment="0" applyProtection="0"/>
    <xf numFmtId="0" fontId="20" fillId="42" borderId="0" applyNumberFormat="0" applyBorder="0" applyAlignment="0" applyProtection="0"/>
    <xf numFmtId="0" fontId="20" fillId="28" borderId="0"/>
    <xf numFmtId="0" fontId="20" fillId="28" borderId="0"/>
    <xf numFmtId="0" fontId="20" fillId="28" borderId="0"/>
    <xf numFmtId="0" fontId="20" fillId="28" borderId="0"/>
    <xf numFmtId="0" fontId="20" fillId="28" borderId="0"/>
    <xf numFmtId="0" fontId="20" fillId="28" borderId="0" applyNumberFormat="0" applyBorder="0" applyAlignment="0" applyProtection="0"/>
    <xf numFmtId="0" fontId="10" fillId="44" borderId="0" applyNumberFormat="0" applyBorder="0" applyAlignment="0" applyProtection="0"/>
    <xf numFmtId="0" fontId="10" fillId="51" borderId="0" applyNumberFormat="0" applyBorder="0" applyAlignment="0" applyProtection="0"/>
    <xf numFmtId="0" fontId="20" fillId="51" borderId="0" applyNumberFormat="0" applyBorder="0" applyAlignment="0" applyProtection="0"/>
    <xf numFmtId="0" fontId="20" fillId="52" borderId="0"/>
    <xf numFmtId="0" fontId="20" fillId="52" borderId="0"/>
    <xf numFmtId="0" fontId="20" fillId="52" borderId="0"/>
    <xf numFmtId="0" fontId="20" fillId="52" borderId="0"/>
    <xf numFmtId="0" fontId="20" fillId="52" borderId="0"/>
    <xf numFmtId="0" fontId="20" fillId="52" borderId="0" applyNumberFormat="0" applyBorder="0" applyAlignment="0" applyProtection="0"/>
    <xf numFmtId="0" fontId="26" fillId="13" borderId="4"/>
    <xf numFmtId="0" fontId="26" fillId="13" borderId="4"/>
    <xf numFmtId="0" fontId="26" fillId="13" borderId="4"/>
    <xf numFmtId="0" fontId="26" fillId="13" borderId="4"/>
    <xf numFmtId="0" fontId="26" fillId="13" borderId="4"/>
    <xf numFmtId="0" fontId="26" fillId="13" borderId="4" applyNumberFormat="0" applyAlignment="0" applyProtection="0"/>
    <xf numFmtId="0" fontId="26" fillId="7" borderId="4" applyNumberFormat="0" applyAlignment="0" applyProtection="0"/>
    <xf numFmtId="170" fontId="11" fillId="0" borderId="0" applyFont="0" applyFill="0" applyBorder="0" applyAlignment="0" applyProtection="0"/>
    <xf numFmtId="186" fontId="11" fillId="0" borderId="0" applyFont="0" applyFill="0" applyBorder="0" applyAlignment="0" applyProtection="0"/>
    <xf numFmtId="187" fontId="11" fillId="0" borderId="0"/>
    <xf numFmtId="188" fontId="43"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89" fontId="11" fillId="0" borderId="0" applyFont="0" applyFill="0" applyBorder="0" applyAlignment="0" applyProtection="0"/>
    <xf numFmtId="19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91" fontId="11" fillId="0" borderId="0" applyFont="0" applyFill="0" applyBorder="0" applyAlignment="0" applyProtection="0"/>
    <xf numFmtId="0" fontId="11"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89" fontId="11" fillId="0" borderId="0" applyFont="0" applyFill="0" applyBorder="0" applyAlignment="0" applyProtection="0"/>
    <xf numFmtId="0" fontId="10" fillId="8" borderId="0"/>
    <xf numFmtId="0" fontId="10" fillId="9" borderId="0"/>
    <xf numFmtId="0" fontId="10" fillId="10" borderId="0"/>
    <xf numFmtId="0" fontId="10" fillId="11" borderId="0"/>
    <xf numFmtId="0" fontId="10" fillId="12" borderId="0"/>
    <xf numFmtId="0" fontId="10" fillId="13" borderId="0"/>
    <xf numFmtId="0" fontId="10" fillId="18" borderId="0"/>
    <xf numFmtId="0" fontId="10" fillId="19" borderId="0"/>
    <xf numFmtId="0" fontId="10" fillId="20" borderId="0"/>
    <xf numFmtId="0" fontId="10" fillId="11" borderId="0"/>
    <xf numFmtId="0" fontId="10" fillId="18" borderId="0"/>
    <xf numFmtId="0" fontId="10" fillId="21" borderId="0"/>
    <xf numFmtId="0" fontId="20" fillId="26" borderId="0"/>
    <xf numFmtId="0" fontId="20" fillId="19" borderId="0"/>
    <xf numFmtId="0" fontId="20" fillId="20" borderId="0"/>
    <xf numFmtId="0" fontId="20" fillId="27" borderId="0"/>
    <xf numFmtId="0" fontId="20" fillId="28" borderId="0"/>
    <xf numFmtId="0" fontId="20" fillId="29" borderId="0"/>
    <xf numFmtId="0" fontId="20" fillId="43" borderId="0"/>
    <xf numFmtId="0" fontId="20" fillId="47" borderId="0"/>
    <xf numFmtId="0" fontId="20" fillId="49" borderId="0"/>
    <xf numFmtId="0" fontId="20" fillId="27" borderId="0"/>
    <xf numFmtId="0" fontId="20" fillId="28" borderId="0"/>
    <xf numFmtId="0" fontId="20" fillId="52" borderId="0"/>
    <xf numFmtId="0" fontId="27" fillId="9" borderId="0"/>
    <xf numFmtId="0" fontId="22" fillId="35" borderId="4"/>
    <xf numFmtId="0" fontId="23" fillId="37" borderId="5"/>
    <xf numFmtId="192" fontId="11" fillId="0" borderId="0"/>
    <xf numFmtId="0" fontId="31" fillId="0" borderId="0"/>
    <xf numFmtId="0" fontId="21" fillId="10" borderId="0"/>
    <xf numFmtId="0" fontId="33" fillId="0" borderId="7"/>
    <xf numFmtId="0" fontId="34" fillId="0" borderId="8"/>
    <xf numFmtId="0" fontId="25" fillId="0" borderId="9"/>
    <xf numFmtId="0" fontId="25" fillId="0" borderId="0"/>
    <xf numFmtId="0" fontId="26" fillId="13" borderId="4"/>
    <xf numFmtId="0" fontId="24" fillId="0" borderId="6"/>
    <xf numFmtId="0" fontId="28" fillId="53" borderId="0"/>
    <xf numFmtId="0" fontId="11" fillId="0" borderId="0"/>
    <xf numFmtId="0" fontId="11" fillId="54" borderId="10"/>
    <xf numFmtId="0" fontId="29" fillId="35" borderId="11"/>
    <xf numFmtId="9" fontId="11" fillId="0" borderId="0"/>
    <xf numFmtId="0" fontId="32" fillId="0" borderId="0"/>
    <xf numFmtId="0" fontId="35" fillId="0" borderId="12"/>
    <xf numFmtId="0" fontId="30" fillId="0" borderId="0"/>
    <xf numFmtId="192" fontId="11" fillId="0" borderId="0"/>
    <xf numFmtId="0" fontId="31" fillId="0" borderId="0" applyNumberFormat="0" applyFill="0" applyBorder="0" applyAlignment="0" applyProtection="0"/>
    <xf numFmtId="0" fontId="44" fillId="0" borderId="0">
      <protection locked="0"/>
    </xf>
    <xf numFmtId="0" fontId="45" fillId="0" borderId="0">
      <alignment horizontal="centerContinuous"/>
    </xf>
    <xf numFmtId="193" fontId="39" fillId="0" borderId="0">
      <protection locked="0"/>
    </xf>
    <xf numFmtId="0" fontId="21" fillId="4" borderId="0" applyNumberFormat="0" applyBorder="0" applyAlignment="0" applyProtection="0"/>
    <xf numFmtId="0" fontId="33" fillId="0" borderId="7" applyNumberFormat="0" applyFill="0" applyAlignment="0" applyProtection="0"/>
    <xf numFmtId="0" fontId="46" fillId="0" borderId="0" applyNumberFormat="0" applyFill="0" applyBorder="0" applyAlignment="0" applyProtection="0"/>
    <xf numFmtId="0" fontId="34" fillId="0" borderId="8" applyNumberFormat="0" applyFill="0" applyAlignment="0" applyProtection="0"/>
    <xf numFmtId="0" fontId="47" fillId="0" borderId="0" applyNumberFormat="0" applyFill="0" applyBorder="0" applyAlignment="0" applyProtection="0"/>
    <xf numFmtId="0" fontId="25" fillId="0" borderId="9" applyNumberFormat="0" applyFill="0" applyAlignment="0" applyProtection="0"/>
    <xf numFmtId="0" fontId="25" fillId="0" borderId="0" applyNumberFormat="0" applyFill="0" applyBorder="0" applyAlignment="0" applyProtection="0"/>
    <xf numFmtId="0" fontId="44" fillId="0" borderId="0">
      <protection locked="0"/>
    </xf>
    <xf numFmtId="0" fontId="44" fillId="0" borderId="0">
      <protection locked="0"/>
    </xf>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27" fillId="9" borderId="0"/>
    <xf numFmtId="0" fontId="27" fillId="9" borderId="0"/>
    <xf numFmtId="0" fontId="27" fillId="9" borderId="0"/>
    <xf numFmtId="0" fontId="27" fillId="9" borderId="0"/>
    <xf numFmtId="0" fontId="27" fillId="9" borderId="0"/>
    <xf numFmtId="0" fontId="27" fillId="9" borderId="0" applyNumberFormat="0" applyBorder="0" applyAlignment="0" applyProtection="0"/>
    <xf numFmtId="0" fontId="26" fillId="7" borderId="4" applyNumberFormat="0" applyAlignment="0" applyProtection="0"/>
    <xf numFmtId="0" fontId="26" fillId="7" borderId="4" applyNumberFormat="0" applyAlignment="0" applyProtection="0"/>
    <xf numFmtId="0" fontId="24" fillId="0" borderId="6" applyNumberFormat="0" applyFill="0" applyAlignment="0" applyProtection="0"/>
    <xf numFmtId="170" fontId="11" fillId="0" borderId="0" applyFont="0" applyFill="0" applyBorder="0" applyAlignment="0" applyProtection="0"/>
    <xf numFmtId="168" fontId="11" fillId="0" borderId="0" applyFont="0" applyFill="0" applyBorder="0" applyAlignment="0" applyProtection="0"/>
    <xf numFmtId="172" fontId="11" fillId="0" borderId="0" applyFont="0" applyFill="0" applyBorder="0" applyAlignment="0" applyProtection="0"/>
    <xf numFmtId="194" fontId="11" fillId="0" borderId="0" applyFont="0" applyFill="0" applyBorder="0" applyAlignment="0" applyProtection="0"/>
    <xf numFmtId="173" fontId="11" fillId="0" borderId="0" applyFont="0" applyFill="0" applyBorder="0" applyAlignment="0" applyProtection="0"/>
    <xf numFmtId="195" fontId="54" fillId="0" borderId="0" applyFont="0" applyFill="0" applyBorder="0" applyAlignment="0" applyProtection="0"/>
    <xf numFmtId="181" fontId="10" fillId="0" borderId="0" applyFont="0" applyFill="0" applyBorder="0" applyAlignment="0" applyProtection="0"/>
    <xf numFmtId="170"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70" fontId="11" fillId="0" borderId="0" applyFont="0" applyFill="0" applyBorder="0" applyAlignment="0" applyProtection="0"/>
    <xf numFmtId="170" fontId="52" fillId="0" borderId="0" applyFont="0" applyFill="0" applyBorder="0" applyAlignment="0" applyProtection="0"/>
    <xf numFmtId="170" fontId="48" fillId="0" borderId="0" applyFont="0" applyFill="0" applyBorder="0" applyAlignment="0" applyProtection="0"/>
    <xf numFmtId="170" fontId="51" fillId="0" borderId="0" applyFont="0" applyFill="0" applyBorder="0" applyAlignment="0" applyProtection="0"/>
    <xf numFmtId="175" fontId="10" fillId="0" borderId="0" applyFont="0" applyFill="0" applyBorder="0" applyAlignment="0" applyProtection="0"/>
    <xf numFmtId="197" fontId="11" fillId="0" borderId="0"/>
    <xf numFmtId="175" fontId="54"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64" fontId="54"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8" fontId="11" fillId="0" borderId="0" applyFont="0" applyFill="0" applyBorder="0" applyAlignment="0" applyProtection="0"/>
    <xf numFmtId="170" fontId="11" fillId="0" borderId="0" applyFont="0" applyFill="0" applyBorder="0" applyAlignment="0" applyProtection="0"/>
    <xf numFmtId="175" fontId="10" fillId="0" borderId="0" applyFont="0" applyFill="0" applyBorder="0" applyAlignment="0" applyProtection="0"/>
    <xf numFmtId="197" fontId="11" fillId="0" borderId="0"/>
    <xf numFmtId="0" fontId="10" fillId="0" borderId="0" applyFont="0" applyFill="0" applyBorder="0" applyAlignment="0" applyProtection="0"/>
    <xf numFmtId="0" fontId="54" fillId="0" borderId="0" applyFont="0" applyFill="0" applyBorder="0" applyAlignment="0" applyProtection="0"/>
    <xf numFmtId="165" fontId="11" fillId="0" borderId="0" applyFont="0" applyFill="0" applyBorder="0" applyAlignment="0" applyProtection="0"/>
    <xf numFmtId="199"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200" fontId="11" fillId="0" borderId="0" applyFont="0" applyFill="0" applyBorder="0" applyAlignment="0" applyProtection="0"/>
    <xf numFmtId="201" fontId="11" fillId="0" borderId="0" applyFont="0" applyFill="0" applyBorder="0" applyAlignment="0" applyProtection="0"/>
    <xf numFmtId="194"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202" fontId="11" fillId="0" borderId="0" applyFont="0" applyFill="0" applyBorder="0" applyAlignment="0" applyProtection="0"/>
    <xf numFmtId="202" fontId="11" fillId="0" borderId="0" applyFont="0" applyFill="0" applyBorder="0" applyAlignment="0" applyProtection="0"/>
    <xf numFmtId="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99" fontId="11" fillId="0" borderId="0" applyFont="0" applyFill="0" applyBorder="0" applyAlignment="0" applyProtection="0"/>
    <xf numFmtId="175" fontId="54" fillId="0" borderId="0" applyFont="0" applyFill="0" applyBorder="0" applyAlignment="0" applyProtection="0"/>
    <xf numFmtId="196" fontId="11" fillId="0" borderId="0" applyFont="0" applyFill="0" applyBorder="0" applyAlignment="0" applyProtection="0"/>
    <xf numFmtId="199" fontId="11" fillId="0" borderId="0" applyFont="0" applyFill="0" applyBorder="0" applyAlignment="0" applyProtection="0"/>
    <xf numFmtId="201" fontId="11" fillId="0" borderId="0" applyFont="0" applyFill="0" applyBorder="0" applyAlignment="0" applyProtection="0"/>
    <xf numFmtId="203" fontId="54"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69" fontId="10" fillId="0" borderId="0" applyFont="0" applyFill="0" applyBorder="0" applyAlignment="0" applyProtection="0"/>
    <xf numFmtId="171" fontId="11" fillId="0" borderId="0" applyFont="0" applyFill="0" applyBorder="0" applyAlignment="0" applyProtection="0"/>
    <xf numFmtId="0" fontId="10" fillId="0" borderId="0" applyFont="0" applyFill="0" applyBorder="0" applyAlignment="0" applyProtection="0"/>
    <xf numFmtId="204" fontId="11" fillId="0" borderId="0" applyFont="0" applyFill="0" applyBorder="0" applyAlignment="0" applyProtection="0"/>
    <xf numFmtId="169" fontId="11" fillId="0" borderId="0" applyFont="0" applyFill="0" applyBorder="0" applyAlignment="0" applyProtection="0"/>
    <xf numFmtId="173" fontId="11" fillId="0" borderId="0" applyFont="0" applyFill="0" applyBorder="0" applyAlignment="0" applyProtection="0"/>
    <xf numFmtId="169" fontId="11" fillId="0" borderId="0" applyFont="0" applyFill="0" applyBorder="0" applyAlignment="0" applyProtection="0"/>
    <xf numFmtId="205" fontId="11" fillId="0" borderId="0" applyFont="0" applyFill="0" applyBorder="0" applyAlignment="0" applyProtection="0"/>
    <xf numFmtId="207" fontId="52" fillId="0" borderId="0" applyFont="0" applyFill="0" applyBorder="0" applyAlignment="0" applyProtection="0"/>
    <xf numFmtId="169" fontId="54" fillId="0" borderId="0" applyFont="0" applyFill="0" applyBorder="0" applyAlignment="0" applyProtection="0"/>
    <xf numFmtId="207" fontId="11" fillId="0" borderId="0" applyFont="0" applyFill="0" applyBorder="0" applyAlignment="0" applyProtection="0"/>
    <xf numFmtId="0" fontId="28" fillId="53" borderId="0"/>
    <xf numFmtId="0" fontId="28" fillId="53" borderId="0"/>
    <xf numFmtId="0" fontId="28" fillId="53" borderId="0"/>
    <xf numFmtId="0" fontId="28" fillId="53" borderId="0"/>
    <xf numFmtId="0" fontId="28" fillId="53" borderId="0"/>
    <xf numFmtId="0" fontId="28" fillId="53" borderId="0" applyNumberFormat="0" applyBorder="0" applyAlignment="0" applyProtection="0"/>
    <xf numFmtId="0" fontId="13" fillId="0" borderId="0"/>
    <xf numFmtId="0" fontId="11" fillId="0" borderId="0"/>
    <xf numFmtId="0" fontId="5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9" fillId="0" borderId="0"/>
    <xf numFmtId="0" fontId="11" fillId="0" borderId="0"/>
    <xf numFmtId="0" fontId="11" fillId="0" borderId="0"/>
    <xf numFmtId="0" fontId="11" fillId="0" borderId="0"/>
    <xf numFmtId="0" fontId="11" fillId="0" borderId="0"/>
    <xf numFmtId="0" fontId="11" fillId="0" borderId="0"/>
    <xf numFmtId="0" fontId="54" fillId="0" borderId="0"/>
    <xf numFmtId="0" fontId="54" fillId="0" borderId="0"/>
    <xf numFmtId="0" fontId="55" fillId="0" borderId="0"/>
    <xf numFmtId="0" fontId="55" fillId="0" borderId="0"/>
    <xf numFmtId="0" fontId="54" fillId="0" borderId="0"/>
    <xf numFmtId="0" fontId="11" fillId="54" borderId="10"/>
    <xf numFmtId="0" fontId="11" fillId="54" borderId="10"/>
    <xf numFmtId="0" fontId="11" fillId="54" borderId="10"/>
    <xf numFmtId="0" fontId="11" fillId="54" borderId="10"/>
    <xf numFmtId="0" fontId="11" fillId="54" borderId="10"/>
    <xf numFmtId="0" fontId="11" fillId="54" borderId="10" applyNumberFormat="0" applyAlignment="0" applyProtection="0"/>
    <xf numFmtId="0" fontId="11" fillId="55" borderId="10" applyNumberFormat="0" applyFont="0" applyAlignment="0" applyProtection="0"/>
    <xf numFmtId="0" fontId="11" fillId="55" borderId="10" applyNumberFormat="0" applyFont="0" applyAlignment="0" applyProtection="0"/>
    <xf numFmtId="0" fontId="11" fillId="55" borderId="10" applyNumberFormat="0" applyFont="0" applyAlignment="0" applyProtection="0"/>
    <xf numFmtId="0" fontId="29" fillId="34" borderId="11" applyNumberFormat="0" applyAlignment="0" applyProtection="0"/>
    <xf numFmtId="0" fontId="29" fillId="34" borderId="11" applyNumberFormat="0" applyAlignment="0" applyProtection="0"/>
    <xf numFmtId="9" fontId="11" fillId="0" borderId="0" applyFont="0" applyFill="0" applyBorder="0" applyAlignment="0" applyProtection="0"/>
    <xf numFmtId="9" fontId="5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54" fillId="0" borderId="0" applyFont="0" applyFill="0" applyBorder="0" applyAlignment="0" applyProtection="0"/>
    <xf numFmtId="9" fontId="49"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54" fillId="0" borderId="0" applyFont="0" applyFill="0" applyBorder="0" applyAlignment="0" applyProtection="0"/>
    <xf numFmtId="9" fontId="11" fillId="0" borderId="0" applyFont="0" applyFill="0" applyBorder="0" applyAlignment="0" applyProtection="0"/>
    <xf numFmtId="9" fontId="5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8" fillId="0" borderId="0" applyFont="0" applyFill="0" applyBorder="0" applyAlignment="0" applyProtection="0"/>
    <xf numFmtId="9" fontId="11" fillId="0" borderId="0" applyFont="0" applyFill="0" applyBorder="0" applyAlignment="0" applyProtection="0"/>
    <xf numFmtId="0" fontId="17" fillId="0" borderId="13" applyNumberFormat="0" applyFont="0" applyAlignment="0">
      <alignment horizontal="left"/>
    </xf>
    <xf numFmtId="0" fontId="29" fillId="35" borderId="11"/>
    <xf numFmtId="0" fontId="29" fillId="35" borderId="11"/>
    <xf numFmtId="0" fontId="29" fillId="35" borderId="11"/>
    <xf numFmtId="0" fontId="29" fillId="35" borderId="11"/>
    <xf numFmtId="0" fontId="29" fillId="35" borderId="11"/>
    <xf numFmtId="0" fontId="29" fillId="35" borderId="11" applyNumberFormat="0" applyAlignment="0" applyProtection="0"/>
    <xf numFmtId="0" fontId="29" fillId="34" borderId="11" applyNumberFormat="0" applyAlignment="0" applyProtection="0"/>
    <xf numFmtId="0" fontId="30" fillId="0" borderId="0"/>
    <xf numFmtId="0" fontId="30" fillId="0" borderId="0"/>
    <xf numFmtId="0" fontId="30" fillId="0" borderId="0"/>
    <xf numFmtId="0" fontId="30" fillId="0" borderId="0"/>
    <xf numFmtId="0" fontId="30" fillId="0" borderId="0"/>
    <xf numFmtId="0" fontId="30" fillId="0" borderId="0" applyNumberFormat="0" applyFill="0" applyBorder="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36" fillId="0" borderId="14" applyBorder="0">
      <alignment horizontal="center"/>
    </xf>
    <xf numFmtId="0" fontId="32" fillId="0" borderId="0" applyNumberFormat="0" applyFill="0" applyBorder="0" applyAlignment="0" applyProtection="0"/>
    <xf numFmtId="0" fontId="16" fillId="0" borderId="0">
      <alignment horizontal="left" vertical="top"/>
    </xf>
    <xf numFmtId="0" fontId="33" fillId="0" borderId="7"/>
    <xf numFmtId="0" fontId="33" fillId="0" borderId="7"/>
    <xf numFmtId="0" fontId="33" fillId="0" borderId="7"/>
    <xf numFmtId="0" fontId="33" fillId="0" borderId="7"/>
    <xf numFmtId="0" fontId="33" fillId="0" borderId="7"/>
    <xf numFmtId="0" fontId="33" fillId="0" borderId="7" applyNumberFormat="0" applyFill="0" applyAlignment="0" applyProtection="0"/>
    <xf numFmtId="0" fontId="11" fillId="0" borderId="0">
      <alignment horizontal="left" vertical="top"/>
    </xf>
    <xf numFmtId="0" fontId="34" fillId="0" borderId="8"/>
    <xf numFmtId="0" fontId="34" fillId="0" borderId="8"/>
    <xf numFmtId="0" fontId="34" fillId="0" borderId="8"/>
    <xf numFmtId="0" fontId="34" fillId="0" borderId="8"/>
    <xf numFmtId="0" fontId="34" fillId="0" borderId="8"/>
    <xf numFmtId="0" fontId="34" fillId="0" borderId="8" applyNumberFormat="0" applyFill="0" applyAlignment="0" applyProtection="0"/>
    <xf numFmtId="0" fontId="15" fillId="0" borderId="0">
      <alignment horizontal="left" vertical="top"/>
    </xf>
    <xf numFmtId="0" fontId="25" fillId="0" borderId="9"/>
    <xf numFmtId="0" fontId="25" fillId="0" borderId="9"/>
    <xf numFmtId="0" fontId="25" fillId="0" borderId="9"/>
    <xf numFmtId="0" fontId="25" fillId="0" borderId="9"/>
    <xf numFmtId="0" fontId="25" fillId="0" borderId="9"/>
    <xf numFmtId="0" fontId="25" fillId="0" borderId="9" applyNumberFormat="0" applyFill="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50" fillId="0" borderId="0" applyNumberFormat="0" applyFill="0" applyBorder="0" applyAlignment="0" applyProtection="0"/>
    <xf numFmtId="0" fontId="35" fillId="0" borderId="12"/>
    <xf numFmtId="0" fontId="35" fillId="0" borderId="12"/>
    <xf numFmtId="0" fontId="35" fillId="0" borderId="12"/>
    <xf numFmtId="0" fontId="35" fillId="0" borderId="12"/>
    <xf numFmtId="0" fontId="35" fillId="0" borderId="12"/>
    <xf numFmtId="0" fontId="35" fillId="0" borderId="12" applyNumberFormat="0" applyFill="0" applyAlignment="0" applyProtection="0"/>
    <xf numFmtId="0" fontId="35" fillId="0" borderId="12" applyNumberFormat="0" applyFill="0" applyAlignment="0" applyProtection="0"/>
    <xf numFmtId="0" fontId="36" fillId="0" borderId="0">
      <alignment horizontal="left" vertical="top"/>
    </xf>
    <xf numFmtId="206" fontId="11" fillId="0" borderId="0" applyFont="0" applyFill="0" applyBorder="0" applyAlignment="0" applyProtection="0"/>
    <xf numFmtId="0" fontId="30" fillId="0" borderId="0" applyNumberFormat="0" applyFill="0" applyBorder="0" applyAlignment="0" applyProtection="0"/>
    <xf numFmtId="0" fontId="11" fillId="0" borderId="0"/>
    <xf numFmtId="0" fontId="11" fillId="0" borderId="0"/>
    <xf numFmtId="196"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applyAlignment="0"/>
    <xf numFmtId="196" fontId="59" fillId="0" borderId="0" applyFont="0" applyFill="0" applyBorder="0" applyAlignment="0" applyProtection="0"/>
    <xf numFmtId="210" fontId="39" fillId="0" borderId="0">
      <protection locked="0"/>
    </xf>
    <xf numFmtId="0" fontId="39" fillId="0" borderId="0">
      <protection locked="0"/>
    </xf>
    <xf numFmtId="0" fontId="44" fillId="0" borderId="0">
      <protection locked="0"/>
    </xf>
    <xf numFmtId="0" fontId="44" fillId="0" borderId="0">
      <protection locked="0"/>
    </xf>
    <xf numFmtId="211" fontId="11" fillId="0" borderId="0" applyFont="0" applyFill="0" applyBorder="0" applyAlignment="0" applyProtection="0"/>
    <xf numFmtId="212" fontId="11" fillId="0" borderId="0" applyFont="0" applyFill="0" applyBorder="0" applyAlignment="0" applyProtection="0"/>
    <xf numFmtId="186" fontId="11" fillId="0" borderId="0" applyFont="0" applyFill="0" applyBorder="0" applyAlignment="0" applyProtection="0"/>
    <xf numFmtId="213" fontId="11" fillId="0" borderId="0" applyFont="0" applyFill="0" applyBorder="0" applyAlignment="0" applyProtection="0"/>
    <xf numFmtId="212" fontId="11" fillId="0" borderId="0" applyFont="0" applyFill="0" applyBorder="0" applyAlignment="0" applyProtection="0"/>
    <xf numFmtId="0" fontId="39" fillId="0" borderId="0">
      <protection locked="0"/>
    </xf>
    <xf numFmtId="0" fontId="39" fillId="0" borderId="0">
      <protection locked="0"/>
    </xf>
    <xf numFmtId="0" fontId="39" fillId="0" borderId="0">
      <protection locked="0"/>
    </xf>
    <xf numFmtId="0" fontId="39" fillId="0" borderId="0">
      <protection locked="0"/>
    </xf>
    <xf numFmtId="0" fontId="39" fillId="0" borderId="0">
      <protection locked="0"/>
    </xf>
    <xf numFmtId="0" fontId="39" fillId="0" borderId="0">
      <protection locked="0"/>
    </xf>
    <xf numFmtId="0" fontId="39" fillId="0" borderId="0">
      <protection locked="0"/>
    </xf>
    <xf numFmtId="193" fontId="39" fillId="0" borderId="0">
      <protection locked="0"/>
    </xf>
    <xf numFmtId="4" fontId="39" fillId="0" borderId="0">
      <protection locked="0"/>
    </xf>
    <xf numFmtId="214" fontId="44" fillId="0" borderId="0">
      <protection locked="0"/>
    </xf>
    <xf numFmtId="214" fontId="44" fillId="0" borderId="0">
      <protection locked="0"/>
    </xf>
    <xf numFmtId="0" fontId="60" fillId="0" borderId="0" applyNumberFormat="0" applyFill="0" applyBorder="0" applyAlignment="0" applyProtection="0">
      <alignment vertical="top"/>
      <protection locked="0"/>
    </xf>
    <xf numFmtId="0" fontId="61"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0" fontId="54"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76" fontId="11" fillId="0" borderId="0" applyFont="0" applyFill="0" applyProtection="0"/>
    <xf numFmtId="170" fontId="11" fillId="0" borderId="0" applyFont="0" applyFill="0" applyBorder="0" applyAlignment="0" applyProtection="0"/>
    <xf numFmtId="170" fontId="11" fillId="0" borderId="0" applyFont="0" applyFill="0" applyBorder="0" applyAlignment="0" applyProtection="0"/>
    <xf numFmtId="196" fontId="10" fillId="0" borderId="0" applyFont="0" applyFill="0" applyBorder="0" applyAlignment="0" applyProtection="0"/>
    <xf numFmtId="170" fontId="54" fillId="0" borderId="0" applyFont="0" applyFill="0" applyBorder="0" applyAlignment="0" applyProtection="0"/>
    <xf numFmtId="196" fontId="11" fillId="0" borderId="0" applyFont="0" applyFill="0" applyBorder="0" applyAlignment="0" applyProtection="0"/>
    <xf numFmtId="175" fontId="11" fillId="0" borderId="0" applyFont="0" applyFill="0" applyBorder="0" applyAlignment="0" applyProtection="0"/>
    <xf numFmtId="170"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0"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0" fontId="11" fillId="0" borderId="0" applyFont="0" applyFill="0" applyBorder="0" applyAlignment="0" applyProtection="0"/>
    <xf numFmtId="175"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0" fontId="11" fillId="0" borderId="0" applyFont="0" applyFill="0" applyBorder="0" applyAlignment="0" applyProtection="0"/>
    <xf numFmtId="170" fontId="54" fillId="0" borderId="0" applyFont="0" applyFill="0" applyBorder="0" applyAlignment="0" applyProtection="0"/>
    <xf numFmtId="198" fontId="11" fillId="0" borderId="0" applyFont="0" applyFill="0" applyProtection="0"/>
    <xf numFmtId="198" fontId="11" fillId="0" borderId="0" applyFont="0" applyFill="0" applyProtection="0"/>
    <xf numFmtId="198" fontId="11" fillId="0" borderId="0" applyFont="0" applyFill="0" applyProtection="0"/>
    <xf numFmtId="198" fontId="11" fillId="0" borderId="0" applyFont="0" applyFill="0" applyProtection="0"/>
    <xf numFmtId="198" fontId="11" fillId="0" borderId="0" applyFont="0" applyFill="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96" fontId="11" fillId="0" borderId="0" applyFont="0" applyFill="0" applyBorder="0" applyAlignment="0" applyProtection="0"/>
    <xf numFmtId="198" fontId="11" fillId="0" borderId="0" applyFont="0" applyFill="0" applyProtection="0"/>
    <xf numFmtId="198" fontId="11" fillId="0" borderId="0" applyFont="0" applyFill="0" applyProtection="0"/>
    <xf numFmtId="198" fontId="11" fillId="0" borderId="0" applyFont="0" applyFill="0" applyProtection="0"/>
    <xf numFmtId="198" fontId="11" fillId="0" borderId="0" applyFont="0" applyFill="0" applyProtection="0"/>
    <xf numFmtId="198" fontId="11" fillId="0" borderId="0" applyFont="0" applyFill="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0" fontId="11" fillId="0" borderId="0" applyFont="0" applyFill="0" applyBorder="0" applyAlignment="0" applyProtection="0"/>
    <xf numFmtId="0" fontId="11" fillId="0" borderId="0" applyFont="0" applyFill="0" applyProtection="0"/>
    <xf numFmtId="0" fontId="11" fillId="0" borderId="0" applyFont="0" applyFill="0" applyProtection="0"/>
    <xf numFmtId="0" fontId="11" fillId="0" borderId="0" applyFont="0" applyFill="0" applyProtection="0"/>
    <xf numFmtId="0" fontId="11" fillId="0" borderId="0" applyFont="0" applyFill="0" applyProtection="0"/>
    <xf numFmtId="205" fontId="11" fillId="0" borderId="0" applyFont="0" applyFill="0" applyBorder="0" applyAlignment="0" applyProtection="0"/>
    <xf numFmtId="0" fontId="11" fillId="0" borderId="0" applyFont="0" applyFill="0" applyProtection="0"/>
    <xf numFmtId="196" fontId="11" fillId="0" borderId="0" applyFont="0" applyFill="0" applyBorder="0" applyAlignment="0" applyProtection="0"/>
    <xf numFmtId="0" fontId="11" fillId="0" borderId="0" applyFont="0" applyFill="0" applyProtection="0"/>
    <xf numFmtId="0" fontId="11" fillId="0" borderId="0" applyFont="0" applyFill="0" applyProtection="0"/>
    <xf numFmtId="0" fontId="11" fillId="0" borderId="0" applyFont="0" applyFill="0" applyProtection="0"/>
    <xf numFmtId="0" fontId="11" fillId="0" borderId="0" applyFont="0" applyFill="0" applyProtection="0"/>
    <xf numFmtId="205" fontId="11" fillId="0" borderId="0" applyFont="0" applyFill="0" applyBorder="0" applyAlignment="0" applyProtection="0"/>
    <xf numFmtId="0" fontId="11" fillId="0" borderId="0" applyFont="0" applyFill="0" applyBorder="0" applyAlignment="0" applyProtection="0"/>
    <xf numFmtId="170" fontId="62" fillId="0" borderId="0" applyFont="0" applyFill="0" applyBorder="0" applyAlignment="0" applyProtection="0"/>
    <xf numFmtId="215" fontId="11" fillId="0" borderId="0" applyFont="0" applyFill="0" applyProtection="0"/>
    <xf numFmtId="215" fontId="11" fillId="0" borderId="0" applyFont="0" applyFill="0" applyProtection="0"/>
    <xf numFmtId="215" fontId="11" fillId="0" borderId="0" applyFont="0" applyFill="0" applyProtection="0"/>
    <xf numFmtId="215" fontId="11" fillId="0" borderId="0" applyFont="0" applyFill="0" applyProtection="0"/>
    <xf numFmtId="215" fontId="11" fillId="0" borderId="0" applyFont="0" applyFill="0" applyProtection="0"/>
    <xf numFmtId="216" fontId="11" fillId="0" borderId="0" applyFont="0" applyFill="0" applyProtection="0"/>
    <xf numFmtId="216" fontId="11" fillId="0" borderId="0" applyFont="0" applyFill="0" applyProtection="0"/>
    <xf numFmtId="216" fontId="11" fillId="0" borderId="0" applyFont="0" applyFill="0" applyProtection="0"/>
    <xf numFmtId="216" fontId="11" fillId="0" borderId="0" applyFont="0" applyFill="0" applyProtection="0"/>
    <xf numFmtId="217" fontId="11" fillId="0" borderId="0" applyFont="0" applyFill="0" applyBorder="0" applyAlignment="0" applyProtection="0"/>
    <xf numFmtId="170" fontId="10" fillId="0" borderId="0" applyFont="0" applyFill="0" applyBorder="0" applyAlignment="0" applyProtection="0"/>
    <xf numFmtId="170" fontId="62" fillId="0" borderId="0" applyFont="0" applyFill="0" applyBorder="0" applyAlignment="0" applyProtection="0"/>
    <xf numFmtId="205" fontId="11" fillId="0" borderId="0" applyFont="0" applyFill="0" applyBorder="0" applyAlignment="0" applyProtection="0"/>
    <xf numFmtId="203" fontId="11" fillId="0" borderId="0" applyFont="0" applyFill="0" applyProtection="0"/>
    <xf numFmtId="170" fontId="62" fillId="0" borderId="0" applyFont="0" applyFill="0" applyBorder="0" applyAlignment="0" applyProtection="0"/>
    <xf numFmtId="205" fontId="11" fillId="0" borderId="0" applyFont="0" applyFill="0" applyBorder="0" applyAlignment="0" applyProtection="0"/>
    <xf numFmtId="203" fontId="11" fillId="0" borderId="0" applyFont="0" applyFill="0" applyProtection="0"/>
    <xf numFmtId="170" fontId="62" fillId="0" borderId="0" applyFont="0" applyFill="0" applyBorder="0" applyAlignment="0" applyProtection="0"/>
    <xf numFmtId="203" fontId="11" fillId="0" borderId="0" applyFont="0" applyFill="0" applyProtection="0"/>
    <xf numFmtId="170" fontId="62" fillId="0" borderId="0" applyFont="0" applyFill="0" applyBorder="0" applyAlignment="0" applyProtection="0"/>
    <xf numFmtId="203" fontId="11" fillId="0" borderId="0" applyFont="0" applyFill="0" applyProtection="0"/>
    <xf numFmtId="218" fontId="11" fillId="0" borderId="0" applyFont="0" applyFill="0" applyBorder="0" applyAlignment="0" applyProtection="0"/>
    <xf numFmtId="196" fontId="11" fillId="0" borderId="0" applyFont="0" applyFill="0" applyBorder="0" applyAlignment="0" applyProtection="0"/>
    <xf numFmtId="203" fontId="11" fillId="0" borderId="0" applyFont="0" applyFill="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219" fontId="11" fillId="0" borderId="0" applyFont="0" applyFill="0" applyBorder="0" applyAlignment="0" applyProtection="0"/>
    <xf numFmtId="170" fontId="11" fillId="0" borderId="0" applyFont="0" applyFill="0" applyBorder="0" applyAlignment="0" applyProtection="0"/>
    <xf numFmtId="0" fontId="10" fillId="0" borderId="0" applyFont="0" applyFill="0" applyBorder="0" applyAlignment="0" applyProtection="0"/>
    <xf numFmtId="196" fontId="11" fillId="0" borderId="0" applyFont="0" applyFill="0" applyBorder="0" applyAlignment="0" applyProtection="0"/>
    <xf numFmtId="175" fontId="54"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196" fontId="11" fillId="0" borderId="0" applyFont="0" applyFill="0" applyBorder="0" applyAlignment="0" applyProtection="0"/>
    <xf numFmtId="219" fontId="11" fillId="0" borderId="0" applyFont="0" applyFill="0" applyBorder="0" applyAlignment="0" applyProtection="0"/>
    <xf numFmtId="196" fontId="11" fillId="0" borderId="0" applyFont="0" applyFill="0" applyBorder="0" applyAlignment="0" applyProtection="0"/>
    <xf numFmtId="196" fontId="54" fillId="0" borderId="0" applyFont="0" applyFill="0" applyBorder="0" applyAlignment="0" applyProtection="0"/>
    <xf numFmtId="219"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96" fontId="11" fillId="0" borderId="0" applyFont="0" applyFill="0" applyBorder="0" applyAlignment="0" applyProtection="0"/>
    <xf numFmtId="170" fontId="11" fillId="0" borderId="0" applyFont="0" applyFill="0" applyBorder="0" applyAlignment="0" applyProtection="0"/>
    <xf numFmtId="196" fontId="11" fillId="0" borderId="0" applyFont="0" applyFill="0" applyBorder="0" applyAlignment="0" applyProtection="0"/>
    <xf numFmtId="220" fontId="11" fillId="0" borderId="0" applyFont="0" applyFill="0" applyProtection="0"/>
    <xf numFmtId="220" fontId="11" fillId="0" borderId="0" applyFont="0" applyFill="0" applyProtection="0"/>
    <xf numFmtId="220" fontId="11" fillId="0" borderId="0" applyFont="0" applyFill="0" applyProtection="0"/>
    <xf numFmtId="220" fontId="11" fillId="0" borderId="0" applyFont="0" applyFill="0" applyProtection="0"/>
    <xf numFmtId="205" fontId="11" fillId="0" borderId="0" applyFont="0" applyFill="0" applyBorder="0" applyAlignment="0" applyProtection="0"/>
    <xf numFmtId="220" fontId="11" fillId="0" borderId="0" applyFont="0" applyFill="0" applyProtection="0"/>
    <xf numFmtId="176" fontId="11" fillId="0" borderId="0" applyFont="0" applyFill="0" applyProtection="0"/>
    <xf numFmtId="176" fontId="11" fillId="0" borderId="0" applyFont="0" applyFill="0" applyProtection="0"/>
    <xf numFmtId="176" fontId="11" fillId="0" borderId="0" applyFont="0" applyFill="0" applyProtection="0"/>
    <xf numFmtId="176" fontId="11" fillId="0" borderId="0" applyFont="0" applyFill="0" applyProtection="0"/>
    <xf numFmtId="176" fontId="11" fillId="0" borderId="0" applyFont="0" applyFill="0" applyProtection="0"/>
    <xf numFmtId="196"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167" fontId="54"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167" fontId="11" fillId="0" borderId="0" applyFont="0" applyFill="0" applyBorder="0" applyAlignment="0" applyProtection="0"/>
    <xf numFmtId="221" fontId="11" fillId="0" borderId="0" applyFont="0" applyFill="0" applyBorder="0" applyAlignment="0" applyProtection="0"/>
    <xf numFmtId="221" fontId="54" fillId="0" borderId="0" applyFont="0" applyFill="0" applyBorder="0" applyAlignment="0" applyProtection="0"/>
    <xf numFmtId="209" fontId="11" fillId="0" borderId="0" applyFill="0" applyBorder="0" applyAlignment="0" applyProtection="0"/>
    <xf numFmtId="205"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22"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20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205" fontId="11" fillId="0" borderId="0" applyFont="0" applyFill="0" applyBorder="0" applyAlignment="0" applyProtection="0"/>
    <xf numFmtId="222" fontId="11" fillId="0" borderId="0" applyFont="0" applyFill="0" applyBorder="0" applyAlignment="0" applyProtection="0"/>
    <xf numFmtId="205" fontId="11" fillId="0" borderId="0" applyFont="0" applyFill="0" applyBorder="0" applyAlignment="0" applyProtection="0"/>
    <xf numFmtId="212" fontId="11" fillId="0" borderId="0" applyFont="0" applyFill="0" applyBorder="0" applyAlignment="0" applyProtection="0"/>
    <xf numFmtId="223" fontId="11" fillId="0" borderId="0" applyFont="0" applyFill="0" applyBorder="0" applyAlignment="0" applyProtection="0"/>
    <xf numFmtId="222" fontId="11" fillId="0" borderId="0" applyFont="0" applyFill="0" applyBorder="0" applyAlignment="0" applyProtection="0"/>
    <xf numFmtId="222"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212"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54" fillId="0" borderId="0" applyFont="0" applyFill="0" applyBorder="0" applyAlignment="0" applyProtection="0"/>
    <xf numFmtId="169" fontId="54" fillId="0" borderId="0" applyFont="0" applyFill="0" applyBorder="0" applyAlignment="0" applyProtection="0"/>
    <xf numFmtId="205" fontId="11" fillId="0" borderId="0" applyFont="0" applyFill="0" applyBorder="0" applyAlignment="0" applyProtection="0"/>
    <xf numFmtId="221" fontId="11" fillId="0" borderId="0" applyFont="0" applyFill="0" applyBorder="0" applyAlignment="0" applyProtection="0"/>
    <xf numFmtId="205"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05" fontId="11" fillId="0" borderId="0" applyFont="0" applyFill="0" applyBorder="0" applyAlignment="0" applyProtection="0"/>
    <xf numFmtId="221" fontId="11" fillId="0" borderId="0" applyFont="0" applyFill="0" applyBorder="0" applyAlignment="0" applyProtection="0"/>
    <xf numFmtId="169" fontId="54" fillId="0" borderId="0" applyFont="0" applyFill="0" applyBorder="0" applyAlignment="0" applyProtection="0"/>
    <xf numFmtId="169" fontId="54" fillId="0" borderId="0" applyFont="0" applyFill="0" applyBorder="0" applyAlignment="0" applyProtection="0"/>
    <xf numFmtId="169" fontId="54" fillId="0" borderId="0" applyFont="0" applyFill="0" applyBorder="0" applyAlignment="0" applyProtection="0"/>
    <xf numFmtId="169" fontId="54"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205" fontId="54" fillId="0" borderId="0" applyFont="0" applyFill="0" applyBorder="0" applyAlignment="0" applyProtection="0"/>
    <xf numFmtId="205" fontId="54" fillId="0" borderId="0" applyFont="0" applyFill="0" applyBorder="0" applyAlignment="0" applyProtection="0"/>
    <xf numFmtId="12" fontId="11" fillId="0" borderId="0" applyFont="0" applyFill="0" applyProtection="0"/>
    <xf numFmtId="12" fontId="11" fillId="0" borderId="0" applyFont="0" applyFill="0" applyProtection="0"/>
    <xf numFmtId="12" fontId="11" fillId="0" borderId="0" applyFont="0" applyFill="0" applyProtection="0"/>
    <xf numFmtId="205" fontId="11" fillId="0" borderId="0" applyFont="0" applyFill="0" applyBorder="0" applyAlignment="0" applyProtection="0"/>
    <xf numFmtId="12" fontId="11" fillId="0" borderId="0" applyFont="0" applyFill="0" applyProtection="0"/>
    <xf numFmtId="174" fontId="54" fillId="0" borderId="0" applyFont="0" applyFill="0" applyBorder="0" applyAlignment="0" applyProtection="0"/>
    <xf numFmtId="205" fontId="54" fillId="0" borderId="0" applyFont="0" applyFill="0" applyBorder="0" applyAlignment="0" applyProtection="0"/>
    <xf numFmtId="205" fontId="54" fillId="0" borderId="0" applyFont="0" applyFill="0" applyBorder="0" applyAlignment="0" applyProtection="0"/>
    <xf numFmtId="205" fontId="54" fillId="0" borderId="0" applyFont="0" applyFill="0" applyBorder="0" applyAlignment="0" applyProtection="0"/>
    <xf numFmtId="205" fontId="54"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169" fontId="54" fillId="0" borderId="0" applyFont="0" applyFill="0" applyBorder="0" applyAlignment="0" applyProtection="0"/>
    <xf numFmtId="169" fontId="54" fillId="0" borderId="0" applyFont="0" applyFill="0" applyBorder="0" applyAlignment="0" applyProtection="0"/>
    <xf numFmtId="169" fontId="11" fillId="0" borderId="0" applyFont="0" applyFill="0" applyBorder="0" applyAlignment="0" applyProtection="0"/>
    <xf numFmtId="205" fontId="11" fillId="0" borderId="0" applyFont="0" applyFill="0" applyBorder="0" applyAlignment="0" applyProtection="0"/>
    <xf numFmtId="41" fontId="18"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205" fontId="11" fillId="0" borderId="0" applyFont="0" applyFill="0" applyBorder="0" applyAlignment="0" applyProtection="0"/>
    <xf numFmtId="176" fontId="11" fillId="0" borderId="0" applyFont="0" applyFill="0" applyBorder="0" applyAlignment="0" applyProtection="0"/>
    <xf numFmtId="205" fontId="11" fillId="0" borderId="0" applyFont="0" applyFill="0" applyBorder="0" applyAlignment="0" applyProtection="0"/>
    <xf numFmtId="0" fontId="11" fillId="0" borderId="0" applyFont="0" applyFill="0" applyBorder="0" applyAlignment="0" applyProtection="0"/>
    <xf numFmtId="205" fontId="11" fillId="0" borderId="0" applyFont="0" applyFill="0" applyBorder="0" applyAlignment="0" applyProtection="0"/>
    <xf numFmtId="205" fontId="11" fillId="0" borderId="0" applyFont="0" applyFill="0" applyBorder="0" applyAlignment="0" applyProtection="0"/>
    <xf numFmtId="208" fontId="11" fillId="0" borderId="0" applyFont="0" applyFill="0" applyBorder="0" applyAlignment="0" applyProtection="0"/>
    <xf numFmtId="205" fontId="11" fillId="0" borderId="0" applyFont="0" applyFill="0" applyBorder="0" applyAlignment="0" applyProtection="0"/>
    <xf numFmtId="174" fontId="54" fillId="0" borderId="0" applyFont="0" applyFill="0" applyBorder="0" applyAlignment="0" applyProtection="0"/>
    <xf numFmtId="224" fontId="11" fillId="0" borderId="0" applyFont="0" applyFill="0" applyBorder="0" applyAlignment="0" applyProtection="0"/>
    <xf numFmtId="0" fontId="11" fillId="0" borderId="0" applyFill="0" applyBorder="0" applyAlignment="0" applyProtection="0"/>
    <xf numFmtId="185" fontId="39" fillId="0" borderId="0">
      <protection locked="0"/>
    </xf>
    <xf numFmtId="0" fontId="11" fillId="0" borderId="0"/>
    <xf numFmtId="0" fontId="54" fillId="0" borderId="0"/>
    <xf numFmtId="0" fontId="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 fillId="0" borderId="0"/>
    <xf numFmtId="0" fontId="54" fillId="0" borderId="0"/>
    <xf numFmtId="0" fontId="11" fillId="0" borderId="0"/>
    <xf numFmtId="0" fontId="5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4"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4" fillId="0" borderId="0"/>
    <xf numFmtId="0" fontId="11" fillId="0" borderId="0"/>
    <xf numFmtId="0" fontId="11" fillId="0" borderId="0"/>
    <xf numFmtId="0" fontId="54" fillId="0" borderId="0"/>
    <xf numFmtId="0" fontId="11" fillId="0" borderId="0"/>
    <xf numFmtId="0" fontId="11" fillId="0" borderId="0"/>
    <xf numFmtId="0" fontId="11" fillId="0" borderId="0"/>
    <xf numFmtId="0" fontId="11" fillId="0" borderId="0"/>
    <xf numFmtId="0" fontId="54" fillId="0" borderId="0"/>
    <xf numFmtId="0" fontId="11" fillId="0" borderId="0"/>
    <xf numFmtId="0" fontId="11" fillId="0" borderId="0"/>
    <xf numFmtId="0" fontId="11" fillId="0" borderId="0"/>
    <xf numFmtId="0" fontId="11" fillId="0" borderId="0"/>
    <xf numFmtId="0" fontId="18"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4" fillId="0" borderId="0"/>
    <xf numFmtId="0" fontId="53" fillId="55" borderId="10" applyNumberFormat="0" applyFont="0" applyAlignment="0" applyProtection="0"/>
    <xf numFmtId="0" fontId="53" fillId="55" borderId="10" applyNumberFormat="0" applyFont="0" applyAlignment="0" applyProtection="0"/>
    <xf numFmtId="9" fontId="54" fillId="0" borderId="0" applyFont="0" applyFill="0" applyBorder="0" applyAlignment="0" applyProtection="0"/>
    <xf numFmtId="9" fontId="54" fillId="0" borderId="0" applyFont="0" applyFill="0" applyBorder="0" applyAlignment="0" applyProtection="0"/>
    <xf numFmtId="9" fontId="11" fillId="0" borderId="0" applyFont="0" applyFill="0" applyBorder="0" applyAlignment="0" applyProtection="0"/>
    <xf numFmtId="13" fontId="11" fillId="0" borderId="0" applyFont="0" applyFill="0" applyProtection="0"/>
    <xf numFmtId="9" fontId="54" fillId="0" borderId="0" applyFont="0" applyFill="0" applyBorder="0" applyAlignment="0" applyProtection="0"/>
    <xf numFmtId="13" fontId="11" fillId="0" borderId="0" applyFont="0" applyFill="0" applyProtection="0"/>
    <xf numFmtId="13" fontId="11" fillId="0" borderId="0" applyFont="0" applyFill="0" applyProtection="0"/>
    <xf numFmtId="13" fontId="11" fillId="0" borderId="0" applyFont="0" applyFill="0" applyProtection="0"/>
    <xf numFmtId="9" fontId="11" fillId="0" borderId="0" applyFont="0" applyFill="0" applyBorder="0" applyAlignment="0" applyProtection="0"/>
    <xf numFmtId="13" fontId="11" fillId="0" borderId="0" applyFont="0" applyFill="0" applyProtection="0"/>
    <xf numFmtId="9" fontId="11" fillId="0" borderId="0" applyFont="0" applyFill="0" applyBorder="0" applyAlignment="0" applyProtection="0"/>
    <xf numFmtId="13" fontId="11" fillId="0" borderId="0" applyFont="0" applyFill="0" applyProtection="0"/>
    <xf numFmtId="9" fontId="11" fillId="0" borderId="0" applyFont="0" applyFill="0" applyBorder="0" applyAlignment="0" applyProtection="0"/>
    <xf numFmtId="9" fontId="11" fillId="0" borderId="0" applyFont="0" applyFill="0" applyBorder="0" applyAlignment="0" applyProtection="0"/>
    <xf numFmtId="13" fontId="11" fillId="0" borderId="0" applyFont="0" applyFill="0" applyProtection="0"/>
    <xf numFmtId="9" fontId="11" fillId="0" borderId="0" applyFont="0" applyFill="0" applyBorder="0" applyAlignment="0" applyProtection="0"/>
    <xf numFmtId="9" fontId="11" fillId="0" borderId="0" applyFont="0" applyFill="0" applyBorder="0" applyAlignment="0" applyProtection="0"/>
    <xf numFmtId="9" fontId="5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0" fontId="9" fillId="0" borderId="0"/>
    <xf numFmtId="169" fontId="9" fillId="0" borderId="0" applyFont="0" applyFill="0" applyBorder="0" applyAlignment="0" applyProtection="0"/>
    <xf numFmtId="40" fontId="38" fillId="0" borderId="0">
      <alignment horizontal="center"/>
    </xf>
    <xf numFmtId="40" fontId="38" fillId="0" borderId="0">
      <alignment horizontal="center"/>
    </xf>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5"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20" fillId="22"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1" fillId="4" borderId="0" applyNumberFormat="0" applyBorder="0" applyAlignment="0" applyProtection="0"/>
    <xf numFmtId="0" fontId="23" fillId="36" borderId="5" applyNumberFormat="0" applyAlignment="0" applyProtection="0"/>
    <xf numFmtId="0" fontId="20" fillId="30" borderId="0" applyNumberFormat="0" applyBorder="0" applyAlignment="0" applyProtection="0"/>
    <xf numFmtId="0" fontId="20" fillId="31" borderId="0" applyNumberFormat="0" applyBorder="0" applyAlignment="0" applyProtection="0"/>
    <xf numFmtId="0" fontId="20" fillId="3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33" borderId="0" applyNumberFormat="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188" fontId="71" fillId="0" borderId="0" applyFont="0" applyFill="0" applyBorder="0" applyAlignment="0" applyProtection="0"/>
    <xf numFmtId="0" fontId="27" fillId="3" borderId="0" applyNumberFormat="0" applyBorder="0" applyAlignment="0" applyProtection="0"/>
    <xf numFmtId="195" fontId="8"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5" fontId="8" fillId="0" borderId="0" applyFont="0" applyFill="0" applyBorder="0" applyAlignment="0" applyProtection="0"/>
    <xf numFmtId="170" fontId="8" fillId="0" borderId="0" applyFont="0" applyFill="0" applyBorder="0" applyAlignment="0" applyProtection="0"/>
    <xf numFmtId="164" fontId="8" fillId="0" borderId="0" applyFont="0" applyFill="0" applyBorder="0" applyAlignment="0" applyProtection="0"/>
    <xf numFmtId="176" fontId="11" fillId="0" borderId="0" applyFont="0" applyFill="0" applyProtection="0"/>
    <xf numFmtId="0" fontId="8" fillId="0" borderId="0" applyFont="0" applyFill="0" applyBorder="0" applyAlignment="0" applyProtection="0"/>
    <xf numFmtId="165" fontId="11" fillId="0" borderId="0" applyFont="0" applyFill="0" applyBorder="0" applyAlignment="0" applyProtection="0"/>
    <xf numFmtId="175" fontId="8" fillId="0" borderId="0" applyFont="0" applyFill="0" applyBorder="0" applyAlignment="0" applyProtection="0"/>
    <xf numFmtId="43" fontId="11" fillId="0" borderId="0" applyFont="0" applyFill="0" applyBorder="0" applyAlignment="0" applyProtection="0"/>
    <xf numFmtId="196" fontId="8" fillId="0" borderId="0" applyFont="0" applyFill="0" applyBorder="0" applyAlignment="0" applyProtection="0"/>
    <xf numFmtId="175" fontId="8" fillId="0" borderId="0" applyFont="0" applyFill="0" applyBorder="0" applyAlignment="0" applyProtection="0"/>
    <xf numFmtId="203" fontId="8" fillId="0" borderId="0" applyFont="0" applyFill="0" applyBorder="0" applyAlignment="0" applyProtection="0"/>
    <xf numFmtId="207" fontId="11"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221" fontId="8"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169" fontId="11" fillId="0" borderId="0" applyFont="0" applyFill="0" applyBorder="0" applyAlignment="0" applyProtection="0"/>
    <xf numFmtId="12" fontId="11" fillId="0" borderId="0" applyFont="0" applyFill="0" applyProtection="0"/>
    <xf numFmtId="174"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1" fillId="0" borderId="0" applyFont="0" applyFill="0" applyBorder="0" applyAlignment="0" applyProtection="0"/>
    <xf numFmtId="174" fontId="11" fillId="0" borderId="0" applyFont="0" applyFill="0" applyBorder="0" applyAlignment="0" applyProtection="0"/>
    <xf numFmtId="169" fontId="8" fillId="0" borderId="0" applyFont="0" applyFill="0" applyBorder="0" applyAlignment="0" applyProtection="0"/>
    <xf numFmtId="205" fontId="11" fillId="0" borderId="0" applyFont="0" applyFill="0" applyBorder="0" applyAlignment="0" applyProtection="0"/>
    <xf numFmtId="169" fontId="11" fillId="0" borderId="0" applyFont="0" applyFill="0" applyBorder="0" applyAlignment="0" applyProtection="0"/>
    <xf numFmtId="174" fontId="8" fillId="0" borderId="0" applyFont="0" applyFill="0" applyBorder="0" applyAlignment="0" applyProtection="0"/>
    <xf numFmtId="0" fontId="28" fillId="70"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36" fillId="0" borderId="25" applyBorder="0">
      <alignment horizontal="center"/>
    </xf>
    <xf numFmtId="0" fontId="32" fillId="0" borderId="0" applyNumberFormat="0" applyFill="0" applyBorder="0" applyAlignment="0" applyProtection="0"/>
    <xf numFmtId="0" fontId="7" fillId="0" borderId="0"/>
    <xf numFmtId="170" fontId="6" fillId="0" borderId="0" applyFont="0" applyFill="0" applyBorder="0" applyAlignment="0" applyProtection="0"/>
    <xf numFmtId="174" fontId="11" fillId="0" borderId="0" applyFont="0" applyFill="0" applyBorder="0" applyAlignment="0" applyProtection="0"/>
    <xf numFmtId="170" fontId="84" fillId="0" borderId="0" applyFont="0" applyFill="0" applyBorder="0" applyAlignment="0" applyProtection="0"/>
    <xf numFmtId="0" fontId="5" fillId="0" borderId="0"/>
    <xf numFmtId="0" fontId="85" fillId="0" borderId="0"/>
    <xf numFmtId="177" fontId="85" fillId="0" borderId="0" applyFont="0" applyFill="0" applyBorder="0" applyAlignment="0" applyProtection="0"/>
    <xf numFmtId="9" fontId="8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9" fontId="5" fillId="0" borderId="0" applyFont="0" applyFill="0" applyBorder="0" applyAlignment="0" applyProtection="0"/>
    <xf numFmtId="0" fontId="4" fillId="0" borderId="0"/>
    <xf numFmtId="169" fontId="4"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0" fontId="3" fillId="0" borderId="0"/>
    <xf numFmtId="169"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0" fontId="2" fillId="0" borderId="0"/>
    <xf numFmtId="169" fontId="2" fillId="0" borderId="0" applyFont="0" applyFill="0" applyBorder="0" applyAlignment="0" applyProtection="0"/>
    <xf numFmtId="170" fontId="2" fillId="0" borderId="0" applyFont="0" applyFill="0" applyBorder="0" applyAlignment="0" applyProtection="0"/>
    <xf numFmtId="9" fontId="2" fillId="0" borderId="0" applyFont="0" applyFill="0" applyBorder="0" applyAlignment="0" applyProtection="0"/>
    <xf numFmtId="9" fontId="86" fillId="0" borderId="0" applyFont="0" applyFill="0" applyBorder="0" applyAlignment="0" applyProtection="0"/>
    <xf numFmtId="0" fontId="87" fillId="80" borderId="0" applyNumberFormat="0" applyBorder="0" applyAlignment="0" applyProtection="0"/>
    <xf numFmtId="0" fontId="1" fillId="0" borderId="0"/>
    <xf numFmtId="169"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cellStyleXfs>
  <cellXfs count="1410">
    <xf numFmtId="0" fontId="0" fillId="0" borderId="0" xfId="0"/>
    <xf numFmtId="0" fontId="15" fillId="0" borderId="0" xfId="0" applyFont="1" applyAlignment="1"/>
    <xf numFmtId="0" fontId="15" fillId="0" borderId="0" xfId="0" applyFont="1" applyAlignment="1">
      <alignment wrapText="1"/>
    </xf>
    <xf numFmtId="0" fontId="15" fillId="0" borderId="0" xfId="0" applyFont="1"/>
    <xf numFmtId="49" fontId="14" fillId="0" borderId="0" xfId="0" applyNumberFormat="1" applyFont="1" applyFill="1" applyAlignment="1">
      <alignment horizontal="center" wrapText="1"/>
    </xf>
    <xf numFmtId="0" fontId="15" fillId="0" borderId="0" xfId="0" applyFont="1" applyFill="1" applyAlignment="1">
      <alignment wrapText="1"/>
    </xf>
    <xf numFmtId="49" fontId="14" fillId="0" borderId="0" xfId="0" applyNumberFormat="1" applyFont="1" applyFill="1" applyAlignment="1">
      <alignment horizontal="right" wrapText="1"/>
    </xf>
    <xf numFmtId="39" fontId="14" fillId="0" borderId="0" xfId="0" applyNumberFormat="1" applyFont="1" applyFill="1" applyAlignment="1">
      <alignment horizontal="center" wrapText="1"/>
    </xf>
    <xf numFmtId="0" fontId="15" fillId="0" borderId="0" xfId="0" applyFont="1" applyFill="1" applyAlignment="1">
      <alignment horizontal="justify" vertical="center" wrapText="1"/>
    </xf>
    <xf numFmtId="0" fontId="15" fillId="0" borderId="0" xfId="0" applyFont="1" applyFill="1" applyAlignment="1">
      <alignment horizontal="left" wrapText="1"/>
    </xf>
    <xf numFmtId="0" fontId="15" fillId="0" borderId="0" xfId="0" applyFont="1" applyFill="1" applyAlignment="1">
      <alignment horizontal="right" wrapText="1"/>
    </xf>
    <xf numFmtId="39" fontId="15" fillId="0" borderId="0" xfId="0" applyNumberFormat="1" applyFont="1" applyFill="1" applyAlignment="1">
      <alignment horizontal="left" wrapText="1"/>
    </xf>
    <xf numFmtId="0" fontId="14" fillId="0" borderId="0" xfId="0" applyFont="1" applyFill="1" applyAlignment="1">
      <alignment horizontal="center" wrapText="1"/>
    </xf>
    <xf numFmtId="0" fontId="15" fillId="0" borderId="15" xfId="0" applyFont="1" applyFill="1" applyBorder="1" applyAlignment="1">
      <alignment horizontal="left" wrapText="1"/>
    </xf>
    <xf numFmtId="179" fontId="15" fillId="0" borderId="16" xfId="0" applyNumberFormat="1" applyFont="1" applyFill="1" applyBorder="1" applyAlignment="1">
      <alignment horizontal="right" wrapText="1"/>
    </xf>
    <xf numFmtId="0" fontId="15" fillId="0" borderId="0" xfId="0" applyFont="1" applyFill="1" applyAlignment="1">
      <alignment horizontal="center" wrapText="1"/>
    </xf>
    <xf numFmtId="178" fontId="15" fillId="0" borderId="0" xfId="0" applyNumberFormat="1" applyFont="1" applyFill="1" applyAlignment="1">
      <alignment horizontal="center" wrapText="1"/>
    </xf>
    <xf numFmtId="0" fontId="15" fillId="0" borderId="0" xfId="0" applyFont="1" applyBorder="1" applyAlignment="1">
      <alignment horizontal="center" wrapText="1"/>
    </xf>
    <xf numFmtId="0" fontId="14" fillId="0" borderId="0" xfId="0" applyFont="1" applyAlignment="1">
      <alignment horizontal="center" wrapText="1"/>
    </xf>
    <xf numFmtId="0" fontId="15" fillId="0" borderId="0" xfId="0" applyFont="1" applyAlignment="1">
      <alignment horizontal="center" wrapText="1"/>
    </xf>
    <xf numFmtId="39" fontId="15" fillId="0" borderId="0" xfId="0" applyNumberFormat="1" applyFont="1" applyAlignment="1">
      <alignment horizontal="center" wrapText="1"/>
    </xf>
    <xf numFmtId="0" fontId="15" fillId="0" borderId="0" xfId="0" applyFont="1" applyAlignment="1">
      <alignment horizontal="left" wrapText="1"/>
    </xf>
    <xf numFmtId="0" fontId="14" fillId="0" borderId="0" xfId="0" applyFont="1" applyAlignment="1">
      <alignment horizontal="right" wrapText="1"/>
    </xf>
    <xf numFmtId="0" fontId="15" fillId="0" borderId="0" xfId="0" applyFont="1" applyBorder="1" applyAlignment="1">
      <alignment horizontal="left" wrapText="1"/>
    </xf>
    <xf numFmtId="1" fontId="14" fillId="0" borderId="0" xfId="0" applyNumberFormat="1" applyFont="1" applyAlignment="1">
      <alignment horizontal="center" wrapText="1"/>
    </xf>
    <xf numFmtId="39" fontId="14" fillId="0" borderId="0" xfId="0" applyNumberFormat="1" applyFont="1" applyAlignment="1">
      <alignment horizontal="center" wrapText="1"/>
    </xf>
    <xf numFmtId="0" fontId="15" fillId="0" borderId="0" xfId="0" applyFont="1" applyAlignment="1">
      <alignment vertical="center" wrapText="1"/>
    </xf>
    <xf numFmtId="0" fontId="15" fillId="0" borderId="0" xfId="0" applyFont="1" applyAlignment="1">
      <alignment vertical="center"/>
    </xf>
    <xf numFmtId="15" fontId="15" fillId="0" borderId="0" xfId="0" applyNumberFormat="1" applyFont="1" applyAlignment="1">
      <alignment horizontal="right" wrapText="1"/>
    </xf>
    <xf numFmtId="39" fontId="15" fillId="0" borderId="0" xfId="0" applyNumberFormat="1" applyFont="1" applyAlignment="1">
      <alignment wrapText="1"/>
    </xf>
    <xf numFmtId="0" fontId="14" fillId="0" borderId="0" xfId="0" applyFont="1" applyAlignment="1">
      <alignment horizontal="left"/>
    </xf>
    <xf numFmtId="0" fontId="14" fillId="0" borderId="0" xfId="0" applyFont="1" applyAlignment="1">
      <alignment horizontal="center"/>
    </xf>
    <xf numFmtId="0" fontId="14" fillId="0" borderId="17" xfId="0" applyFont="1" applyBorder="1" applyAlignment="1">
      <alignment horizontal="center" vertical="center" wrapText="1"/>
    </xf>
    <xf numFmtId="0" fontId="14" fillId="0" borderId="0" xfId="0" applyFont="1" applyBorder="1" applyAlignment="1">
      <alignment horizontal="center" vertical="center" wrapText="1"/>
    </xf>
    <xf numFmtId="0" fontId="15" fillId="0" borderId="0" xfId="0" applyFont="1" applyFill="1" applyBorder="1" applyAlignment="1">
      <alignment horizontal="left" vertical="center" wrapText="1"/>
    </xf>
    <xf numFmtId="0" fontId="15" fillId="0" borderId="0" xfId="0" applyFont="1" applyAlignment="1">
      <alignment horizontal="center"/>
    </xf>
    <xf numFmtId="0" fontId="15" fillId="0" borderId="17" xfId="0" applyFont="1" applyFill="1" applyBorder="1" applyAlignment="1">
      <alignment horizontal="left" vertical="center" wrapText="1"/>
    </xf>
    <xf numFmtId="15" fontId="14" fillId="0" borderId="0" xfId="0" applyNumberFormat="1" applyFont="1" applyAlignment="1">
      <alignment horizontal="right" wrapText="1"/>
    </xf>
    <xf numFmtId="0" fontId="15" fillId="60" borderId="19" xfId="0" applyFont="1" applyFill="1" applyBorder="1" applyAlignment="1">
      <alignment horizontal="center" wrapText="1"/>
    </xf>
    <xf numFmtId="0" fontId="14" fillId="0" borderId="0" xfId="0" applyFont="1" applyAlignment="1"/>
    <xf numFmtId="0" fontId="15" fillId="0" borderId="0" xfId="0" applyFont="1" applyAlignment="1">
      <alignment horizontal="right"/>
    </xf>
    <xf numFmtId="39" fontId="15" fillId="0" borderId="0" xfId="0" applyNumberFormat="1" applyFont="1" applyAlignment="1">
      <alignment horizontal="right"/>
    </xf>
    <xf numFmtId="2" fontId="15" fillId="0" borderId="0" xfId="0" applyNumberFormat="1" applyFont="1" applyFill="1" applyBorder="1" applyAlignment="1">
      <alignment horizontal="right" vertical="center"/>
    </xf>
    <xf numFmtId="181" fontId="15" fillId="0" borderId="0" xfId="441" applyNumberFormat="1" applyFont="1" applyFill="1" applyBorder="1" applyAlignment="1">
      <alignment horizontal="right" vertical="center"/>
    </xf>
    <xf numFmtId="170" fontId="15" fillId="0" borderId="0" xfId="336" applyFont="1" applyFill="1" applyBorder="1" applyAlignment="1">
      <alignment horizontal="center" vertical="center" wrapText="1"/>
    </xf>
    <xf numFmtId="10" fontId="15" fillId="0" borderId="0" xfId="0" applyNumberFormat="1" applyFont="1" applyAlignment="1">
      <alignment horizontal="right"/>
    </xf>
    <xf numFmtId="39" fontId="15" fillId="0" borderId="18" xfId="0" applyNumberFormat="1" applyFont="1" applyBorder="1" applyAlignment="1">
      <alignment horizontal="right" vertical="center" wrapText="1"/>
    </xf>
    <xf numFmtId="0" fontId="15" fillId="0" borderId="20" xfId="0" applyFont="1" applyBorder="1" applyAlignment="1">
      <alignment horizontal="center" vertical="center" wrapText="1"/>
    </xf>
    <xf numFmtId="2" fontId="17" fillId="0" borderId="0" xfId="0" applyNumberFormat="1" applyFont="1" applyFill="1" applyAlignment="1">
      <alignment vertical="center" wrapText="1"/>
    </xf>
    <xf numFmtId="0" fontId="11" fillId="0" borderId="0" xfId="0" applyFont="1"/>
    <xf numFmtId="0" fontId="11" fillId="0" borderId="0" xfId="0" applyFont="1" applyAlignment="1">
      <alignment vertical="center"/>
    </xf>
    <xf numFmtId="2" fontId="17" fillId="0" borderId="0" xfId="0" applyNumberFormat="1" applyFont="1" applyAlignment="1">
      <alignment horizontal="center" vertical="center" wrapText="1"/>
    </xf>
    <xf numFmtId="0" fontId="11" fillId="0" borderId="0" xfId="0" applyFont="1" applyAlignment="1">
      <alignment vertical="center" wrapText="1"/>
    </xf>
    <xf numFmtId="0" fontId="17" fillId="0" borderId="0" xfId="0" applyFont="1" applyAlignment="1">
      <alignment horizontal="right" vertical="center" wrapText="1"/>
    </xf>
    <xf numFmtId="49" fontId="17" fillId="0" borderId="0" xfId="0" applyNumberFormat="1" applyFont="1" applyAlignment="1">
      <alignment horizontal="center" vertical="center" wrapText="1"/>
    </xf>
    <xf numFmtId="39" fontId="11" fillId="0" borderId="0" xfId="0" applyNumberFormat="1" applyFont="1" applyAlignment="1">
      <alignment vertical="center" wrapText="1"/>
    </xf>
    <xf numFmtId="1" fontId="17" fillId="0" borderId="0" xfId="0" applyNumberFormat="1" applyFont="1" applyAlignment="1">
      <alignment horizontal="center" vertical="center" wrapText="1"/>
    </xf>
    <xf numFmtId="170" fontId="11" fillId="0" borderId="0" xfId="0" applyNumberFormat="1" applyFont="1" applyAlignment="1">
      <alignment vertical="center"/>
    </xf>
    <xf numFmtId="0" fontId="17" fillId="0" borderId="0" xfId="0" applyFont="1" applyAlignment="1">
      <alignment horizontal="left" vertical="center" wrapText="1"/>
    </xf>
    <xf numFmtId="0" fontId="19" fillId="62" borderId="0" xfId="0" applyFont="1" applyFill="1" applyAlignment="1">
      <alignment horizontal="center" vertical="center" wrapText="1"/>
    </xf>
    <xf numFmtId="0" fontId="19" fillId="0" borderId="0" xfId="0" applyFont="1" applyFill="1" applyAlignment="1">
      <alignment horizontal="center" vertical="center" wrapText="1"/>
    </xf>
    <xf numFmtId="0" fontId="19" fillId="62" borderId="0" xfId="0" applyFont="1" applyFill="1" applyBorder="1" applyAlignment="1">
      <alignment horizontal="center" vertical="center" wrapText="1"/>
    </xf>
    <xf numFmtId="9" fontId="19" fillId="0" borderId="0" xfId="441" applyFont="1" applyFill="1" applyAlignment="1">
      <alignment horizontal="center" vertical="center" wrapText="1"/>
    </xf>
    <xf numFmtId="183" fontId="15" fillId="0" borderId="0" xfId="0" applyNumberFormat="1" applyFont="1" applyAlignment="1">
      <alignment horizontal="center" wrapText="1"/>
    </xf>
    <xf numFmtId="39" fontId="15" fillId="0" borderId="18" xfId="0" applyNumberFormat="1" applyFont="1" applyBorder="1" applyAlignment="1">
      <alignment horizontal="center" vertical="center" wrapText="1"/>
    </xf>
    <xf numFmtId="175" fontId="11" fillId="0" borderId="0" xfId="0" applyNumberFormat="1" applyFont="1" applyAlignment="1">
      <alignment vertical="center"/>
    </xf>
    <xf numFmtId="175" fontId="11" fillId="0" borderId="0" xfId="0" applyNumberFormat="1" applyFont="1"/>
    <xf numFmtId="170" fontId="17" fillId="0" borderId="0" xfId="0" applyNumberFormat="1" applyFont="1" applyAlignment="1">
      <alignment horizontal="center" vertical="center" wrapText="1"/>
    </xf>
    <xf numFmtId="0" fontId="14" fillId="62" borderId="19" xfId="0" applyFont="1" applyFill="1" applyBorder="1" applyAlignment="1">
      <alignment horizontal="center" vertical="center" wrapText="1"/>
    </xf>
    <xf numFmtId="0" fontId="66" fillId="0" borderId="0" xfId="522" applyFont="1" applyAlignment="1">
      <alignment vertical="center"/>
    </xf>
    <xf numFmtId="0" fontId="65" fillId="0" borderId="0" xfId="522" applyFont="1" applyAlignment="1">
      <alignment horizontal="right" vertical="center" wrapText="1"/>
    </xf>
    <xf numFmtId="1" fontId="65" fillId="0" borderId="0" xfId="522" applyNumberFormat="1" applyFont="1" applyAlignment="1">
      <alignment horizontal="right" vertical="center" wrapText="1"/>
    </xf>
    <xf numFmtId="1" fontId="65" fillId="0" borderId="0" xfId="522" applyNumberFormat="1" applyFont="1" applyAlignment="1">
      <alignment horizontal="center" vertical="center" wrapText="1"/>
    </xf>
    <xf numFmtId="0" fontId="66" fillId="56" borderId="0" xfId="522" applyFont="1" applyFill="1" applyAlignment="1">
      <alignment vertical="center"/>
    </xf>
    <xf numFmtId="0" fontId="66" fillId="58" borderId="0" xfId="522" applyFont="1" applyFill="1" applyAlignment="1">
      <alignment vertical="center"/>
    </xf>
    <xf numFmtId="0" fontId="15" fillId="60" borderId="22" xfId="0" applyFont="1" applyFill="1" applyBorder="1" applyAlignment="1">
      <alignment horizontal="center" wrapText="1"/>
    </xf>
    <xf numFmtId="0" fontId="72" fillId="0" borderId="0" xfId="0" applyFont="1"/>
    <xf numFmtId="10" fontId="72" fillId="0" borderId="0" xfId="0" applyNumberFormat="1" applyFont="1"/>
    <xf numFmtId="9" fontId="72" fillId="0" borderId="0" xfId="0" applyNumberFormat="1" applyFont="1"/>
    <xf numFmtId="0" fontId="64" fillId="0" borderId="0" xfId="522" applyFont="1" applyAlignment="1">
      <alignment horizontal="justify" vertical="center" wrapText="1"/>
    </xf>
    <xf numFmtId="0" fontId="0" fillId="66" borderId="0" xfId="0" applyFill="1"/>
    <xf numFmtId="0" fontId="57" fillId="62" borderId="0" xfId="0" applyFont="1" applyFill="1"/>
    <xf numFmtId="0" fontId="11" fillId="66" borderId="0" xfId="0" applyFont="1" applyFill="1"/>
    <xf numFmtId="0" fontId="11" fillId="0" borderId="0" xfId="0" applyFont="1" applyAlignment="1">
      <alignment horizontal="justify" vertical="center"/>
    </xf>
    <xf numFmtId="0" fontId="17" fillId="0" borderId="0" xfId="0" applyFont="1"/>
    <xf numFmtId="0" fontId="11" fillId="72" borderId="0" xfId="0" applyFont="1" applyFill="1" applyAlignment="1">
      <alignment vertical="center"/>
    </xf>
    <xf numFmtId="0" fontId="0" fillId="72" borderId="0" xfId="0" applyFill="1"/>
    <xf numFmtId="1" fontId="17" fillId="72" borderId="0" xfId="0" applyNumberFormat="1" applyFont="1" applyFill="1" applyAlignment="1">
      <alignment horizontal="center" vertical="center" wrapText="1"/>
    </xf>
    <xf numFmtId="170" fontId="11" fillId="72" borderId="0" xfId="0" applyNumberFormat="1" applyFont="1" applyFill="1" applyAlignment="1">
      <alignment vertical="center"/>
    </xf>
    <xf numFmtId="175" fontId="11" fillId="72" borderId="0" xfId="0" applyNumberFormat="1" applyFont="1" applyFill="1" applyAlignment="1">
      <alignment vertical="center"/>
    </xf>
    <xf numFmtId="0" fontId="11" fillId="0" borderId="0" xfId="407" applyFont="1" applyAlignment="1"/>
    <xf numFmtId="0" fontId="11" fillId="0" borderId="0" xfId="407" applyFont="1"/>
    <xf numFmtId="2" fontId="17" fillId="0" borderId="0" xfId="407" applyNumberFormat="1" applyFont="1" applyFill="1" applyAlignment="1">
      <alignment horizontal="center" wrapText="1"/>
    </xf>
    <xf numFmtId="0" fontId="17" fillId="65" borderId="19" xfId="407" applyFont="1" applyFill="1" applyBorder="1" applyAlignment="1">
      <alignment horizontal="center" vertical="center" wrapText="1"/>
    </xf>
    <xf numFmtId="0" fontId="17" fillId="65" borderId="30" xfId="407" applyFont="1" applyFill="1" applyBorder="1" applyAlignment="1">
      <alignment horizontal="center" vertical="center" wrapText="1"/>
    </xf>
    <xf numFmtId="0" fontId="17" fillId="0" borderId="0" xfId="407" applyFont="1" applyAlignment="1">
      <alignment vertical="center"/>
    </xf>
    <xf numFmtId="0" fontId="11" fillId="0" borderId="0" xfId="407" applyFont="1" applyFill="1" applyBorder="1" applyAlignment="1">
      <alignment horizontal="left" wrapText="1"/>
    </xf>
    <xf numFmtId="0" fontId="11" fillId="0" borderId="0" xfId="407" applyFont="1" applyAlignment="1">
      <alignment wrapText="1"/>
    </xf>
    <xf numFmtId="0" fontId="17" fillId="0" borderId="0" xfId="407" applyFont="1" applyFill="1" applyAlignment="1">
      <alignment horizontal="center" wrapText="1"/>
    </xf>
    <xf numFmtId="179" fontId="11" fillId="0" borderId="0" xfId="407" applyNumberFormat="1" applyFont="1" applyFill="1" applyBorder="1" applyAlignment="1">
      <alignment horizontal="right" wrapText="1"/>
    </xf>
    <xf numFmtId="0" fontId="11" fillId="0" borderId="0" xfId="407" applyFont="1" applyBorder="1" applyAlignment="1">
      <alignment horizontal="center" wrapText="1"/>
    </xf>
    <xf numFmtId="182" fontId="11" fillId="0" borderId="0" xfId="336" applyNumberFormat="1" applyFont="1" applyFill="1" applyBorder="1" applyAlignment="1">
      <alignment horizontal="center" vertical="center"/>
    </xf>
    <xf numFmtId="1" fontId="11" fillId="0" borderId="0" xfId="407" applyNumberFormat="1" applyFont="1" applyFill="1" applyBorder="1" applyAlignment="1">
      <alignment horizontal="right" wrapText="1"/>
    </xf>
    <xf numFmtId="39" fontId="11" fillId="0" borderId="0" xfId="407" applyNumberFormat="1" applyFont="1" applyAlignment="1">
      <alignment horizontal="center" wrapText="1"/>
    </xf>
    <xf numFmtId="1" fontId="11" fillId="0" borderId="0" xfId="407" applyNumberFormat="1" applyFont="1" applyBorder="1" applyAlignment="1">
      <alignment horizontal="right" wrapText="1"/>
    </xf>
    <xf numFmtId="0" fontId="17" fillId="0" borderId="0" xfId="407" applyFont="1" applyAlignment="1">
      <alignment horizontal="center" wrapText="1"/>
    </xf>
    <xf numFmtId="15" fontId="11" fillId="0" borderId="0" xfId="407" applyNumberFormat="1" applyFont="1"/>
    <xf numFmtId="39" fontId="11" fillId="0" borderId="0" xfId="407" applyNumberFormat="1" applyFont="1" applyFill="1" applyAlignment="1">
      <alignment horizontal="center" wrapText="1"/>
    </xf>
    <xf numFmtId="0" fontId="11" fillId="0" borderId="0" xfId="407" applyFont="1" applyAlignment="1">
      <alignment horizontal="center" wrapText="1"/>
    </xf>
    <xf numFmtId="0" fontId="17" fillId="0" borderId="0" xfId="407" applyFont="1" applyAlignment="1">
      <alignment horizontal="right" wrapText="1"/>
    </xf>
    <xf numFmtId="0" fontId="11" fillId="0" borderId="0" xfId="407" applyFont="1" applyBorder="1" applyAlignment="1">
      <alignment horizontal="left" wrapText="1"/>
    </xf>
    <xf numFmtId="0" fontId="17" fillId="74" borderId="0" xfId="407" applyFont="1" applyFill="1" applyAlignment="1">
      <alignment horizontal="right" wrapText="1"/>
    </xf>
    <xf numFmtId="1" fontId="17" fillId="74" borderId="0" xfId="407" applyNumberFormat="1" applyFont="1" applyFill="1" applyAlignment="1">
      <alignment horizontal="center" wrapText="1"/>
    </xf>
    <xf numFmtId="0" fontId="11" fillId="0" borderId="0" xfId="407" applyFont="1" applyAlignment="1">
      <alignment vertical="center" wrapText="1"/>
    </xf>
    <xf numFmtId="0" fontId="11" fillId="0" borderId="0" xfId="407" applyFont="1" applyAlignment="1">
      <alignment vertical="center"/>
    </xf>
    <xf numFmtId="15" fontId="11" fillId="0" borderId="0" xfId="407" applyNumberFormat="1" applyFont="1" applyAlignment="1">
      <alignment horizontal="right" wrapText="1"/>
    </xf>
    <xf numFmtId="0" fontId="18" fillId="75" borderId="39" xfId="407" applyFont="1" applyFill="1" applyBorder="1" applyAlignment="1">
      <alignment horizontal="center" vertical="center" wrapText="1"/>
    </xf>
    <xf numFmtId="0" fontId="18" fillId="75" borderId="40" xfId="407" applyFont="1" applyFill="1" applyBorder="1" applyAlignment="1">
      <alignment horizontal="center" vertical="center" wrapText="1"/>
    </xf>
    <xf numFmtId="0" fontId="18" fillId="75" borderId="30" xfId="407" applyFont="1" applyFill="1" applyBorder="1" applyAlignment="1">
      <alignment horizontal="center" vertical="center" wrapText="1"/>
    </xf>
    <xf numFmtId="9" fontId="11" fillId="76" borderId="18" xfId="441" applyFont="1" applyFill="1" applyBorder="1" applyAlignment="1">
      <alignment horizontal="justify" vertical="center" wrapText="1"/>
    </xf>
    <xf numFmtId="226" fontId="11" fillId="76" borderId="18" xfId="407" applyNumberFormat="1" applyFont="1" applyFill="1" applyBorder="1" applyAlignment="1">
      <alignment horizontal="center" vertical="center" wrapText="1"/>
    </xf>
    <xf numFmtId="225" fontId="11" fillId="76" borderId="18" xfId="407" applyNumberFormat="1" applyFont="1" applyFill="1" applyBorder="1" applyAlignment="1">
      <alignment horizontal="center" vertical="center" wrapText="1"/>
    </xf>
    <xf numFmtId="4" fontId="11" fillId="0" borderId="18" xfId="407" applyNumberFormat="1" applyFont="1" applyBorder="1" applyAlignment="1">
      <alignment horizontal="center" vertical="center" wrapText="1"/>
    </xf>
    <xf numFmtId="0" fontId="11" fillId="0" borderId="18" xfId="407" applyNumberFormat="1" applyFont="1" applyBorder="1" applyAlignment="1">
      <alignment horizontal="justify" vertical="center" wrapText="1"/>
    </xf>
    <xf numFmtId="0" fontId="11" fillId="0" borderId="20" xfId="407" applyNumberFormat="1" applyFont="1" applyBorder="1" applyAlignment="1">
      <alignment horizontal="center" vertical="center" wrapText="1"/>
    </xf>
    <xf numFmtId="4" fontId="11" fillId="0" borderId="18" xfId="407" applyNumberFormat="1" applyFont="1" applyFill="1" applyBorder="1" applyAlignment="1">
      <alignment horizontal="center" vertical="center" wrapText="1"/>
    </xf>
    <xf numFmtId="0" fontId="11" fillId="0" borderId="18" xfId="407" applyNumberFormat="1" applyFont="1" applyFill="1" applyBorder="1" applyAlignment="1">
      <alignment horizontal="justify" vertical="center" wrapText="1"/>
    </xf>
    <xf numFmtId="0" fontId="11" fillId="0" borderId="20" xfId="407" applyNumberFormat="1" applyFont="1" applyFill="1" applyBorder="1" applyAlignment="1">
      <alignment horizontal="center" vertical="center" wrapText="1"/>
    </xf>
    <xf numFmtId="9" fontId="11" fillId="0" borderId="17" xfId="441" applyFont="1" applyFill="1" applyBorder="1" applyAlignment="1">
      <alignment horizontal="justify" vertical="center" wrapText="1"/>
    </xf>
    <xf numFmtId="226" fontId="11" fillId="0" borderId="17" xfId="407" applyNumberFormat="1" applyFont="1" applyFill="1" applyBorder="1" applyAlignment="1">
      <alignment horizontal="center" vertical="center" wrapText="1"/>
    </xf>
    <xf numFmtId="225" fontId="11" fillId="0" borderId="17" xfId="407" applyNumberFormat="1" applyFont="1" applyFill="1" applyBorder="1" applyAlignment="1">
      <alignment horizontal="center" vertical="center" wrapText="1"/>
    </xf>
    <xf numFmtId="0" fontId="11" fillId="0" borderId="24" xfId="407" applyNumberFormat="1" applyFont="1" applyFill="1" applyBorder="1" applyAlignment="1">
      <alignment horizontal="center" vertical="center" wrapText="1"/>
    </xf>
    <xf numFmtId="227" fontId="17" fillId="0" borderId="44" xfId="407" applyNumberFormat="1" applyFont="1" applyFill="1" applyBorder="1" applyAlignment="1">
      <alignment horizontal="center" vertical="center" wrapText="1"/>
    </xf>
    <xf numFmtId="4" fontId="18" fillId="75" borderId="39" xfId="407" applyNumberFormat="1" applyFont="1" applyFill="1" applyBorder="1" applyAlignment="1">
      <alignment horizontal="center" vertical="center" wrapText="1"/>
    </xf>
    <xf numFmtId="0" fontId="18" fillId="0" borderId="40" xfId="407" applyFont="1" applyFill="1" applyBorder="1" applyAlignment="1">
      <alignment vertical="center" wrapText="1"/>
    </xf>
    <xf numFmtId="227" fontId="17" fillId="0" borderId="30" xfId="407" applyNumberFormat="1" applyFont="1" applyFill="1" applyBorder="1" applyAlignment="1">
      <alignment horizontal="center" vertical="center" wrapText="1"/>
    </xf>
    <xf numFmtId="0" fontId="36" fillId="75" borderId="39" xfId="407" applyFont="1" applyFill="1" applyBorder="1" applyAlignment="1">
      <alignment horizontal="center" vertical="center" wrapText="1"/>
    </xf>
    <xf numFmtId="0" fontId="36" fillId="75" borderId="40" xfId="407" applyFont="1" applyFill="1" applyBorder="1" applyAlignment="1">
      <alignment horizontal="center" vertical="center" wrapText="1"/>
    </xf>
    <xf numFmtId="0" fontId="36" fillId="75" borderId="30" xfId="407" applyFont="1" applyFill="1" applyBorder="1" applyAlignment="1">
      <alignment horizontal="center" vertical="center" wrapText="1"/>
    </xf>
    <xf numFmtId="0" fontId="58" fillId="0" borderId="0" xfId="407" applyFont="1" applyAlignment="1"/>
    <xf numFmtId="0" fontId="58" fillId="0" borderId="0" xfId="407" applyFont="1"/>
    <xf numFmtId="9" fontId="11" fillId="76" borderId="46" xfId="441" applyFont="1" applyFill="1" applyBorder="1" applyAlignment="1">
      <alignment horizontal="justify" vertical="center" wrapText="1"/>
    </xf>
    <xf numFmtId="208" fontId="11" fillId="76" borderId="46" xfId="407" applyNumberFormat="1" applyFont="1" applyFill="1" applyBorder="1" applyAlignment="1">
      <alignment horizontal="right" vertical="center" wrapText="1"/>
    </xf>
    <xf numFmtId="227" fontId="17" fillId="0" borderId="47" xfId="407" applyNumberFormat="1" applyFont="1" applyBorder="1" applyAlignment="1">
      <alignment horizontal="center" vertical="center" wrapText="1"/>
    </xf>
    <xf numFmtId="0" fontId="17" fillId="0" borderId="20" xfId="407" applyNumberFormat="1" applyFont="1" applyBorder="1" applyAlignment="1">
      <alignment horizontal="center" vertical="center" wrapText="1"/>
    </xf>
    <xf numFmtId="226" fontId="11" fillId="76" borderId="17" xfId="407" applyNumberFormat="1" applyFont="1" applyFill="1" applyBorder="1" applyAlignment="1">
      <alignment horizontal="center" vertical="center" wrapText="1"/>
    </xf>
    <xf numFmtId="227" fontId="17" fillId="0" borderId="30" xfId="407" applyNumberFormat="1" applyFont="1" applyBorder="1" applyAlignment="1">
      <alignment horizontal="center" vertical="center" wrapText="1"/>
    </xf>
    <xf numFmtId="0" fontId="11" fillId="0" borderId="0" xfId="407" applyFont="1" applyFill="1" applyBorder="1" applyAlignment="1">
      <alignment vertical="center" wrapText="1"/>
    </xf>
    <xf numFmtId="9" fontId="11" fillId="0" borderId="0" xfId="407" applyNumberFormat="1" applyFont="1" applyFill="1" applyBorder="1" applyAlignment="1">
      <alignment vertical="center" wrapText="1"/>
    </xf>
    <xf numFmtId="1" fontId="17" fillId="0" borderId="0" xfId="407" applyNumberFormat="1" applyFont="1" applyFill="1" applyBorder="1" applyAlignment="1">
      <alignment vertical="center" wrapText="1"/>
    </xf>
    <xf numFmtId="15" fontId="11" fillId="0" borderId="0" xfId="407" applyNumberFormat="1" applyFont="1" applyFill="1" applyBorder="1" applyAlignment="1">
      <alignment vertical="center" wrapText="1"/>
    </xf>
    <xf numFmtId="0" fontId="11" fillId="0" borderId="0" xfId="407" applyFont="1" applyFill="1" applyBorder="1" applyAlignment="1">
      <alignment vertical="center"/>
    </xf>
    <xf numFmtId="0" fontId="11" fillId="0" borderId="0" xfId="407" applyFont="1" applyFill="1" applyBorder="1" applyAlignment="1">
      <alignment horizontal="center" vertical="center"/>
    </xf>
    <xf numFmtId="15" fontId="11" fillId="0" borderId="0" xfId="407" applyNumberFormat="1" applyFont="1" applyFill="1" applyBorder="1" applyAlignment="1">
      <alignment horizontal="right" vertical="center" wrapText="1"/>
    </xf>
    <xf numFmtId="39" fontId="11" fillId="0" borderId="0" xfId="407" applyNumberFormat="1" applyFont="1" applyFill="1" applyBorder="1" applyAlignment="1">
      <alignment horizontal="right" vertical="center" wrapText="1"/>
    </xf>
    <xf numFmtId="0" fontId="11" fillId="0" borderId="0" xfId="407" applyNumberFormat="1" applyFont="1" applyFill="1" applyBorder="1" applyAlignment="1">
      <alignment horizontal="right" vertical="center" wrapText="1"/>
    </xf>
    <xf numFmtId="39" fontId="17" fillId="74" borderId="0" xfId="407" applyNumberFormat="1" applyFont="1" applyFill="1" applyAlignment="1">
      <alignment horizontal="center" wrapText="1"/>
    </xf>
    <xf numFmtId="0" fontId="11" fillId="0" borderId="0" xfId="407" applyFont="1" applyAlignment="1">
      <alignment horizontal="center" vertical="center"/>
    </xf>
    <xf numFmtId="225" fontId="11" fillId="0" borderId="0" xfId="407" applyNumberFormat="1" applyFont="1" applyAlignment="1">
      <alignment horizontal="center" vertical="center"/>
    </xf>
    <xf numFmtId="3" fontId="17" fillId="0" borderId="0" xfId="407" applyNumberFormat="1" applyFont="1" applyAlignment="1">
      <alignment vertical="center"/>
    </xf>
    <xf numFmtId="0" fontId="15" fillId="0" borderId="18" xfId="0" applyFont="1" applyFill="1" applyBorder="1" applyAlignment="1">
      <alignment vertical="center" wrapText="1"/>
    </xf>
    <xf numFmtId="0" fontId="11" fillId="76" borderId="23" xfId="407" applyFont="1" applyFill="1" applyBorder="1" applyAlignment="1">
      <alignment vertical="center"/>
    </xf>
    <xf numFmtId="0" fontId="11" fillId="76" borderId="21" xfId="407" applyFont="1" applyFill="1" applyBorder="1" applyAlignment="1">
      <alignment vertical="center"/>
    </xf>
    <xf numFmtId="0" fontId="18" fillId="0" borderId="41" xfId="407" applyFont="1" applyFill="1" applyBorder="1" applyAlignment="1">
      <alignment vertical="center" wrapText="1"/>
    </xf>
    <xf numFmtId="0" fontId="18" fillId="0" borderId="28" xfId="407" applyFont="1" applyFill="1" applyBorder="1" applyAlignment="1">
      <alignment vertical="center" wrapText="1"/>
    </xf>
    <xf numFmtId="0" fontId="11" fillId="0" borderId="48" xfId="407" applyFont="1" applyBorder="1" applyAlignment="1">
      <alignment vertical="center" wrapText="1"/>
    </xf>
    <xf numFmtId="0" fontId="11" fillId="0" borderId="49" xfId="407" applyFont="1" applyBorder="1" applyAlignment="1">
      <alignment vertical="center" wrapText="1"/>
    </xf>
    <xf numFmtId="9" fontId="11" fillId="76" borderId="23" xfId="407" applyNumberFormat="1" applyFont="1" applyFill="1" applyBorder="1" applyAlignment="1">
      <alignment vertical="center" wrapText="1"/>
    </xf>
    <xf numFmtId="9" fontId="11" fillId="76" borderId="21" xfId="407" applyNumberFormat="1" applyFont="1" applyFill="1" applyBorder="1" applyAlignment="1">
      <alignment vertical="center" wrapText="1"/>
    </xf>
    <xf numFmtId="1" fontId="17" fillId="76" borderId="23" xfId="407" applyNumberFormat="1" applyFont="1" applyFill="1" applyBorder="1" applyAlignment="1">
      <alignment vertical="center" wrapText="1"/>
    </xf>
    <xf numFmtId="1" fontId="17" fillId="76" borderId="21" xfId="407" applyNumberFormat="1" applyFont="1" applyFill="1" applyBorder="1" applyAlignment="1">
      <alignment vertical="center" wrapText="1"/>
    </xf>
    <xf numFmtId="14" fontId="11" fillId="76" borderId="23" xfId="407" applyNumberFormat="1" applyFont="1" applyFill="1" applyBorder="1" applyAlignment="1">
      <alignment vertical="center" wrapText="1"/>
    </xf>
    <xf numFmtId="14" fontId="11" fillId="76" borderId="21" xfId="407" applyNumberFormat="1" applyFont="1" applyFill="1" applyBorder="1" applyAlignment="1">
      <alignment vertical="center" wrapText="1"/>
    </xf>
    <xf numFmtId="0" fontId="11" fillId="0" borderId="23" xfId="407" applyNumberFormat="1" applyFont="1" applyBorder="1" applyAlignment="1">
      <alignment vertical="center" wrapText="1"/>
    </xf>
    <xf numFmtId="0" fontId="11" fillId="0" borderId="21" xfId="407" applyNumberFormat="1" applyFont="1" applyBorder="1" applyAlignment="1">
      <alignment vertical="center" wrapText="1"/>
    </xf>
    <xf numFmtId="0" fontId="15" fillId="0" borderId="18" xfId="0" applyFont="1" applyBorder="1" applyAlignment="1">
      <alignment vertical="center" wrapText="1"/>
    </xf>
    <xf numFmtId="227" fontId="17" fillId="60" borderId="47" xfId="407" applyNumberFormat="1" applyFont="1" applyFill="1" applyBorder="1" applyAlignment="1">
      <alignment horizontal="center" vertical="center" wrapText="1"/>
    </xf>
    <xf numFmtId="227" fontId="70" fillId="60" borderId="47" xfId="407" applyNumberFormat="1" applyFont="1" applyFill="1" applyBorder="1" applyAlignment="1">
      <alignment horizontal="center" vertical="center" wrapText="1"/>
    </xf>
    <xf numFmtId="2" fontId="11" fillId="0" borderId="0" xfId="0" applyNumberFormat="1" applyFont="1"/>
    <xf numFmtId="228" fontId="11" fillId="0" borderId="0" xfId="0" applyNumberFormat="1" applyFont="1"/>
    <xf numFmtId="0" fontId="17" fillId="66" borderId="0" xfId="0" applyFont="1" applyFill="1" applyAlignment="1">
      <alignment horizontal="center" vertical="center" wrapText="1"/>
    </xf>
    <xf numFmtId="0" fontId="17" fillId="66" borderId="50" xfId="0" applyFont="1" applyFill="1" applyBorder="1" applyAlignment="1">
      <alignment horizontal="center" vertical="center" wrapText="1"/>
    </xf>
    <xf numFmtId="0" fontId="11" fillId="0" borderId="51" xfId="0" applyFont="1" applyBorder="1" applyAlignment="1">
      <alignment vertical="center"/>
    </xf>
    <xf numFmtId="0" fontId="0" fillId="0" borderId="51" xfId="0" applyBorder="1"/>
    <xf numFmtId="0" fontId="7" fillId="0" borderId="0" xfId="1103"/>
    <xf numFmtId="9" fontId="11" fillId="0" borderId="18" xfId="441" applyFont="1" applyFill="1" applyBorder="1" applyAlignment="1">
      <alignment horizontal="justify" vertical="center" wrapText="1"/>
    </xf>
    <xf numFmtId="226" fontId="11" fillId="0" borderId="18" xfId="407" applyNumberFormat="1" applyFont="1" applyFill="1" applyBorder="1" applyAlignment="1">
      <alignment horizontal="center" vertical="center" wrapText="1"/>
    </xf>
    <xf numFmtId="3" fontId="11" fillId="0" borderId="18" xfId="407" applyNumberFormat="1" applyFont="1" applyFill="1" applyBorder="1" applyAlignment="1">
      <alignment horizontal="center" vertical="center" wrapText="1"/>
    </xf>
    <xf numFmtId="227" fontId="17" fillId="0" borderId="55" xfId="407" applyNumberFormat="1" applyFont="1" applyFill="1" applyBorder="1" applyAlignment="1">
      <alignment horizontal="center" vertical="center" wrapText="1"/>
    </xf>
    <xf numFmtId="227" fontId="17" fillId="0" borderId="55" xfId="407" applyNumberFormat="1" applyFont="1" applyBorder="1" applyAlignment="1">
      <alignment horizontal="center" vertical="center" wrapText="1"/>
    </xf>
    <xf numFmtId="3" fontId="18" fillId="0" borderId="28" xfId="407" applyNumberFormat="1" applyFont="1" applyFill="1" applyBorder="1" applyAlignment="1">
      <alignment horizontal="right" vertical="center" wrapText="1"/>
    </xf>
    <xf numFmtId="227" fontId="70" fillId="0" borderId="55" xfId="407" applyNumberFormat="1" applyFont="1" applyFill="1" applyBorder="1" applyAlignment="1">
      <alignment horizontal="center" vertical="center" wrapText="1"/>
    </xf>
    <xf numFmtId="227" fontId="70" fillId="0" borderId="47" xfId="407" applyNumberFormat="1" applyFont="1" applyFill="1" applyBorder="1" applyAlignment="1">
      <alignment horizontal="center" vertical="center" wrapText="1"/>
    </xf>
    <xf numFmtId="227" fontId="17" fillId="0" borderId="47" xfId="407" applyNumberFormat="1" applyFont="1" applyFill="1" applyBorder="1" applyAlignment="1">
      <alignment horizontal="center" vertical="center" wrapText="1"/>
    </xf>
    <xf numFmtId="0" fontId="11" fillId="0" borderId="46" xfId="407" applyNumberFormat="1" applyFont="1" applyBorder="1" applyAlignment="1">
      <alignment horizontal="justify" vertical="center" wrapText="1"/>
    </xf>
    <xf numFmtId="0" fontId="17" fillId="74" borderId="0" xfId="522" applyFont="1" applyFill="1" applyAlignment="1">
      <alignment horizontal="right" wrapText="1"/>
    </xf>
    <xf numFmtId="1" fontId="17" fillId="74" borderId="0" xfId="522" applyNumberFormat="1" applyFont="1" applyFill="1" applyAlignment="1">
      <alignment horizontal="center" wrapText="1"/>
    </xf>
    <xf numFmtId="0" fontId="11" fillId="0" borderId="0" xfId="522" applyFont="1"/>
    <xf numFmtId="0" fontId="11" fillId="0" borderId="0" xfId="522" applyFont="1" applyAlignment="1">
      <alignment wrapText="1"/>
    </xf>
    <xf numFmtId="0" fontId="11" fillId="0" borderId="0" xfId="522" applyFont="1" applyAlignment="1">
      <alignment vertical="center"/>
    </xf>
    <xf numFmtId="0" fontId="11" fillId="0" borderId="0" xfId="522" applyFont="1" applyFill="1" applyAlignment="1">
      <alignment vertical="center" wrapText="1"/>
    </xf>
    <xf numFmtId="0" fontId="11" fillId="0" borderId="0" xfId="522" applyFont="1" applyFill="1" applyAlignment="1">
      <alignment vertical="center"/>
    </xf>
    <xf numFmtId="0" fontId="11" fillId="0" borderId="0" xfId="522" applyFont="1" applyFill="1" applyAlignment="1">
      <alignment wrapText="1"/>
    </xf>
    <xf numFmtId="0" fontId="11" fillId="0" borderId="0" xfId="522" applyFont="1" applyFill="1"/>
    <xf numFmtId="0" fontId="11" fillId="0" borderId="0" xfId="522"/>
    <xf numFmtId="0" fontId="11" fillId="0" borderId="0" xfId="522" applyFill="1"/>
    <xf numFmtId="0" fontId="17" fillId="0" borderId="0" xfId="522" applyFont="1" applyFill="1"/>
    <xf numFmtId="0" fontId="81" fillId="0" borderId="62" xfId="853" applyFont="1" applyFill="1" applyBorder="1" applyAlignment="1">
      <alignment horizontal="center" vertical="center"/>
    </xf>
    <xf numFmtId="0" fontId="81" fillId="0" borderId="18" xfId="853" applyFont="1" applyFill="1" applyBorder="1" applyAlignment="1">
      <alignment horizontal="center" vertical="center"/>
    </xf>
    <xf numFmtId="0" fontId="81" fillId="0" borderId="65" xfId="853" applyFont="1" applyFill="1" applyBorder="1" applyAlignment="1">
      <alignment horizontal="center" vertical="center"/>
    </xf>
    <xf numFmtId="0" fontId="81" fillId="0" borderId="66" xfId="853" applyFont="1" applyFill="1" applyBorder="1" applyAlignment="1">
      <alignment vertical="center" wrapText="1"/>
    </xf>
    <xf numFmtId="0" fontId="81" fillId="0" borderId="67" xfId="853" applyFont="1" applyFill="1" applyBorder="1" applyAlignment="1">
      <alignment horizontal="center" vertical="center" wrapText="1"/>
    </xf>
    <xf numFmtId="225" fontId="62" fillId="0" borderId="68" xfId="1104" applyNumberFormat="1" applyFont="1" applyFill="1" applyBorder="1" applyAlignment="1">
      <alignment vertical="center" wrapText="1"/>
    </xf>
    <xf numFmtId="9" fontId="81" fillId="0" borderId="68" xfId="441" applyFont="1" applyFill="1" applyBorder="1" applyAlignment="1">
      <alignment horizontal="center" vertical="center" wrapText="1"/>
    </xf>
    <xf numFmtId="9" fontId="81" fillId="60" borderId="68" xfId="441" applyFont="1" applyFill="1" applyBorder="1" applyAlignment="1">
      <alignment horizontal="center" vertical="center" wrapText="1"/>
    </xf>
    <xf numFmtId="230" fontId="81" fillId="0" borderId="68" xfId="1104" applyNumberFormat="1" applyFont="1" applyFill="1" applyBorder="1" applyAlignment="1">
      <alignment horizontal="center" vertical="center" wrapText="1"/>
    </xf>
    <xf numFmtId="225" fontId="62" fillId="0" borderId="71" xfId="1104" applyNumberFormat="1" applyFont="1" applyFill="1" applyBorder="1" applyAlignment="1">
      <alignment vertical="center" wrapText="1"/>
    </xf>
    <xf numFmtId="9" fontId="62" fillId="0" borderId="68" xfId="441" applyFont="1" applyFill="1" applyBorder="1" applyAlignment="1">
      <alignment horizontal="center" vertical="center" wrapText="1"/>
    </xf>
    <xf numFmtId="230" fontId="62" fillId="0" borderId="68" xfId="1104" applyNumberFormat="1" applyFont="1" applyFill="1" applyBorder="1" applyAlignment="1">
      <alignment horizontal="center" vertical="center" wrapText="1"/>
    </xf>
    <xf numFmtId="225" fontId="81" fillId="0" borderId="76" xfId="853" applyNumberFormat="1" applyFont="1" applyFill="1" applyBorder="1" applyAlignment="1">
      <alignment vertical="center"/>
    </xf>
    <xf numFmtId="225" fontId="11" fillId="0" borderId="0" xfId="522" applyNumberFormat="1"/>
    <xf numFmtId="0" fontId="81" fillId="0" borderId="78" xfId="853" applyFont="1" applyFill="1" applyBorder="1" applyAlignment="1">
      <alignment horizontal="center" vertical="center" wrapText="1"/>
    </xf>
    <xf numFmtId="0" fontId="81" fillId="0" borderId="79" xfId="853" applyFont="1" applyFill="1" applyBorder="1" applyAlignment="1">
      <alignment horizontal="center" vertical="center" wrapText="1"/>
    </xf>
    <xf numFmtId="0" fontId="81" fillId="0" borderId="76" xfId="853" applyFont="1" applyFill="1" applyBorder="1" applyAlignment="1">
      <alignment horizontal="center" vertical="center" wrapText="1"/>
    </xf>
    <xf numFmtId="0" fontId="81" fillId="0" borderId="81" xfId="853" applyFont="1" applyFill="1" applyBorder="1" applyAlignment="1">
      <alignment vertical="center" wrapText="1"/>
    </xf>
    <xf numFmtId="0" fontId="81" fillId="0" borderId="82" xfId="853" applyFont="1" applyFill="1" applyBorder="1" applyAlignment="1">
      <alignment horizontal="center" vertical="center"/>
    </xf>
    <xf numFmtId="225" fontId="62" fillId="0" borderId="82" xfId="1104" applyNumberFormat="1" applyFont="1" applyFill="1" applyBorder="1" applyAlignment="1">
      <alignment vertical="center"/>
    </xf>
    <xf numFmtId="9" fontId="81" fillId="0" borderId="82" xfId="441" applyFont="1" applyFill="1" applyBorder="1" applyAlignment="1">
      <alignment horizontal="center" vertical="center"/>
    </xf>
    <xf numFmtId="230" fontId="62" fillId="0" borderId="82" xfId="1104" applyNumberFormat="1" applyFont="1" applyFill="1" applyBorder="1" applyAlignment="1">
      <alignment horizontal="center" vertical="center" wrapText="1"/>
    </xf>
    <xf numFmtId="225" fontId="62" fillId="0" borderId="83" xfId="1104" applyNumberFormat="1" applyFont="1" applyFill="1" applyBorder="1" applyAlignment="1">
      <alignment vertical="center" wrapText="1"/>
    </xf>
    <xf numFmtId="2" fontId="17" fillId="0" borderId="0" xfId="522" applyNumberFormat="1" applyFont="1" applyFill="1"/>
    <xf numFmtId="225" fontId="11" fillId="0" borderId="0" xfId="522" applyNumberFormat="1" applyFont="1" applyFill="1"/>
    <xf numFmtId="0" fontId="81" fillId="0" borderId="79" xfId="853" applyFont="1" applyFill="1" applyBorder="1" applyAlignment="1">
      <alignment horizontal="center" vertical="center"/>
    </xf>
    <xf numFmtId="0" fontId="81" fillId="0" borderId="76" xfId="853" applyFont="1" applyFill="1" applyBorder="1" applyAlignment="1">
      <alignment horizontal="center" vertical="center"/>
    </xf>
    <xf numFmtId="225" fontId="62" fillId="0" borderId="68" xfId="1104" applyNumberFormat="1" applyFont="1" applyFill="1" applyBorder="1" applyAlignment="1">
      <alignment vertical="center"/>
    </xf>
    <xf numFmtId="225" fontId="62" fillId="0" borderId="86" xfId="1104" applyNumberFormat="1" applyFont="1" applyFill="1" applyBorder="1" applyAlignment="1">
      <alignment vertical="center"/>
    </xf>
    <xf numFmtId="225" fontId="62" fillId="0" borderId="68" xfId="1104" applyNumberFormat="1" applyFont="1" applyFill="1" applyBorder="1"/>
    <xf numFmtId="225" fontId="62" fillId="0" borderId="86" xfId="1104" applyNumberFormat="1" applyFont="1" applyFill="1" applyBorder="1"/>
    <xf numFmtId="225" fontId="81" fillId="0" borderId="92" xfId="853" applyNumberFormat="1" applyFont="1" applyFill="1" applyBorder="1" applyAlignment="1">
      <alignment horizontal="right" vertical="center"/>
    </xf>
    <xf numFmtId="225" fontId="62" fillId="0" borderId="83" xfId="1104" applyNumberFormat="1" applyFont="1" applyFill="1" applyBorder="1"/>
    <xf numFmtId="225" fontId="62" fillId="0" borderId="71" xfId="1104" applyNumberFormat="1" applyFont="1" applyFill="1" applyBorder="1"/>
    <xf numFmtId="225" fontId="81" fillId="0" borderId="101" xfId="1104" applyNumberFormat="1" applyFont="1" applyFill="1" applyBorder="1"/>
    <xf numFmtId="0" fontId="11" fillId="0" borderId="26" xfId="522" applyFont="1" applyBorder="1"/>
    <xf numFmtId="0" fontId="11" fillId="0" borderId="28" xfId="522" applyBorder="1"/>
    <xf numFmtId="9" fontId="11" fillId="0" borderId="0" xfId="522" applyNumberFormat="1"/>
    <xf numFmtId="0" fontId="17" fillId="0" borderId="0" xfId="522" applyFont="1"/>
    <xf numFmtId="10" fontId="81" fillId="0" borderId="68" xfId="441" applyNumberFormat="1" applyFont="1" applyFill="1" applyBorder="1" applyAlignment="1">
      <alignment horizontal="center" vertical="center" wrapText="1"/>
    </xf>
    <xf numFmtId="10" fontId="62" fillId="0" borderId="68" xfId="441" applyNumberFormat="1" applyFont="1" applyFill="1" applyBorder="1" applyAlignment="1">
      <alignment horizontal="center" vertical="center" wrapText="1"/>
    </xf>
    <xf numFmtId="2" fontId="17" fillId="0" borderId="0" xfId="522" applyNumberFormat="1" applyFont="1"/>
    <xf numFmtId="225" fontId="14" fillId="0" borderId="76" xfId="853" applyNumberFormat="1" applyFont="1" applyFill="1" applyBorder="1" applyAlignment="1">
      <alignment vertical="center"/>
    </xf>
    <xf numFmtId="230" fontId="81" fillId="60" borderId="68" xfId="1104" applyNumberFormat="1" applyFont="1" applyFill="1" applyBorder="1" applyAlignment="1">
      <alignment horizontal="center" vertical="center" wrapText="1"/>
    </xf>
    <xf numFmtId="0" fontId="11" fillId="60" borderId="0" xfId="522" applyFont="1" applyFill="1"/>
    <xf numFmtId="0" fontId="11" fillId="60" borderId="0" xfId="522" applyFont="1" applyFill="1" applyAlignment="1">
      <alignment vertical="center" wrapText="1"/>
    </xf>
    <xf numFmtId="225" fontId="11" fillId="60" borderId="27" xfId="522" applyNumberFormat="1" applyFill="1" applyBorder="1"/>
    <xf numFmtId="0" fontId="81" fillId="0" borderId="102" xfId="853" applyFont="1" applyFill="1" applyBorder="1" applyAlignment="1">
      <alignment vertical="center" wrapText="1"/>
    </xf>
    <xf numFmtId="0" fontId="81" fillId="0" borderId="103" xfId="853" applyFont="1" applyFill="1" applyBorder="1" applyAlignment="1">
      <alignment horizontal="center" vertical="center"/>
    </xf>
    <xf numFmtId="225" fontId="62" fillId="0" borderId="103" xfId="1104" applyNumberFormat="1" applyFont="1" applyFill="1" applyBorder="1" applyAlignment="1">
      <alignment vertical="center"/>
    </xf>
    <xf numFmtId="9" fontId="81" fillId="0" borderId="103" xfId="441" applyFont="1" applyFill="1" applyBorder="1" applyAlignment="1">
      <alignment horizontal="center" vertical="center"/>
    </xf>
    <xf numFmtId="9" fontId="62" fillId="0" borderId="103" xfId="441" applyFont="1" applyFill="1" applyBorder="1" applyAlignment="1">
      <alignment horizontal="center" vertical="center" wrapText="1"/>
    </xf>
    <xf numFmtId="230" fontId="62" fillId="0" borderId="103" xfId="1104" applyNumberFormat="1" applyFont="1" applyFill="1" applyBorder="1" applyAlignment="1">
      <alignment horizontal="center" vertical="center" wrapText="1"/>
    </xf>
    <xf numFmtId="225" fontId="62" fillId="0" borderId="86" xfId="1104" applyNumberFormat="1" applyFont="1" applyFill="1" applyBorder="1" applyAlignment="1">
      <alignment vertical="center" wrapText="1"/>
    </xf>
    <xf numFmtId="9" fontId="62" fillId="0" borderId="82" xfId="441" applyFont="1" applyFill="1" applyBorder="1" applyAlignment="1">
      <alignment horizontal="center" vertical="center" wrapText="1"/>
    </xf>
    <xf numFmtId="0" fontId="81" fillId="0" borderId="68" xfId="853" applyFont="1" applyFill="1" applyBorder="1" applyAlignment="1">
      <alignment horizontal="center" vertical="center"/>
    </xf>
    <xf numFmtId="9" fontId="81" fillId="0" borderId="68" xfId="441" applyFont="1" applyFill="1" applyBorder="1" applyAlignment="1">
      <alignment horizontal="center" vertical="center"/>
    </xf>
    <xf numFmtId="10" fontId="62" fillId="0" borderId="103" xfId="441" applyNumberFormat="1" applyFont="1" applyFill="1" applyBorder="1" applyAlignment="1">
      <alignment horizontal="center" vertical="center" wrapText="1"/>
    </xf>
    <xf numFmtId="10" fontId="62" fillId="0" borderId="82" xfId="441" applyNumberFormat="1" applyFont="1" applyFill="1" applyBorder="1" applyAlignment="1">
      <alignment horizontal="center" vertical="center" wrapText="1"/>
    </xf>
    <xf numFmtId="0" fontId="11" fillId="0" borderId="79" xfId="0" applyFont="1" applyBorder="1"/>
    <xf numFmtId="0" fontId="0" fillId="0" borderId="79" xfId="0" applyBorder="1"/>
    <xf numFmtId="0" fontId="17" fillId="0" borderId="79" xfId="0" applyFont="1" applyBorder="1"/>
    <xf numFmtId="0" fontId="17" fillId="0" borderId="79" xfId="0" applyFont="1" applyFill="1" applyBorder="1" applyAlignment="1">
      <alignment horizontal="center"/>
    </xf>
    <xf numFmtId="0" fontId="17" fillId="0" borderId="79" xfId="0" applyFont="1" applyFill="1" applyBorder="1"/>
    <xf numFmtId="9" fontId="0" fillId="0" borderId="79" xfId="441" applyFont="1" applyBorder="1"/>
    <xf numFmtId="9" fontId="17" fillId="0" borderId="79" xfId="441" applyFont="1" applyBorder="1"/>
    <xf numFmtId="9" fontId="16" fillId="0" borderId="79" xfId="441" applyFont="1" applyBorder="1"/>
    <xf numFmtId="0" fontId="58" fillId="0" borderId="0" xfId="522" applyFont="1" applyAlignment="1">
      <alignment wrapText="1"/>
    </xf>
    <xf numFmtId="0" fontId="58" fillId="0" borderId="0" xfId="522" applyFont="1" applyFill="1" applyAlignment="1">
      <alignment vertical="center" wrapText="1"/>
    </xf>
    <xf numFmtId="0" fontId="11" fillId="0" borderId="0" xfId="522" applyAlignment="1">
      <alignment vertical="center"/>
    </xf>
    <xf numFmtId="9" fontId="11" fillId="0" borderId="0" xfId="522" applyNumberFormat="1" applyAlignment="1">
      <alignment vertical="center"/>
    </xf>
    <xf numFmtId="0" fontId="11" fillId="0" borderId="0" xfId="522" applyFont="1" applyAlignment="1">
      <alignment vertical="center" wrapText="1"/>
    </xf>
    <xf numFmtId="9" fontId="11" fillId="60" borderId="0" xfId="522" applyNumberFormat="1" applyFont="1" applyFill="1" applyAlignment="1">
      <alignment vertical="center" wrapText="1"/>
    </xf>
    <xf numFmtId="9" fontId="11" fillId="0" borderId="0" xfId="522" applyNumberFormat="1" applyFill="1" applyAlignment="1">
      <alignment horizontal="left"/>
    </xf>
    <xf numFmtId="175" fontId="11" fillId="0" borderId="0" xfId="0" applyNumberFormat="1" applyFont="1" applyAlignment="1">
      <alignment horizontal="right" vertical="center"/>
    </xf>
    <xf numFmtId="0" fontId="11" fillId="0" borderId="79" xfId="0" applyFont="1" applyBorder="1" applyAlignment="1">
      <alignment horizontal="center" vertical="center" wrapText="1"/>
    </xf>
    <xf numFmtId="39" fontId="11" fillId="0" borderId="0" xfId="0" applyNumberFormat="1" applyFont="1" applyFill="1" applyAlignment="1">
      <alignment horizontal="center" vertical="center" wrapText="1"/>
    </xf>
    <xf numFmtId="39" fontId="17" fillId="64" borderId="79" xfId="0" applyNumberFormat="1" applyFont="1" applyFill="1" applyBorder="1" applyAlignment="1">
      <alignment vertical="center" wrapText="1"/>
    </xf>
    <xf numFmtId="166" fontId="11" fillId="0" borderId="79" xfId="336" applyNumberFormat="1" applyFont="1" applyFill="1" applyBorder="1" applyAlignment="1">
      <alignment vertical="center"/>
    </xf>
    <xf numFmtId="1" fontId="11" fillId="0" borderId="79" xfId="0" applyNumberFormat="1" applyFont="1" applyBorder="1" applyAlignment="1">
      <alignment vertical="center"/>
    </xf>
    <xf numFmtId="0" fontId="11" fillId="0" borderId="34" xfId="0" applyFont="1" applyBorder="1" applyAlignment="1">
      <alignment horizontal="right" vertical="center"/>
    </xf>
    <xf numFmtId="0" fontId="11" fillId="0" borderId="105" xfId="0" applyFont="1" applyBorder="1" applyAlignment="1">
      <alignment vertical="center"/>
    </xf>
    <xf numFmtId="0" fontId="11" fillId="0" borderId="107" xfId="0" applyFont="1" applyBorder="1" applyAlignment="1">
      <alignment vertical="center"/>
    </xf>
    <xf numFmtId="0" fontId="15" fillId="0" borderId="79" xfId="0" applyFont="1" applyBorder="1" applyAlignment="1">
      <alignment vertical="center"/>
    </xf>
    <xf numFmtId="180" fontId="15" fillId="0" borderId="79" xfId="0" applyNumberFormat="1" applyFont="1" applyBorder="1" applyAlignment="1">
      <alignment vertical="center"/>
    </xf>
    <xf numFmtId="10" fontId="0" fillId="0" borderId="79" xfId="441" applyNumberFormat="1" applyFont="1" applyBorder="1"/>
    <xf numFmtId="10" fontId="17" fillId="0" borderId="79" xfId="441" applyNumberFormat="1" applyFont="1" applyBorder="1"/>
    <xf numFmtId="15" fontId="0" fillId="0" borderId="79" xfId="0" applyNumberFormat="1" applyBorder="1"/>
    <xf numFmtId="231" fontId="62" fillId="0" borderId="86" xfId="1104" applyNumberFormat="1" applyFont="1" applyFill="1" applyBorder="1"/>
    <xf numFmtId="10" fontId="16" fillId="0" borderId="79" xfId="441" applyNumberFormat="1" applyFont="1" applyBorder="1"/>
    <xf numFmtId="0" fontId="17" fillId="0" borderId="0" xfId="0" applyFont="1" applyAlignment="1">
      <alignment horizontal="center"/>
    </xf>
    <xf numFmtId="0" fontId="17" fillId="0" borderId="79" xfId="0" applyFont="1" applyBorder="1" applyAlignment="1">
      <alignment horizontal="center" vertical="center"/>
    </xf>
    <xf numFmtId="0" fontId="0" fillId="0" borderId="79" xfId="0" applyBorder="1" applyAlignment="1">
      <alignment horizontal="center" vertical="center" wrapText="1"/>
    </xf>
    <xf numFmtId="0" fontId="17" fillId="0" borderId="23" xfId="0" applyFont="1" applyFill="1" applyBorder="1" applyAlignment="1">
      <alignment horizontal="right"/>
    </xf>
    <xf numFmtId="180" fontId="15" fillId="0" borderId="0" xfId="0" applyNumberFormat="1" applyFont="1" applyAlignment="1">
      <alignment horizontal="center" wrapText="1"/>
    </xf>
    <xf numFmtId="9" fontId="15" fillId="0" borderId="0" xfId="0" applyNumberFormat="1" applyFont="1" applyAlignment="1"/>
    <xf numFmtId="9" fontId="15" fillId="0" borderId="0" xfId="441" applyFont="1" applyAlignment="1">
      <alignment horizontal="center"/>
    </xf>
    <xf numFmtId="0" fontId="17" fillId="0" borderId="0" xfId="0" applyFont="1" applyAlignment="1">
      <alignment horizontal="center" vertical="center" wrapText="1"/>
    </xf>
    <xf numFmtId="0" fontId="17" fillId="72" borderId="0" xfId="0" applyFont="1" applyFill="1" applyAlignment="1">
      <alignment horizontal="center" vertical="center" wrapText="1"/>
    </xf>
    <xf numFmtId="0" fontId="15" fillId="0" borderId="18" xfId="0" applyFont="1" applyBorder="1" applyAlignment="1">
      <alignment horizontal="center" wrapText="1"/>
    </xf>
    <xf numFmtId="2" fontId="14" fillId="0" borderId="0" xfId="0" applyNumberFormat="1" applyFont="1" applyFill="1" applyAlignment="1">
      <alignment horizontal="center" wrapText="1"/>
    </xf>
    <xf numFmtId="0" fontId="36" fillId="75" borderId="41" xfId="407" applyFont="1" applyFill="1" applyBorder="1" applyAlignment="1">
      <alignment horizontal="center" vertical="center" wrapText="1"/>
    </xf>
    <xf numFmtId="0" fontId="17" fillId="74" borderId="0" xfId="407" applyFont="1" applyFill="1" applyAlignment="1">
      <alignment horizontal="center" vertical="center" wrapText="1"/>
    </xf>
    <xf numFmtId="0" fontId="11" fillId="74" borderId="0" xfId="407" applyFont="1" applyFill="1" applyAlignment="1">
      <alignment horizontal="center" vertical="center" wrapText="1"/>
    </xf>
    <xf numFmtId="0" fontId="18" fillId="75" borderId="41" xfId="407" applyFont="1" applyFill="1" applyBorder="1" applyAlignment="1">
      <alignment horizontal="center" vertical="center" wrapText="1"/>
    </xf>
    <xf numFmtId="0" fontId="11" fillId="0" borderId="18" xfId="407" applyNumberFormat="1" applyFont="1" applyBorder="1" applyAlignment="1">
      <alignment horizontal="center" vertical="center" wrapText="1"/>
    </xf>
    <xf numFmtId="0" fontId="11" fillId="0" borderId="23" xfId="407" applyNumberFormat="1" applyFont="1" applyBorder="1" applyAlignment="1">
      <alignment horizontal="center" vertical="center" wrapText="1"/>
    </xf>
    <xf numFmtId="0" fontId="65" fillId="0" borderId="0" xfId="522" applyFont="1" applyAlignment="1">
      <alignment horizontal="center" vertical="center" wrapText="1"/>
    </xf>
    <xf numFmtId="0" fontId="17" fillId="65" borderId="28" xfId="407" applyFont="1" applyFill="1" applyBorder="1" applyAlignment="1">
      <alignment horizontal="center" vertical="center" wrapText="1"/>
    </xf>
    <xf numFmtId="0" fontId="18" fillId="0" borderId="41" xfId="407" applyFont="1" applyFill="1" applyBorder="1" applyAlignment="1">
      <alignment horizontal="center" vertical="center" wrapText="1"/>
    </xf>
    <xf numFmtId="0" fontId="0" fillId="0" borderId="79" xfId="0" applyBorder="1" applyAlignment="1">
      <alignment horizontal="center"/>
    </xf>
    <xf numFmtId="0" fontId="17" fillId="0" borderId="79" xfId="0" applyFont="1" applyBorder="1" applyAlignment="1">
      <alignment horizontal="center"/>
    </xf>
    <xf numFmtId="0" fontId="16" fillId="65" borderId="79" xfId="0" applyFont="1" applyFill="1" applyBorder="1" applyAlignment="1">
      <alignment horizontal="center" vertical="center" wrapText="1"/>
    </xf>
    <xf numFmtId="9" fontId="16" fillId="65" borderId="79" xfId="441" applyFont="1" applyFill="1" applyBorder="1" applyAlignment="1">
      <alignment horizontal="center" vertical="center" wrapText="1"/>
    </xf>
    <xf numFmtId="0" fontId="75" fillId="0" borderId="80" xfId="0" applyFont="1" applyFill="1" applyBorder="1" applyAlignment="1">
      <alignment horizontal="center" vertical="center" wrapText="1"/>
    </xf>
    <xf numFmtId="0" fontId="76" fillId="58" borderId="79" xfId="0" applyFont="1" applyFill="1" applyBorder="1" applyAlignment="1">
      <alignment horizontal="center" vertical="center" wrapText="1"/>
    </xf>
    <xf numFmtId="0" fontId="75" fillId="0" borderId="74" xfId="0" applyFont="1" applyFill="1" applyBorder="1" applyAlignment="1">
      <alignment horizontal="center" vertical="center" wrapText="1"/>
    </xf>
    <xf numFmtId="181" fontId="75" fillId="62" borderId="74" xfId="441" applyNumberFormat="1" applyFont="1" applyFill="1" applyBorder="1" applyAlignment="1">
      <alignment horizontal="center" vertical="center" wrapText="1"/>
    </xf>
    <xf numFmtId="0" fontId="76" fillId="0" borderId="79" xfId="0" applyFont="1" applyFill="1" applyBorder="1" applyAlignment="1">
      <alignment horizontal="center" vertical="center" wrapText="1"/>
    </xf>
    <xf numFmtId="9" fontId="75" fillId="0" borderId="75" xfId="441" applyFont="1" applyFill="1" applyBorder="1" applyAlignment="1">
      <alignment horizontal="center" vertical="center" wrapText="1"/>
    </xf>
    <xf numFmtId="0" fontId="77" fillId="0" borderId="79" xfId="0" applyFont="1" applyFill="1" applyBorder="1" applyAlignment="1">
      <alignment horizontal="center" vertical="center" wrapText="1"/>
    </xf>
    <xf numFmtId="9" fontId="75" fillId="0" borderId="79" xfId="441" applyFont="1" applyFill="1" applyBorder="1" applyAlignment="1">
      <alignment horizontal="center" vertical="center" wrapText="1"/>
    </xf>
    <xf numFmtId="0" fontId="78" fillId="0" borderId="79" xfId="325" applyFont="1" applyFill="1" applyBorder="1" applyAlignment="1" applyProtection="1">
      <alignment horizontal="center" vertical="center" wrapText="1"/>
    </xf>
    <xf numFmtId="0" fontId="75" fillId="62" borderId="79" xfId="0" applyFont="1" applyFill="1" applyBorder="1" applyAlignment="1">
      <alignment horizontal="center" vertical="center" wrapText="1"/>
    </xf>
    <xf numFmtId="9" fontId="75" fillId="62" borderId="74" xfId="441" applyFont="1" applyFill="1" applyBorder="1" applyAlignment="1">
      <alignment horizontal="center" vertical="center" wrapText="1"/>
    </xf>
    <xf numFmtId="0" fontId="77" fillId="0" borderId="79" xfId="0" applyFont="1" applyBorder="1" applyAlignment="1">
      <alignment horizontal="center" vertical="center" wrapText="1"/>
    </xf>
    <xf numFmtId="0" fontId="12" fillId="0" borderId="79" xfId="325" applyFill="1" applyBorder="1" applyAlignment="1" applyProtection="1">
      <alignment horizontal="center" vertical="center" wrapText="1"/>
    </xf>
    <xf numFmtId="0" fontId="75" fillId="0" borderId="79" xfId="0" applyFont="1" applyFill="1" applyBorder="1" applyAlignment="1">
      <alignment horizontal="center" vertical="center" wrapText="1"/>
    </xf>
    <xf numFmtId="170" fontId="11" fillId="0" borderId="79" xfId="336" applyFont="1" applyBorder="1" applyAlignment="1">
      <alignment vertical="center"/>
    </xf>
    <xf numFmtId="166" fontId="11" fillId="61" borderId="79" xfId="336" applyNumberFormat="1" applyFont="1" applyFill="1" applyBorder="1" applyAlignment="1">
      <alignment vertical="center"/>
    </xf>
    <xf numFmtId="0" fontId="11" fillId="0" borderId="79" xfId="0" applyFont="1" applyBorder="1" applyAlignment="1">
      <alignment vertical="center"/>
    </xf>
    <xf numFmtId="37" fontId="11" fillId="0" borderId="79" xfId="0" applyNumberFormat="1" applyFont="1" applyBorder="1" applyAlignment="1">
      <alignment vertical="center" wrapText="1"/>
    </xf>
    <xf numFmtId="37" fontId="18" fillId="0" borderId="79" xfId="0" applyNumberFormat="1" applyFont="1" applyBorder="1" applyAlignment="1">
      <alignment vertical="center" wrapText="1"/>
    </xf>
    <xf numFmtId="0" fontId="18" fillId="0" borderId="79" xfId="0" applyFont="1" applyBorder="1"/>
    <xf numFmtId="0" fontId="58" fillId="0" borderId="79" xfId="0" applyFont="1" applyBorder="1" applyAlignment="1">
      <alignment horizontal="center"/>
    </xf>
    <xf numFmtId="0" fontId="58" fillId="0" borderId="80" xfId="0" applyFont="1" applyBorder="1" applyAlignment="1">
      <alignment horizontal="center"/>
    </xf>
    <xf numFmtId="0" fontId="58" fillId="71" borderId="79" xfId="0" applyFont="1" applyFill="1" applyBorder="1" applyAlignment="1">
      <alignment horizontal="center"/>
    </xf>
    <xf numFmtId="170" fontId="58" fillId="71" borderId="79" xfId="336" applyFont="1" applyFill="1" applyBorder="1" applyAlignment="1">
      <alignment horizontal="center"/>
    </xf>
    <xf numFmtId="170" fontId="58" fillId="0" borderId="80" xfId="336" applyFont="1" applyBorder="1" applyAlignment="1">
      <alignment horizontal="center"/>
    </xf>
    <xf numFmtId="0" fontId="0" fillId="0" borderId="79" xfId="0" applyBorder="1" applyAlignment="1">
      <alignment horizontal="right"/>
    </xf>
    <xf numFmtId="0" fontId="11" fillId="0" borderId="79" xfId="0" applyFont="1" applyBorder="1" applyAlignment="1">
      <alignment horizontal="center" vertical="center"/>
    </xf>
    <xf numFmtId="229" fontId="11" fillId="0" borderId="79" xfId="0" applyNumberFormat="1" applyFont="1" applyBorder="1" applyAlignment="1">
      <alignment vertical="center" wrapText="1"/>
    </xf>
    <xf numFmtId="37" fontId="18" fillId="0" borderId="80" xfId="0" applyNumberFormat="1" applyFont="1" applyBorder="1" applyAlignment="1">
      <alignment vertical="center" wrapText="1"/>
    </xf>
    <xf numFmtId="0" fontId="18" fillId="0" borderId="80" xfId="0" applyFont="1" applyBorder="1"/>
    <xf numFmtId="2" fontId="0" fillId="0" borderId="79" xfId="0" applyNumberFormat="1" applyBorder="1"/>
    <xf numFmtId="0" fontId="17" fillId="63" borderId="79" xfId="0" applyFont="1" applyFill="1" applyBorder="1" applyAlignment="1">
      <alignment horizontal="center" vertical="center" wrapText="1"/>
    </xf>
    <xf numFmtId="49" fontId="17" fillId="63" borderId="79" xfId="0" applyNumberFormat="1" applyFont="1" applyFill="1" applyBorder="1" applyAlignment="1">
      <alignment horizontal="center" vertical="center" wrapText="1"/>
    </xf>
    <xf numFmtId="0" fontId="17" fillId="0" borderId="79" xfId="0" applyFont="1" applyBorder="1" applyAlignment="1">
      <alignment horizontal="center" vertical="center" wrapText="1"/>
    </xf>
    <xf numFmtId="170" fontId="11" fillId="0" borderId="79" xfId="336" applyNumberFormat="1" applyFont="1" applyFill="1" applyBorder="1" applyAlignment="1">
      <alignment horizontal="center" vertical="center" wrapText="1"/>
    </xf>
    <xf numFmtId="170" fontId="11" fillId="0" borderId="79" xfId="336" applyFont="1" applyFill="1" applyBorder="1" applyAlignment="1">
      <alignment horizontal="center" vertical="center" wrapText="1"/>
    </xf>
    <xf numFmtId="10" fontId="11" fillId="0" borderId="79" xfId="336" applyNumberFormat="1" applyFont="1" applyFill="1" applyBorder="1" applyAlignment="1">
      <alignment horizontal="center" vertical="center" wrapText="1"/>
    </xf>
    <xf numFmtId="2" fontId="17" fillId="0" borderId="79" xfId="0" applyNumberFormat="1" applyFont="1" applyFill="1" applyBorder="1" applyAlignment="1">
      <alignment horizontal="left" vertical="center" wrapText="1"/>
    </xf>
    <xf numFmtId="17" fontId="11" fillId="0" borderId="79" xfId="0" applyNumberFormat="1" applyFont="1" applyFill="1" applyBorder="1" applyAlignment="1">
      <alignment horizontal="center" vertical="center" wrapText="1"/>
    </xf>
    <xf numFmtId="2" fontId="11" fillId="0" borderId="79" xfId="0" applyNumberFormat="1" applyFont="1" applyFill="1" applyBorder="1" applyAlignment="1">
      <alignment horizontal="left" vertical="center" wrapText="1"/>
    </xf>
    <xf numFmtId="170" fontId="11" fillId="60" borderId="79" xfId="336" applyNumberFormat="1" applyFont="1" applyFill="1" applyBorder="1" applyAlignment="1">
      <alignment horizontal="center" vertical="center" wrapText="1"/>
    </xf>
    <xf numFmtId="2" fontId="17" fillId="72" borderId="79" xfId="0" applyNumberFormat="1" applyFont="1" applyFill="1" applyBorder="1" applyAlignment="1">
      <alignment horizontal="left" vertical="center" wrapText="1"/>
    </xf>
    <xf numFmtId="170" fontId="17" fillId="78" borderId="79" xfId="336" applyNumberFormat="1" applyFont="1" applyFill="1" applyBorder="1" applyAlignment="1">
      <alignment horizontal="center" vertical="center" wrapText="1"/>
    </xf>
    <xf numFmtId="170" fontId="11" fillId="72" borderId="79" xfId="336" applyFont="1" applyFill="1" applyBorder="1" applyAlignment="1">
      <alignment horizontal="center" vertical="center" wrapText="1"/>
    </xf>
    <xf numFmtId="0" fontId="17" fillId="0" borderId="79" xfId="0" applyFont="1" applyBorder="1" applyAlignment="1">
      <alignment horizontal="left" vertical="center" wrapText="1"/>
    </xf>
    <xf numFmtId="170" fontId="17" fillId="0" borderId="79" xfId="336" applyFont="1" applyBorder="1" applyAlignment="1">
      <alignment horizontal="center" vertical="center" wrapText="1"/>
    </xf>
    <xf numFmtId="170" fontId="17" fillId="62" borderId="79" xfId="0" applyNumberFormat="1" applyFont="1" applyFill="1" applyBorder="1" applyAlignment="1">
      <alignment horizontal="center" vertical="center" wrapText="1"/>
    </xf>
    <xf numFmtId="170" fontId="11" fillId="62" borderId="79" xfId="336" applyNumberFormat="1" applyFont="1" applyFill="1" applyBorder="1" applyAlignment="1">
      <alignment horizontal="center" vertical="center" wrapText="1"/>
    </xf>
    <xf numFmtId="170" fontId="17" fillId="0" borderId="79" xfId="336" applyNumberFormat="1" applyFont="1" applyFill="1" applyBorder="1" applyAlignment="1">
      <alignment horizontal="center" vertical="center" wrapText="1"/>
    </xf>
    <xf numFmtId="170" fontId="0" fillId="0" borderId="79" xfId="336" applyFont="1" applyBorder="1"/>
    <xf numFmtId="0" fontId="11" fillId="0" borderId="79" xfId="0" applyFont="1" applyFill="1" applyBorder="1"/>
    <xf numFmtId="9" fontId="0" fillId="0" borderId="79" xfId="0" applyNumberFormat="1" applyBorder="1"/>
    <xf numFmtId="0" fontId="11" fillId="0" borderId="79" xfId="0" applyFont="1" applyFill="1" applyBorder="1" applyAlignment="1">
      <alignment wrapText="1"/>
    </xf>
    <xf numFmtId="14" fontId="0" fillId="0" borderId="79" xfId="0" applyNumberFormat="1" applyBorder="1" applyAlignment="1">
      <alignment vertical="center"/>
    </xf>
    <xf numFmtId="15" fontId="0" fillId="0" borderId="79" xfId="0" applyNumberFormat="1" applyBorder="1" applyAlignment="1">
      <alignment vertical="center"/>
    </xf>
    <xf numFmtId="0" fontId="0" fillId="0" borderId="79" xfId="0" applyBorder="1" applyAlignment="1">
      <alignment vertical="center"/>
    </xf>
    <xf numFmtId="0" fontId="0" fillId="0" borderId="79" xfId="0" applyFill="1" applyBorder="1"/>
    <xf numFmtId="0" fontId="17" fillId="0" borderId="79" xfId="0" applyFont="1" applyFill="1" applyBorder="1" applyAlignment="1">
      <alignment wrapText="1"/>
    </xf>
    <xf numFmtId="170" fontId="17" fillId="0" borderId="79" xfId="336" applyFont="1" applyBorder="1"/>
    <xf numFmtId="170" fontId="0" fillId="0" borderId="79" xfId="0" applyNumberFormat="1" applyBorder="1"/>
    <xf numFmtId="3" fontId="17" fillId="0" borderId="79" xfId="0" applyNumberFormat="1" applyFont="1" applyBorder="1"/>
    <xf numFmtId="208" fontId="0" fillId="0" borderId="79" xfId="0" applyNumberFormat="1" applyBorder="1"/>
    <xf numFmtId="0" fontId="0" fillId="0" borderId="79" xfId="0" applyNumberFormat="1" applyBorder="1"/>
    <xf numFmtId="208" fontId="17" fillId="0" borderId="79" xfId="0" applyNumberFormat="1" applyFont="1" applyBorder="1"/>
    <xf numFmtId="14" fontId="11" fillId="0" borderId="79" xfId="0" applyNumberFormat="1" applyFont="1" applyBorder="1"/>
    <xf numFmtId="15" fontId="0" fillId="60" borderId="79" xfId="0" applyNumberFormat="1" applyFill="1" applyBorder="1"/>
    <xf numFmtId="170" fontId="17" fillId="0" borderId="79" xfId="0" applyNumberFormat="1" applyFont="1" applyBorder="1"/>
    <xf numFmtId="0" fontId="15" fillId="0" borderId="79" xfId="0" applyFont="1" applyBorder="1" applyAlignment="1">
      <alignment horizontal="center" wrapText="1"/>
    </xf>
    <xf numFmtId="39" fontId="14" fillId="0" borderId="79" xfId="0" applyNumberFormat="1" applyFont="1" applyBorder="1" applyAlignment="1">
      <alignment horizontal="center" vertical="center" wrapText="1"/>
    </xf>
    <xf numFmtId="0" fontId="15" fillId="0" borderId="56" xfId="0" applyFont="1" applyFill="1" applyBorder="1" applyAlignment="1">
      <alignment horizontal="left" wrapText="1"/>
    </xf>
    <xf numFmtId="182" fontId="15" fillId="0" borderId="55" xfId="336" applyNumberFormat="1" applyFont="1" applyFill="1" applyBorder="1" applyAlignment="1">
      <alignment horizontal="center" vertical="center"/>
    </xf>
    <xf numFmtId="170" fontId="15" fillId="0" borderId="79" xfId="336" applyNumberFormat="1" applyFont="1" applyFill="1" applyBorder="1" applyAlignment="1">
      <alignment horizontal="center" vertical="center"/>
    </xf>
    <xf numFmtId="0" fontId="15" fillId="0" borderId="56" xfId="0" applyFont="1" applyFill="1" applyBorder="1" applyAlignment="1">
      <alignment horizontal="left" vertical="center" wrapText="1"/>
    </xf>
    <xf numFmtId="14" fontId="15" fillId="0" borderId="55" xfId="0" applyNumberFormat="1" applyFont="1" applyFill="1" applyBorder="1" applyAlignment="1">
      <alignment horizontal="right" vertical="center" wrapText="1"/>
    </xf>
    <xf numFmtId="0" fontId="14" fillId="56" borderId="75" xfId="0" applyFont="1" applyFill="1" applyBorder="1" applyAlignment="1">
      <alignment horizontal="center" vertical="center" wrapText="1"/>
    </xf>
    <xf numFmtId="39" fontId="15" fillId="56" borderId="80" xfId="0" applyNumberFormat="1" applyFont="1" applyFill="1" applyBorder="1" applyAlignment="1">
      <alignment horizontal="center" vertical="center" wrapText="1"/>
    </xf>
    <xf numFmtId="39" fontId="14" fillId="57" borderId="79" xfId="0" applyNumberFormat="1" applyFont="1" applyFill="1" applyBorder="1" applyAlignment="1">
      <alignment horizontal="center" vertical="center" wrapText="1"/>
    </xf>
    <xf numFmtId="1" fontId="15" fillId="0" borderId="55" xfId="0" applyNumberFormat="1" applyFont="1" applyFill="1" applyBorder="1" applyAlignment="1">
      <alignment horizontal="right" wrapText="1"/>
    </xf>
    <xf numFmtId="39" fontId="15" fillId="57" borderId="79" xfId="0" applyNumberFormat="1" applyFont="1" applyFill="1" applyBorder="1" applyAlignment="1">
      <alignment horizontal="center" vertical="center" wrapText="1"/>
    </xf>
    <xf numFmtId="0" fontId="14" fillId="0" borderId="79" xfId="0" applyFont="1" applyBorder="1" applyAlignment="1">
      <alignment horizontal="center" vertical="center" wrapText="1"/>
    </xf>
    <xf numFmtId="15" fontId="14" fillId="0" borderId="79" xfId="0" applyNumberFormat="1" applyFont="1" applyBorder="1" applyAlignment="1">
      <alignment horizontal="center" vertical="center" wrapText="1"/>
    </xf>
    <xf numFmtId="0" fontId="15" fillId="0" borderId="79" xfId="0" applyFont="1" applyBorder="1" applyAlignment="1"/>
    <xf numFmtId="0" fontId="15" fillId="0" borderId="79" xfId="0" applyFont="1" applyBorder="1" applyAlignment="1">
      <alignment horizontal="center" vertical="center"/>
    </xf>
    <xf numFmtId="0" fontId="15" fillId="0" borderId="79" xfId="0" applyFont="1" applyFill="1" applyBorder="1" applyAlignment="1">
      <alignment vertical="center" wrapText="1"/>
    </xf>
    <xf numFmtId="0" fontId="15" fillId="0" borderId="79" xfId="0" applyFont="1" applyFill="1" applyBorder="1" applyAlignment="1">
      <alignment horizontal="center" vertical="center" wrapText="1"/>
    </xf>
    <xf numFmtId="9" fontId="15" fillId="0" borderId="79" xfId="0" applyNumberFormat="1" applyFont="1" applyFill="1" applyBorder="1" applyAlignment="1">
      <alignment horizontal="center" vertical="center" wrapText="1"/>
    </xf>
    <xf numFmtId="15" fontId="15" fillId="0" borderId="79" xfId="0" applyNumberFormat="1" applyFont="1" applyFill="1" applyBorder="1" applyAlignment="1">
      <alignment horizontal="center" vertical="center" wrapText="1"/>
    </xf>
    <xf numFmtId="39" fontId="15" fillId="0" borderId="79" xfId="0" applyNumberFormat="1" applyFont="1" applyFill="1" applyBorder="1" applyAlignment="1">
      <alignment horizontal="center" vertical="center" wrapText="1"/>
    </xf>
    <xf numFmtId="39" fontId="15" fillId="0" borderId="79" xfId="0" applyNumberFormat="1" applyFont="1" applyBorder="1" applyAlignment="1">
      <alignment horizontal="right" vertical="center" wrapText="1"/>
    </xf>
    <xf numFmtId="0" fontId="56" fillId="0" borderId="79" xfId="0" applyFont="1" applyFill="1" applyBorder="1" applyAlignment="1">
      <alignment horizontal="left" vertical="center" wrapText="1"/>
    </xf>
    <xf numFmtId="10" fontId="15" fillId="0" borderId="79" xfId="0" applyNumberFormat="1" applyFont="1" applyFill="1" applyBorder="1" applyAlignment="1">
      <alignment horizontal="center" vertical="center" wrapText="1"/>
    </xf>
    <xf numFmtId="0" fontId="15" fillId="0" borderId="79" xfId="0" applyFont="1" applyBorder="1" applyAlignment="1">
      <alignment horizontal="center" vertical="center" wrapText="1"/>
    </xf>
    <xf numFmtId="9" fontId="15" fillId="0" borderId="79" xfId="0" applyNumberFormat="1" applyFont="1" applyBorder="1" applyAlignment="1">
      <alignment horizontal="center" vertical="center" wrapText="1"/>
    </xf>
    <xf numFmtId="15" fontId="15" fillId="0" borderId="79" xfId="0" applyNumberFormat="1" applyFont="1" applyBorder="1" applyAlignment="1">
      <alignment horizontal="center" vertical="center" wrapText="1"/>
    </xf>
    <xf numFmtId="39" fontId="15" fillId="0" borderId="79" xfId="0" applyNumberFormat="1" applyFont="1" applyBorder="1" applyAlignment="1">
      <alignment horizontal="center" vertical="center" wrapText="1"/>
    </xf>
    <xf numFmtId="0" fontId="15" fillId="0" borderId="79" xfId="0" applyFont="1" applyFill="1" applyBorder="1" applyAlignment="1">
      <alignment horizontal="left" vertical="center" wrapText="1"/>
    </xf>
    <xf numFmtId="0" fontId="15" fillId="0" borderId="79" xfId="0" applyFont="1" applyBorder="1" applyAlignment="1">
      <alignment vertical="center" wrapText="1"/>
    </xf>
    <xf numFmtId="0" fontId="15" fillId="62" borderId="80" xfId="0" applyFont="1" applyFill="1" applyBorder="1" applyAlignment="1">
      <alignment horizontal="center" vertical="center" wrapText="1"/>
    </xf>
    <xf numFmtId="0" fontId="14" fillId="62" borderId="79" xfId="0" applyFont="1" applyFill="1" applyBorder="1" applyAlignment="1">
      <alignment horizontal="center" vertical="center" wrapText="1"/>
    </xf>
    <xf numFmtId="0" fontId="15" fillId="0" borderId="79" xfId="0" applyFont="1" applyBorder="1" applyAlignment="1">
      <alignment wrapText="1"/>
    </xf>
    <xf numFmtId="0" fontId="15" fillId="62" borderId="79" xfId="0" applyFont="1" applyFill="1" applyBorder="1" applyAlignment="1">
      <alignment horizontal="left" vertical="center" wrapText="1"/>
    </xf>
    <xf numFmtId="0" fontId="56" fillId="62" borderId="79" xfId="0" applyFont="1" applyFill="1" applyBorder="1" applyAlignment="1">
      <alignment horizontal="left" vertical="center" wrapText="1"/>
    </xf>
    <xf numFmtId="0" fontId="14" fillId="0" borderId="79" xfId="0" applyFont="1" applyFill="1" applyBorder="1" applyAlignment="1">
      <alignment horizontal="left" vertical="center" wrapText="1"/>
    </xf>
    <xf numFmtId="0" fontId="15" fillId="0" borderId="80" xfId="0" applyFont="1" applyFill="1" applyBorder="1" applyAlignment="1">
      <alignment horizontal="center" vertical="center" wrapText="1"/>
    </xf>
    <xf numFmtId="9" fontId="15" fillId="0" borderId="79" xfId="0" applyNumberFormat="1" applyFont="1" applyFill="1" applyBorder="1" applyAlignment="1">
      <alignment vertical="center" wrapText="1"/>
    </xf>
    <xf numFmtId="170" fontId="15" fillId="0" borderId="79" xfId="336" applyFont="1" applyBorder="1" applyAlignment="1">
      <alignment vertical="center" wrapText="1"/>
    </xf>
    <xf numFmtId="9" fontId="15" fillId="0" borderId="79" xfId="441" applyFont="1" applyFill="1" applyBorder="1" applyAlignment="1">
      <alignment vertical="center" wrapText="1"/>
    </xf>
    <xf numFmtId="0" fontId="15" fillId="0" borderId="80" xfId="0" applyFont="1" applyBorder="1" applyAlignment="1">
      <alignment horizontal="center" vertical="center" wrapText="1"/>
    </xf>
    <xf numFmtId="0" fontId="56" fillId="0" borderId="79" xfId="0" applyFont="1" applyFill="1" applyBorder="1" applyAlignment="1">
      <alignment vertical="center" wrapText="1"/>
    </xf>
    <xf numFmtId="0" fontId="73" fillId="0" borderId="79" xfId="0" applyFont="1" applyFill="1" applyBorder="1" applyAlignment="1">
      <alignment vertical="center" wrapText="1"/>
    </xf>
    <xf numFmtId="0" fontId="11" fillId="0" borderId="79" xfId="407" applyFont="1" applyBorder="1" applyAlignment="1">
      <alignment horizontal="center" vertical="center" wrapText="1"/>
    </xf>
    <xf numFmtId="225" fontId="11" fillId="0" borderId="79" xfId="336" applyNumberFormat="1" applyFont="1" applyBorder="1" applyAlignment="1">
      <alignment horizontal="center" vertical="center"/>
    </xf>
    <xf numFmtId="225" fontId="11" fillId="62" borderId="79" xfId="336" applyNumberFormat="1" applyFont="1" applyFill="1" applyBorder="1" applyAlignment="1">
      <alignment horizontal="center" vertical="center"/>
    </xf>
    <xf numFmtId="227" fontId="17" fillId="60" borderId="55" xfId="407" applyNumberFormat="1" applyFont="1" applyFill="1" applyBorder="1" applyAlignment="1">
      <alignment horizontal="center" vertical="center" wrapText="1"/>
    </xf>
    <xf numFmtId="9" fontId="11" fillId="76" borderId="79" xfId="441" applyFont="1" applyFill="1" applyBorder="1" applyAlignment="1">
      <alignment horizontal="justify" vertical="center" wrapText="1"/>
    </xf>
    <xf numFmtId="226" fontId="11" fillId="76" borderId="79" xfId="407" applyNumberFormat="1" applyFont="1" applyFill="1" applyBorder="1" applyAlignment="1">
      <alignment horizontal="center" vertical="center" wrapText="1"/>
    </xf>
    <xf numFmtId="225" fontId="11" fillId="76" borderId="79" xfId="407" applyNumberFormat="1" applyFont="1" applyFill="1" applyBorder="1" applyAlignment="1">
      <alignment horizontal="center" vertical="center" wrapText="1"/>
    </xf>
    <xf numFmtId="9" fontId="11" fillId="0" borderId="79" xfId="441" applyFont="1" applyFill="1" applyBorder="1" applyAlignment="1">
      <alignment horizontal="justify" vertical="center" wrapText="1"/>
    </xf>
    <xf numFmtId="226" fontId="11" fillId="0" borderId="79" xfId="407" applyNumberFormat="1" applyFont="1" applyFill="1" applyBorder="1" applyAlignment="1">
      <alignment horizontal="center" vertical="center" wrapText="1"/>
    </xf>
    <xf numFmtId="225" fontId="11" fillId="0" borderId="79" xfId="407" applyNumberFormat="1" applyFont="1" applyFill="1" applyBorder="1" applyAlignment="1">
      <alignment horizontal="center" vertical="center" wrapText="1"/>
    </xf>
    <xf numFmtId="0" fontId="58" fillId="0" borderId="79" xfId="407" applyFont="1" applyBorder="1" applyAlignment="1">
      <alignment horizontal="center"/>
    </xf>
    <xf numFmtId="225" fontId="58" fillId="0" borderId="79" xfId="336" applyNumberFormat="1" applyFont="1" applyBorder="1"/>
    <xf numFmtId="0" fontId="15" fillId="0" borderId="79" xfId="407" applyFont="1" applyBorder="1" applyAlignment="1">
      <alignment horizontal="center"/>
    </xf>
    <xf numFmtId="225" fontId="11" fillId="0" borderId="79" xfId="336" applyNumberFormat="1" applyFont="1" applyBorder="1"/>
    <xf numFmtId="208" fontId="11" fillId="76" borderId="79" xfId="407" applyNumberFormat="1" applyFont="1" applyFill="1" applyBorder="1" applyAlignment="1">
      <alignment horizontal="right" vertical="center" wrapText="1"/>
    </xf>
    <xf numFmtId="0" fontId="15" fillId="0" borderId="79" xfId="407" applyFont="1" applyBorder="1" applyAlignment="1">
      <alignment horizontal="center" vertical="center" wrapText="1"/>
    </xf>
    <xf numFmtId="225" fontId="11" fillId="0" borderId="79" xfId="336" applyNumberFormat="1" applyFont="1" applyBorder="1" applyAlignment="1">
      <alignment vertical="center"/>
    </xf>
    <xf numFmtId="0" fontId="15" fillId="0" borderId="79" xfId="407" applyFont="1" applyBorder="1" applyAlignment="1">
      <alignment horizontal="center" wrapText="1"/>
    </xf>
    <xf numFmtId="225" fontId="11" fillId="0" borderId="79" xfId="336" applyNumberFormat="1" applyFont="1" applyBorder="1" applyAlignment="1">
      <alignment wrapText="1"/>
    </xf>
    <xf numFmtId="0" fontId="11" fillId="0" borderId="79" xfId="407" applyFont="1" applyBorder="1" applyAlignment="1">
      <alignment horizontal="center" vertical="center"/>
    </xf>
    <xf numFmtId="225" fontId="11" fillId="0" borderId="79" xfId="336" applyNumberFormat="1" applyFont="1" applyBorder="1" applyAlignment="1">
      <alignment horizontal="center" wrapText="1"/>
    </xf>
    <xf numFmtId="225" fontId="11" fillId="0" borderId="79" xfId="407" applyNumberFormat="1" applyFont="1" applyBorder="1"/>
    <xf numFmtId="0" fontId="65" fillId="56" borderId="79" xfId="522" applyFont="1" applyFill="1" applyBorder="1" applyAlignment="1">
      <alignment horizontal="center" vertical="center" wrapText="1"/>
    </xf>
    <xf numFmtId="49" fontId="65" fillId="56" borderId="79" xfId="522" applyNumberFormat="1" applyFont="1" applyFill="1" applyBorder="1" applyAlignment="1">
      <alignment horizontal="center" vertical="center" wrapText="1"/>
    </xf>
    <xf numFmtId="0" fontId="65" fillId="67" borderId="80" xfId="522" applyFont="1" applyFill="1" applyBorder="1" applyAlignment="1">
      <alignment horizontal="center" vertical="center" wrapText="1"/>
    </xf>
    <xf numFmtId="0" fontId="65" fillId="67" borderId="80" xfId="522" applyFont="1" applyFill="1" applyBorder="1" applyAlignment="1">
      <alignment vertical="center" wrapText="1"/>
    </xf>
    <xf numFmtId="0" fontId="66" fillId="67" borderId="79" xfId="522" applyFont="1" applyFill="1" applyBorder="1" applyAlignment="1">
      <alignment horizontal="center" vertical="center" wrapText="1"/>
    </xf>
    <xf numFmtId="49" fontId="66" fillId="67" borderId="79" xfId="522" applyNumberFormat="1" applyFont="1" applyFill="1" applyBorder="1" applyAlignment="1">
      <alignment horizontal="center" vertical="center" wrapText="1"/>
    </xf>
    <xf numFmtId="0" fontId="66" fillId="67" borderId="79" xfId="522" applyFont="1" applyFill="1" applyBorder="1" applyAlignment="1">
      <alignment horizontal="left" vertical="center" wrapText="1"/>
    </xf>
    <xf numFmtId="0" fontId="66" fillId="0" borderId="79" xfId="522" applyFont="1" applyFill="1" applyBorder="1" applyAlignment="1">
      <alignment horizontal="center" vertical="center" wrapText="1"/>
    </xf>
    <xf numFmtId="0" fontId="66" fillId="0" borderId="79" xfId="522" applyFont="1" applyFill="1" applyBorder="1" applyAlignment="1">
      <alignment horizontal="left" vertical="center" wrapText="1"/>
    </xf>
    <xf numFmtId="49" fontId="66" fillId="0" borderId="79" xfId="522" applyNumberFormat="1" applyFont="1" applyFill="1" applyBorder="1" applyAlignment="1">
      <alignment horizontal="center" vertical="center" wrapText="1"/>
    </xf>
    <xf numFmtId="39" fontId="65" fillId="57" borderId="79" xfId="522" applyNumberFormat="1" applyFont="1" applyFill="1" applyBorder="1" applyAlignment="1">
      <alignment horizontal="center" vertical="center" wrapText="1"/>
    </xf>
    <xf numFmtId="17" fontId="66" fillId="0" borderId="79" xfId="522" applyNumberFormat="1" applyFont="1" applyFill="1" applyBorder="1" applyAlignment="1">
      <alignment horizontal="center" vertical="center" wrapText="1"/>
    </xf>
    <xf numFmtId="0" fontId="66" fillId="0" borderId="79" xfId="522" applyNumberFormat="1" applyFont="1" applyFill="1" applyBorder="1" applyAlignment="1">
      <alignment horizontal="center" vertical="center" wrapText="1"/>
    </xf>
    <xf numFmtId="0" fontId="66" fillId="0" borderId="75" xfId="522" applyFont="1" applyFill="1" applyBorder="1" applyAlignment="1">
      <alignment horizontal="left" vertical="center" wrapText="1"/>
    </xf>
    <xf numFmtId="175" fontId="66" fillId="0" borderId="79" xfId="577" applyFont="1" applyFill="1" applyBorder="1" applyAlignment="1">
      <alignment horizontal="center" vertical="center" wrapText="1"/>
    </xf>
    <xf numFmtId="0" fontId="65" fillId="58" borderId="80" xfId="522" applyFont="1" applyFill="1" applyBorder="1" applyAlignment="1">
      <alignment horizontal="center" vertical="center" wrapText="1"/>
    </xf>
    <xf numFmtId="0" fontId="65" fillId="58" borderId="74" xfId="522" applyFont="1" applyFill="1" applyBorder="1" applyAlignment="1">
      <alignment horizontal="center" vertical="center" wrapText="1"/>
    </xf>
    <xf numFmtId="0" fontId="65" fillId="58" borderId="75" xfId="522" applyFont="1" applyFill="1" applyBorder="1" applyAlignment="1">
      <alignment horizontal="center" vertical="center" wrapText="1"/>
    </xf>
    <xf numFmtId="14" fontId="66" fillId="0" borderId="79" xfId="522" applyNumberFormat="1" applyFont="1" applyFill="1" applyBorder="1" applyAlignment="1">
      <alignment horizontal="center" vertical="center" wrapText="1"/>
    </xf>
    <xf numFmtId="1" fontId="58" fillId="69" borderId="79" xfId="522" applyNumberFormat="1" applyFont="1" applyFill="1" applyBorder="1" applyAlignment="1">
      <alignment horizontal="center" vertical="center" wrapText="1"/>
    </xf>
    <xf numFmtId="1" fontId="36" fillId="69" borderId="79" xfId="522" applyNumberFormat="1" applyFont="1" applyFill="1" applyBorder="1" applyAlignment="1">
      <alignment horizontal="center" vertical="center" wrapText="1"/>
    </xf>
    <xf numFmtId="0" fontId="68" fillId="58" borderId="80" xfId="522" applyFont="1" applyFill="1" applyBorder="1" applyAlignment="1">
      <alignment horizontal="center" vertical="center" wrapText="1"/>
    </xf>
    <xf numFmtId="0" fontId="68" fillId="58" borderId="74" xfId="522" applyFont="1" applyFill="1" applyBorder="1" applyAlignment="1">
      <alignment horizontal="center" vertical="center" wrapText="1"/>
    </xf>
    <xf numFmtId="0" fontId="67" fillId="58" borderId="80" xfId="522" applyFont="1" applyFill="1" applyBorder="1" applyAlignment="1">
      <alignment horizontal="center" vertical="center" wrapText="1"/>
    </xf>
    <xf numFmtId="0" fontId="67" fillId="58" borderId="74" xfId="522" applyFont="1" applyFill="1" applyBorder="1" applyAlignment="1">
      <alignment horizontal="center" vertical="center" wrapText="1"/>
    </xf>
    <xf numFmtId="0" fontId="67" fillId="58" borderId="75" xfId="522" applyFont="1" applyFill="1" applyBorder="1" applyAlignment="1">
      <alignment horizontal="center" vertical="center" wrapText="1"/>
    </xf>
    <xf numFmtId="0" fontId="65" fillId="67" borderId="79" xfId="522" applyFont="1" applyFill="1" applyBorder="1" applyAlignment="1">
      <alignment horizontal="center" vertical="center" wrapText="1"/>
    </xf>
    <xf numFmtId="49" fontId="65" fillId="67" borderId="79" xfId="522" applyNumberFormat="1" applyFont="1" applyFill="1" applyBorder="1" applyAlignment="1">
      <alignment horizontal="center" vertical="center" wrapText="1"/>
    </xf>
    <xf numFmtId="3" fontId="65" fillId="67" borderId="79" xfId="522" applyNumberFormat="1" applyFont="1" applyFill="1" applyBorder="1" applyAlignment="1">
      <alignment horizontal="center" vertical="center" wrapText="1"/>
    </xf>
    <xf numFmtId="170" fontId="66" fillId="0" borderId="79" xfId="522" applyNumberFormat="1" applyFont="1" applyFill="1" applyBorder="1" applyAlignment="1">
      <alignment horizontal="center" vertical="center" wrapText="1"/>
    </xf>
    <xf numFmtId="0" fontId="63" fillId="0" borderId="79" xfId="522" applyFont="1" applyFill="1" applyBorder="1" applyAlignment="1">
      <alignment horizontal="left" vertical="center" wrapText="1"/>
    </xf>
    <xf numFmtId="39" fontId="66" fillId="0" borderId="79" xfId="522" applyNumberFormat="1" applyFont="1" applyFill="1" applyBorder="1" applyAlignment="1">
      <alignment horizontal="center" vertical="center" wrapText="1"/>
    </xf>
    <xf numFmtId="14" fontId="15" fillId="0" borderId="55" xfId="0" applyNumberFormat="1" applyFont="1" applyFill="1" applyBorder="1" applyAlignment="1">
      <alignment horizontal="right" wrapText="1"/>
    </xf>
    <xf numFmtId="39" fontId="18" fillId="0" borderId="79" xfId="0" applyNumberFormat="1" applyFont="1" applyBorder="1" applyAlignment="1">
      <alignment horizontal="center" wrapText="1"/>
    </xf>
    <xf numFmtId="0" fontId="18" fillId="0" borderId="79" xfId="0" applyFont="1" applyBorder="1" applyAlignment="1">
      <alignment horizontal="center" vertical="center"/>
    </xf>
    <xf numFmtId="0" fontId="15" fillId="62" borderId="79" xfId="0" applyFont="1" applyFill="1" applyBorder="1" applyAlignment="1">
      <alignment horizontal="center" vertical="center" wrapText="1"/>
    </xf>
    <xf numFmtId="183" fontId="56" fillId="0" borderId="79" xfId="0" applyNumberFormat="1" applyFont="1" applyFill="1" applyBorder="1" applyAlignment="1">
      <alignment horizontal="center" vertical="center" wrapText="1"/>
    </xf>
    <xf numFmtId="0" fontId="56" fillId="0" borderId="79" xfId="0" applyFont="1" applyFill="1" applyBorder="1" applyAlignment="1">
      <alignment horizontal="center" vertical="center" wrapText="1"/>
    </xf>
    <xf numFmtId="15" fontId="15" fillId="60" borderId="79" xfId="0" applyNumberFormat="1" applyFont="1" applyFill="1" applyBorder="1" applyAlignment="1">
      <alignment horizontal="center" vertical="center" wrapText="1"/>
    </xf>
    <xf numFmtId="39" fontId="15" fillId="0" borderId="79" xfId="0" applyNumberFormat="1" applyFont="1" applyFill="1" applyBorder="1" applyAlignment="1">
      <alignment horizontal="right" vertical="center" wrapText="1"/>
    </xf>
    <xf numFmtId="9" fontId="11" fillId="0" borderId="79" xfId="441" applyFont="1" applyFill="1" applyBorder="1" applyAlignment="1">
      <alignment horizontal="center" vertical="center" wrapText="1"/>
    </xf>
    <xf numFmtId="227" fontId="70" fillId="0" borderId="55" xfId="407" applyNumberFormat="1" applyFont="1" applyBorder="1" applyAlignment="1">
      <alignment horizontal="center" vertical="center" wrapText="1"/>
    </xf>
    <xf numFmtId="180" fontId="15" fillId="0" borderId="0" xfId="0" applyNumberFormat="1" applyFont="1"/>
    <xf numFmtId="0" fontId="17" fillId="0" borderId="79" xfId="0" applyFont="1" applyFill="1" applyBorder="1" applyAlignment="1">
      <alignment horizontal="center" vertical="center"/>
    </xf>
    <xf numFmtId="0" fontId="0" fillId="0" borderId="79" xfId="0" applyFill="1" applyBorder="1" applyAlignment="1">
      <alignment vertical="center"/>
    </xf>
    <xf numFmtId="0" fontId="11" fillId="0" borderId="0" xfId="0" applyFont="1" applyFill="1"/>
    <xf numFmtId="0" fontId="0" fillId="0" borderId="79" xfId="0" applyFill="1" applyBorder="1" applyAlignment="1">
      <alignment horizontal="center" vertical="center" wrapText="1"/>
    </xf>
    <xf numFmtId="175" fontId="11" fillId="0" borderId="0" xfId="0" applyNumberFormat="1" applyFont="1" applyFill="1"/>
    <xf numFmtId="14" fontId="0" fillId="0" borderId="79" xfId="0" applyNumberFormat="1" applyBorder="1"/>
    <xf numFmtId="2" fontId="0" fillId="0" borderId="79" xfId="0" applyNumberFormat="1" applyFill="1" applyBorder="1"/>
    <xf numFmtId="0" fontId="11" fillId="0" borderId="0" xfId="0" applyFont="1" applyAlignment="1">
      <alignment horizontal="left" wrapText="1"/>
    </xf>
    <xf numFmtId="170" fontId="15" fillId="0" borderId="0" xfId="1106" applyFont="1" applyFill="1" applyBorder="1" applyAlignment="1">
      <alignment horizontal="left" vertical="center" wrapText="1"/>
    </xf>
    <xf numFmtId="170" fontId="15" fillId="0" borderId="0" xfId="0" applyNumberFormat="1" applyFont="1" applyFill="1" applyBorder="1" applyAlignment="1">
      <alignment horizontal="left" vertical="center" wrapText="1"/>
    </xf>
    <xf numFmtId="0" fontId="0" fillId="0" borderId="0" xfId="0" applyAlignment="1">
      <alignment vertical="center"/>
    </xf>
    <xf numFmtId="170" fontId="15" fillId="0" borderId="79" xfId="336" applyFont="1" applyFill="1" applyBorder="1" applyAlignment="1">
      <alignment vertical="center" wrapText="1"/>
    </xf>
    <xf numFmtId="0" fontId="15" fillId="0" borderId="18" xfId="0" applyFont="1" applyFill="1" applyBorder="1" applyAlignment="1">
      <alignment horizontal="center" vertical="center" wrapText="1"/>
    </xf>
    <xf numFmtId="0" fontId="83" fillId="0" borderId="110" xfId="0" applyFont="1" applyFill="1" applyBorder="1" applyAlignment="1">
      <alignment horizontal="center" vertical="center" wrapText="1"/>
    </xf>
    <xf numFmtId="0" fontId="15" fillId="0" borderId="18" xfId="0" applyFont="1" applyBorder="1" applyAlignment="1">
      <alignment horizontal="center" vertical="center" wrapText="1"/>
    </xf>
    <xf numFmtId="2" fontId="15" fillId="0" borderId="0" xfId="0" applyNumberFormat="1" applyFont="1" applyAlignment="1">
      <alignment wrapText="1"/>
    </xf>
    <xf numFmtId="9" fontId="15" fillId="0" borderId="0" xfId="0" applyNumberFormat="1" applyFont="1" applyAlignment="1">
      <alignment wrapText="1"/>
    </xf>
    <xf numFmtId="0" fontId="11" fillId="0" borderId="79" xfId="0" applyFont="1" applyBorder="1" applyAlignment="1">
      <alignment vertical="center" wrapText="1"/>
    </xf>
    <xf numFmtId="0" fontId="17" fillId="0" borderId="79" xfId="0" applyFont="1" applyBorder="1" applyAlignment="1">
      <alignment vertical="center"/>
    </xf>
    <xf numFmtId="0" fontId="17" fillId="0" borderId="79" xfId="0" applyFont="1" applyBorder="1" applyAlignment="1">
      <alignment vertical="center" wrapText="1"/>
    </xf>
    <xf numFmtId="39" fontId="15" fillId="56" borderId="79" xfId="0" applyNumberFormat="1" applyFont="1" applyFill="1" applyBorder="1" applyAlignment="1">
      <alignment horizontal="center" vertical="center" wrapText="1"/>
    </xf>
    <xf numFmtId="39" fontId="15" fillId="0" borderId="0" xfId="0" applyNumberFormat="1" applyFont="1" applyFill="1" applyBorder="1" applyAlignment="1">
      <alignment horizontal="center" vertical="center" wrapText="1"/>
    </xf>
    <xf numFmtId="0" fontId="14" fillId="0" borderId="0" xfId="0" applyFont="1" applyFill="1" applyBorder="1" applyAlignment="1">
      <alignment horizontal="center" vertical="center" wrapText="1"/>
    </xf>
    <xf numFmtId="2" fontId="0" fillId="60" borderId="79" xfId="0" applyNumberFormat="1" applyFill="1" applyBorder="1"/>
    <xf numFmtId="10" fontId="15" fillId="0" borderId="0" xfId="0" applyNumberFormat="1" applyFont="1"/>
    <xf numFmtId="0" fontId="0" fillId="0" borderId="0" xfId="0" applyFill="1"/>
    <xf numFmtId="0" fontId="0" fillId="0" borderId="79" xfId="0" applyBorder="1" applyAlignment="1">
      <alignment vertical="center" wrapText="1"/>
    </xf>
    <xf numFmtId="0" fontId="15" fillId="0" borderId="0" xfId="0" applyFont="1" applyFill="1"/>
    <xf numFmtId="0" fontId="15" fillId="0" borderId="0" xfId="0" applyFont="1" applyFill="1" applyAlignment="1">
      <alignment vertical="top"/>
    </xf>
    <xf numFmtId="182" fontId="15" fillId="60" borderId="55" xfId="336" applyNumberFormat="1" applyFont="1" applyFill="1" applyBorder="1" applyAlignment="1">
      <alignment horizontal="center" vertical="center"/>
    </xf>
    <xf numFmtId="182" fontId="15" fillId="0" borderId="79" xfId="336" applyNumberFormat="1" applyFont="1" applyFill="1" applyBorder="1" applyAlignment="1">
      <alignment horizontal="center" vertical="center"/>
    </xf>
    <xf numFmtId="37" fontId="15" fillId="57" borderId="79" xfId="0" applyNumberFormat="1" applyFont="1" applyFill="1" applyBorder="1" applyAlignment="1">
      <alignment horizontal="right" vertical="center" wrapText="1"/>
    </xf>
    <xf numFmtId="0" fontId="15" fillId="0" borderId="0" xfId="0" applyFont="1" applyFill="1" applyAlignment="1">
      <alignment horizontal="left" vertical="center" wrapText="1"/>
    </xf>
    <xf numFmtId="170" fontId="15" fillId="0" borderId="0" xfId="1106" applyFont="1" applyFill="1" applyAlignment="1">
      <alignment horizontal="left" vertical="center" wrapText="1"/>
    </xf>
    <xf numFmtId="9" fontId="15" fillId="0" borderId="0" xfId="0" applyNumberFormat="1" applyFont="1" applyAlignment="1">
      <alignment vertical="center"/>
    </xf>
    <xf numFmtId="0" fontId="17" fillId="0" borderId="79" xfId="0" applyFont="1" applyBorder="1" applyAlignment="1">
      <alignment horizontal="center"/>
    </xf>
    <xf numFmtId="170" fontId="0" fillId="0" borderId="79" xfId="0" applyNumberFormat="1" applyBorder="1" applyAlignment="1">
      <alignment horizontal="right"/>
    </xf>
    <xf numFmtId="170" fontId="15" fillId="0" borderId="0" xfId="1106" applyFont="1"/>
    <xf numFmtId="0" fontId="14" fillId="0" borderId="79" xfId="0" applyFont="1" applyBorder="1" applyAlignment="1">
      <alignment horizontal="center" vertical="center"/>
    </xf>
    <xf numFmtId="0" fontId="17" fillId="0" borderId="79" xfId="0" applyFont="1" applyBorder="1" applyAlignment="1">
      <alignment horizontal="center"/>
    </xf>
    <xf numFmtId="0" fontId="14" fillId="0" borderId="0" xfId="0" applyFont="1" applyAlignment="1">
      <alignment horizontal="center" vertical="center" wrapText="1"/>
    </xf>
    <xf numFmtId="0" fontId="11" fillId="0" borderId="79" xfId="912" applyFont="1" applyBorder="1" applyAlignment="1">
      <alignment horizontal="left" vertical="center" wrapText="1"/>
    </xf>
    <xf numFmtId="0" fontId="11" fillId="0" borderId="79" xfId="407" applyFont="1" applyFill="1" applyBorder="1" applyAlignment="1">
      <alignment horizontal="center" vertical="center" wrapText="1"/>
    </xf>
    <xf numFmtId="0" fontId="17" fillId="0" borderId="79" xfId="407" applyFont="1" applyFill="1" applyBorder="1" applyAlignment="1">
      <alignment horizontal="center" vertical="center" wrapText="1"/>
    </xf>
    <xf numFmtId="170" fontId="11" fillId="79" borderId="79" xfId="336" applyNumberFormat="1" applyFont="1" applyFill="1" applyBorder="1" applyAlignment="1">
      <alignment horizontal="center" vertical="center" wrapText="1"/>
    </xf>
    <xf numFmtId="170" fontId="11" fillId="79" borderId="79" xfId="336" applyFont="1" applyFill="1" applyBorder="1" applyAlignment="1">
      <alignment horizontal="center" vertical="center" wrapText="1"/>
    </xf>
    <xf numFmtId="17" fontId="11" fillId="79" borderId="79" xfId="0" applyNumberFormat="1" applyFont="1" applyFill="1" applyBorder="1" applyAlignment="1">
      <alignment horizontal="center" vertical="center" wrapText="1"/>
    </xf>
    <xf numFmtId="14" fontId="0" fillId="0" borderId="79" xfId="0" applyNumberFormat="1" applyFill="1" applyBorder="1"/>
    <xf numFmtId="2" fontId="0" fillId="0" borderId="0" xfId="0" applyNumberFormat="1"/>
    <xf numFmtId="0" fontId="0" fillId="60" borderId="79" xfId="0" applyFill="1" applyBorder="1"/>
    <xf numFmtId="170" fontId="11" fillId="60" borderId="111" xfId="336" applyNumberFormat="1" applyFont="1" applyFill="1" applyBorder="1" applyAlignment="1">
      <alignment horizontal="center" vertical="center" wrapText="1"/>
    </xf>
    <xf numFmtId="170" fontId="11" fillId="0" borderId="111" xfId="336" applyFont="1" applyFill="1" applyBorder="1" applyAlignment="1">
      <alignment horizontal="center" vertical="center" wrapText="1"/>
    </xf>
    <xf numFmtId="0" fontId="17" fillId="0" borderId="111" xfId="0" applyFont="1" applyBorder="1" applyAlignment="1">
      <alignment horizontal="center"/>
    </xf>
    <xf numFmtId="0" fontId="0" fillId="0" borderId="111" xfId="0" applyBorder="1"/>
    <xf numFmtId="0" fontId="0" fillId="0" borderId="111" xfId="0" applyFill="1" applyBorder="1"/>
    <xf numFmtId="208" fontId="0" fillId="0" borderId="111" xfId="0" applyNumberFormat="1" applyBorder="1"/>
    <xf numFmtId="208" fontId="0" fillId="0" borderId="111" xfId="0" applyNumberFormat="1" applyFill="1" applyBorder="1"/>
    <xf numFmtId="14" fontId="0" fillId="0" borderId="111" xfId="0" applyNumberFormat="1" applyBorder="1"/>
    <xf numFmtId="9" fontId="0" fillId="0" borderId="111" xfId="1126" applyFont="1" applyBorder="1"/>
    <xf numFmtId="15" fontId="0" fillId="0" borderId="111" xfId="0" applyNumberFormat="1" applyBorder="1" applyAlignment="1">
      <alignment vertical="center"/>
    </xf>
    <xf numFmtId="0" fontId="0" fillId="0" borderId="111" xfId="0" applyBorder="1" applyAlignment="1">
      <alignment vertical="center"/>
    </xf>
    <xf numFmtId="14" fontId="0" fillId="0" borderId="111" xfId="0" applyNumberFormat="1" applyBorder="1" applyAlignment="1">
      <alignment vertical="center"/>
    </xf>
    <xf numFmtId="2" fontId="0" fillId="0" borderId="111" xfId="0" applyNumberFormat="1" applyBorder="1"/>
    <xf numFmtId="170" fontId="17" fillId="0" borderId="111" xfId="336" applyNumberFormat="1" applyFont="1" applyFill="1" applyBorder="1" applyAlignment="1">
      <alignment horizontal="center" vertical="center" wrapText="1"/>
    </xf>
    <xf numFmtId="0" fontId="11" fillId="0" borderId="111" xfId="0" applyFont="1" applyBorder="1"/>
    <xf numFmtId="0" fontId="11" fillId="0" borderId="111" xfId="0" applyFont="1" applyFill="1" applyBorder="1"/>
    <xf numFmtId="0" fontId="11" fillId="0" borderId="111" xfId="0" applyFont="1" applyFill="1" applyBorder="1" applyAlignment="1">
      <alignment wrapText="1"/>
    </xf>
    <xf numFmtId="0" fontId="17" fillId="0" borderId="111" xfId="0" applyFont="1" applyFill="1" applyBorder="1" applyAlignment="1">
      <alignment wrapText="1"/>
    </xf>
    <xf numFmtId="0" fontId="17" fillId="0" borderId="111" xfId="0" applyFont="1" applyBorder="1"/>
    <xf numFmtId="15" fontId="0" fillId="0" borderId="111" xfId="0" applyNumberFormat="1" applyBorder="1"/>
    <xf numFmtId="9" fontId="0" fillId="0" borderId="111" xfId="0" applyNumberFormat="1" applyBorder="1"/>
    <xf numFmtId="9" fontId="0" fillId="0" borderId="111" xfId="0" applyNumberFormat="1" applyFill="1" applyBorder="1"/>
    <xf numFmtId="0" fontId="15" fillId="0" borderId="111" xfId="0" applyFont="1" applyBorder="1" applyAlignment="1">
      <alignment vertical="center" wrapText="1"/>
    </xf>
    <xf numFmtId="0" fontId="15" fillId="0" borderId="111" xfId="0" applyFont="1" applyBorder="1" applyAlignment="1">
      <alignment horizontal="center" vertical="center" wrapText="1"/>
    </xf>
    <xf numFmtId="9" fontId="15" fillId="0" borderId="111" xfId="0" applyNumberFormat="1" applyFont="1" applyBorder="1" applyAlignment="1">
      <alignment horizontal="center" vertical="center" wrapText="1"/>
    </xf>
    <xf numFmtId="15" fontId="15" fillId="0" borderId="111" xfId="0" applyNumberFormat="1" applyFont="1" applyBorder="1" applyAlignment="1">
      <alignment horizontal="center" vertical="center" wrapText="1"/>
    </xf>
    <xf numFmtId="39" fontId="15" fillId="0" borderId="111" xfId="0" applyNumberFormat="1" applyFont="1" applyBorder="1" applyAlignment="1">
      <alignment horizontal="right" vertical="center" wrapText="1"/>
    </xf>
    <xf numFmtId="9" fontId="15" fillId="0" borderId="111" xfId="0" applyNumberFormat="1" applyFont="1" applyFill="1" applyBorder="1" applyAlignment="1">
      <alignment horizontal="center" vertical="center" wrapText="1"/>
    </xf>
    <xf numFmtId="0" fontId="15" fillId="0" borderId="111" xfId="0" applyFont="1" applyFill="1" applyBorder="1" applyAlignment="1">
      <alignment vertical="center" wrapText="1"/>
    </xf>
    <xf numFmtId="0" fontId="15" fillId="0" borderId="112" xfId="0" applyFont="1" applyFill="1" applyBorder="1" applyAlignment="1">
      <alignment horizontal="center" vertical="center" wrapText="1"/>
    </xf>
    <xf numFmtId="9" fontId="15" fillId="0" borderId="111" xfId="0" applyNumberFormat="1" applyFont="1" applyFill="1" applyBorder="1" applyAlignment="1">
      <alignment vertical="center" wrapText="1"/>
    </xf>
    <xf numFmtId="15" fontId="15" fillId="0" borderId="111" xfId="0" applyNumberFormat="1" applyFont="1" applyFill="1" applyBorder="1" applyAlignment="1">
      <alignment horizontal="center" vertical="center" wrapText="1"/>
    </xf>
    <xf numFmtId="170" fontId="15" fillId="0" borderId="111" xfId="336" applyFont="1" applyFill="1" applyBorder="1" applyAlignment="1">
      <alignment vertical="center" wrapText="1"/>
    </xf>
    <xf numFmtId="0" fontId="15" fillId="0" borderId="111" xfId="0" applyFont="1" applyFill="1" applyBorder="1" applyAlignment="1">
      <alignment horizontal="center" vertical="center" wrapText="1"/>
    </xf>
    <xf numFmtId="170" fontId="15" fillId="0" borderId="111" xfId="336" applyFont="1" applyBorder="1" applyAlignment="1">
      <alignment vertical="center" wrapText="1"/>
    </xf>
    <xf numFmtId="9" fontId="15" fillId="0" borderId="111" xfId="441" applyFont="1" applyFill="1" applyBorder="1" applyAlignment="1">
      <alignment vertical="center" wrapText="1"/>
    </xf>
    <xf numFmtId="170" fontId="0" fillId="0" borderId="0" xfId="1106" applyFont="1"/>
    <xf numFmtId="2" fontId="36" fillId="0" borderId="0" xfId="0" applyNumberFormat="1" applyFont="1" applyFill="1" applyAlignment="1">
      <alignment horizontal="center" vertical="center" wrapText="1"/>
    </xf>
    <xf numFmtId="0" fontId="17" fillId="63" borderId="17" xfId="0" applyFont="1" applyFill="1" applyBorder="1" applyAlignment="1">
      <alignment horizontal="center" vertical="center" wrapText="1"/>
    </xf>
    <xf numFmtId="0" fontId="17" fillId="63" borderId="23" xfId="0" applyFont="1" applyFill="1" applyBorder="1" applyAlignment="1">
      <alignment horizontal="center" vertical="center" wrapText="1"/>
    </xf>
    <xf numFmtId="0" fontId="17" fillId="63" borderId="18" xfId="0" applyFont="1" applyFill="1" applyBorder="1" applyAlignment="1">
      <alignment horizontal="center" vertical="center" wrapText="1"/>
    </xf>
    <xf numFmtId="0" fontId="11" fillId="0" borderId="24"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52" xfId="0" applyFont="1" applyBorder="1" applyAlignment="1">
      <alignment horizontal="left" wrapText="1"/>
    </xf>
    <xf numFmtId="0" fontId="11" fillId="0" borderId="35" xfId="0" applyFont="1" applyBorder="1" applyAlignment="1">
      <alignment horizontal="left" wrapText="1"/>
    </xf>
    <xf numFmtId="0" fontId="11" fillId="0" borderId="0" xfId="0" applyFont="1" applyBorder="1" applyAlignment="1">
      <alignment horizontal="left" wrapText="1"/>
    </xf>
    <xf numFmtId="0" fontId="11" fillId="0" borderId="106" xfId="0" applyFont="1" applyBorder="1" applyAlignment="1">
      <alignment horizontal="left" wrapText="1"/>
    </xf>
    <xf numFmtId="0" fontId="11" fillId="0" borderId="108" xfId="0" applyFont="1" applyBorder="1" applyAlignment="1">
      <alignment horizontal="left" wrapText="1"/>
    </xf>
    <xf numFmtId="0" fontId="11" fillId="0" borderId="109" xfId="0" applyFont="1" applyBorder="1" applyAlignment="1">
      <alignment horizontal="left" wrapText="1"/>
    </xf>
    <xf numFmtId="0" fontId="17" fillId="0" borderId="0" xfId="0" applyFont="1" applyAlignment="1">
      <alignment horizontal="center" vertical="center" wrapText="1"/>
    </xf>
    <xf numFmtId="0" fontId="11" fillId="0" borderId="0" xfId="0" applyFont="1" applyAlignment="1">
      <alignment horizontal="center" vertical="center" wrapText="1"/>
    </xf>
    <xf numFmtId="2" fontId="74" fillId="0" borderId="0" xfId="0" applyNumberFormat="1" applyFont="1" applyFill="1" applyAlignment="1">
      <alignment horizontal="center" vertical="center" wrapText="1"/>
    </xf>
    <xf numFmtId="49" fontId="17" fillId="59" borderId="0" xfId="0" applyNumberFormat="1" applyFont="1" applyFill="1" applyAlignment="1">
      <alignment horizontal="center" vertical="center" wrapText="1"/>
    </xf>
    <xf numFmtId="175" fontId="11" fillId="0" borderId="0" xfId="0" applyNumberFormat="1" applyFont="1" applyFill="1" applyAlignment="1">
      <alignment horizontal="center" vertical="center" wrapText="1"/>
    </xf>
    <xf numFmtId="0" fontId="11" fillId="0" borderId="24" xfId="336" applyNumberFormat="1" applyFont="1" applyFill="1" applyBorder="1" applyAlignment="1">
      <alignment horizontal="center" vertical="center" wrapText="1"/>
    </xf>
    <xf numFmtId="0" fontId="11" fillId="0" borderId="0" xfId="336" applyNumberFormat="1" applyFont="1" applyFill="1" applyBorder="1" applyAlignment="1">
      <alignment horizontal="center" vertical="center" wrapText="1"/>
    </xf>
    <xf numFmtId="10" fontId="11" fillId="0" borderId="24" xfId="336" applyNumberFormat="1" applyFont="1" applyFill="1" applyBorder="1" applyAlignment="1">
      <alignment horizontal="center" vertical="center" wrapText="1"/>
    </xf>
    <xf numFmtId="10" fontId="11" fillId="0" borderId="0" xfId="336" applyNumberFormat="1" applyFont="1" applyFill="1" applyBorder="1" applyAlignment="1">
      <alignment horizontal="center" vertical="center" wrapText="1"/>
    </xf>
    <xf numFmtId="0" fontId="17" fillId="0" borderId="79" xfId="0" applyFont="1" applyBorder="1" applyAlignment="1">
      <alignment horizontal="center"/>
    </xf>
    <xf numFmtId="0" fontId="17" fillId="63" borderId="24" xfId="0" applyFont="1" applyFill="1" applyBorder="1" applyAlignment="1">
      <alignment horizontal="center" vertical="center" wrapText="1"/>
    </xf>
    <xf numFmtId="0" fontId="17" fillId="63" borderId="0" xfId="0" applyFont="1" applyFill="1" applyBorder="1" applyAlignment="1">
      <alignment horizontal="center" vertical="center" wrapText="1"/>
    </xf>
    <xf numFmtId="0" fontId="17" fillId="72" borderId="0" xfId="0" applyFont="1" applyFill="1" applyAlignment="1">
      <alignment horizontal="center" vertical="center" wrapText="1"/>
    </xf>
    <xf numFmtId="0" fontId="11" fillId="72" borderId="0" xfId="0" applyFont="1" applyFill="1" applyAlignment="1">
      <alignment horizontal="center" vertical="center" wrapText="1"/>
    </xf>
    <xf numFmtId="2" fontId="17" fillId="0" borderId="0" xfId="0" applyNumberFormat="1" applyFont="1" applyAlignment="1">
      <alignment horizontal="center" wrapText="1"/>
    </xf>
    <xf numFmtId="0" fontId="17" fillId="0" borderId="0" xfId="0" applyFont="1" applyAlignment="1">
      <alignment horizontal="center" wrapText="1"/>
    </xf>
    <xf numFmtId="0" fontId="14" fillId="0" borderId="0" xfId="0" applyFont="1" applyAlignment="1">
      <alignment horizontal="center"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15" fillId="77" borderId="0" xfId="0" applyFont="1" applyFill="1" applyAlignment="1">
      <alignment horizontal="center" vertical="center" wrapText="1"/>
    </xf>
    <xf numFmtId="170" fontId="15" fillId="0" borderId="0" xfId="1106" applyFont="1" applyAlignment="1">
      <alignment horizontal="center"/>
    </xf>
    <xf numFmtId="0" fontId="15" fillId="0" borderId="0" xfId="0" applyFont="1" applyAlignment="1">
      <alignment horizontal="center"/>
    </xf>
    <xf numFmtId="2" fontId="14" fillId="0" borderId="0" xfId="0" applyNumberFormat="1" applyFont="1" applyFill="1" applyAlignment="1">
      <alignment horizontal="center" wrapText="1"/>
    </xf>
    <xf numFmtId="49" fontId="14" fillId="59" borderId="0" xfId="0" applyNumberFormat="1" applyFont="1" applyFill="1" applyAlignment="1">
      <alignment horizontal="center" vertical="center" wrapText="1"/>
    </xf>
    <xf numFmtId="0" fontId="11" fillId="65" borderId="0" xfId="0" applyFont="1" applyFill="1" applyAlignment="1">
      <alignment horizontal="left" vertical="center" wrapText="1"/>
    </xf>
    <xf numFmtId="0" fontId="70" fillId="65" borderId="0" xfId="0" applyFont="1" applyFill="1" applyAlignment="1">
      <alignment horizontal="left" vertical="center" wrapText="1"/>
    </xf>
    <xf numFmtId="0" fontId="70" fillId="65" borderId="0" xfId="0" applyFont="1" applyFill="1" applyAlignment="1">
      <alignment vertical="center"/>
    </xf>
    <xf numFmtId="0" fontId="0" fillId="0" borderId="0" xfId="0" applyAlignment="1">
      <alignment vertical="center"/>
    </xf>
    <xf numFmtId="0" fontId="70" fillId="65" borderId="0" xfId="0" applyFont="1" applyFill="1" applyAlignment="1">
      <alignment vertical="center" wrapText="1"/>
    </xf>
    <xf numFmtId="0" fontId="0" fillId="0" borderId="0" xfId="0" applyAlignment="1">
      <alignment vertical="center" wrapText="1"/>
    </xf>
    <xf numFmtId="183" fontId="56" fillId="0" borderId="17" xfId="0" applyNumberFormat="1" applyFont="1" applyFill="1" applyBorder="1" applyAlignment="1">
      <alignment horizontal="center" vertical="center" wrapText="1"/>
    </xf>
    <xf numFmtId="0" fontId="56" fillId="0" borderId="21" xfId="0" applyFont="1" applyFill="1" applyBorder="1" applyAlignment="1">
      <alignment horizontal="center" vertical="center" wrapText="1"/>
    </xf>
    <xf numFmtId="0" fontId="11" fillId="73" borderId="34" xfId="407" applyFont="1" applyFill="1" applyBorder="1" applyAlignment="1">
      <alignment horizontal="justify" vertical="center" wrapText="1"/>
    </xf>
    <xf numFmtId="0" fontId="11" fillId="73" borderId="35" xfId="407" applyFont="1" applyFill="1" applyBorder="1" applyAlignment="1">
      <alignment horizontal="justify" vertical="center" wrapText="1"/>
    </xf>
    <xf numFmtId="0" fontId="11" fillId="73" borderId="107" xfId="407" applyFont="1" applyFill="1" applyBorder="1" applyAlignment="1">
      <alignment horizontal="justify" vertical="center" wrapText="1"/>
    </xf>
    <xf numFmtId="0" fontId="11" fillId="73" borderId="109" xfId="407" applyFont="1" applyFill="1" applyBorder="1" applyAlignment="1">
      <alignment horizontal="justify" vertical="center" wrapText="1"/>
    </xf>
    <xf numFmtId="0" fontId="11" fillId="73" borderId="36" xfId="407" applyFont="1" applyFill="1" applyBorder="1" applyAlignment="1">
      <alignment horizontal="justify" vertical="center" wrapText="1"/>
    </xf>
    <xf numFmtId="0" fontId="11" fillId="73" borderId="38" xfId="407" applyFont="1" applyFill="1" applyBorder="1" applyAlignment="1">
      <alignment horizontal="justify" vertical="center" wrapText="1"/>
    </xf>
    <xf numFmtId="0" fontId="11" fillId="73" borderId="32" xfId="407" applyFont="1" applyFill="1" applyBorder="1" applyAlignment="1">
      <alignment horizontal="center" vertical="center" wrapText="1"/>
    </xf>
    <xf numFmtId="0" fontId="11" fillId="73" borderId="37" xfId="407" applyFont="1" applyFill="1" applyBorder="1" applyAlignment="1">
      <alignment horizontal="center" vertical="center" wrapText="1"/>
    </xf>
    <xf numFmtId="0" fontId="17" fillId="74" borderId="0" xfId="407" applyFont="1" applyFill="1" applyAlignment="1">
      <alignment horizontal="center" vertical="center" wrapText="1"/>
    </xf>
    <xf numFmtId="0" fontId="11" fillId="74" borderId="0" xfId="407" applyFont="1" applyFill="1" applyAlignment="1">
      <alignment horizontal="center" vertical="center" wrapText="1"/>
    </xf>
    <xf numFmtId="0" fontId="18" fillId="75" borderId="41" xfId="407" applyFont="1" applyFill="1" applyBorder="1" applyAlignment="1">
      <alignment horizontal="center" vertical="center" wrapText="1"/>
    </xf>
    <xf numFmtId="0" fontId="18" fillId="75" borderId="29" xfId="407" applyFont="1" applyFill="1" applyBorder="1" applyAlignment="1">
      <alignment horizontal="center" vertical="center" wrapText="1"/>
    </xf>
    <xf numFmtId="2" fontId="17" fillId="0" borderId="0" xfId="407" applyNumberFormat="1" applyFont="1" applyFill="1" applyAlignment="1">
      <alignment horizontal="center" vertical="center" wrapText="1"/>
    </xf>
    <xf numFmtId="49" fontId="17" fillId="59" borderId="0" xfId="407" applyNumberFormat="1" applyFont="1" applyFill="1" applyAlignment="1">
      <alignment horizontal="center" vertical="center" wrapText="1"/>
    </xf>
    <xf numFmtId="0" fontId="17" fillId="65" borderId="26" xfId="407" applyFont="1" applyFill="1" applyBorder="1" applyAlignment="1">
      <alignment horizontal="center" vertical="center" wrapText="1"/>
    </xf>
    <xf numFmtId="0" fontId="17" fillId="65" borderId="27" xfId="407" applyFont="1" applyFill="1" applyBorder="1" applyAlignment="1">
      <alignment horizontal="center" vertical="center" wrapText="1"/>
    </xf>
    <xf numFmtId="0" fontId="17" fillId="65" borderId="29" xfId="407" applyFont="1" applyFill="1" applyBorder="1" applyAlignment="1">
      <alignment horizontal="center" vertical="center" wrapText="1"/>
    </xf>
    <xf numFmtId="0" fontId="17" fillId="73" borderId="31" xfId="407" applyFont="1" applyFill="1" applyBorder="1" applyAlignment="1">
      <alignment horizontal="center" vertical="center" wrapText="1"/>
    </xf>
    <xf numFmtId="0" fontId="17" fillId="73" borderId="53" xfId="407" applyFont="1" applyFill="1" applyBorder="1" applyAlignment="1">
      <alignment horizontal="center" vertical="center" wrapText="1"/>
    </xf>
    <xf numFmtId="0" fontId="11" fillId="73" borderId="31" xfId="407" applyFont="1" applyFill="1" applyBorder="1" applyAlignment="1">
      <alignment horizontal="center" vertical="center" wrapText="1"/>
    </xf>
    <xf numFmtId="0" fontId="11" fillId="73" borderId="53" xfId="407" applyFont="1" applyFill="1" applyBorder="1" applyAlignment="1">
      <alignment horizontal="center" vertical="center" wrapText="1"/>
    </xf>
    <xf numFmtId="0" fontId="17" fillId="73" borderId="15" xfId="407" applyFont="1" applyFill="1" applyBorder="1" applyAlignment="1">
      <alignment horizontal="center" vertical="center" wrapText="1"/>
    </xf>
    <xf numFmtId="0" fontId="17" fillId="73" borderId="54" xfId="407" applyFont="1" applyFill="1" applyBorder="1" applyAlignment="1">
      <alignment horizontal="center" vertical="center" wrapText="1"/>
    </xf>
    <xf numFmtId="14" fontId="17" fillId="73" borderId="32" xfId="407" applyNumberFormat="1" applyFont="1" applyFill="1" applyBorder="1" applyAlignment="1">
      <alignment horizontal="center" vertical="center" wrapText="1"/>
    </xf>
    <xf numFmtId="14" fontId="17" fillId="73" borderId="37" xfId="407" applyNumberFormat="1" applyFont="1" applyFill="1" applyBorder="1" applyAlignment="1">
      <alignment horizontal="center" vertical="center" wrapText="1"/>
    </xf>
    <xf numFmtId="0" fontId="11" fillId="73" borderId="33" xfId="407" applyFont="1" applyFill="1" applyBorder="1" applyAlignment="1">
      <alignment horizontal="center" vertical="center" wrapText="1"/>
    </xf>
    <xf numFmtId="0" fontId="11" fillId="73" borderId="22" xfId="407" applyFont="1" applyFill="1" applyBorder="1" applyAlignment="1">
      <alignment horizontal="center" vertical="center" wrapText="1"/>
    </xf>
    <xf numFmtId="0" fontId="18" fillId="0" borderId="41" xfId="407" applyFont="1" applyFill="1" applyBorder="1" applyAlignment="1">
      <alignment horizontal="right" vertical="center" wrapText="1"/>
    </xf>
    <xf numFmtId="0" fontId="18" fillId="0" borderId="28" xfId="407" applyFont="1" applyFill="1" applyBorder="1" applyAlignment="1">
      <alignment horizontal="right" vertical="center" wrapText="1"/>
    </xf>
    <xf numFmtId="0" fontId="36" fillId="75" borderId="41" xfId="407" applyFont="1" applyFill="1" applyBorder="1" applyAlignment="1">
      <alignment horizontal="center" vertical="center" wrapText="1"/>
    </xf>
    <xf numFmtId="0" fontId="36" fillId="75" borderId="29" xfId="407" applyFont="1" applyFill="1" applyBorder="1" applyAlignment="1">
      <alignment horizontal="center" vertical="center" wrapText="1"/>
    </xf>
    <xf numFmtId="0" fontId="11" fillId="0" borderId="45" xfId="407" applyFont="1" applyBorder="1" applyAlignment="1">
      <alignment horizontal="center" vertical="center" wrapText="1"/>
    </xf>
    <xf numFmtId="0" fontId="11" fillId="0" borderId="48" xfId="407" applyFont="1" applyBorder="1" applyAlignment="1">
      <alignment horizontal="center" vertical="center" wrapText="1"/>
    </xf>
    <xf numFmtId="0" fontId="11" fillId="0" borderId="49" xfId="407" applyFont="1" applyBorder="1" applyAlignment="1">
      <alignment horizontal="center" vertical="center" wrapText="1"/>
    </xf>
    <xf numFmtId="9" fontId="11" fillId="76" borderId="43" xfId="407" applyNumberFormat="1" applyFont="1" applyFill="1" applyBorder="1" applyAlignment="1">
      <alignment horizontal="center" vertical="center" wrapText="1"/>
    </xf>
    <xf numFmtId="9" fontId="11" fillId="76" borderId="23" xfId="407" applyNumberFormat="1" applyFont="1" applyFill="1" applyBorder="1" applyAlignment="1">
      <alignment horizontal="center" vertical="center" wrapText="1"/>
    </xf>
    <xf numFmtId="9" fontId="11" fillId="76" borderId="21" xfId="407" applyNumberFormat="1" applyFont="1" applyFill="1" applyBorder="1" applyAlignment="1">
      <alignment horizontal="center" vertical="center" wrapText="1"/>
    </xf>
    <xf numFmtId="1" fontId="17" fillId="76" borderId="43" xfId="407" applyNumberFormat="1" applyFont="1" applyFill="1" applyBorder="1" applyAlignment="1">
      <alignment horizontal="center" vertical="center" wrapText="1"/>
    </xf>
    <xf numFmtId="1" fontId="17" fillId="76" borderId="23" xfId="407" applyNumberFormat="1" applyFont="1" applyFill="1" applyBorder="1" applyAlignment="1">
      <alignment horizontal="center" vertical="center" wrapText="1"/>
    </xf>
    <xf numFmtId="1" fontId="17" fillId="76" borderId="21" xfId="407" applyNumberFormat="1" applyFont="1" applyFill="1" applyBorder="1" applyAlignment="1">
      <alignment horizontal="center" vertical="center" wrapText="1"/>
    </xf>
    <xf numFmtId="14" fontId="11" fillId="76" borderId="43" xfId="407" applyNumberFormat="1" applyFont="1" applyFill="1" applyBorder="1" applyAlignment="1">
      <alignment horizontal="center" vertical="center" wrapText="1"/>
    </xf>
    <xf numFmtId="14" fontId="11" fillId="76" borderId="23" xfId="407" applyNumberFormat="1" applyFont="1" applyFill="1" applyBorder="1" applyAlignment="1">
      <alignment horizontal="center" vertical="center" wrapText="1"/>
    </xf>
    <xf numFmtId="14" fontId="11" fillId="76" borderId="21" xfId="407" applyNumberFormat="1" applyFont="1" applyFill="1" applyBorder="1" applyAlignment="1">
      <alignment horizontal="center" vertical="center" wrapText="1"/>
    </xf>
    <xf numFmtId="0" fontId="11" fillId="0" borderId="43" xfId="407" applyNumberFormat="1" applyFont="1" applyBorder="1" applyAlignment="1">
      <alignment horizontal="center" vertical="center" wrapText="1"/>
    </xf>
    <xf numFmtId="0" fontId="11" fillId="0" borderId="23" xfId="407" applyNumberFormat="1" applyFont="1" applyBorder="1" applyAlignment="1">
      <alignment horizontal="center" vertical="center" wrapText="1"/>
    </xf>
    <xf numFmtId="0" fontId="11" fillId="0" borderId="21" xfId="407" applyNumberFormat="1" applyFont="1" applyBorder="1" applyAlignment="1">
      <alignment horizontal="center" vertical="center" wrapText="1"/>
    </xf>
    <xf numFmtId="0" fontId="11" fillId="76" borderId="43" xfId="407" applyFont="1" applyFill="1" applyBorder="1" applyAlignment="1">
      <alignment horizontal="center" vertical="center"/>
    </xf>
    <xf numFmtId="0" fontId="11" fillId="76" borderId="23" xfId="407" applyFont="1" applyFill="1" applyBorder="1" applyAlignment="1">
      <alignment horizontal="center" vertical="center"/>
    </xf>
    <xf numFmtId="0" fontId="11" fillId="76" borderId="21" xfId="407" applyFont="1" applyFill="1" applyBorder="1" applyAlignment="1">
      <alignment horizontal="center" vertical="center"/>
    </xf>
    <xf numFmtId="0" fontId="11" fillId="0" borderId="42" xfId="407" applyFont="1" applyBorder="1" applyAlignment="1">
      <alignment horizontal="center" vertical="center" wrapText="1"/>
    </xf>
    <xf numFmtId="0" fontId="11" fillId="0" borderId="56" xfId="407" applyFont="1" applyBorder="1" applyAlignment="1">
      <alignment horizontal="center" vertical="center" wrapText="1"/>
    </xf>
    <xf numFmtId="0" fontId="11" fillId="0" borderId="54" xfId="407" applyFont="1" applyBorder="1" applyAlignment="1">
      <alignment horizontal="center" vertical="center" wrapText="1"/>
    </xf>
    <xf numFmtId="9" fontId="11" fillId="76" borderId="18" xfId="407" applyNumberFormat="1" applyFont="1" applyFill="1" applyBorder="1" applyAlignment="1">
      <alignment horizontal="center" vertical="center" wrapText="1"/>
    </xf>
    <xf numFmtId="9" fontId="11" fillId="76" borderId="79" xfId="407" applyNumberFormat="1" applyFont="1" applyFill="1" applyBorder="1" applyAlignment="1">
      <alignment horizontal="center" vertical="center" wrapText="1"/>
    </xf>
    <xf numFmtId="9" fontId="11" fillId="76" borderId="57" xfId="407" applyNumberFormat="1" applyFont="1" applyFill="1" applyBorder="1" applyAlignment="1">
      <alignment horizontal="center" vertical="center" wrapText="1"/>
    </xf>
    <xf numFmtId="14" fontId="11" fillId="76" borderId="18" xfId="407" applyNumberFormat="1" applyFont="1" applyFill="1" applyBorder="1" applyAlignment="1">
      <alignment horizontal="center" vertical="center" wrapText="1"/>
    </xf>
    <xf numFmtId="14" fontId="11" fillId="76" borderId="79" xfId="407" applyNumberFormat="1" applyFont="1" applyFill="1" applyBorder="1" applyAlignment="1">
      <alignment horizontal="center" vertical="center" wrapText="1"/>
    </xf>
    <xf numFmtId="14" fontId="11" fillId="76" borderId="57" xfId="407" applyNumberFormat="1" applyFont="1" applyFill="1" applyBorder="1" applyAlignment="1">
      <alignment horizontal="center" vertical="center" wrapText="1"/>
    </xf>
    <xf numFmtId="0" fontId="11" fillId="0" borderId="18" xfId="407" applyNumberFormat="1" applyFont="1" applyBorder="1" applyAlignment="1">
      <alignment horizontal="center" vertical="center" wrapText="1"/>
    </xf>
    <xf numFmtId="0" fontId="11" fillId="0" borderId="79" xfId="407" applyNumberFormat="1" applyFont="1" applyBorder="1" applyAlignment="1">
      <alignment horizontal="center" vertical="center" wrapText="1"/>
    </xf>
    <xf numFmtId="0" fontId="11" fillId="0" borderId="57" xfId="407" applyNumberFormat="1" applyFont="1" applyBorder="1" applyAlignment="1">
      <alignment horizontal="center" vertical="center" wrapText="1"/>
    </xf>
    <xf numFmtId="0" fontId="11" fillId="76" borderId="18" xfId="407" applyFont="1" applyFill="1" applyBorder="1" applyAlignment="1">
      <alignment horizontal="center" vertical="center" wrapText="1"/>
    </xf>
    <xf numFmtId="0" fontId="11" fillId="76" borderId="79" xfId="407" applyFont="1" applyFill="1" applyBorder="1" applyAlignment="1">
      <alignment horizontal="center" vertical="center"/>
    </xf>
    <xf numFmtId="0" fontId="11" fillId="76" borderId="58" xfId="407" applyFont="1" applyFill="1" applyBorder="1" applyAlignment="1">
      <alignment horizontal="center" vertical="center"/>
    </xf>
    <xf numFmtId="0" fontId="11" fillId="76" borderId="18" xfId="407" applyFont="1" applyFill="1" applyBorder="1" applyAlignment="1">
      <alignment horizontal="center" vertical="center"/>
    </xf>
    <xf numFmtId="0" fontId="65" fillId="68" borderId="80" xfId="522" applyFont="1" applyFill="1" applyBorder="1" applyAlignment="1">
      <alignment horizontal="center" vertical="center" wrapText="1"/>
    </xf>
    <xf numFmtId="0" fontId="65" fillId="68" borderId="75" xfId="522" applyFont="1" applyFill="1" applyBorder="1" applyAlignment="1">
      <alignment horizontal="center" vertical="center" wrapText="1"/>
    </xf>
    <xf numFmtId="0" fontId="66" fillId="68" borderId="80" xfId="522" applyFont="1" applyFill="1" applyBorder="1" applyAlignment="1">
      <alignment horizontal="left" vertical="center" wrapText="1"/>
    </xf>
    <xf numFmtId="0" fontId="66" fillId="68" borderId="74" xfId="522" applyFont="1" applyFill="1" applyBorder="1" applyAlignment="1">
      <alignment horizontal="left" vertical="center" wrapText="1"/>
    </xf>
    <xf numFmtId="0" fontId="66" fillId="68" borderId="75" xfId="522" applyFont="1" applyFill="1" applyBorder="1" applyAlignment="1">
      <alignment horizontal="left" vertical="center" wrapText="1"/>
    </xf>
    <xf numFmtId="0" fontId="69" fillId="56" borderId="80" xfId="522" applyFont="1" applyFill="1" applyBorder="1" applyAlignment="1">
      <alignment horizontal="center" vertical="center" wrapText="1"/>
    </xf>
    <xf numFmtId="0" fontId="69" fillId="56" borderId="75" xfId="522" applyFont="1" applyFill="1" applyBorder="1" applyAlignment="1">
      <alignment horizontal="center" vertical="center" wrapText="1"/>
    </xf>
    <xf numFmtId="0" fontId="67" fillId="56" borderId="80" xfId="522" applyFont="1" applyFill="1" applyBorder="1" applyAlignment="1">
      <alignment horizontal="center" vertical="center" wrapText="1"/>
    </xf>
    <xf numFmtId="0" fontId="67" fillId="56" borderId="74" xfId="522" applyFont="1" applyFill="1" applyBorder="1" applyAlignment="1">
      <alignment horizontal="center" vertical="center" wrapText="1"/>
    </xf>
    <xf numFmtId="0" fontId="67" fillId="56" borderId="75" xfId="522" applyFont="1" applyFill="1" applyBorder="1" applyAlignment="1">
      <alignment horizontal="center" vertical="center" wrapText="1"/>
    </xf>
    <xf numFmtId="0" fontId="65" fillId="0" borderId="0" xfId="522" applyFont="1" applyAlignment="1">
      <alignment horizontal="center" vertical="center" wrapText="1"/>
    </xf>
    <xf numFmtId="0" fontId="66" fillId="0" borderId="0" xfId="522" applyFont="1" applyAlignment="1">
      <alignment horizontal="center" vertical="center" wrapText="1"/>
    </xf>
    <xf numFmtId="0" fontId="65" fillId="56" borderId="80" xfId="522" applyFont="1" applyFill="1" applyBorder="1" applyAlignment="1">
      <alignment horizontal="center" vertical="center" wrapText="1"/>
    </xf>
    <xf numFmtId="0" fontId="65" fillId="56" borderId="75" xfId="522" applyFont="1" applyFill="1" applyBorder="1" applyAlignment="1">
      <alignment horizontal="center" vertical="center" wrapText="1"/>
    </xf>
    <xf numFmtId="0" fontId="63" fillId="56" borderId="80" xfId="522" applyFont="1" applyFill="1" applyBorder="1" applyAlignment="1">
      <alignment horizontal="center" vertical="center" wrapText="1"/>
    </xf>
    <xf numFmtId="0" fontId="63" fillId="56" borderId="75" xfId="522" applyFont="1" applyFill="1" applyBorder="1" applyAlignment="1">
      <alignment horizontal="center" vertical="center" wrapText="1"/>
    </xf>
    <xf numFmtId="2" fontId="64" fillId="0" borderId="0" xfId="522" applyNumberFormat="1" applyFont="1" applyAlignment="1">
      <alignment horizontal="center" vertical="center" wrapText="1"/>
    </xf>
    <xf numFmtId="0" fontId="64" fillId="0" borderId="0" xfId="522" applyFont="1" applyAlignment="1">
      <alignment horizontal="center" vertical="center" wrapText="1"/>
    </xf>
    <xf numFmtId="0" fontId="15" fillId="77" borderId="0" xfId="0" applyFont="1" applyFill="1" applyAlignment="1">
      <alignment horizontal="center" wrapText="1"/>
    </xf>
    <xf numFmtId="0" fontId="17" fillId="0" borderId="0" xfId="0" applyFont="1" applyAlignment="1">
      <alignment horizontal="center"/>
    </xf>
    <xf numFmtId="0" fontId="18" fillId="0" borderId="41" xfId="407" applyFont="1" applyFill="1" applyBorder="1" applyAlignment="1">
      <alignment horizontal="center" vertical="center" wrapText="1"/>
    </xf>
    <xf numFmtId="0" fontId="18" fillId="0" borderId="28" xfId="407" applyFont="1" applyFill="1" applyBorder="1" applyAlignment="1">
      <alignment horizontal="center" vertical="center" wrapText="1"/>
    </xf>
    <xf numFmtId="0" fontId="17" fillId="65" borderId="28" xfId="407" applyFont="1" applyFill="1" applyBorder="1" applyAlignment="1">
      <alignment horizontal="center" vertical="center" wrapText="1"/>
    </xf>
    <xf numFmtId="0" fontId="11" fillId="73" borderId="52" xfId="407" applyFont="1" applyFill="1" applyBorder="1" applyAlignment="1">
      <alignment horizontal="justify" vertical="center" wrapText="1"/>
    </xf>
    <xf numFmtId="0" fontId="11" fillId="73" borderId="108" xfId="407" applyFont="1" applyFill="1" applyBorder="1" applyAlignment="1">
      <alignment horizontal="justify" vertical="center" wrapText="1"/>
    </xf>
    <xf numFmtId="0" fontId="17" fillId="74" borderId="0" xfId="522" applyFont="1" applyFill="1" applyAlignment="1">
      <alignment horizontal="center" vertical="center" wrapText="1"/>
    </xf>
    <xf numFmtId="0" fontId="11" fillId="74" borderId="0" xfId="522" applyFont="1" applyFill="1" applyAlignment="1">
      <alignment horizontal="center" vertical="center" wrapText="1"/>
    </xf>
    <xf numFmtId="0" fontId="79" fillId="63" borderId="59" xfId="407" applyFont="1" applyFill="1" applyBorder="1" applyAlignment="1">
      <alignment horizontal="center" vertical="center" wrapText="1"/>
    </xf>
    <xf numFmtId="0" fontId="79" fillId="63" borderId="60" xfId="407" applyFont="1" applyFill="1" applyBorder="1" applyAlignment="1">
      <alignment horizontal="center" vertical="center" wrapText="1"/>
    </xf>
    <xf numFmtId="0" fontId="79" fillId="63" borderId="61" xfId="407" applyFont="1" applyFill="1" applyBorder="1" applyAlignment="1">
      <alignment horizontal="center" vertical="center" wrapText="1"/>
    </xf>
    <xf numFmtId="0" fontId="80" fillId="63" borderId="59" xfId="407" applyFont="1" applyFill="1" applyBorder="1" applyAlignment="1">
      <alignment horizontal="center" vertical="center" wrapText="1"/>
    </xf>
    <xf numFmtId="0" fontId="80" fillId="63" borderId="60" xfId="407" applyFont="1" applyFill="1" applyBorder="1" applyAlignment="1">
      <alignment horizontal="center" vertical="center" wrapText="1"/>
    </xf>
    <xf numFmtId="0" fontId="80" fillId="63" borderId="61" xfId="407" applyFont="1" applyFill="1" applyBorder="1" applyAlignment="1">
      <alignment horizontal="center" vertical="center" wrapText="1"/>
    </xf>
    <xf numFmtId="0" fontId="81" fillId="0" borderId="63" xfId="853" applyFont="1" applyFill="1" applyBorder="1" applyAlignment="1">
      <alignment horizontal="center" vertical="center"/>
    </xf>
    <xf numFmtId="0" fontId="81" fillId="0" borderId="64" xfId="853" applyFont="1" applyFill="1" applyBorder="1" applyAlignment="1">
      <alignment horizontal="center" vertical="center"/>
    </xf>
    <xf numFmtId="0" fontId="81" fillId="0" borderId="80" xfId="853" applyFont="1" applyFill="1" applyBorder="1" applyAlignment="1">
      <alignment horizontal="center" vertical="center" wrapText="1"/>
    </xf>
    <xf numFmtId="0" fontId="81" fillId="0" borderId="75" xfId="853" applyFont="1" applyFill="1" applyBorder="1" applyAlignment="1">
      <alignment horizontal="center" vertical="center" wrapText="1"/>
    </xf>
    <xf numFmtId="225" fontId="62" fillId="0" borderId="69" xfId="1105" applyNumberFormat="1" applyFont="1" applyFill="1" applyBorder="1" applyAlignment="1">
      <alignment horizontal="center" vertical="center" wrapText="1"/>
    </xf>
    <xf numFmtId="225" fontId="62" fillId="0" borderId="70" xfId="1105" applyNumberFormat="1" applyFont="1" applyFill="1" applyBorder="1" applyAlignment="1">
      <alignment horizontal="center" vertical="center" wrapText="1"/>
    </xf>
    <xf numFmtId="225" fontId="62" fillId="0" borderId="72" xfId="1105" applyNumberFormat="1" applyFont="1" applyFill="1" applyBorder="1" applyAlignment="1">
      <alignment horizontal="center" vertical="center" wrapText="1"/>
    </xf>
    <xf numFmtId="225" fontId="62" fillId="0" borderId="67" xfId="1105" applyNumberFormat="1" applyFont="1" applyFill="1" applyBorder="1" applyAlignment="1">
      <alignment horizontal="center" vertical="center" wrapText="1"/>
    </xf>
    <xf numFmtId="0" fontId="81" fillId="0" borderId="73" xfId="853" applyFont="1" applyFill="1" applyBorder="1" applyAlignment="1">
      <alignment horizontal="center" vertical="center"/>
    </xf>
    <xf numFmtId="0" fontId="81" fillId="0" borderId="74" xfId="853" applyFont="1" applyFill="1" applyBorder="1" applyAlignment="1">
      <alignment horizontal="center" vertical="center"/>
    </xf>
    <xf numFmtId="0" fontId="81" fillId="0" borderId="75" xfId="853" applyFont="1" applyFill="1" applyBorder="1" applyAlignment="1">
      <alignment horizontal="center" vertical="center"/>
    </xf>
    <xf numFmtId="0" fontId="81" fillId="0" borderId="80" xfId="853" applyFont="1" applyFill="1" applyBorder="1" applyAlignment="1">
      <alignment horizontal="center" vertical="center"/>
    </xf>
    <xf numFmtId="225" fontId="62" fillId="0" borderId="69" xfId="1104" applyNumberFormat="1" applyFont="1" applyFill="1" applyBorder="1" applyAlignment="1">
      <alignment horizontal="center" vertical="center" wrapText="1"/>
    </xf>
    <xf numFmtId="225" fontId="62" fillId="0" borderId="70" xfId="1104" applyNumberFormat="1" applyFont="1" applyFill="1" applyBorder="1" applyAlignment="1">
      <alignment horizontal="center" vertical="center" wrapText="1"/>
    </xf>
    <xf numFmtId="225" fontId="62" fillId="0" borderId="72" xfId="1104" applyNumberFormat="1" applyFont="1" applyFill="1" applyBorder="1" applyAlignment="1">
      <alignment horizontal="center" vertical="center" wrapText="1"/>
    </xf>
    <xf numFmtId="225" fontId="62" fillId="0" borderId="67" xfId="1104" applyNumberFormat="1" applyFont="1" applyFill="1" applyBorder="1" applyAlignment="1">
      <alignment horizontal="center" vertical="center" wrapText="1"/>
    </xf>
    <xf numFmtId="225" fontId="62" fillId="0" borderId="20" xfId="1104" applyNumberFormat="1" applyFont="1" applyFill="1" applyBorder="1" applyAlignment="1">
      <alignment horizontal="center" vertical="center" wrapText="1"/>
    </xf>
    <xf numFmtId="225" fontId="62" fillId="0" borderId="104" xfId="1104" applyNumberFormat="1" applyFont="1" applyFill="1" applyBorder="1" applyAlignment="1">
      <alignment horizontal="center" vertical="center" wrapText="1"/>
    </xf>
    <xf numFmtId="0" fontId="81" fillId="0" borderId="73" xfId="853" applyFont="1" applyFill="1" applyBorder="1" applyAlignment="1">
      <alignment horizontal="left" vertical="center"/>
    </xf>
    <xf numFmtId="0" fontId="81" fillId="0" borderId="74" xfId="853" applyFont="1" applyFill="1" applyBorder="1" applyAlignment="1">
      <alignment horizontal="left" vertical="center"/>
    </xf>
    <xf numFmtId="0" fontId="81" fillId="0" borderId="75" xfId="853" applyFont="1" applyFill="1" applyBorder="1" applyAlignment="1">
      <alignment horizontal="left" vertical="center"/>
    </xf>
    <xf numFmtId="0" fontId="82" fillId="63" borderId="73" xfId="853" applyFont="1" applyFill="1" applyBorder="1" applyAlignment="1">
      <alignment horizontal="center" vertical="center"/>
    </xf>
    <xf numFmtId="0" fontId="82" fillId="63" borderId="74" xfId="853" applyFont="1" applyFill="1" applyBorder="1" applyAlignment="1">
      <alignment horizontal="center" vertical="center"/>
    </xf>
    <xf numFmtId="0" fontId="82" fillId="63" borderId="77" xfId="853" applyFont="1" applyFill="1" applyBorder="1" applyAlignment="1">
      <alignment horizontal="center" vertical="center"/>
    </xf>
    <xf numFmtId="0" fontId="62" fillId="0" borderId="84" xfId="853" applyFont="1" applyFill="1" applyBorder="1" applyAlignment="1">
      <alignment horizontal="left"/>
    </xf>
    <xf numFmtId="0" fontId="62" fillId="0" borderId="85" xfId="853" applyFont="1" applyFill="1" applyBorder="1" applyAlignment="1">
      <alignment horizontal="left"/>
    </xf>
    <xf numFmtId="0" fontId="62" fillId="0" borderId="67" xfId="853" applyFont="1" applyFill="1" applyBorder="1" applyAlignment="1">
      <alignment horizontal="left"/>
    </xf>
    <xf numFmtId="0" fontId="62" fillId="0" borderId="72" xfId="853" applyFont="1" applyFill="1" applyBorder="1" applyAlignment="1">
      <alignment horizontal="center"/>
    </xf>
    <xf numFmtId="0" fontId="62" fillId="0" borderId="67" xfId="853" applyFont="1" applyFill="1" applyBorder="1" applyAlignment="1">
      <alignment horizontal="center"/>
    </xf>
    <xf numFmtId="230" fontId="62" fillId="0" borderId="72" xfId="1104" applyNumberFormat="1" applyFont="1" applyFill="1" applyBorder="1" applyAlignment="1">
      <alignment horizontal="center" vertical="center" wrapText="1"/>
    </xf>
    <xf numFmtId="230" fontId="62" fillId="0" borderId="67" xfId="1104" applyNumberFormat="1" applyFont="1" applyFill="1" applyBorder="1" applyAlignment="1">
      <alignment horizontal="center" vertical="center" wrapText="1"/>
    </xf>
    <xf numFmtId="0" fontId="62" fillId="0" borderId="84" xfId="853" applyFont="1" applyFill="1" applyBorder="1" applyAlignment="1">
      <alignment horizontal="left" wrapText="1"/>
    </xf>
    <xf numFmtId="0" fontId="62" fillId="0" borderId="85" xfId="853" applyFont="1" applyFill="1" applyBorder="1" applyAlignment="1">
      <alignment horizontal="left" wrapText="1"/>
    </xf>
    <xf numFmtId="0" fontId="62" fillId="0" borderId="67" xfId="853" applyFont="1" applyFill="1" applyBorder="1" applyAlignment="1">
      <alignment horizontal="left" wrapText="1"/>
    </xf>
    <xf numFmtId="0" fontId="62" fillId="0" borderId="72" xfId="853" applyFont="1" applyFill="1" applyBorder="1" applyAlignment="1">
      <alignment horizontal="center" vertical="center"/>
    </xf>
    <xf numFmtId="0" fontId="62" fillId="0" borderId="67" xfId="853" applyFont="1" applyFill="1" applyBorder="1" applyAlignment="1">
      <alignment horizontal="center" vertical="center"/>
    </xf>
    <xf numFmtId="230" fontId="62" fillId="0" borderId="69" xfId="1104" applyNumberFormat="1" applyFont="1" applyFill="1" applyBorder="1" applyAlignment="1">
      <alignment horizontal="center" vertical="center" wrapText="1"/>
    </xf>
    <xf numFmtId="230" fontId="62" fillId="0" borderId="70" xfId="1104" applyNumberFormat="1" applyFont="1" applyFill="1" applyBorder="1" applyAlignment="1">
      <alignment horizontal="center" vertical="center" wrapText="1"/>
    </xf>
    <xf numFmtId="0" fontId="81" fillId="0" borderId="84" xfId="853" applyFont="1" applyFill="1" applyBorder="1" applyAlignment="1">
      <alignment horizontal="left"/>
    </xf>
    <xf numFmtId="0" fontId="81" fillId="0" borderId="85" xfId="853" applyFont="1" applyFill="1" applyBorder="1" applyAlignment="1">
      <alignment horizontal="left"/>
    </xf>
    <xf numFmtId="0" fontId="81" fillId="0" borderId="67" xfId="853" applyFont="1" applyFill="1" applyBorder="1" applyAlignment="1">
      <alignment horizontal="left"/>
    </xf>
    <xf numFmtId="0" fontId="81" fillId="0" borderId="98" xfId="853" applyFont="1" applyFill="1" applyBorder="1" applyAlignment="1">
      <alignment horizontal="left"/>
    </xf>
    <xf numFmtId="0" fontId="81" fillId="0" borderId="99" xfId="853" applyFont="1" applyFill="1" applyBorder="1" applyAlignment="1">
      <alignment horizontal="left"/>
    </xf>
    <xf numFmtId="0" fontId="81" fillId="0" borderId="100" xfId="853" applyFont="1" applyFill="1" applyBorder="1" applyAlignment="1">
      <alignment horizontal="left"/>
    </xf>
    <xf numFmtId="230" fontId="62" fillId="0" borderId="87" xfId="1104" applyNumberFormat="1" applyFont="1" applyFill="1" applyBorder="1" applyAlignment="1">
      <alignment horizontal="center" vertical="center" wrapText="1"/>
    </xf>
    <xf numFmtId="230" fontId="62" fillId="0" borderId="88" xfId="1104" applyNumberFormat="1" applyFont="1" applyFill="1" applyBorder="1" applyAlignment="1">
      <alignment horizontal="center" vertical="center" wrapText="1"/>
    </xf>
    <xf numFmtId="0" fontId="81" fillId="0" borderId="89" xfId="853" applyFont="1" applyFill="1" applyBorder="1" applyAlignment="1">
      <alignment horizontal="left" vertical="center"/>
    </xf>
    <xf numFmtId="0" fontId="81" fillId="0" borderId="90" xfId="853" applyFont="1" applyFill="1" applyBorder="1" applyAlignment="1">
      <alignment horizontal="left" vertical="center"/>
    </xf>
    <xf numFmtId="0" fontId="81" fillId="0" borderId="91" xfId="853" applyFont="1" applyFill="1" applyBorder="1" applyAlignment="1">
      <alignment horizontal="left" vertical="center"/>
    </xf>
    <xf numFmtId="0" fontId="82" fillId="63" borderId="93" xfId="853" applyFont="1" applyFill="1" applyBorder="1" applyAlignment="1">
      <alignment horizontal="center" vertical="center"/>
    </xf>
    <xf numFmtId="0" fontId="82" fillId="63" borderId="94" xfId="853" applyFont="1" applyFill="1" applyBorder="1" applyAlignment="1">
      <alignment horizontal="center" vertical="center"/>
    </xf>
    <xf numFmtId="0" fontId="82" fillId="63" borderId="95" xfId="853" applyFont="1" applyFill="1" applyBorder="1" applyAlignment="1">
      <alignment horizontal="center" vertical="center"/>
    </xf>
    <xf numFmtId="0" fontId="81" fillId="0" borderId="96" xfId="853" applyFont="1" applyFill="1" applyBorder="1" applyAlignment="1">
      <alignment horizontal="left"/>
    </xf>
    <xf numFmtId="0" fontId="81" fillId="0" borderId="97" xfId="853" applyFont="1" applyFill="1" applyBorder="1" applyAlignment="1">
      <alignment horizontal="left"/>
    </xf>
    <xf numFmtId="0" fontId="81" fillId="0" borderId="70" xfId="853" applyFont="1" applyFill="1" applyBorder="1" applyAlignment="1">
      <alignment horizontal="left"/>
    </xf>
    <xf numFmtId="0" fontId="11" fillId="0" borderId="0" xfId="522" applyAlignment="1">
      <alignment horizontal="left" wrapText="1"/>
    </xf>
    <xf numFmtId="2" fontId="36" fillId="0" borderId="0" xfId="522" applyNumberFormat="1" applyFont="1" applyAlignment="1">
      <alignment horizontal="center" vertical="center" wrapText="1"/>
    </xf>
    <xf numFmtId="0" fontId="36" fillId="0" borderId="0" xfId="522" applyFont="1" applyAlignment="1">
      <alignment horizontal="center" vertical="center" wrapText="1"/>
    </xf>
    <xf numFmtId="0" fontId="0" fillId="0" borderId="79" xfId="0" applyBorder="1" applyAlignment="1">
      <alignment horizontal="center"/>
    </xf>
    <xf numFmtId="0" fontId="17" fillId="0" borderId="0" xfId="0" applyFont="1" applyAlignment="1">
      <alignment horizontal="center" vertical="center"/>
    </xf>
    <xf numFmtId="0" fontId="18" fillId="0" borderId="0" xfId="0" applyFont="1" applyAlignment="1">
      <alignment horizontal="center"/>
    </xf>
    <xf numFmtId="16" fontId="11" fillId="73" borderId="34" xfId="407" applyNumberFormat="1" applyFont="1" applyFill="1" applyBorder="1" applyAlignment="1">
      <alignment horizontal="justify" vertical="center" wrapText="1"/>
    </xf>
    <xf numFmtId="0" fontId="88" fillId="0" borderId="0" xfId="1128" applyFont="1" applyAlignment="1">
      <alignment horizontal="center" vertical="center" wrapText="1"/>
    </xf>
    <xf numFmtId="0" fontId="1" fillId="0" borderId="0" xfId="1128" applyFont="1" applyAlignment="1">
      <alignment vertical="center" wrapText="1"/>
    </xf>
    <xf numFmtId="169" fontId="1" fillId="0" borderId="0" xfId="1129" applyFont="1" applyAlignment="1">
      <alignment vertical="center" wrapText="1"/>
    </xf>
    <xf numFmtId="0" fontId="89" fillId="0" borderId="0" xfId="1128" applyFont="1" applyFill="1" applyBorder="1" applyAlignment="1">
      <alignment horizontal="center" vertical="center" wrapText="1"/>
    </xf>
    <xf numFmtId="169" fontId="89" fillId="0" borderId="0" xfId="1129" applyFont="1" applyFill="1" applyBorder="1" applyAlignment="1">
      <alignment horizontal="center" vertical="center" wrapText="1"/>
    </xf>
    <xf numFmtId="4" fontId="89" fillId="0" borderId="0" xfId="1128" applyNumberFormat="1" applyFont="1" applyFill="1" applyBorder="1" applyAlignment="1">
      <alignment horizontal="center" vertical="center" wrapText="1"/>
    </xf>
    <xf numFmtId="0" fontId="90" fillId="0" borderId="0" xfId="1128" applyFont="1" applyFill="1" applyBorder="1" applyAlignment="1">
      <alignment horizontal="center" vertical="center" wrapText="1"/>
    </xf>
    <xf numFmtId="0" fontId="1" fillId="0" borderId="0" xfId="1128" applyFont="1" applyFill="1" applyAlignment="1">
      <alignment vertical="center" wrapText="1"/>
    </xf>
    <xf numFmtId="169" fontId="1" fillId="0" borderId="0" xfId="1129" applyFont="1" applyFill="1" applyAlignment="1">
      <alignment vertical="center" wrapText="1"/>
    </xf>
    <xf numFmtId="0" fontId="91" fillId="81" borderId="26" xfId="1128" applyFont="1" applyFill="1" applyBorder="1" applyAlignment="1">
      <alignment horizontal="center" vertical="center" wrapText="1"/>
    </xf>
    <xf numFmtId="0" fontId="91" fillId="81" borderId="28" xfId="1128" applyFont="1" applyFill="1" applyBorder="1" applyAlignment="1">
      <alignment horizontal="center" vertical="center" wrapText="1"/>
    </xf>
    <xf numFmtId="0" fontId="91" fillId="81" borderId="27" xfId="1128" applyFont="1" applyFill="1" applyBorder="1" applyAlignment="1">
      <alignment horizontal="center" vertical="center" wrapText="1"/>
    </xf>
    <xf numFmtId="0" fontId="92" fillId="82" borderId="33" xfId="1128" applyFont="1" applyFill="1" applyBorder="1" applyAlignment="1">
      <alignment horizontal="center" vertical="center" wrapText="1"/>
    </xf>
    <xf numFmtId="0" fontId="92" fillId="82" borderId="34" xfId="1128" applyFont="1" applyFill="1" applyBorder="1" applyAlignment="1">
      <alignment horizontal="center" vertical="center" wrapText="1"/>
    </xf>
    <xf numFmtId="0" fontId="92" fillId="82" borderId="35" xfId="1128" applyFont="1" applyFill="1" applyBorder="1" applyAlignment="1">
      <alignment horizontal="center" vertical="center" wrapText="1"/>
    </xf>
    <xf numFmtId="0" fontId="93" fillId="0" borderId="0" xfId="1128" applyFont="1" applyAlignment="1">
      <alignment vertical="center" wrapText="1"/>
    </xf>
    <xf numFmtId="169" fontId="93" fillId="0" borderId="0" xfId="1129" applyFont="1" applyAlignment="1">
      <alignment vertical="center" wrapText="1"/>
    </xf>
    <xf numFmtId="0" fontId="89" fillId="0" borderId="39" xfId="1128" applyFont="1" applyFill="1" applyBorder="1" applyAlignment="1">
      <alignment horizontal="left" vertical="center" wrapText="1"/>
    </xf>
    <xf numFmtId="0" fontId="94" fillId="62" borderId="29" xfId="1128" applyFont="1" applyFill="1" applyBorder="1" applyAlignment="1">
      <alignment horizontal="justify" vertical="center" wrapText="1"/>
    </xf>
    <xf numFmtId="0" fontId="95" fillId="0" borderId="40" xfId="1128" applyFont="1" applyFill="1" applyBorder="1" applyAlignment="1">
      <alignment horizontal="center" vertical="center" wrapText="1"/>
    </xf>
    <xf numFmtId="0" fontId="91" fillId="0" borderId="30" xfId="1128" applyFont="1" applyFill="1" applyBorder="1" applyAlignment="1">
      <alignment horizontal="center" vertical="center" wrapText="1"/>
    </xf>
    <xf numFmtId="0" fontId="91" fillId="0" borderId="26" xfId="1128" applyFont="1" applyFill="1" applyBorder="1" applyAlignment="1">
      <alignment horizontal="center" vertical="center" wrapText="1"/>
    </xf>
    <xf numFmtId="0" fontId="91" fillId="0" borderId="28" xfId="1128" applyFont="1" applyFill="1" applyBorder="1" applyAlignment="1">
      <alignment horizontal="center" vertical="center" wrapText="1"/>
    </xf>
    <xf numFmtId="0" fontId="91" fillId="0" borderId="19" xfId="1128" applyFont="1" applyFill="1" applyBorder="1" applyAlignment="1">
      <alignment horizontal="center" vertical="center" wrapText="1"/>
    </xf>
    <xf numFmtId="0" fontId="91" fillId="0" borderId="27" xfId="1128" applyFont="1" applyFill="1" applyBorder="1" applyAlignment="1">
      <alignment horizontal="center" vertical="center" wrapText="1"/>
    </xf>
    <xf numFmtId="0" fontId="89" fillId="0" borderId="15" xfId="1128" applyFont="1" applyFill="1" applyBorder="1" applyAlignment="1">
      <alignment horizontal="center" vertical="center" wrapText="1"/>
    </xf>
    <xf numFmtId="0" fontId="94" fillId="62" borderId="46" xfId="1128" applyFont="1" applyFill="1" applyBorder="1" applyAlignment="1">
      <alignment horizontal="justify" vertical="center" wrapText="1"/>
    </xf>
    <xf numFmtId="0" fontId="95" fillId="0" borderId="46" xfId="1128" applyFont="1" applyBorder="1" applyAlignment="1">
      <alignment horizontal="center" vertical="center" wrapText="1"/>
    </xf>
    <xf numFmtId="0" fontId="91" fillId="0" borderId="16" xfId="1128" applyFont="1" applyFill="1" applyBorder="1" applyAlignment="1">
      <alignment horizontal="center" vertical="center" wrapText="1"/>
    </xf>
    <xf numFmtId="0" fontId="91" fillId="0" borderId="34" xfId="1128" applyFont="1" applyFill="1" applyBorder="1" applyAlignment="1">
      <alignment horizontal="center" vertical="center" wrapText="1"/>
    </xf>
    <xf numFmtId="0" fontId="91" fillId="0" borderId="52" xfId="1128" applyFont="1" applyFill="1" applyBorder="1" applyAlignment="1">
      <alignment vertical="center" wrapText="1"/>
    </xf>
    <xf numFmtId="0" fontId="91" fillId="0" borderId="33" xfId="1128" applyFont="1" applyBorder="1" applyAlignment="1">
      <alignment horizontal="center" vertical="center" wrapText="1"/>
    </xf>
    <xf numFmtId="0" fontId="91" fillId="0" borderId="113" xfId="1128" applyFont="1" applyBorder="1" applyAlignment="1">
      <alignment horizontal="center" vertical="center" wrapText="1"/>
    </xf>
    <xf numFmtId="0" fontId="96" fillId="0" borderId="0" xfId="1128" applyFont="1" applyAlignment="1">
      <alignment vertical="center" wrapText="1"/>
    </xf>
    <xf numFmtId="169" fontId="96" fillId="0" borderId="0" xfId="1129" applyFont="1" applyAlignment="1">
      <alignment vertical="center" wrapText="1"/>
    </xf>
    <xf numFmtId="0" fontId="89" fillId="0" borderId="56" xfId="1128" applyFont="1" applyFill="1" applyBorder="1" applyAlignment="1">
      <alignment horizontal="center" vertical="center" wrapText="1"/>
    </xf>
    <xf numFmtId="0" fontId="94" fillId="62" borderId="111" xfId="1128" applyFont="1" applyFill="1" applyBorder="1" applyAlignment="1">
      <alignment horizontal="justify" vertical="center" wrapText="1"/>
    </xf>
    <xf numFmtId="0" fontId="95" fillId="0" borderId="111" xfId="1128" applyFont="1" applyBorder="1" applyAlignment="1">
      <alignment horizontal="center" vertical="center" wrapText="1"/>
    </xf>
    <xf numFmtId="0" fontId="95" fillId="0" borderId="111" xfId="1128" applyFont="1" applyFill="1" applyBorder="1" applyAlignment="1">
      <alignment horizontal="center" vertical="center" wrapText="1"/>
    </xf>
    <xf numFmtId="0" fontId="91" fillId="0" borderId="55" xfId="1128" applyFont="1" applyFill="1" applyBorder="1" applyAlignment="1">
      <alignment horizontal="center" vertical="center" wrapText="1"/>
    </xf>
    <xf numFmtId="0" fontId="91" fillId="0" borderId="105" xfId="1128" applyFont="1" applyFill="1" applyBorder="1" applyAlignment="1">
      <alignment horizontal="center" vertical="center" wrapText="1"/>
    </xf>
    <xf numFmtId="0" fontId="91" fillId="0" borderId="0" xfId="1128" applyFont="1" applyFill="1" applyBorder="1" applyAlignment="1">
      <alignment vertical="center" wrapText="1"/>
    </xf>
    <xf numFmtId="0" fontId="91" fillId="0" borderId="114" xfId="1128" applyFont="1" applyBorder="1" applyAlignment="1">
      <alignment horizontal="center" vertical="center" wrapText="1"/>
    </xf>
    <xf numFmtId="0" fontId="91" fillId="0" borderId="115" xfId="1128" applyFont="1" applyBorder="1" applyAlignment="1">
      <alignment horizontal="center" vertical="center" wrapText="1"/>
    </xf>
    <xf numFmtId="0" fontId="91" fillId="0" borderId="116" xfId="1128" applyFont="1" applyBorder="1" applyAlignment="1">
      <alignment horizontal="center" vertical="center" wrapText="1"/>
    </xf>
    <xf numFmtId="0" fontId="94" fillId="0" borderId="111" xfId="1128" applyFont="1" applyBorder="1" applyAlignment="1">
      <alignment horizontal="justify" vertical="center" wrapText="1"/>
    </xf>
    <xf numFmtId="0" fontId="94" fillId="0" borderId="111" xfId="1128" applyFont="1" applyFill="1" applyBorder="1" applyAlignment="1">
      <alignment horizontal="justify" vertical="center" wrapText="1"/>
    </xf>
    <xf numFmtId="169" fontId="99" fillId="0" borderId="0" xfId="1129" applyFont="1"/>
    <xf numFmtId="0" fontId="95" fillId="62" borderId="111" xfId="1128" applyFont="1" applyFill="1" applyBorder="1" applyAlignment="1">
      <alignment horizontal="center" vertical="center" wrapText="1"/>
    </xf>
    <xf numFmtId="0" fontId="91" fillId="0" borderId="117" xfId="1128" applyFont="1" applyBorder="1" applyAlignment="1">
      <alignment horizontal="center" vertical="center" wrapText="1"/>
    </xf>
    <xf numFmtId="0" fontId="89" fillId="0" borderId="118" xfId="1128" applyFont="1" applyFill="1" applyBorder="1" applyAlignment="1">
      <alignment horizontal="center" vertical="center" wrapText="1"/>
    </xf>
    <xf numFmtId="0" fontId="94" fillId="0" borderId="17" xfId="1128" applyFont="1" applyFill="1" applyBorder="1" applyAlignment="1">
      <alignment horizontal="justify" vertical="center" wrapText="1"/>
    </xf>
    <xf numFmtId="0" fontId="95" fillId="0" borderId="17" xfId="1128" applyFont="1" applyFill="1" applyBorder="1" applyAlignment="1">
      <alignment horizontal="center" vertical="center" wrapText="1"/>
    </xf>
    <xf numFmtId="0" fontId="95" fillId="62" borderId="17" xfId="1128" applyFont="1" applyFill="1" applyBorder="1" applyAlignment="1">
      <alignment horizontal="center" vertical="center" wrapText="1"/>
    </xf>
    <xf numFmtId="0" fontId="91" fillId="0" borderId="44" xfId="1128" applyFont="1" applyFill="1" applyBorder="1" applyAlignment="1">
      <alignment horizontal="center" vertical="center" wrapText="1"/>
    </xf>
    <xf numFmtId="0" fontId="89" fillId="0" borderId="54" xfId="1128" applyFont="1" applyFill="1" applyBorder="1" applyAlignment="1">
      <alignment horizontal="center" vertical="center" wrapText="1"/>
    </xf>
    <xf numFmtId="0" fontId="94" fillId="0" borderId="57" xfId="1128" applyFont="1" applyFill="1" applyBorder="1" applyAlignment="1">
      <alignment horizontal="justify" vertical="center" wrapText="1"/>
    </xf>
    <xf numFmtId="0" fontId="95" fillId="0" borderId="57" xfId="1128" applyFont="1" applyFill="1" applyBorder="1" applyAlignment="1">
      <alignment horizontal="center" vertical="center" wrapText="1"/>
    </xf>
    <xf numFmtId="0" fontId="95" fillId="62" borderId="57" xfId="1128" applyFont="1" applyFill="1" applyBorder="1" applyAlignment="1">
      <alignment horizontal="center" vertical="center" wrapText="1"/>
    </xf>
    <xf numFmtId="0" fontId="91" fillId="0" borderId="119" xfId="1128" applyFont="1" applyFill="1" applyBorder="1" applyAlignment="1">
      <alignment horizontal="center" vertical="center" wrapText="1"/>
    </xf>
    <xf numFmtId="0" fontId="91" fillId="0" borderId="120" xfId="1128" applyFont="1" applyFill="1" applyBorder="1" applyAlignment="1">
      <alignment horizontal="center" vertical="center" wrapText="1"/>
    </xf>
    <xf numFmtId="0" fontId="91" fillId="0" borderId="121" xfId="1128" applyFont="1" applyFill="1" applyBorder="1" applyAlignment="1">
      <alignment vertical="center" wrapText="1"/>
    </xf>
    <xf numFmtId="0" fontId="91" fillId="0" borderId="122" xfId="1128" applyFont="1" applyBorder="1" applyAlignment="1">
      <alignment horizontal="center" vertical="center" wrapText="1"/>
    </xf>
    <xf numFmtId="0" fontId="91" fillId="0" borderId="123" xfId="1128" applyFont="1" applyBorder="1" applyAlignment="1">
      <alignment horizontal="center" vertical="center" wrapText="1"/>
    </xf>
    <xf numFmtId="0" fontId="96" fillId="62" borderId="0" xfId="1128" applyFont="1" applyFill="1" applyAlignment="1">
      <alignment vertical="center" wrapText="1"/>
    </xf>
    <xf numFmtId="169" fontId="96" fillId="62" borderId="0" xfId="1129" applyFont="1" applyFill="1" applyAlignment="1">
      <alignment vertical="center" wrapText="1"/>
    </xf>
    <xf numFmtId="0" fontId="89" fillId="0" borderId="15" xfId="1128" applyFont="1" applyFill="1" applyBorder="1" applyAlignment="1">
      <alignment horizontal="left" vertical="center" wrapText="1"/>
    </xf>
    <xf numFmtId="0" fontId="94" fillId="0" borderId="46" xfId="1128" applyFont="1" applyFill="1" applyBorder="1" applyAlignment="1">
      <alignment horizontal="justify" vertical="center" wrapText="1"/>
    </xf>
    <xf numFmtId="0" fontId="95" fillId="0" borderId="46" xfId="1128" applyFont="1" applyFill="1" applyBorder="1" applyAlignment="1">
      <alignment horizontal="center" vertical="center" wrapText="1"/>
    </xf>
    <xf numFmtId="0" fontId="100" fillId="0" borderId="32" xfId="1128" applyFont="1" applyFill="1" applyBorder="1" applyAlignment="1">
      <alignment horizontal="center" vertical="center" wrapText="1"/>
    </xf>
    <xf numFmtId="0" fontId="91" fillId="0" borderId="33" xfId="1128" applyFont="1" applyFill="1" applyBorder="1" applyAlignment="1">
      <alignment horizontal="center" vertical="center" wrapText="1"/>
    </xf>
    <xf numFmtId="0" fontId="91" fillId="0" borderId="35" xfId="1128" applyFont="1" applyFill="1" applyBorder="1" applyAlignment="1">
      <alignment horizontal="center" vertical="center" wrapText="1"/>
    </xf>
    <xf numFmtId="0" fontId="96" fillId="0" borderId="0" xfId="1128" applyFont="1" applyFill="1" applyAlignment="1">
      <alignment vertical="center" wrapText="1"/>
    </xf>
    <xf numFmtId="169" fontId="96" fillId="0" borderId="0" xfId="1129" applyFont="1" applyFill="1" applyAlignment="1">
      <alignment vertical="center" wrapText="1"/>
    </xf>
    <xf numFmtId="0" fontId="89" fillId="0" borderId="42" xfId="1128" applyFont="1" applyFill="1" applyBorder="1" applyAlignment="1">
      <alignment horizontal="left" vertical="center" wrapText="1"/>
    </xf>
    <xf numFmtId="0" fontId="94" fillId="0" borderId="18" xfId="1128" applyFont="1" applyFill="1" applyBorder="1" applyAlignment="1">
      <alignment horizontal="justify" vertical="center" wrapText="1"/>
    </xf>
    <xf numFmtId="0" fontId="95" fillId="0" borderId="18" xfId="1128" applyFont="1" applyFill="1" applyBorder="1" applyAlignment="1">
      <alignment horizontal="center" vertical="center" wrapText="1"/>
    </xf>
    <xf numFmtId="0" fontId="100" fillId="0" borderId="124" xfId="1128" applyFont="1" applyFill="1" applyBorder="1" applyAlignment="1">
      <alignment horizontal="center" vertical="center" wrapText="1"/>
    </xf>
    <xf numFmtId="0" fontId="91" fillId="0" borderId="114" xfId="1128" applyFont="1" applyFill="1" applyBorder="1" applyAlignment="1">
      <alignment horizontal="center" vertical="center" wrapText="1"/>
    </xf>
    <xf numFmtId="0" fontId="91" fillId="0" borderId="106" xfId="1128" applyFont="1" applyFill="1" applyBorder="1" applyAlignment="1">
      <alignment horizontal="center" vertical="center" wrapText="1"/>
    </xf>
    <xf numFmtId="232" fontId="96" fillId="0" borderId="0" xfId="1129" applyNumberFormat="1" applyFont="1" applyFill="1" applyAlignment="1">
      <alignment vertical="center" wrapText="1"/>
    </xf>
    <xf numFmtId="0" fontId="89" fillId="0" borderId="56" xfId="1128" applyFont="1" applyFill="1" applyBorder="1" applyAlignment="1">
      <alignment horizontal="left" vertical="center" wrapText="1"/>
    </xf>
    <xf numFmtId="0" fontId="89" fillId="0" borderId="118" xfId="1128" applyFont="1" applyFill="1" applyBorder="1" applyAlignment="1">
      <alignment horizontal="left" vertical="center" wrapText="1"/>
    </xf>
    <xf numFmtId="0" fontId="89" fillId="0" borderId="15" xfId="522" applyFont="1" applyFill="1" applyBorder="1" applyAlignment="1">
      <alignment horizontal="center" vertical="center" wrapText="1"/>
    </xf>
    <xf numFmtId="0" fontId="94" fillId="0" borderId="46" xfId="1128" applyFont="1" applyFill="1" applyBorder="1" applyAlignment="1">
      <alignment vertical="center" wrapText="1"/>
    </xf>
    <xf numFmtId="0" fontId="95" fillId="0" borderId="43" xfId="1128" applyFont="1" applyFill="1" applyBorder="1" applyAlignment="1">
      <alignment horizontal="center" vertical="center" wrapText="1"/>
    </xf>
    <xf numFmtId="0" fontId="91" fillId="0" borderId="31" xfId="1128" applyFont="1" applyFill="1" applyBorder="1" applyAlignment="1">
      <alignment horizontal="center" vertical="center" wrapText="1"/>
    </xf>
    <xf numFmtId="0" fontId="91" fillId="0" borderId="113" xfId="1128" applyFont="1" applyFill="1" applyBorder="1" applyAlignment="1">
      <alignment horizontal="center" vertical="center" wrapText="1"/>
    </xf>
    <xf numFmtId="0" fontId="89" fillId="0" borderId="56" xfId="522" applyFont="1" applyFill="1" applyBorder="1" applyAlignment="1">
      <alignment horizontal="center" vertical="center" wrapText="1"/>
    </xf>
    <xf numFmtId="0" fontId="95" fillId="0" borderId="23" xfId="1128" applyFont="1" applyFill="1" applyBorder="1" applyAlignment="1">
      <alignment horizontal="center" vertical="center" wrapText="1"/>
    </xf>
    <xf numFmtId="0" fontId="91" fillId="0" borderId="125" xfId="1128" applyFont="1" applyFill="1" applyBorder="1" applyAlignment="1">
      <alignment horizontal="center" vertical="center" wrapText="1"/>
    </xf>
    <xf numFmtId="0" fontId="91" fillId="0" borderId="126" xfId="1128" applyFont="1" applyFill="1" applyBorder="1" applyAlignment="1">
      <alignment horizontal="center" vertical="center" wrapText="1"/>
    </xf>
    <xf numFmtId="0" fontId="89" fillId="0" borderId="127" xfId="522" applyFont="1" applyFill="1" applyBorder="1" applyAlignment="1">
      <alignment horizontal="center" vertical="center" wrapText="1"/>
    </xf>
    <xf numFmtId="0" fontId="94" fillId="0" borderId="128" xfId="522" applyFont="1" applyFill="1" applyBorder="1" applyAlignment="1">
      <alignment vertical="top" wrapText="1"/>
    </xf>
    <xf numFmtId="0" fontId="89" fillId="0" borderId="54" xfId="522" applyFont="1" applyFill="1" applyBorder="1" applyAlignment="1">
      <alignment horizontal="center" vertical="center" wrapText="1"/>
    </xf>
    <xf numFmtId="0" fontId="94" fillId="0" borderId="57" xfId="522" applyFont="1" applyFill="1" applyBorder="1" applyAlignment="1">
      <alignment vertical="top" wrapText="1"/>
    </xf>
    <xf numFmtId="0" fontId="95" fillId="0" borderId="129" xfId="1128" applyFont="1" applyFill="1" applyBorder="1" applyAlignment="1">
      <alignment horizontal="center" vertical="center" wrapText="1"/>
    </xf>
    <xf numFmtId="0" fontId="100" fillId="0" borderId="130" xfId="1128" applyFont="1" applyFill="1" applyBorder="1" applyAlignment="1">
      <alignment horizontal="center" vertical="center" wrapText="1"/>
    </xf>
    <xf numFmtId="0" fontId="91" fillId="0" borderId="131" xfId="1128" applyFont="1" applyFill="1" applyBorder="1" applyAlignment="1">
      <alignment horizontal="center" vertical="center" wrapText="1"/>
    </xf>
    <xf numFmtId="0" fontId="91" fillId="0" borderId="53" xfId="1128" applyFont="1" applyFill="1" applyBorder="1" applyAlignment="1">
      <alignment horizontal="center" vertical="center" wrapText="1"/>
    </xf>
    <xf numFmtId="0" fontId="91" fillId="0" borderId="123" xfId="1128" applyFont="1" applyFill="1" applyBorder="1" applyAlignment="1">
      <alignment horizontal="center" vertical="center" wrapText="1"/>
    </xf>
    <xf numFmtId="0" fontId="105" fillId="0" borderId="15" xfId="1128" applyFont="1" applyFill="1" applyBorder="1" applyAlignment="1">
      <alignment horizontal="left" vertical="center" wrapText="1"/>
    </xf>
    <xf numFmtId="0" fontId="94" fillId="0" borderId="46" xfId="1128" applyFont="1" applyFill="1" applyBorder="1" applyAlignment="1">
      <alignment vertical="center"/>
    </xf>
    <xf numFmtId="0" fontId="95" fillId="0" borderId="132" xfId="1128" applyFont="1" applyFill="1" applyBorder="1" applyAlignment="1">
      <alignment horizontal="center" vertical="center" wrapText="1"/>
    </xf>
    <xf numFmtId="0" fontId="91" fillId="0" borderId="31" xfId="1128" applyFont="1" applyFill="1" applyBorder="1" applyAlignment="1">
      <alignment horizontal="center" vertical="center" wrapText="1"/>
    </xf>
    <xf numFmtId="0" fontId="91" fillId="0" borderId="120" xfId="1128" applyFont="1" applyFill="1" applyBorder="1" applyAlignment="1">
      <alignment horizontal="center" vertical="center" wrapText="1"/>
    </xf>
    <xf numFmtId="0" fontId="91" fillId="0" borderId="121" xfId="1128" applyFont="1" applyFill="1" applyBorder="1" applyAlignment="1">
      <alignment horizontal="center" vertical="center" wrapText="1"/>
    </xf>
    <xf numFmtId="0" fontId="91" fillId="0" borderId="122" xfId="1128" applyFont="1" applyFill="1" applyBorder="1" applyAlignment="1">
      <alignment horizontal="center" vertical="center" wrapText="1"/>
    </xf>
    <xf numFmtId="0" fontId="91" fillId="0" borderId="131" xfId="1128" applyFont="1" applyFill="1" applyBorder="1" applyAlignment="1">
      <alignment horizontal="center" vertical="center" wrapText="1"/>
    </xf>
    <xf numFmtId="0" fontId="105" fillId="0" borderId="127" xfId="1128" applyFont="1" applyFill="1" applyBorder="1" applyAlignment="1">
      <alignment horizontal="left" vertical="center" wrapText="1"/>
    </xf>
    <xf numFmtId="0" fontId="94" fillId="0" borderId="128" xfId="1128" applyFont="1" applyFill="1" applyBorder="1" applyAlignment="1">
      <alignment vertical="center"/>
    </xf>
    <xf numFmtId="0" fontId="95" fillId="0" borderId="128" xfId="1128" applyFont="1" applyFill="1" applyBorder="1" applyAlignment="1">
      <alignment horizontal="center" vertical="center" wrapText="1"/>
    </xf>
    <xf numFmtId="0" fontId="95" fillId="0" borderId="133" xfId="1128" applyFont="1" applyFill="1" applyBorder="1" applyAlignment="1">
      <alignment horizontal="center" vertical="center" wrapText="1"/>
    </xf>
    <xf numFmtId="0" fontId="91" fillId="0" borderId="125" xfId="1128" applyFont="1" applyFill="1" applyBorder="1" applyAlignment="1">
      <alignment horizontal="center" vertical="center" wrapText="1"/>
    </xf>
    <xf numFmtId="0" fontId="89" fillId="0" borderId="54" xfId="1128" applyFont="1" applyFill="1" applyBorder="1" applyAlignment="1">
      <alignment horizontal="left" vertical="center" wrapText="1"/>
    </xf>
    <xf numFmtId="0" fontId="94" fillId="0" borderId="57" xfId="1128" applyFont="1" applyFill="1" applyBorder="1" applyAlignment="1">
      <alignment vertical="center"/>
    </xf>
    <xf numFmtId="0" fontId="95" fillId="0" borderId="58" xfId="1128" applyFont="1" applyFill="1" applyBorder="1" applyAlignment="1">
      <alignment horizontal="center" vertical="center" wrapText="1"/>
    </xf>
    <xf numFmtId="0" fontId="91" fillId="0" borderId="53" xfId="1128" applyFont="1" applyFill="1" applyBorder="1" applyAlignment="1">
      <alignment horizontal="center" vertical="center" wrapText="1"/>
    </xf>
    <xf numFmtId="0" fontId="94" fillId="0" borderId="40" xfId="1128" applyFont="1" applyFill="1" applyBorder="1" applyAlignment="1">
      <alignment vertical="justify"/>
    </xf>
    <xf numFmtId="0" fontId="94" fillId="0" borderId="40" xfId="1128" applyFont="1" applyFill="1" applyBorder="1" applyAlignment="1">
      <alignment horizontal="center" vertical="center" wrapText="1"/>
    </xf>
    <xf numFmtId="0" fontId="94" fillId="0" borderId="41" xfId="1128" applyFont="1" applyFill="1" applyBorder="1" applyAlignment="1">
      <alignment horizontal="center" vertical="center" wrapText="1"/>
    </xf>
    <xf numFmtId="0" fontId="89" fillId="0" borderId="39" xfId="522" applyFont="1" applyFill="1" applyBorder="1" applyAlignment="1">
      <alignment horizontal="center" vertical="center" wrapText="1"/>
    </xf>
    <xf numFmtId="0" fontId="106" fillId="0" borderId="40" xfId="522" applyFont="1" applyFill="1" applyBorder="1" applyAlignment="1">
      <alignment vertical="top" wrapText="1"/>
    </xf>
    <xf numFmtId="0" fontId="95" fillId="0" borderId="41" xfId="1128" applyFont="1" applyFill="1" applyBorder="1" applyAlignment="1">
      <alignment horizontal="center" vertical="center" wrapText="1"/>
    </xf>
    <xf numFmtId="0" fontId="89" fillId="0" borderId="134" xfId="1128" applyFont="1" applyFill="1" applyBorder="1" applyAlignment="1">
      <alignment horizontal="left" vertical="center" wrapText="1"/>
    </xf>
    <xf numFmtId="0" fontId="94" fillId="0" borderId="129" xfId="1128" applyFont="1" applyFill="1" applyBorder="1" applyAlignment="1">
      <alignment vertical="center"/>
    </xf>
    <xf numFmtId="0" fontId="94" fillId="0" borderId="129" xfId="1128" applyFont="1" applyFill="1" applyBorder="1" applyAlignment="1">
      <alignment horizontal="center" vertical="center" wrapText="1"/>
    </xf>
    <xf numFmtId="0" fontId="91" fillId="0" borderId="130" xfId="1128" applyFont="1" applyFill="1" applyBorder="1" applyAlignment="1">
      <alignment horizontal="center" vertical="center" wrapText="1"/>
    </xf>
    <xf numFmtId="0" fontId="91" fillId="0" borderId="121" xfId="1128" applyFont="1" applyFill="1" applyBorder="1" applyAlignment="1">
      <alignment horizontal="center" vertical="center" wrapText="1"/>
    </xf>
    <xf numFmtId="0" fontId="91" fillId="0" borderId="40" xfId="1128" applyFont="1" applyFill="1" applyBorder="1" applyAlignment="1">
      <alignment horizontal="center" vertical="center" wrapText="1"/>
    </xf>
    <xf numFmtId="0" fontId="91" fillId="0" borderId="41" xfId="1128" applyFont="1" applyFill="1" applyBorder="1" applyAlignment="1">
      <alignment horizontal="center" vertical="center" wrapText="1"/>
    </xf>
    <xf numFmtId="0" fontId="99" fillId="83" borderId="39" xfId="1128" applyFont="1" applyFill="1" applyBorder="1" applyAlignment="1">
      <alignment horizontal="justify" vertical="center" wrapText="1"/>
    </xf>
    <xf numFmtId="0" fontId="95" fillId="83" borderId="40" xfId="1128" applyFont="1" applyFill="1" applyBorder="1" applyAlignment="1">
      <alignment horizontal="justify" vertical="center" wrapText="1"/>
    </xf>
    <xf numFmtId="0" fontId="95" fillId="83" borderId="40" xfId="1128" applyNumberFormat="1" applyFont="1" applyFill="1" applyBorder="1" applyAlignment="1" applyProtection="1">
      <alignment horizontal="center" vertical="top" wrapText="1"/>
      <protection locked="0"/>
    </xf>
    <xf numFmtId="0" fontId="91" fillId="83" borderId="41" xfId="1128" applyFont="1" applyFill="1" applyBorder="1" applyAlignment="1">
      <alignment horizontal="center" vertical="center" wrapText="1"/>
    </xf>
    <xf numFmtId="0" fontId="91" fillId="83" borderId="26" xfId="1128" applyFont="1" applyFill="1" applyBorder="1" applyAlignment="1">
      <alignment vertical="center" wrapText="1"/>
    </xf>
    <xf numFmtId="0" fontId="91" fillId="83" borderId="28" xfId="1128" applyFont="1" applyFill="1" applyBorder="1" applyAlignment="1">
      <alignment vertical="center" wrapText="1"/>
    </xf>
    <xf numFmtId="0" fontId="91" fillId="83" borderId="27" xfId="1128" applyFont="1" applyFill="1" applyBorder="1" applyAlignment="1">
      <alignment horizontal="center" vertical="center" wrapText="1"/>
    </xf>
    <xf numFmtId="0" fontId="1" fillId="0" borderId="0" xfId="1128" applyFont="1" applyFill="1" applyBorder="1" applyAlignment="1">
      <alignment vertical="center" wrapText="1"/>
    </xf>
    <xf numFmtId="169" fontId="1" fillId="0" borderId="0" xfId="1129" applyFont="1" applyFill="1" applyBorder="1" applyAlignment="1">
      <alignment vertical="center" wrapText="1"/>
    </xf>
    <xf numFmtId="0" fontId="99" fillId="0" borderId="0" xfId="1128" applyFont="1" applyFill="1" applyBorder="1" applyAlignment="1">
      <alignment horizontal="justify" vertical="center" wrapText="1"/>
    </xf>
    <xf numFmtId="0" fontId="95" fillId="0" borderId="0" xfId="1128" applyFont="1" applyFill="1" applyBorder="1" applyAlignment="1">
      <alignment horizontal="justify" vertical="center" wrapText="1"/>
    </xf>
    <xf numFmtId="0" fontId="110" fillId="0" borderId="0" xfId="1128" applyNumberFormat="1" applyFont="1" applyFill="1" applyBorder="1" applyAlignment="1" applyProtection="1">
      <alignment horizontal="center" vertical="center" wrapText="1"/>
      <protection locked="0"/>
    </xf>
    <xf numFmtId="0" fontId="111" fillId="0" borderId="0" xfId="1128" applyFont="1" applyFill="1" applyBorder="1" applyAlignment="1">
      <alignment horizontal="center" vertical="center" wrapText="1"/>
    </xf>
    <xf numFmtId="0" fontId="112" fillId="0" borderId="0" xfId="1128" applyFont="1" applyFill="1" applyBorder="1" applyAlignment="1">
      <alignment horizontal="center" vertical="center" wrapText="1"/>
    </xf>
    <xf numFmtId="0" fontId="113" fillId="63" borderId="132" xfId="522" applyFont="1" applyFill="1" applyBorder="1" applyAlignment="1">
      <alignment horizontal="center" vertical="center" wrapText="1"/>
    </xf>
    <xf numFmtId="0" fontId="113" fillId="63" borderId="135" xfId="522" applyFont="1" applyFill="1" applyBorder="1" applyAlignment="1">
      <alignment horizontal="center" vertical="center" wrapText="1"/>
    </xf>
    <xf numFmtId="0" fontId="1" fillId="63" borderId="0" xfId="1128" applyFont="1" applyFill="1" applyAlignment="1">
      <alignment vertical="center" wrapText="1"/>
    </xf>
    <xf numFmtId="169" fontId="1" fillId="63" borderId="0" xfId="1129" applyFont="1" applyFill="1" applyAlignment="1">
      <alignment vertical="center" wrapText="1"/>
    </xf>
    <xf numFmtId="0" fontId="113" fillId="63" borderId="128" xfId="522" applyFont="1" applyFill="1" applyBorder="1" applyAlignment="1">
      <alignment horizontal="center" vertical="center" wrapText="1"/>
    </xf>
    <xf numFmtId="0" fontId="113" fillId="63" borderId="136" xfId="522" applyFont="1" applyFill="1" applyBorder="1" applyAlignment="1">
      <alignment horizontal="center" vertical="center" wrapText="1"/>
    </xf>
    <xf numFmtId="0" fontId="113" fillId="63" borderId="137" xfId="522" applyFont="1" applyFill="1" applyBorder="1" applyAlignment="1">
      <alignment horizontal="center" vertical="center" wrapText="1"/>
    </xf>
    <xf numFmtId="0" fontId="113" fillId="63" borderId="137" xfId="522" applyFont="1" applyFill="1" applyBorder="1" applyAlignment="1">
      <alignment horizontal="center" vertical="center" wrapText="1"/>
    </xf>
    <xf numFmtId="0" fontId="1" fillId="63" borderId="133" xfId="1128" applyFont="1" applyFill="1" applyBorder="1" applyAlignment="1">
      <alignment horizontal="left" vertical="center" wrapText="1"/>
    </xf>
    <xf numFmtId="0" fontId="1" fillId="63" borderId="137" xfId="1128" applyFont="1" applyFill="1" applyBorder="1" applyAlignment="1">
      <alignment horizontal="left" vertical="center" wrapText="1"/>
    </xf>
    <xf numFmtId="0" fontId="1" fillId="63" borderId="136" xfId="1128" applyFont="1" applyFill="1" applyBorder="1" applyAlignment="1">
      <alignment horizontal="center" vertical="center" wrapText="1"/>
    </xf>
    <xf numFmtId="0" fontId="1" fillId="63" borderId="137" xfId="1128" applyFont="1" applyFill="1" applyBorder="1" applyAlignment="1">
      <alignment horizontal="center" vertical="center" wrapText="1"/>
    </xf>
    <xf numFmtId="0" fontId="1" fillId="63" borderId="137" xfId="1128" applyFont="1" applyFill="1" applyBorder="1" applyAlignment="1">
      <alignment horizontal="center" vertical="center" wrapText="1"/>
    </xf>
    <xf numFmtId="0" fontId="1" fillId="63" borderId="128" xfId="1128" applyFont="1" applyFill="1" applyBorder="1" applyAlignment="1">
      <alignment horizontal="center" vertical="center" wrapText="1"/>
    </xf>
    <xf numFmtId="0" fontId="1" fillId="63" borderId="138" xfId="1128" applyFont="1" applyFill="1" applyBorder="1" applyAlignment="1">
      <alignment horizontal="center" vertical="center" wrapText="1"/>
    </xf>
    <xf numFmtId="0" fontId="1" fillId="63" borderId="128" xfId="1128" applyFont="1" applyFill="1" applyBorder="1" applyAlignment="1">
      <alignment horizontal="left" vertical="center" wrapText="1"/>
    </xf>
    <xf numFmtId="0" fontId="1" fillId="63" borderId="139" xfId="1128" applyFont="1" applyFill="1" applyBorder="1" applyAlignment="1">
      <alignment horizontal="left" vertical="center" wrapText="1"/>
    </xf>
    <xf numFmtId="0" fontId="113" fillId="83" borderId="34" xfId="522" applyFont="1" applyFill="1" applyBorder="1" applyAlignment="1">
      <alignment horizontal="center" vertical="center" wrapText="1"/>
    </xf>
    <xf numFmtId="0" fontId="113" fillId="83" borderId="35" xfId="522" applyFont="1" applyFill="1" applyBorder="1" applyAlignment="1">
      <alignment horizontal="center" vertical="center" wrapText="1"/>
    </xf>
    <xf numFmtId="0" fontId="114" fillId="74" borderId="52" xfId="1128" applyFont="1" applyFill="1" applyBorder="1" applyAlignment="1">
      <alignment horizontal="center" vertical="center" wrapText="1"/>
    </xf>
    <xf numFmtId="0" fontId="114" fillId="74" borderId="36" xfId="1128" applyFont="1" applyFill="1" applyBorder="1" applyAlignment="1">
      <alignment horizontal="center" vertical="center" wrapText="1"/>
    </xf>
    <xf numFmtId="0" fontId="114" fillId="74" borderId="140" xfId="1128" applyFont="1" applyFill="1" applyBorder="1" applyAlignment="1">
      <alignment horizontal="center" vertical="center" wrapText="1"/>
    </xf>
    <xf numFmtId="0" fontId="114" fillId="83" borderId="128" xfId="1128" applyFont="1" applyFill="1" applyBorder="1" applyAlignment="1">
      <alignment horizontal="center" vertical="center" wrapText="1"/>
    </xf>
    <xf numFmtId="0" fontId="105" fillId="0" borderId="0" xfId="1128" applyFont="1" applyFill="1" applyAlignment="1">
      <alignment vertical="center" wrapText="1"/>
    </xf>
    <xf numFmtId="0" fontId="89" fillId="0" borderId="0" xfId="1128" applyFont="1" applyFill="1" applyAlignment="1">
      <alignment vertical="center" wrapText="1"/>
    </xf>
    <xf numFmtId="0" fontId="113" fillId="63" borderId="26" xfId="522" applyFont="1" applyFill="1" applyBorder="1" applyAlignment="1">
      <alignment horizontal="center" vertical="center" wrapText="1"/>
    </xf>
    <xf numFmtId="0" fontId="113" fillId="63" borderId="28" xfId="522" applyFont="1" applyFill="1" applyBorder="1" applyAlignment="1">
      <alignment horizontal="center" vertical="center" wrapText="1"/>
    </xf>
    <xf numFmtId="0" fontId="113" fillId="63" borderId="28" xfId="522" applyFont="1" applyFill="1" applyBorder="1" applyAlignment="1">
      <alignment horizontal="left" vertical="center" wrapText="1"/>
    </xf>
    <xf numFmtId="0" fontId="113" fillId="63" borderId="27" xfId="522" applyFont="1" applyFill="1" applyBorder="1" applyAlignment="1">
      <alignment vertical="center" wrapText="1"/>
    </xf>
    <xf numFmtId="0" fontId="113" fillId="63" borderId="27" xfId="522" applyFont="1" applyFill="1" applyBorder="1" applyAlignment="1">
      <alignment horizontal="center" vertical="center" wrapText="1"/>
    </xf>
    <xf numFmtId="0" fontId="113" fillId="63" borderId="19" xfId="522" applyFont="1" applyFill="1" applyBorder="1" applyAlignment="1">
      <alignment horizontal="center" vertical="center" wrapText="1"/>
    </xf>
    <xf numFmtId="0" fontId="1" fillId="63" borderId="20" xfId="1128" applyFont="1" applyFill="1" applyBorder="1" applyAlignment="1">
      <alignment horizontal="left" vertical="center" wrapText="1"/>
    </xf>
    <xf numFmtId="0" fontId="1" fillId="63" borderId="104" xfId="1128" applyFont="1" applyFill="1" applyBorder="1" applyAlignment="1">
      <alignment horizontal="left" vertical="center" wrapText="1"/>
    </xf>
    <xf numFmtId="0" fontId="99" fillId="63" borderId="141" xfId="1128" applyFont="1" applyFill="1" applyBorder="1" applyAlignment="1">
      <alignment horizontal="center" vertical="center" wrapText="1"/>
    </xf>
    <xf numFmtId="0" fontId="99" fillId="63" borderId="104" xfId="1128" applyFont="1" applyFill="1" applyBorder="1" applyAlignment="1">
      <alignment horizontal="center" vertical="center" wrapText="1"/>
    </xf>
    <xf numFmtId="0" fontId="99" fillId="63" borderId="104" xfId="1128" applyFont="1" applyFill="1" applyBorder="1" applyAlignment="1">
      <alignment horizontal="center" vertical="center" wrapText="1"/>
    </xf>
    <xf numFmtId="0" fontId="99" fillId="63" borderId="18" xfId="1128" applyFont="1" applyFill="1" applyBorder="1" applyAlignment="1">
      <alignment horizontal="center" vertical="center" wrapText="1"/>
    </xf>
    <xf numFmtId="0" fontId="99" fillId="63" borderId="142" xfId="1128" applyFont="1" applyFill="1" applyBorder="1" applyAlignment="1">
      <alignment horizontal="center" vertical="center" wrapText="1"/>
    </xf>
    <xf numFmtId="0" fontId="113" fillId="63" borderId="114" xfId="522" applyFont="1" applyFill="1" applyBorder="1" applyAlignment="1">
      <alignment horizontal="center" vertical="center" wrapText="1"/>
    </xf>
    <xf numFmtId="0" fontId="99" fillId="63" borderId="0" xfId="1128" applyFont="1" applyFill="1" applyBorder="1" applyAlignment="1">
      <alignment horizontal="center" vertical="center" wrapText="1"/>
    </xf>
    <xf numFmtId="0" fontId="105" fillId="63" borderId="114" xfId="1128" applyFont="1" applyFill="1" applyBorder="1" applyAlignment="1">
      <alignment horizontal="center" vertical="center" wrapText="1"/>
    </xf>
    <xf numFmtId="0" fontId="99" fillId="63" borderId="136" xfId="1128" applyFont="1" applyFill="1" applyBorder="1" applyAlignment="1">
      <alignment horizontal="center" vertical="center" wrapText="1"/>
    </xf>
    <xf numFmtId="0" fontId="99" fillId="63" borderId="137" xfId="1128" applyFont="1" applyFill="1" applyBorder="1" applyAlignment="1">
      <alignment horizontal="center" vertical="center" wrapText="1"/>
    </xf>
    <xf numFmtId="0" fontId="99" fillId="63" borderId="137" xfId="1128" applyFont="1" applyFill="1" applyBorder="1" applyAlignment="1">
      <alignment horizontal="center" vertical="center" wrapText="1"/>
    </xf>
    <xf numFmtId="0" fontId="99" fillId="63" borderId="128" xfId="1128" applyFont="1" applyFill="1" applyBorder="1" applyAlignment="1">
      <alignment horizontal="center" vertical="center" wrapText="1"/>
    </xf>
    <xf numFmtId="0" fontId="113" fillId="83" borderId="39" xfId="522" applyFont="1" applyFill="1" applyBorder="1" applyAlignment="1">
      <alignment horizontal="center" vertical="center" wrapText="1"/>
    </xf>
    <xf numFmtId="0" fontId="113" fillId="83" borderId="40" xfId="522" applyFont="1" applyFill="1" applyBorder="1" applyAlignment="1">
      <alignment horizontal="center" vertical="center" wrapText="1"/>
    </xf>
    <xf numFmtId="0" fontId="114" fillId="83" borderId="40" xfId="1128" applyFont="1" applyFill="1" applyBorder="1" applyAlignment="1">
      <alignment horizontal="center" vertical="center" wrapText="1"/>
    </xf>
    <xf numFmtId="0" fontId="114" fillId="83" borderId="40" xfId="1128" applyFont="1" applyFill="1" applyBorder="1" applyAlignment="1">
      <alignment horizontal="center" vertical="center" wrapText="1"/>
    </xf>
    <xf numFmtId="0" fontId="91" fillId="83" borderId="40" xfId="1128" applyFont="1" applyFill="1" applyBorder="1" applyAlignment="1">
      <alignment horizontal="center" vertical="center" wrapText="1"/>
    </xf>
    <xf numFmtId="0" fontId="105" fillId="63" borderId="122" xfId="1128" applyFont="1" applyFill="1" applyBorder="1" applyAlignment="1">
      <alignment horizontal="center" vertical="center" wrapText="1"/>
    </xf>
    <xf numFmtId="0" fontId="92" fillId="82" borderId="19" xfId="1128" applyFont="1" applyFill="1" applyBorder="1" applyAlignment="1">
      <alignment horizontal="center" vertical="center" wrapText="1"/>
    </xf>
    <xf numFmtId="0" fontId="92" fillId="82" borderId="26" xfId="1128" applyFont="1" applyFill="1" applyBorder="1" applyAlignment="1">
      <alignment horizontal="center" vertical="center" wrapText="1"/>
    </xf>
    <xf numFmtId="0" fontId="92" fillId="82" borderId="27" xfId="1128" applyFont="1" applyFill="1" applyBorder="1" applyAlignment="1">
      <alignment horizontal="center" vertical="center" wrapText="1"/>
    </xf>
    <xf numFmtId="0" fontId="100" fillId="0" borderId="29" xfId="1128" applyFont="1" applyFill="1" applyBorder="1" applyAlignment="1">
      <alignment horizontal="center" vertical="center" wrapText="1"/>
    </xf>
    <xf numFmtId="0" fontId="100" fillId="0" borderId="41" xfId="1128" applyFont="1" applyFill="1" applyBorder="1" applyAlignment="1">
      <alignment horizontal="center" vertical="center" wrapText="1"/>
    </xf>
    <xf numFmtId="0" fontId="94" fillId="0" borderId="18" xfId="1128" applyFont="1" applyFill="1" applyBorder="1" applyAlignment="1">
      <alignment horizontal="center" vertical="center" wrapText="1"/>
    </xf>
    <xf numFmtId="0" fontId="94" fillId="0" borderId="20" xfId="1128" applyFont="1" applyFill="1" applyBorder="1" applyAlignment="1">
      <alignment horizontal="center" vertical="center" wrapText="1"/>
    </xf>
    <xf numFmtId="0" fontId="91" fillId="0" borderId="0" xfId="1128" applyFont="1" applyFill="1" applyBorder="1" applyAlignment="1">
      <alignment horizontal="center" vertical="center" wrapText="1"/>
    </xf>
    <xf numFmtId="0" fontId="91" fillId="0" borderId="143" xfId="1128" applyFont="1" applyFill="1" applyBorder="1" applyAlignment="1">
      <alignment horizontal="center" vertical="center" wrapText="1"/>
    </xf>
    <xf numFmtId="0" fontId="94" fillId="0" borderId="128" xfId="1128" applyFont="1" applyFill="1" applyBorder="1" applyAlignment="1">
      <alignment horizontal="justify" vertical="center" wrapText="1"/>
    </xf>
    <xf numFmtId="0" fontId="94" fillId="0" borderId="128" xfId="1128" applyFont="1" applyFill="1" applyBorder="1" applyAlignment="1">
      <alignment horizontal="center" vertical="center" wrapText="1"/>
    </xf>
    <xf numFmtId="0" fontId="94" fillId="0" borderId="133" xfId="1128" applyFont="1" applyFill="1" applyBorder="1" applyAlignment="1">
      <alignment horizontal="center" vertical="center" wrapText="1"/>
    </xf>
    <xf numFmtId="0" fontId="94" fillId="0" borderId="139" xfId="1128" applyFont="1" applyFill="1" applyBorder="1" applyAlignment="1">
      <alignment horizontal="justify" vertical="center" wrapText="1"/>
    </xf>
    <xf numFmtId="0" fontId="95" fillId="0" borderId="139" xfId="1128" applyFont="1" applyFill="1" applyBorder="1" applyAlignment="1">
      <alignment horizontal="center" vertical="center" wrapText="1"/>
    </xf>
    <xf numFmtId="0" fontId="94" fillId="0" borderId="139" xfId="1128" applyFont="1" applyFill="1" applyBorder="1" applyAlignment="1">
      <alignment horizontal="center" vertical="center" wrapText="1"/>
    </xf>
    <xf numFmtId="0" fontId="94" fillId="0" borderId="144" xfId="1128" applyFont="1" applyFill="1" applyBorder="1" applyAlignment="1">
      <alignment horizontal="center" vertical="center" wrapText="1"/>
    </xf>
    <xf numFmtId="0" fontId="91" fillId="0" borderId="145" xfId="1128" applyFont="1" applyFill="1" applyBorder="1" applyAlignment="1">
      <alignment horizontal="center" vertical="center" wrapText="1"/>
    </xf>
    <xf numFmtId="0" fontId="94" fillId="0" borderId="40" xfId="1128" applyFont="1" applyFill="1" applyBorder="1" applyAlignment="1">
      <alignment vertical="center"/>
    </xf>
    <xf numFmtId="0" fontId="91" fillId="0" borderId="27" xfId="1128" applyFont="1" applyFill="1" applyBorder="1" applyAlignment="1">
      <alignment horizontal="center" vertical="center" wrapText="1"/>
    </xf>
    <xf numFmtId="0" fontId="89" fillId="0" borderId="42" xfId="522" applyFont="1" applyFill="1" applyBorder="1" applyAlignment="1">
      <alignment horizontal="center" vertical="center" wrapText="1"/>
    </xf>
    <xf numFmtId="0" fontId="106" fillId="0" borderId="18" xfId="522" applyFont="1" applyFill="1" applyBorder="1" applyAlignment="1">
      <alignment vertical="top" wrapText="1"/>
    </xf>
    <xf numFmtId="0" fontId="95" fillId="0" borderId="20" xfId="1128" applyFont="1" applyFill="1" applyBorder="1" applyAlignment="1">
      <alignment horizontal="center" vertical="center" wrapText="1"/>
    </xf>
    <xf numFmtId="0" fontId="91" fillId="0" borderId="52" xfId="1128" applyFont="1" applyFill="1" applyBorder="1" applyAlignment="1">
      <alignment horizontal="center" vertical="center" wrapText="1"/>
    </xf>
    <xf numFmtId="0" fontId="106" fillId="0" borderId="128" xfId="522" applyFont="1" applyFill="1" applyBorder="1" applyAlignment="1">
      <alignment vertical="top" wrapText="1"/>
    </xf>
    <xf numFmtId="0" fontId="89" fillId="0" borderId="146" xfId="522" applyFont="1" applyFill="1" applyBorder="1" applyAlignment="1">
      <alignment horizontal="center" vertical="center" wrapText="1"/>
    </xf>
    <xf numFmtId="0" fontId="106" fillId="0" borderId="139" xfId="522" applyFont="1" applyFill="1" applyBorder="1" applyAlignment="1">
      <alignment vertical="top" wrapText="1"/>
    </xf>
    <xf numFmtId="0" fontId="95" fillId="0" borderId="144" xfId="1128" applyFont="1" applyFill="1" applyBorder="1" applyAlignment="1">
      <alignment horizontal="center" vertical="center" wrapText="1"/>
    </xf>
    <xf numFmtId="0" fontId="91" fillId="0" borderId="122" xfId="1128" applyFont="1" applyFill="1" applyBorder="1" applyAlignment="1">
      <alignment horizontal="center" vertical="center" wrapText="1"/>
    </xf>
    <xf numFmtId="0" fontId="89" fillId="0" borderId="48" xfId="1128" applyFont="1" applyFill="1" applyBorder="1" applyAlignment="1">
      <alignment horizontal="center" vertical="center" wrapText="1"/>
    </xf>
    <xf numFmtId="0" fontId="91" fillId="0" borderId="143" xfId="1128" applyFont="1" applyFill="1" applyBorder="1" applyAlignment="1">
      <alignment horizontal="center" vertical="center" wrapText="1"/>
    </xf>
    <xf numFmtId="0" fontId="91" fillId="0" borderId="104" xfId="1128" applyFont="1" applyFill="1" applyBorder="1" applyAlignment="1">
      <alignment horizontal="center" vertical="center" wrapText="1"/>
    </xf>
    <xf numFmtId="0" fontId="88" fillId="0" borderId="20" xfId="1128" applyFont="1" applyFill="1" applyBorder="1" applyAlignment="1">
      <alignment vertical="center" wrapText="1"/>
    </xf>
    <xf numFmtId="0" fontId="91" fillId="0" borderId="114" xfId="1128" applyFont="1" applyFill="1" applyBorder="1" applyAlignment="1">
      <alignment horizontal="center" vertical="center" wrapText="1"/>
    </xf>
    <xf numFmtId="0" fontId="100" fillId="0" borderId="137" xfId="1128" applyFont="1" applyFill="1" applyBorder="1" applyAlignment="1">
      <alignment horizontal="center" vertical="center" wrapText="1"/>
    </xf>
    <xf numFmtId="0" fontId="88" fillId="0" borderId="133" xfId="1128" applyFont="1" applyFill="1" applyBorder="1" applyAlignment="1">
      <alignment vertical="center" wrapText="1"/>
    </xf>
    <xf numFmtId="0" fontId="100" fillId="0" borderId="138" xfId="1128" applyFont="1" applyFill="1" applyBorder="1" applyAlignment="1">
      <alignment horizontal="center" vertical="center" wrapText="1"/>
    </xf>
    <xf numFmtId="0" fontId="88" fillId="0" borderId="144" xfId="1128" applyFont="1" applyFill="1" applyBorder="1" applyAlignment="1">
      <alignment vertical="center" wrapText="1"/>
    </xf>
    <xf numFmtId="0" fontId="94" fillId="0" borderId="132" xfId="1128" applyFont="1" applyFill="1" applyBorder="1" applyAlignment="1">
      <alignment horizontal="center" vertical="center" wrapText="1"/>
    </xf>
    <xf numFmtId="0" fontId="100" fillId="0" borderId="33" xfId="1128" applyFont="1" applyFill="1" applyBorder="1" applyAlignment="1">
      <alignment horizontal="center" vertical="center" wrapText="1"/>
    </xf>
    <xf numFmtId="0" fontId="100" fillId="0" borderId="34" xfId="1128" applyFont="1" applyFill="1" applyBorder="1" applyAlignment="1">
      <alignment horizontal="center" vertical="center" wrapText="1"/>
    </xf>
    <xf numFmtId="0" fontId="88" fillId="0" borderId="35" xfId="1128" applyFont="1" applyFill="1" applyBorder="1" applyAlignment="1">
      <alignment horizontal="center" vertical="center" wrapText="1"/>
    </xf>
    <xf numFmtId="0" fontId="89" fillId="0" borderId="127" xfId="1128" applyFont="1" applyFill="1" applyBorder="1" applyAlignment="1">
      <alignment horizontal="center" vertical="center" wrapText="1"/>
    </xf>
    <xf numFmtId="0" fontId="94" fillId="0" borderId="128" xfId="1128" applyFont="1" applyFill="1" applyBorder="1" applyAlignment="1">
      <alignment horizontal="justify" vertical="top" wrapText="1"/>
    </xf>
    <xf numFmtId="0" fontId="100" fillId="0" borderId="114" xfId="1128" applyFont="1" applyFill="1" applyBorder="1" applyAlignment="1">
      <alignment horizontal="center" vertical="center" wrapText="1"/>
    </xf>
    <xf numFmtId="0" fontId="100" fillId="0" borderId="105" xfId="1128" applyFont="1" applyFill="1" applyBorder="1" applyAlignment="1">
      <alignment horizontal="center" vertical="center" wrapText="1"/>
    </xf>
    <xf numFmtId="0" fontId="88" fillId="0" borderId="106" xfId="1128" applyFont="1" applyFill="1" applyBorder="1" applyAlignment="1">
      <alignment horizontal="center" vertical="center" wrapText="1"/>
    </xf>
    <xf numFmtId="0" fontId="100" fillId="0" borderId="122" xfId="1128" applyFont="1" applyFill="1" applyBorder="1" applyAlignment="1">
      <alignment horizontal="center" vertical="center" wrapText="1"/>
    </xf>
    <xf numFmtId="0" fontId="100" fillId="0" borderId="120" xfId="1128" applyFont="1" applyFill="1" applyBorder="1" applyAlignment="1">
      <alignment horizontal="center" vertical="center" wrapText="1"/>
    </xf>
    <xf numFmtId="0" fontId="88" fillId="0" borderId="131" xfId="1128" applyFont="1" applyFill="1" applyBorder="1" applyAlignment="1">
      <alignment horizontal="center" vertical="center" wrapText="1"/>
    </xf>
    <xf numFmtId="0" fontId="91" fillId="0" borderId="147" xfId="1128" applyFont="1" applyFill="1" applyBorder="1" applyAlignment="1">
      <alignment horizontal="center" vertical="center" wrapText="1"/>
    </xf>
    <xf numFmtId="0" fontId="91" fillId="0" borderId="148" xfId="1128" applyFont="1" applyFill="1" applyBorder="1" applyAlignment="1">
      <alignment horizontal="center" vertical="center" wrapText="1"/>
    </xf>
    <xf numFmtId="0" fontId="91" fillId="0" borderId="149" xfId="1128" applyFont="1" applyFill="1" applyBorder="1" applyAlignment="1">
      <alignment horizontal="center" vertical="center" wrapText="1"/>
    </xf>
    <xf numFmtId="0" fontId="94" fillId="0" borderId="122" xfId="1128" applyFont="1" applyFill="1" applyBorder="1" applyAlignment="1">
      <alignment horizontal="center" vertical="center" wrapText="1"/>
    </xf>
    <xf numFmtId="0" fontId="95" fillId="0" borderId="150" xfId="1128" applyFont="1" applyFill="1" applyBorder="1" applyAlignment="1">
      <alignment horizontal="center" vertical="center" wrapText="1"/>
    </xf>
    <xf numFmtId="0" fontId="95" fillId="83" borderId="41" xfId="1128" applyNumberFormat="1" applyFont="1" applyFill="1" applyBorder="1" applyAlignment="1" applyProtection="1">
      <alignment horizontal="center" vertical="top" wrapText="1"/>
      <protection locked="0"/>
    </xf>
    <xf numFmtId="0" fontId="91" fillId="83" borderId="19" xfId="1128" applyFont="1" applyFill="1" applyBorder="1" applyAlignment="1">
      <alignment horizontal="center" vertical="center" wrapText="1"/>
    </xf>
    <xf numFmtId="0" fontId="91" fillId="83" borderId="26" xfId="1128" applyFont="1" applyFill="1" applyBorder="1" applyAlignment="1">
      <alignment horizontal="center" vertical="center" wrapText="1"/>
    </xf>
    <xf numFmtId="0" fontId="91" fillId="83" borderId="27" xfId="1128" applyFont="1" applyFill="1" applyBorder="1" applyAlignment="1">
      <alignment horizontal="center" vertical="center" wrapText="1"/>
    </xf>
    <xf numFmtId="0" fontId="114" fillId="83" borderId="53" xfId="1128" applyFont="1" applyFill="1" applyBorder="1" applyAlignment="1">
      <alignment horizontal="center" vertical="center" wrapText="1"/>
    </xf>
    <xf numFmtId="0" fontId="91" fillId="83" borderId="53" xfId="1128" applyFont="1" applyFill="1" applyBorder="1" applyAlignment="1">
      <alignment horizontal="center" vertical="center" wrapText="1"/>
    </xf>
    <xf numFmtId="0" fontId="113" fillId="63" borderId="26" xfId="522" applyFont="1" applyFill="1" applyBorder="1" applyAlignment="1">
      <alignment horizontal="right" vertical="center" wrapText="1"/>
    </xf>
    <xf numFmtId="0" fontId="113" fillId="63" borderId="28" xfId="522" applyFont="1" applyFill="1" applyBorder="1" applyAlignment="1">
      <alignment horizontal="right" vertical="center" wrapText="1"/>
    </xf>
    <xf numFmtId="0" fontId="113" fillId="63" borderId="133" xfId="522" applyFont="1" applyFill="1" applyBorder="1" applyAlignment="1">
      <alignment horizontal="center" vertical="center" wrapText="1"/>
    </xf>
    <xf numFmtId="0" fontId="113" fillId="63" borderId="34" xfId="522" applyFont="1" applyFill="1" applyBorder="1" applyAlignment="1">
      <alignment horizontal="center" vertical="center" wrapText="1"/>
    </xf>
    <xf numFmtId="0" fontId="113" fillId="63" borderId="52" xfId="522" applyFont="1" applyFill="1" applyBorder="1" applyAlignment="1">
      <alignment horizontal="center" vertical="center" wrapText="1"/>
    </xf>
    <xf numFmtId="0" fontId="113" fillId="63" borderId="35" xfId="522" applyFont="1" applyFill="1" applyBorder="1" applyAlignment="1">
      <alignment horizontal="center" vertical="center" wrapText="1"/>
    </xf>
    <xf numFmtId="0" fontId="113" fillId="63" borderId="106" xfId="522" applyFont="1" applyFill="1" applyBorder="1" applyAlignment="1">
      <alignment horizontal="center" vertical="center" wrapText="1"/>
    </xf>
    <xf numFmtId="0" fontId="1" fillId="63" borderId="151" xfId="1128" applyFont="1" applyFill="1" applyBorder="1" applyAlignment="1">
      <alignment horizontal="left" vertical="center" wrapText="1"/>
    </xf>
    <xf numFmtId="0" fontId="1" fillId="63" borderId="141" xfId="1128" applyFont="1" applyFill="1" applyBorder="1" applyAlignment="1">
      <alignment horizontal="left" vertical="center" wrapText="1"/>
    </xf>
    <xf numFmtId="0" fontId="99" fillId="63" borderId="151" xfId="1128" applyFont="1" applyFill="1" applyBorder="1" applyAlignment="1">
      <alignment horizontal="center" vertical="center" wrapText="1"/>
    </xf>
    <xf numFmtId="0" fontId="99" fillId="63" borderId="115" xfId="1128" applyFont="1" applyFill="1" applyBorder="1" applyAlignment="1">
      <alignment horizontal="center" vertical="center" wrapText="1"/>
    </xf>
    <xf numFmtId="0" fontId="99" fillId="63" borderId="15" xfId="1128" applyFont="1" applyFill="1" applyBorder="1" applyAlignment="1">
      <alignment horizontal="center" vertical="center" wrapText="1"/>
    </xf>
    <xf numFmtId="0" fontId="99" fillId="63" borderId="46" xfId="1128" applyFont="1" applyFill="1" applyBorder="1" applyAlignment="1">
      <alignment horizontal="center" vertical="center" wrapText="1"/>
    </xf>
    <xf numFmtId="0" fontId="99" fillId="63" borderId="16" xfId="1128" applyFont="1" applyFill="1" applyBorder="1" applyAlignment="1">
      <alignment horizontal="center" vertical="center" wrapText="1"/>
    </xf>
    <xf numFmtId="0" fontId="99" fillId="63" borderId="152" xfId="1128" applyFont="1" applyFill="1" applyBorder="1" applyAlignment="1">
      <alignment horizontal="center" vertical="center" wrapText="1"/>
    </xf>
    <xf numFmtId="0" fontId="1" fillId="63" borderId="127" xfId="1128" applyFont="1" applyFill="1" applyBorder="1" applyAlignment="1">
      <alignment horizontal="left" vertical="center" wrapText="1"/>
    </xf>
    <xf numFmtId="0" fontId="99" fillId="63" borderId="148" xfId="1128" applyFont="1" applyFill="1" applyBorder="1" applyAlignment="1">
      <alignment horizontal="center" vertical="center" wrapText="1"/>
    </xf>
    <xf numFmtId="0" fontId="99" fillId="63" borderId="126" xfId="1128" applyFont="1" applyFill="1" applyBorder="1" applyAlignment="1">
      <alignment horizontal="center" vertical="center" wrapText="1"/>
    </xf>
    <xf numFmtId="0" fontId="99" fillId="63" borderId="127" xfId="1128" applyFont="1" applyFill="1" applyBorder="1" applyAlignment="1">
      <alignment horizontal="center" vertical="center" wrapText="1"/>
    </xf>
    <xf numFmtId="0" fontId="99" fillId="63" borderId="153" xfId="1128" applyFont="1" applyFill="1" applyBorder="1" applyAlignment="1">
      <alignment horizontal="center" vertical="center" wrapText="1"/>
    </xf>
    <xf numFmtId="0" fontId="99" fillId="63" borderId="106" xfId="1128" applyFont="1" applyFill="1" applyBorder="1" applyAlignment="1">
      <alignment horizontal="center" vertical="center" wrapText="1"/>
    </xf>
    <xf numFmtId="0" fontId="1" fillId="63" borderId="146" xfId="1128" applyFont="1" applyFill="1" applyBorder="1" applyAlignment="1">
      <alignment horizontal="left" vertical="center" wrapText="1"/>
    </xf>
    <xf numFmtId="0" fontId="1" fillId="63" borderId="144" xfId="1128" applyFont="1" applyFill="1" applyBorder="1" applyAlignment="1">
      <alignment horizontal="left" vertical="center" wrapText="1"/>
    </xf>
    <xf numFmtId="0" fontId="1" fillId="63" borderId="148" xfId="1128" applyFont="1" applyFill="1" applyBorder="1" applyAlignment="1">
      <alignment horizontal="left" vertical="center" wrapText="1"/>
    </xf>
    <xf numFmtId="0" fontId="1" fillId="63" borderId="136" xfId="1128" applyFont="1" applyFill="1" applyBorder="1" applyAlignment="1">
      <alignment horizontal="left" vertical="center" wrapText="1"/>
    </xf>
    <xf numFmtId="0" fontId="99" fillId="0" borderId="0" xfId="1128" applyFont="1" applyFill="1" applyBorder="1" applyAlignment="1">
      <alignment vertical="center" wrapText="1"/>
    </xf>
    <xf numFmtId="0" fontId="1" fillId="0" borderId="0" xfId="1128" applyFont="1" applyBorder="1" applyAlignment="1">
      <alignment vertical="center" wrapText="1"/>
    </xf>
    <xf numFmtId="0" fontId="99" fillId="63" borderId="146" xfId="1128" applyFont="1" applyFill="1" applyBorder="1" applyAlignment="1">
      <alignment horizontal="center" vertical="center" wrapText="1"/>
    </xf>
    <xf numFmtId="0" fontId="99" fillId="63" borderId="139" xfId="1128" applyFont="1" applyFill="1" applyBorder="1" applyAlignment="1">
      <alignment horizontal="center" vertical="center" wrapText="1"/>
    </xf>
    <xf numFmtId="0" fontId="99" fillId="63" borderId="154" xfId="1128" applyFont="1" applyFill="1" applyBorder="1" applyAlignment="1">
      <alignment horizontal="center" vertical="center" wrapText="1"/>
    </xf>
    <xf numFmtId="0" fontId="113" fillId="83" borderId="41" xfId="522" applyFont="1" applyFill="1" applyBorder="1" applyAlignment="1">
      <alignment horizontal="center" vertical="center" wrapText="1"/>
    </xf>
    <xf numFmtId="0" fontId="114" fillId="83" borderId="39" xfId="1128" applyFont="1" applyFill="1" applyBorder="1" applyAlignment="1">
      <alignment horizontal="center" vertical="center" wrapText="1"/>
    </xf>
    <xf numFmtId="0" fontId="114" fillId="83" borderId="30" xfId="1128" applyFont="1" applyFill="1" applyBorder="1" applyAlignment="1">
      <alignment horizontal="center" vertical="center" wrapText="1"/>
    </xf>
    <xf numFmtId="0" fontId="114" fillId="74" borderId="120" xfId="1128" applyFont="1" applyFill="1" applyBorder="1" applyAlignment="1">
      <alignment horizontal="center" vertical="center" wrapText="1"/>
    </xf>
    <xf numFmtId="0" fontId="114" fillId="74" borderId="121" xfId="1128" applyFont="1" applyFill="1" applyBorder="1" applyAlignment="1">
      <alignment horizontal="center" vertical="center" wrapText="1"/>
    </xf>
    <xf numFmtId="0" fontId="114" fillId="74" borderId="131" xfId="1128" applyFont="1" applyFill="1" applyBorder="1" applyAlignment="1">
      <alignment horizontal="center" vertical="center" wrapText="1"/>
    </xf>
    <xf numFmtId="0" fontId="91" fillId="74" borderId="19" xfId="1128" applyFont="1" applyFill="1" applyBorder="1" applyAlignment="1">
      <alignment horizontal="center" vertical="center" wrapText="1"/>
    </xf>
    <xf numFmtId="0" fontId="100" fillId="0" borderId="114" xfId="1128" applyFont="1" applyFill="1" applyBorder="1" applyAlignment="1">
      <alignment horizontal="center" vertical="center" wrapText="1"/>
    </xf>
    <xf numFmtId="0" fontId="94" fillId="0" borderId="46" xfId="1128" applyFont="1" applyFill="1" applyBorder="1" applyAlignment="1">
      <alignment horizontal="center" vertical="center" wrapText="1"/>
    </xf>
    <xf numFmtId="0" fontId="117" fillId="0" borderId="34" xfId="1128" applyFont="1" applyFill="1" applyBorder="1" applyAlignment="1">
      <alignment horizontal="center" vertical="center" wrapText="1"/>
    </xf>
    <xf numFmtId="0" fontId="113" fillId="0" borderId="35" xfId="1128" applyFont="1" applyFill="1" applyBorder="1" applyAlignment="1">
      <alignment horizontal="center" vertical="center" wrapText="1"/>
    </xf>
    <xf numFmtId="0" fontId="113" fillId="0" borderId="105" xfId="1128" applyFont="1" applyFill="1" applyBorder="1" applyAlignment="1">
      <alignment horizontal="center" vertical="center" wrapText="1"/>
    </xf>
    <xf numFmtId="0" fontId="113" fillId="0" borderId="106" xfId="1128" applyFont="1" applyFill="1" applyBorder="1" applyAlignment="1">
      <alignment horizontal="center" vertical="center" wrapText="1"/>
    </xf>
    <xf numFmtId="0" fontId="113" fillId="0" borderId="120" xfId="1128" applyFont="1" applyFill="1" applyBorder="1" applyAlignment="1">
      <alignment horizontal="center" vertical="center" wrapText="1"/>
    </xf>
    <xf numFmtId="0" fontId="113" fillId="0" borderId="131" xfId="1128" applyFont="1" applyFill="1" applyBorder="1" applyAlignment="1">
      <alignment horizontal="center" vertical="center" wrapText="1"/>
    </xf>
    <xf numFmtId="0" fontId="1" fillId="0" borderId="0" xfId="1128" applyFont="1" applyAlignment="1">
      <alignment horizontal="center" vertical="center" wrapText="1"/>
    </xf>
    <xf numFmtId="0" fontId="123" fillId="0" borderId="0" xfId="1128" applyFont="1" applyAlignment="1">
      <alignment vertical="center" wrapText="1"/>
    </xf>
    <xf numFmtId="0" fontId="113" fillId="83" borderId="26" xfId="522" applyFont="1" applyFill="1" applyBorder="1" applyAlignment="1">
      <alignment horizontal="right" vertical="center" wrapText="1"/>
    </xf>
    <xf numFmtId="0" fontId="113" fillId="83" borderId="28" xfId="522" applyFont="1" applyFill="1" applyBorder="1" applyAlignment="1">
      <alignment horizontal="right" vertical="center" wrapText="1"/>
    </xf>
    <xf numFmtId="0" fontId="113" fillId="83" borderId="28" xfId="522" applyFont="1" applyFill="1" applyBorder="1" applyAlignment="1">
      <alignment horizontal="left" vertical="center" wrapText="1"/>
    </xf>
    <xf numFmtId="0" fontId="113" fillId="83" borderId="28" xfId="522" applyFont="1" applyFill="1" applyBorder="1" applyAlignment="1">
      <alignment vertical="center" wrapText="1"/>
    </xf>
    <xf numFmtId="0" fontId="113" fillId="83" borderId="27" xfId="522" applyFont="1" applyFill="1" applyBorder="1" applyAlignment="1">
      <alignment vertical="center" wrapText="1"/>
    </xf>
    <xf numFmtId="0" fontId="113" fillId="63" borderId="147" xfId="522" applyFont="1" applyFill="1" applyBorder="1" applyAlignment="1">
      <alignment horizontal="center" vertical="center" wrapText="1"/>
    </xf>
    <xf numFmtId="0" fontId="113" fillId="63" borderId="155" xfId="522" applyFont="1" applyFill="1" applyBorder="1" applyAlignment="1">
      <alignment horizontal="center" vertical="center" wrapText="1"/>
    </xf>
    <xf numFmtId="0" fontId="113" fillId="63" borderId="113" xfId="522" applyFont="1" applyFill="1" applyBorder="1" applyAlignment="1">
      <alignment horizontal="center" vertical="center" wrapText="1"/>
    </xf>
    <xf numFmtId="0" fontId="113" fillId="63" borderId="104" xfId="522" applyFont="1" applyFill="1" applyBorder="1" applyAlignment="1">
      <alignment horizontal="center" vertical="center" wrapText="1"/>
    </xf>
    <xf numFmtId="0" fontId="1" fillId="0" borderId="148" xfId="1128" applyFont="1" applyBorder="1" applyAlignment="1">
      <alignment horizontal="left" vertical="center" wrapText="1"/>
    </xf>
    <xf numFmtId="0" fontId="1" fillId="0" borderId="137" xfId="1128" applyFont="1" applyBorder="1" applyAlignment="1">
      <alignment horizontal="left" vertical="center" wrapText="1"/>
    </xf>
    <xf numFmtId="0" fontId="91" fillId="0" borderId="133" xfId="1128" applyFont="1" applyFill="1" applyBorder="1" applyAlignment="1">
      <alignment horizontal="center" vertical="center" wrapText="1"/>
    </xf>
    <xf numFmtId="0" fontId="91" fillId="0" borderId="136" xfId="1128" applyFont="1" applyFill="1" applyBorder="1" applyAlignment="1">
      <alignment horizontal="center" vertical="center" wrapText="1"/>
    </xf>
    <xf numFmtId="0" fontId="91" fillId="0" borderId="136" xfId="1128" applyFont="1" applyBorder="1" applyAlignment="1">
      <alignment horizontal="center" vertical="center" wrapText="1"/>
    </xf>
    <xf numFmtId="0" fontId="91" fillId="0" borderId="137" xfId="1128" applyFont="1" applyBorder="1" applyAlignment="1">
      <alignment horizontal="center" vertical="center" wrapText="1"/>
    </xf>
    <xf numFmtId="0" fontId="1" fillId="0" borderId="128" xfId="1128" applyFont="1" applyBorder="1" applyAlignment="1">
      <alignment vertical="center" wrapText="1"/>
    </xf>
    <xf numFmtId="0" fontId="1" fillId="0" borderId="149" xfId="1128" applyFont="1" applyBorder="1" applyAlignment="1">
      <alignment horizontal="left" vertical="center" wrapText="1"/>
    </xf>
    <xf numFmtId="0" fontId="1" fillId="0" borderId="156" xfId="1128" applyFont="1" applyBorder="1" applyAlignment="1">
      <alignment horizontal="left" vertical="center" wrapText="1"/>
    </xf>
    <xf numFmtId="0" fontId="91" fillId="0" borderId="58" xfId="1128" applyFont="1" applyFill="1" applyBorder="1" applyAlignment="1">
      <alignment horizontal="center" vertical="center" wrapText="1"/>
    </xf>
    <xf numFmtId="0" fontId="91" fillId="0" borderId="157" xfId="1128" applyFont="1" applyFill="1" applyBorder="1" applyAlignment="1">
      <alignment horizontal="center" vertical="center" wrapText="1"/>
    </xf>
    <xf numFmtId="0" fontId="100" fillId="0" borderId="16" xfId="1128" applyFont="1" applyFill="1" applyBorder="1" applyAlignment="1">
      <alignment horizontal="center" vertical="center" wrapText="1"/>
    </xf>
    <xf numFmtId="0" fontId="91" fillId="0" borderId="34" xfId="1128" applyFont="1" applyBorder="1" applyAlignment="1">
      <alignment horizontal="center" vertical="center" wrapText="1"/>
    </xf>
    <xf numFmtId="0" fontId="91" fillId="0" borderId="35" xfId="1128" applyFont="1" applyBorder="1" applyAlignment="1">
      <alignment horizontal="center" vertical="center" wrapText="1"/>
    </xf>
    <xf numFmtId="0" fontId="94" fillId="62" borderId="128" xfId="1128" applyFont="1" applyFill="1" applyBorder="1" applyAlignment="1">
      <alignment horizontal="justify" vertical="center" wrapText="1"/>
    </xf>
    <xf numFmtId="0" fontId="95" fillId="0" borderId="128" xfId="1128" applyFont="1" applyBorder="1" applyAlignment="1">
      <alignment horizontal="center" vertical="center" wrapText="1"/>
    </xf>
    <xf numFmtId="0" fontId="100" fillId="0" borderId="153" xfId="1128" applyFont="1" applyFill="1" applyBorder="1" applyAlignment="1">
      <alignment horizontal="center" vertical="center" wrapText="1"/>
    </xf>
    <xf numFmtId="0" fontId="91" fillId="0" borderId="105" xfId="1128" applyFont="1" applyBorder="1" applyAlignment="1">
      <alignment horizontal="center" vertical="center" wrapText="1"/>
    </xf>
    <xf numFmtId="0" fontId="91" fillId="0" borderId="106" xfId="1128" applyFont="1" applyBorder="1" applyAlignment="1">
      <alignment horizontal="center" vertical="center" wrapText="1"/>
    </xf>
    <xf numFmtId="0" fontId="94" fillId="0" borderId="128" xfId="1128" applyFont="1" applyBorder="1" applyAlignment="1">
      <alignment horizontal="justify" vertical="center" wrapText="1"/>
    </xf>
    <xf numFmtId="0" fontId="95" fillId="62" borderId="128" xfId="1128" applyFont="1" applyFill="1" applyBorder="1" applyAlignment="1">
      <alignment horizontal="center" vertical="center" wrapText="1"/>
    </xf>
    <xf numFmtId="0" fontId="89" fillId="0" borderId="146" xfId="1128" applyFont="1" applyFill="1" applyBorder="1" applyAlignment="1">
      <alignment horizontal="center" vertical="center" wrapText="1"/>
    </xf>
    <xf numFmtId="0" fontId="95" fillId="62" borderId="139" xfId="1128" applyFont="1" applyFill="1" applyBorder="1" applyAlignment="1">
      <alignment horizontal="center" vertical="center" wrapText="1"/>
    </xf>
    <xf numFmtId="0" fontId="100" fillId="0" borderId="154" xfId="1128" applyFont="1" applyFill="1" applyBorder="1" applyAlignment="1">
      <alignment horizontal="center" vertical="center" wrapText="1"/>
    </xf>
    <xf numFmtId="0" fontId="100" fillId="0" borderId="119" xfId="1128" applyFont="1" applyFill="1" applyBorder="1" applyAlignment="1">
      <alignment horizontal="center" vertical="center" wrapText="1"/>
    </xf>
    <xf numFmtId="0" fontId="91" fillId="0" borderId="120" xfId="1128" applyFont="1" applyBorder="1" applyAlignment="1">
      <alignment horizontal="center" vertical="center" wrapText="1"/>
    </xf>
    <xf numFmtId="0" fontId="91" fillId="0" borderId="131" xfId="1128" applyFont="1" applyBorder="1" applyAlignment="1">
      <alignment horizontal="center" vertical="center" wrapText="1"/>
    </xf>
    <xf numFmtId="0" fontId="89" fillId="0" borderId="127" xfId="1128" applyFont="1" applyFill="1" applyBorder="1" applyAlignment="1">
      <alignment horizontal="left" vertical="center" wrapText="1"/>
    </xf>
    <xf numFmtId="0" fontId="89" fillId="0" borderId="146" xfId="1128" applyFont="1" applyFill="1" applyBorder="1" applyAlignment="1">
      <alignment horizontal="left" vertical="center" wrapText="1"/>
    </xf>
    <xf numFmtId="0" fontId="91" fillId="0" borderId="32" xfId="1128" applyFont="1" applyFill="1" applyBorder="1" applyAlignment="1">
      <alignment horizontal="center" vertical="center" wrapText="1"/>
    </xf>
    <xf numFmtId="0" fontId="91" fillId="0" borderId="124" xfId="1128" applyFont="1" applyFill="1" applyBorder="1" applyAlignment="1">
      <alignment horizontal="center" vertical="center" wrapText="1"/>
    </xf>
    <xf numFmtId="0" fontId="91" fillId="0" borderId="130" xfId="1128" applyFont="1" applyFill="1" applyBorder="1" applyAlignment="1">
      <alignment horizontal="center" vertical="center" wrapText="1"/>
    </xf>
    <xf numFmtId="0" fontId="91" fillId="83" borderId="28" xfId="1128" applyFont="1" applyFill="1" applyBorder="1" applyAlignment="1">
      <alignment horizontal="center" vertical="center" wrapText="1"/>
    </xf>
    <xf numFmtId="0" fontId="99" fillId="63" borderId="132" xfId="1128" applyFont="1" applyFill="1" applyBorder="1" applyAlignment="1">
      <alignment horizontal="center" vertical="center" wrapText="1"/>
    </xf>
    <xf numFmtId="0" fontId="99" fillId="63" borderId="135" xfId="1128" applyFont="1" applyFill="1" applyBorder="1" applyAlignment="1">
      <alignment horizontal="center" vertical="center" wrapText="1"/>
    </xf>
    <xf numFmtId="0" fontId="99" fillId="63" borderId="155" xfId="1128" applyFont="1" applyFill="1" applyBorder="1" applyAlignment="1">
      <alignment horizontal="center" vertical="center" wrapText="1"/>
    </xf>
    <xf numFmtId="0" fontId="114" fillId="83" borderId="41" xfId="1128" applyFont="1" applyFill="1" applyBorder="1" applyAlignment="1">
      <alignment horizontal="center" vertical="center" wrapText="1"/>
    </xf>
    <xf numFmtId="0" fontId="114" fillId="83" borderId="28" xfId="1128" applyFont="1" applyFill="1" applyBorder="1" applyAlignment="1">
      <alignment horizontal="center" vertical="center" wrapText="1"/>
    </xf>
    <xf numFmtId="0" fontId="114" fillId="83" borderId="29" xfId="1128" applyFont="1" applyFill="1" applyBorder="1" applyAlignment="1">
      <alignment horizontal="center" vertical="center" wrapText="1"/>
    </xf>
    <xf numFmtId="0" fontId="88" fillId="0" borderId="145" xfId="1128" applyFont="1" applyFill="1" applyBorder="1" applyAlignment="1">
      <alignment horizontal="center" vertical="center" wrapText="1"/>
    </xf>
    <xf numFmtId="0" fontId="100" fillId="0" borderId="131" xfId="1128" applyFont="1" applyFill="1" applyBorder="1" applyAlignment="1">
      <alignment horizontal="center" vertical="center" wrapText="1"/>
    </xf>
    <xf numFmtId="0" fontId="94" fillId="0" borderId="128" xfId="1128" applyFont="1" applyFill="1" applyBorder="1" applyAlignment="1">
      <alignment horizontal="left" vertical="top" wrapText="1"/>
    </xf>
    <xf numFmtId="0" fontId="99" fillId="0" borderId="122" xfId="1128" applyFont="1" applyFill="1" applyBorder="1" applyAlignment="1">
      <alignment horizontal="center" vertical="center" wrapText="1"/>
    </xf>
    <xf numFmtId="0" fontId="91" fillId="0" borderId="105" xfId="1128" applyFont="1" applyFill="1" applyBorder="1" applyAlignment="1">
      <alignment vertical="center" wrapText="1"/>
    </xf>
    <xf numFmtId="0" fontId="91" fillId="0" borderId="106" xfId="1128" applyFont="1" applyFill="1" applyBorder="1" applyAlignment="1">
      <alignment vertical="center" wrapText="1"/>
    </xf>
    <xf numFmtId="0" fontId="99" fillId="63" borderId="147" xfId="1128" applyFont="1" applyFill="1" applyBorder="1" applyAlignment="1">
      <alignment horizontal="center" vertical="center" wrapText="1"/>
    </xf>
    <xf numFmtId="0" fontId="99" fillId="63" borderId="113" xfId="1128" applyFont="1" applyFill="1" applyBorder="1" applyAlignment="1">
      <alignment horizontal="center" vertical="center" wrapText="1"/>
    </xf>
    <xf numFmtId="0" fontId="99" fillId="63" borderId="33" xfId="1128" applyFont="1" applyFill="1" applyBorder="1" applyAlignment="1">
      <alignment horizontal="center" vertical="center" wrapText="1"/>
    </xf>
    <xf numFmtId="0" fontId="99" fillId="63" borderId="145" xfId="1128" applyFont="1" applyFill="1" applyBorder="1" applyAlignment="1">
      <alignment horizontal="center" vertical="center" wrapText="1"/>
    </xf>
    <xf numFmtId="0" fontId="99" fillId="63" borderId="149" xfId="1128" applyFont="1" applyFill="1" applyBorder="1" applyAlignment="1">
      <alignment horizontal="center" vertical="center" wrapText="1"/>
    </xf>
    <xf numFmtId="0" fontId="99" fillId="63" borderId="157" xfId="1128" applyFont="1" applyFill="1" applyBorder="1" applyAlignment="1">
      <alignment horizontal="center" vertical="center" wrapText="1"/>
    </xf>
    <xf numFmtId="0" fontId="99" fillId="63" borderId="123" xfId="1128" applyFont="1" applyFill="1" applyBorder="1" applyAlignment="1">
      <alignment horizontal="center" vertical="center" wrapText="1"/>
    </xf>
    <xf numFmtId="0" fontId="99" fillId="81" borderId="145" xfId="1128" applyFont="1" applyFill="1" applyBorder="1" applyAlignment="1">
      <alignment horizontal="center" vertical="center" wrapText="1"/>
    </xf>
    <xf numFmtId="0" fontId="114" fillId="74" borderId="39" xfId="1128" applyFont="1" applyFill="1" applyBorder="1" applyAlignment="1">
      <alignment horizontal="center" vertical="center" wrapText="1"/>
    </xf>
    <xf numFmtId="0" fontId="114" fillId="74" borderId="40" xfId="1128" applyFont="1" applyFill="1" applyBorder="1" applyAlignment="1">
      <alignment horizontal="center" vertical="center" wrapText="1"/>
    </xf>
    <xf numFmtId="0" fontId="114" fillId="74" borderId="30" xfId="1128" applyFont="1" applyFill="1" applyBorder="1" applyAlignment="1">
      <alignment horizontal="center" vertical="center" wrapText="1"/>
    </xf>
    <xf numFmtId="0" fontId="114" fillId="74" borderId="26" xfId="1128" applyFont="1" applyFill="1" applyBorder="1" applyAlignment="1">
      <alignment horizontal="center" vertical="center" wrapText="1"/>
    </xf>
    <xf numFmtId="0" fontId="114" fillId="74" borderId="28" xfId="1128" applyFont="1" applyFill="1" applyBorder="1" applyAlignment="1">
      <alignment horizontal="center" vertical="center" wrapText="1"/>
    </xf>
    <xf numFmtId="0" fontId="114" fillId="74" borderId="27" xfId="1128" applyFont="1" applyFill="1" applyBorder="1" applyAlignment="1">
      <alignment horizontal="center" vertical="center" wrapText="1"/>
    </xf>
    <xf numFmtId="0" fontId="89" fillId="0" borderId="45" xfId="1128" applyFont="1" applyFill="1" applyBorder="1" applyAlignment="1">
      <alignment horizontal="left" vertical="center" wrapText="1"/>
    </xf>
    <xf numFmtId="0" fontId="94" fillId="62" borderId="36" xfId="1128" applyFont="1" applyFill="1" applyBorder="1" applyAlignment="1">
      <alignment horizontal="justify" vertical="center" wrapText="1"/>
    </xf>
    <xf numFmtId="0" fontId="91" fillId="0" borderId="32" xfId="1128" applyFont="1" applyFill="1" applyBorder="1" applyAlignment="1">
      <alignment horizontal="center" vertical="center" wrapText="1"/>
    </xf>
    <xf numFmtId="0" fontId="91" fillId="0" borderId="33" xfId="1128" applyFont="1" applyFill="1" applyBorder="1" applyAlignment="1">
      <alignment horizontal="center" vertical="center" wrapText="1"/>
    </xf>
    <xf numFmtId="0" fontId="91" fillId="0" borderId="43" xfId="1128" applyFont="1" applyFill="1" applyBorder="1" applyAlignment="1">
      <alignment horizontal="center" vertical="center" wrapText="1"/>
    </xf>
    <xf numFmtId="0" fontId="88" fillId="0" borderId="158" xfId="1128" applyFont="1" applyFill="1" applyBorder="1" applyAlignment="1">
      <alignment horizontal="center" vertical="center" wrapText="1"/>
    </xf>
    <xf numFmtId="0" fontId="88" fillId="0" borderId="52" xfId="1128" applyFont="1" applyFill="1" applyBorder="1" applyAlignment="1">
      <alignment horizontal="center" vertical="center" wrapText="1"/>
    </xf>
    <xf numFmtId="0" fontId="91" fillId="0" borderId="23" xfId="1128" applyFont="1" applyFill="1" applyBorder="1" applyAlignment="1">
      <alignment horizontal="center" vertical="center" wrapText="1"/>
    </xf>
    <xf numFmtId="0" fontId="88" fillId="0" borderId="24" xfId="1128" applyFont="1" applyFill="1" applyBorder="1" applyAlignment="1">
      <alignment horizontal="center" vertical="center" wrapText="1"/>
    </xf>
    <xf numFmtId="0" fontId="88" fillId="0" borderId="0" xfId="1128" applyFont="1" applyFill="1" applyBorder="1" applyAlignment="1">
      <alignment horizontal="center" vertical="center" wrapText="1"/>
    </xf>
    <xf numFmtId="0" fontId="94" fillId="0" borderId="57" xfId="1128" applyFont="1" applyFill="1" applyBorder="1" applyAlignment="1">
      <alignment horizontal="center" vertical="center" wrapText="1"/>
    </xf>
    <xf numFmtId="0" fontId="91" fillId="0" borderId="129" xfId="1128" applyFont="1" applyFill="1" applyBorder="1" applyAlignment="1">
      <alignment horizontal="center" vertical="center" wrapText="1"/>
    </xf>
    <xf numFmtId="0" fontId="88" fillId="0" borderId="150" xfId="1128" applyFont="1" applyFill="1" applyBorder="1" applyAlignment="1">
      <alignment horizontal="center" vertical="center" wrapText="1"/>
    </xf>
    <xf numFmtId="0" fontId="88" fillId="0" borderId="121" xfId="1128" applyFont="1" applyFill="1" applyBorder="1" applyAlignment="1">
      <alignment horizontal="center" vertical="center" wrapText="1"/>
    </xf>
    <xf numFmtId="0" fontId="89" fillId="0" borderId="42" xfId="1128" applyFont="1" applyFill="1" applyBorder="1" applyAlignment="1">
      <alignment horizontal="left" vertical="center" wrapText="1"/>
    </xf>
    <xf numFmtId="0" fontId="94" fillId="0" borderId="18" xfId="1128" applyFont="1" applyFill="1" applyBorder="1" applyAlignment="1">
      <alignment vertical="center"/>
    </xf>
    <xf numFmtId="0" fontId="91" fillId="0" borderId="18" xfId="1128" applyFont="1" applyFill="1" applyBorder="1" applyAlignment="1">
      <alignment horizontal="center" vertical="center" wrapText="1"/>
    </xf>
    <xf numFmtId="0" fontId="88" fillId="0" borderId="41" xfId="1128" applyFont="1" applyFill="1" applyBorder="1" applyAlignment="1">
      <alignment horizontal="center" vertical="center" wrapText="1"/>
    </xf>
    <xf numFmtId="0" fontId="88" fillId="0" borderId="28" xfId="1128" applyFont="1" applyFill="1" applyBorder="1" applyAlignment="1">
      <alignment horizontal="center" vertical="center" wrapText="1"/>
    </xf>
    <xf numFmtId="0" fontId="106" fillId="0" borderId="46" xfId="522" applyFont="1" applyFill="1" applyBorder="1" applyAlignment="1">
      <alignment vertical="top" wrapText="1"/>
    </xf>
    <xf numFmtId="0" fontId="88" fillId="0" borderId="34" xfId="1128" applyFont="1" applyFill="1" applyBorder="1" applyAlignment="1">
      <alignment horizontal="center" vertical="center" wrapText="1"/>
    </xf>
    <xf numFmtId="0" fontId="88" fillId="0" borderId="105" xfId="1128" applyFont="1" applyFill="1" applyBorder="1" applyAlignment="1">
      <alignment horizontal="center" vertical="center" wrapText="1"/>
    </xf>
    <xf numFmtId="0" fontId="91" fillId="0" borderId="124" xfId="1128" applyFont="1" applyFill="1" applyBorder="1" applyAlignment="1">
      <alignment horizontal="center" vertical="center" wrapText="1"/>
    </xf>
    <xf numFmtId="0" fontId="91" fillId="0" borderId="158" xfId="1128" applyFont="1" applyFill="1" applyBorder="1" applyAlignment="1">
      <alignment horizontal="center" vertical="center" wrapText="1"/>
    </xf>
    <xf numFmtId="0" fontId="100" fillId="0" borderId="35" xfId="1128" applyFont="1" applyFill="1" applyBorder="1" applyAlignment="1">
      <alignment horizontal="center" vertical="center" wrapText="1"/>
    </xf>
    <xf numFmtId="0" fontId="100" fillId="0" borderId="105" xfId="1128" applyFont="1" applyFill="1" applyBorder="1" applyAlignment="1">
      <alignment vertical="center" wrapText="1"/>
    </xf>
    <xf numFmtId="0" fontId="100" fillId="0" borderId="106" xfId="1128" applyFont="1" applyFill="1" applyBorder="1" applyAlignment="1">
      <alignment vertical="center" wrapText="1"/>
    </xf>
    <xf numFmtId="0" fontId="100" fillId="0" borderId="106" xfId="1128" applyFont="1" applyFill="1" applyBorder="1" applyAlignment="1">
      <alignment horizontal="center" vertical="center" wrapText="1"/>
    </xf>
    <xf numFmtId="0" fontId="100" fillId="0" borderId="120" xfId="1128" applyFont="1" applyFill="1" applyBorder="1" applyAlignment="1">
      <alignment vertical="center" wrapText="1"/>
    </xf>
    <xf numFmtId="0" fontId="100" fillId="0" borderId="131" xfId="1128" applyFont="1" applyFill="1" applyBorder="1" applyAlignment="1">
      <alignment vertical="center" wrapText="1"/>
    </xf>
    <xf numFmtId="0" fontId="88" fillId="0" borderId="52" xfId="1128" applyFont="1" applyFill="1" applyBorder="1" applyAlignment="1">
      <alignment vertical="center" wrapText="1"/>
    </xf>
    <xf numFmtId="0" fontId="91" fillId="0" borderId="46" xfId="1128" applyFont="1" applyFill="1" applyBorder="1" applyAlignment="1">
      <alignment horizontal="center" vertical="center" wrapText="1"/>
    </xf>
    <xf numFmtId="0" fontId="91" fillId="0" borderId="132" xfId="1128" applyFont="1" applyFill="1" applyBorder="1" applyAlignment="1">
      <alignment horizontal="center" vertical="center" wrapText="1"/>
    </xf>
    <xf numFmtId="0" fontId="91" fillId="0" borderId="128" xfId="1128" applyFont="1" applyFill="1" applyBorder="1" applyAlignment="1">
      <alignment horizontal="center" vertical="center" wrapText="1"/>
    </xf>
    <xf numFmtId="0" fontId="105" fillId="0" borderId="54" xfId="1128" applyFont="1" applyFill="1" applyBorder="1" applyAlignment="1">
      <alignment horizontal="left" vertical="center" wrapText="1"/>
    </xf>
    <xf numFmtId="0" fontId="91" fillId="0" borderId="57" xfId="1128" applyFont="1" applyFill="1" applyBorder="1" applyAlignment="1">
      <alignment horizontal="center" vertical="center" wrapText="1"/>
    </xf>
    <xf numFmtId="0" fontId="89" fillId="0" borderId="48" xfId="1128" applyFont="1" applyFill="1" applyBorder="1" applyAlignment="1">
      <alignment horizontal="left" vertical="center" wrapText="1"/>
    </xf>
    <xf numFmtId="0" fontId="94" fillId="0" borderId="23" xfId="1128" applyFont="1" applyFill="1" applyBorder="1" applyAlignment="1">
      <alignment vertical="center"/>
    </xf>
    <xf numFmtId="0" fontId="91" fillId="0" borderId="23" xfId="1128" applyFont="1" applyFill="1" applyBorder="1" applyAlignment="1">
      <alignment horizontal="center" vertical="center" wrapText="1"/>
    </xf>
    <xf numFmtId="0" fontId="91" fillId="0" borderId="24" xfId="1128" applyFont="1" applyFill="1" applyBorder="1" applyAlignment="1">
      <alignment horizontal="center" vertical="center" wrapText="1"/>
    </xf>
    <xf numFmtId="0" fontId="91" fillId="0" borderId="150" xfId="1128" applyFont="1" applyFill="1" applyBorder="1" applyAlignment="1">
      <alignment vertical="center" wrapText="1"/>
    </xf>
    <xf numFmtId="0" fontId="91" fillId="0" borderId="131" xfId="1128" applyFont="1" applyFill="1" applyBorder="1" applyAlignment="1">
      <alignment vertical="center" wrapText="1"/>
    </xf>
    <xf numFmtId="0" fontId="91" fillId="83" borderId="40" xfId="1128" applyFont="1" applyFill="1" applyBorder="1" applyAlignment="1">
      <alignment horizontal="center" vertical="center" wrapText="1"/>
    </xf>
    <xf numFmtId="0" fontId="91" fillId="83" borderId="41" xfId="1128" applyFont="1" applyFill="1" applyBorder="1" applyAlignment="1">
      <alignment horizontal="center" vertical="center" wrapText="1"/>
    </xf>
    <xf numFmtId="0" fontId="114" fillId="83" borderId="19" xfId="1128" applyFont="1" applyFill="1" applyBorder="1" applyAlignment="1">
      <alignment horizontal="center" vertical="center" wrapText="1"/>
    </xf>
    <xf numFmtId="0" fontId="113" fillId="63" borderId="128" xfId="522" applyFont="1" applyFill="1" applyBorder="1" applyAlignment="1">
      <alignment horizontal="center" vertical="center" wrapText="1"/>
    </xf>
    <xf numFmtId="0" fontId="126" fillId="0" borderId="0" xfId="1128" applyFont="1" applyAlignment="1">
      <alignment horizontal="center" vertical="center" wrapText="1"/>
    </xf>
    <xf numFmtId="169" fontId="126" fillId="0" borderId="0" xfId="1129" applyFont="1" applyAlignment="1">
      <alignment horizontal="center" vertical="center" wrapText="1"/>
    </xf>
    <xf numFmtId="0" fontId="99" fillId="63" borderId="133" xfId="1128" applyFont="1" applyFill="1" applyBorder="1" applyAlignment="1">
      <alignment horizontal="center" vertical="center" wrapText="1"/>
    </xf>
    <xf numFmtId="0" fontId="99" fillId="63" borderId="128" xfId="522" applyFont="1" applyFill="1" applyBorder="1" applyAlignment="1">
      <alignment horizontal="center" vertical="center" wrapText="1"/>
    </xf>
    <xf numFmtId="0" fontId="113" fillId="63" borderId="138" xfId="522" applyFont="1" applyFill="1" applyBorder="1" applyAlignment="1">
      <alignment horizontal="center" vertical="center" wrapText="1"/>
    </xf>
    <xf numFmtId="0" fontId="127" fillId="63" borderId="128" xfId="1128" applyFont="1" applyFill="1" applyBorder="1" applyAlignment="1">
      <alignment horizontal="center" vertical="center" wrapText="1"/>
    </xf>
    <xf numFmtId="0" fontId="127" fillId="63" borderId="133" xfId="1128" applyFont="1" applyFill="1" applyBorder="1" applyAlignment="1">
      <alignment horizontal="center" vertical="center" wrapText="1"/>
    </xf>
    <xf numFmtId="0" fontId="127" fillId="63" borderId="137" xfId="1128" applyFont="1" applyFill="1" applyBorder="1" applyAlignment="1">
      <alignment horizontal="center" vertical="center" wrapText="1"/>
    </xf>
    <xf numFmtId="0" fontId="99" fillId="63" borderId="144" xfId="1128" applyFont="1" applyFill="1" applyBorder="1" applyAlignment="1">
      <alignment horizontal="center" vertical="center" wrapText="1"/>
    </xf>
    <xf numFmtId="0" fontId="99" fillId="63" borderId="142" xfId="1128" applyFont="1" applyFill="1" applyBorder="1" applyAlignment="1">
      <alignment horizontal="center" vertical="center" wrapText="1"/>
    </xf>
    <xf numFmtId="0" fontId="99" fillId="63" borderId="138" xfId="1128" applyFont="1" applyFill="1" applyBorder="1" applyAlignment="1">
      <alignment horizontal="center" vertical="center" wrapText="1"/>
    </xf>
    <xf numFmtId="0" fontId="127" fillId="63" borderId="139" xfId="1128" applyFont="1" applyFill="1" applyBorder="1" applyAlignment="1">
      <alignment horizontal="center" vertical="center" wrapText="1"/>
    </xf>
    <xf numFmtId="233" fontId="1" fillId="0" borderId="0" xfId="1128" applyNumberFormat="1" applyFont="1" applyAlignment="1">
      <alignment vertical="center" wrapText="1"/>
    </xf>
    <xf numFmtId="0" fontId="113" fillId="74" borderId="26" xfId="522" applyFont="1" applyFill="1" applyBorder="1" applyAlignment="1">
      <alignment horizontal="center" vertical="center" wrapText="1"/>
    </xf>
    <xf numFmtId="0" fontId="113" fillId="74" borderId="27" xfId="522" applyFont="1" applyFill="1" applyBorder="1" applyAlignment="1">
      <alignment horizontal="center" vertical="center" wrapText="1"/>
    </xf>
    <xf numFmtId="0" fontId="91" fillId="74" borderId="26" xfId="1128" applyFont="1" applyFill="1" applyBorder="1" applyAlignment="1">
      <alignment horizontal="center" vertical="center" wrapText="1"/>
    </xf>
    <xf numFmtId="0" fontId="91" fillId="74" borderId="28" xfId="1128" applyFont="1" applyFill="1" applyBorder="1" applyAlignment="1">
      <alignment horizontal="center" vertical="center" wrapText="1"/>
    </xf>
    <xf numFmtId="0" fontId="91" fillId="74" borderId="29" xfId="1128" applyFont="1" applyFill="1" applyBorder="1" applyAlignment="1">
      <alignment horizontal="center" vertical="center" wrapText="1"/>
    </xf>
    <xf numFmtId="0" fontId="114" fillId="74" borderId="40" xfId="1128" applyFont="1" applyFill="1" applyBorder="1" applyAlignment="1">
      <alignment horizontal="center" vertical="center" wrapText="1"/>
    </xf>
    <xf numFmtId="0" fontId="114" fillId="74" borderId="30" xfId="1128" applyFont="1" applyFill="1" applyBorder="1" applyAlignment="1">
      <alignment horizontal="center" vertical="center" wrapText="1"/>
    </xf>
    <xf numFmtId="0" fontId="113" fillId="83" borderId="26" xfId="522" applyFont="1" applyFill="1" applyBorder="1" applyAlignment="1">
      <alignment horizontal="center" vertical="center" wrapText="1"/>
    </xf>
    <xf numFmtId="0" fontId="113" fillId="83" borderId="28" xfId="522" applyFont="1" applyFill="1" applyBorder="1" applyAlignment="1">
      <alignment horizontal="center" vertical="center" wrapText="1"/>
    </xf>
    <xf numFmtId="0" fontId="113" fillId="83" borderId="27" xfId="522" applyFont="1" applyFill="1" applyBorder="1" applyAlignment="1">
      <alignment horizontal="center" vertical="center" wrapText="1"/>
    </xf>
    <xf numFmtId="0" fontId="113" fillId="63" borderId="39" xfId="522" applyFont="1" applyFill="1" applyBorder="1" applyAlignment="1">
      <alignment horizontal="center" vertical="center" wrapText="1"/>
    </xf>
    <xf numFmtId="0" fontId="113" fillId="63" borderId="40" xfId="522" applyFont="1" applyFill="1" applyBorder="1" applyAlignment="1">
      <alignment horizontal="center" vertical="center" wrapText="1"/>
    </xf>
    <xf numFmtId="0" fontId="113" fillId="63" borderId="41" xfId="522" applyFont="1" applyFill="1" applyBorder="1" applyAlignment="1">
      <alignment horizontal="center" vertical="center" wrapText="1"/>
    </xf>
    <xf numFmtId="0" fontId="113" fillId="63" borderId="30" xfId="522" applyFont="1" applyFill="1" applyBorder="1" applyAlignment="1">
      <alignment horizontal="center" vertical="center" wrapText="1"/>
    </xf>
    <xf numFmtId="0" fontId="1" fillId="0" borderId="42" xfId="1128" applyFont="1" applyBorder="1" applyAlignment="1">
      <alignment horizontal="left" vertical="center" wrapText="1"/>
    </xf>
    <xf numFmtId="0" fontId="1" fillId="0" borderId="18" xfId="1128" applyFont="1" applyBorder="1" applyAlignment="1">
      <alignment horizontal="left" vertical="center" wrapText="1"/>
    </xf>
    <xf numFmtId="0" fontId="91" fillId="0" borderId="18" xfId="1128" applyFont="1" applyBorder="1" applyAlignment="1">
      <alignment horizontal="center" vertical="center" wrapText="1"/>
    </xf>
    <xf numFmtId="0" fontId="91" fillId="0" borderId="20" xfId="1128" applyFont="1" applyBorder="1" applyAlignment="1">
      <alignment horizontal="center" vertical="center" wrapText="1"/>
    </xf>
    <xf numFmtId="0" fontId="91" fillId="0" borderId="47" xfId="1128" applyFont="1" applyBorder="1" applyAlignment="1">
      <alignment horizontal="center" vertical="center" wrapText="1"/>
    </xf>
    <xf numFmtId="0" fontId="91" fillId="0" borderId="151" xfId="1128" applyFont="1" applyBorder="1" applyAlignment="1">
      <alignment horizontal="center" vertical="center" wrapText="1"/>
    </xf>
    <xf numFmtId="0" fontId="1" fillId="0" borderId="137" xfId="1128" applyFont="1" applyBorder="1" applyAlignment="1">
      <alignment vertical="center" wrapText="1"/>
    </xf>
    <xf numFmtId="0" fontId="1" fillId="0" borderId="127" xfId="1128" applyFont="1" applyBorder="1" applyAlignment="1">
      <alignment horizontal="left" vertical="center" wrapText="1"/>
    </xf>
    <xf numFmtId="0" fontId="1" fillId="0" borderId="128" xfId="1128" applyFont="1" applyBorder="1" applyAlignment="1">
      <alignment horizontal="left" vertical="center" wrapText="1"/>
    </xf>
    <xf numFmtId="0" fontId="91" fillId="0" borderId="128" xfId="1128" applyFont="1" applyBorder="1" applyAlignment="1">
      <alignment horizontal="center" vertical="center" wrapText="1"/>
    </xf>
    <xf numFmtId="0" fontId="91" fillId="0" borderId="133" xfId="1128" applyFont="1" applyBorder="1" applyAlignment="1">
      <alignment horizontal="center" vertical="center" wrapText="1"/>
    </xf>
    <xf numFmtId="0" fontId="91" fillId="0" borderId="153" xfId="1128" applyFont="1" applyBorder="1" applyAlignment="1">
      <alignment horizontal="center" vertical="center" wrapText="1"/>
    </xf>
    <xf numFmtId="0" fontId="91" fillId="0" borderId="148" xfId="1128" applyFont="1" applyBorder="1" applyAlignment="1">
      <alignment horizontal="center" vertical="center" wrapText="1"/>
    </xf>
    <xf numFmtId="0" fontId="91" fillId="0" borderId="126" xfId="1128" applyFont="1" applyBorder="1" applyAlignment="1">
      <alignment horizontal="center" vertical="center" wrapText="1"/>
    </xf>
    <xf numFmtId="0" fontId="1" fillId="0" borderId="54" xfId="1128" applyFont="1" applyBorder="1" applyAlignment="1">
      <alignment horizontal="left" vertical="center" wrapText="1"/>
    </xf>
    <xf numFmtId="0" fontId="1" fillId="0" borderId="57" xfId="1128" applyFont="1" applyBorder="1" applyAlignment="1">
      <alignment horizontal="left" vertical="center" wrapText="1"/>
    </xf>
    <xf numFmtId="0" fontId="91" fillId="0" borderId="57" xfId="1128" applyFont="1" applyBorder="1" applyAlignment="1">
      <alignment horizontal="center" vertical="center" wrapText="1"/>
    </xf>
    <xf numFmtId="0" fontId="91" fillId="0" borderId="58" xfId="1128" applyFont="1" applyBorder="1" applyAlignment="1">
      <alignment horizontal="center" vertical="center" wrapText="1"/>
    </xf>
    <xf numFmtId="0" fontId="91" fillId="0" borderId="119" xfId="1128" applyFont="1" applyBorder="1" applyAlignment="1">
      <alignment horizontal="center" vertical="center" wrapText="1"/>
    </xf>
    <xf numFmtId="0" fontId="91" fillId="0" borderId="149" xfId="1128" applyFont="1" applyBorder="1" applyAlignment="1">
      <alignment horizontal="center" vertical="center" wrapText="1"/>
    </xf>
    <xf numFmtId="0" fontId="1" fillId="0" borderId="0" xfId="1128" applyFont="1" applyFill="1" applyAlignment="1">
      <alignment horizontal="center" vertical="center" wrapText="1"/>
    </xf>
    <xf numFmtId="0" fontId="106" fillId="62" borderId="0" xfId="1128" applyFont="1" applyFill="1" applyAlignment="1">
      <alignment horizontal="left" wrapText="1"/>
    </xf>
    <xf numFmtId="0" fontId="106" fillId="62" borderId="0" xfId="1128" applyFont="1" applyFill="1" applyAlignment="1">
      <alignment horizontal="justify" wrapText="1"/>
    </xf>
    <xf numFmtId="0" fontId="106" fillId="62" borderId="0" xfId="1128" applyFont="1" applyFill="1" applyAlignment="1">
      <alignment horizontal="center" vertical="center" wrapText="1"/>
    </xf>
    <xf numFmtId="0" fontId="106" fillId="0" borderId="0" xfId="1128" applyFont="1"/>
    <xf numFmtId="0" fontId="128" fillId="0" borderId="26" xfId="1128" applyFont="1" applyBorder="1" applyAlignment="1" applyProtection="1">
      <alignment horizontal="center" vertical="center" wrapText="1"/>
    </xf>
    <xf numFmtId="0" fontId="128" fillId="0" borderId="28" xfId="1128" applyFont="1" applyBorder="1" applyAlignment="1" applyProtection="1">
      <alignment horizontal="center" vertical="center" wrapText="1"/>
    </xf>
    <xf numFmtId="0" fontId="128" fillId="0" borderId="27" xfId="1128" applyFont="1" applyBorder="1" applyAlignment="1" applyProtection="1">
      <alignment horizontal="center" vertical="center" wrapText="1"/>
    </xf>
    <xf numFmtId="0" fontId="128" fillId="62" borderId="105" xfId="1128" applyFont="1" applyFill="1" applyBorder="1" applyAlignment="1" applyProtection="1">
      <alignment horizontal="center" vertical="center" wrapText="1"/>
    </xf>
    <xf numFmtId="0" fontId="128" fillId="62" borderId="0" xfId="1128" applyFont="1" applyFill="1" applyBorder="1" applyAlignment="1" applyProtection="1">
      <alignment horizontal="center" vertical="center" wrapText="1"/>
    </xf>
    <xf numFmtId="0" fontId="128" fillId="62" borderId="106" xfId="1128" applyFont="1" applyFill="1" applyBorder="1" applyAlignment="1" applyProtection="1">
      <alignment horizontal="center" vertical="center" wrapText="1"/>
    </xf>
    <xf numFmtId="0" fontId="128" fillId="0" borderId="28" xfId="1128" applyFont="1" applyBorder="1" applyAlignment="1" applyProtection="1">
      <alignment horizontal="center" vertical="center"/>
    </xf>
    <xf numFmtId="0" fontId="128" fillId="0" borderId="27" xfId="1128" applyFont="1" applyBorder="1" applyAlignment="1" applyProtection="1">
      <alignment horizontal="center" vertical="center"/>
    </xf>
    <xf numFmtId="0" fontId="128" fillId="62" borderId="0" xfId="1128" applyFont="1" applyFill="1" applyBorder="1" applyAlignment="1" applyProtection="1">
      <alignment horizontal="center" vertical="center"/>
    </xf>
    <xf numFmtId="0" fontId="128" fillId="62" borderId="106" xfId="1128" applyFont="1" applyFill="1" applyBorder="1" applyAlignment="1" applyProtection="1">
      <alignment horizontal="center" vertical="center"/>
    </xf>
    <xf numFmtId="0" fontId="106" fillId="0" borderId="0" xfId="1128" applyFont="1" applyBorder="1"/>
    <xf numFmtId="0" fontId="128" fillId="0" borderId="26" xfId="1128" applyFont="1" applyBorder="1" applyAlignment="1">
      <alignment horizontal="center" vertical="center" wrapText="1"/>
    </xf>
    <xf numFmtId="0" fontId="128" fillId="0" borderId="28" xfId="1128" applyFont="1" applyBorder="1" applyAlignment="1">
      <alignment horizontal="center" vertical="center" wrapText="1"/>
    </xf>
    <xf numFmtId="0" fontId="128" fillId="0" borderId="27" xfId="1128" applyFont="1" applyBorder="1" applyAlignment="1">
      <alignment horizontal="center" vertical="center" wrapText="1"/>
    </xf>
    <xf numFmtId="0" fontId="106" fillId="62" borderId="105" xfId="1128" applyFont="1" applyFill="1" applyBorder="1" applyAlignment="1">
      <alignment horizontal="left" wrapText="1"/>
    </xf>
    <xf numFmtId="0" fontId="106" fillId="62" borderId="0" xfId="1128" applyFont="1" applyFill="1" applyBorder="1" applyAlignment="1">
      <alignment horizontal="justify" wrapText="1"/>
    </xf>
    <xf numFmtId="0" fontId="106" fillId="62" borderId="0" xfId="1128" applyFont="1" applyFill="1" applyBorder="1" applyAlignment="1">
      <alignment horizontal="center" vertical="center" wrapText="1"/>
    </xf>
    <xf numFmtId="0" fontId="106" fillId="62" borderId="106" xfId="1128" applyFont="1" applyFill="1" applyBorder="1" applyAlignment="1">
      <alignment horizontal="center" vertical="center" wrapText="1"/>
    </xf>
    <xf numFmtId="0" fontId="129" fillId="62" borderId="105" xfId="1128" applyFont="1" applyFill="1" applyBorder="1" applyAlignment="1">
      <alignment horizontal="left" wrapText="1"/>
    </xf>
    <xf numFmtId="0" fontId="129" fillId="62" borderId="0" xfId="1128" applyFont="1" applyFill="1" applyBorder="1" applyAlignment="1">
      <alignment horizontal="justify" wrapText="1"/>
    </xf>
    <xf numFmtId="0" fontId="128" fillId="62" borderId="105" xfId="1128" applyFont="1" applyFill="1" applyBorder="1" applyAlignment="1">
      <alignment horizontal="left" wrapText="1"/>
    </xf>
    <xf numFmtId="0" fontId="128" fillId="62" borderId="0" xfId="1128" applyFont="1" applyFill="1" applyBorder="1" applyAlignment="1">
      <alignment horizontal="left" wrapText="1"/>
    </xf>
    <xf numFmtId="0" fontId="128" fillId="62" borderId="106" xfId="1128" applyFont="1" applyFill="1" applyBorder="1" applyAlignment="1">
      <alignment horizontal="left" wrapText="1"/>
    </xf>
    <xf numFmtId="0" fontId="128" fillId="65" borderId="159" xfId="1128" applyFont="1" applyFill="1" applyBorder="1" applyAlignment="1">
      <alignment horizontal="center" vertical="center" wrapText="1"/>
    </xf>
    <xf numFmtId="0" fontId="106" fillId="62" borderId="133" xfId="1128" applyFont="1" applyFill="1" applyBorder="1" applyAlignment="1">
      <alignment horizontal="center" vertical="center" wrapText="1"/>
    </xf>
    <xf numFmtId="0" fontId="106" fillId="62" borderId="136" xfId="1128" applyFont="1" applyFill="1" applyBorder="1" applyAlignment="1">
      <alignment horizontal="center" vertical="center" wrapText="1"/>
    </xf>
    <xf numFmtId="0" fontId="106" fillId="62" borderId="126" xfId="1128" applyFont="1" applyFill="1" applyBorder="1" applyAlignment="1">
      <alignment horizontal="center" vertical="center" wrapText="1"/>
    </xf>
    <xf numFmtId="0" fontId="128" fillId="62" borderId="105" xfId="1128" applyFont="1" applyFill="1" applyBorder="1" applyAlignment="1">
      <alignment horizontal="center" vertical="center" wrapText="1"/>
    </xf>
    <xf numFmtId="0" fontId="128" fillId="62" borderId="0" xfId="1128" applyFont="1" applyFill="1" applyBorder="1" applyAlignment="1">
      <alignment horizontal="center" vertical="center" wrapText="1"/>
    </xf>
    <xf numFmtId="0" fontId="128" fillId="62" borderId="106" xfId="1128" applyFont="1" applyFill="1" applyBorder="1" applyAlignment="1">
      <alignment horizontal="center" vertical="center" wrapText="1"/>
    </xf>
    <xf numFmtId="0" fontId="128" fillId="84" borderId="127" xfId="1128" applyFont="1" applyFill="1" applyBorder="1" applyAlignment="1">
      <alignment horizontal="left" vertical="center" wrapText="1"/>
    </xf>
    <xf numFmtId="0" fontId="130" fillId="0" borderId="133" xfId="1128" applyFont="1" applyFill="1" applyBorder="1" applyAlignment="1" applyProtection="1">
      <alignment horizontal="center" vertical="center" wrapText="1"/>
      <protection locked="0"/>
    </xf>
    <xf numFmtId="0" fontId="130" fillId="0" borderId="137" xfId="1128" applyFont="1" applyFill="1" applyBorder="1" applyAlignment="1" applyProtection="1">
      <alignment horizontal="center" vertical="center" wrapText="1"/>
      <protection locked="0"/>
    </xf>
    <xf numFmtId="0" fontId="128" fillId="62" borderId="151" xfId="1128" applyFont="1" applyFill="1" applyBorder="1" applyAlignment="1">
      <alignment horizontal="left" vertical="center" wrapText="1"/>
    </xf>
    <xf numFmtId="0" fontId="106" fillId="62" borderId="141" xfId="1128" applyFont="1" applyFill="1" applyBorder="1" applyAlignment="1">
      <alignment horizontal="center" vertical="center" wrapText="1"/>
    </xf>
    <xf numFmtId="0" fontId="130" fillId="62" borderId="141" xfId="1128" applyFont="1" applyFill="1" applyBorder="1" applyAlignment="1">
      <alignment horizontal="left" vertical="center" wrapText="1"/>
    </xf>
    <xf numFmtId="0" fontId="130" fillId="62" borderId="115" xfId="1128" applyFont="1" applyFill="1" applyBorder="1" applyAlignment="1">
      <alignment horizontal="left" vertical="center" wrapText="1"/>
    </xf>
    <xf numFmtId="0" fontId="128" fillId="62" borderId="127" xfId="1128" applyFont="1" applyFill="1" applyBorder="1" applyAlignment="1">
      <alignment horizontal="left" vertical="center" wrapText="1"/>
    </xf>
    <xf numFmtId="202" fontId="130" fillId="60" borderId="133" xfId="1129" applyNumberFormat="1" applyFont="1" applyFill="1" applyBorder="1" applyAlignment="1">
      <alignment vertical="center" wrapText="1"/>
    </xf>
    <xf numFmtId="202" fontId="130" fillId="60" borderId="136" xfId="1129" applyNumberFormat="1" applyFont="1" applyFill="1" applyBorder="1" applyAlignment="1">
      <alignment vertical="center" wrapText="1"/>
    </xf>
    <xf numFmtId="202" fontId="130" fillId="60" borderId="126" xfId="1129" applyNumberFormat="1" applyFont="1" applyFill="1" applyBorder="1" applyAlignment="1">
      <alignment vertical="center" wrapText="1"/>
    </xf>
    <xf numFmtId="202" fontId="130" fillId="62" borderId="133" xfId="1129" applyNumberFormat="1" applyFont="1" applyFill="1" applyBorder="1" applyAlignment="1">
      <alignment horizontal="left" vertical="center" wrapText="1"/>
    </xf>
    <xf numFmtId="202" fontId="130" fillId="62" borderId="136" xfId="1129" applyNumberFormat="1" applyFont="1" applyFill="1" applyBorder="1" applyAlignment="1">
      <alignment horizontal="left" vertical="center" wrapText="1"/>
    </xf>
    <xf numFmtId="202" fontId="130" fillId="62" borderId="126" xfId="1129" applyNumberFormat="1" applyFont="1" applyFill="1" applyBorder="1" applyAlignment="1">
      <alignment horizontal="left" vertical="center" wrapText="1"/>
    </xf>
    <xf numFmtId="0" fontId="128" fillId="62" borderId="105" xfId="1128" applyFont="1" applyFill="1" applyBorder="1" applyAlignment="1">
      <alignment horizontal="left" vertical="center" wrapText="1"/>
    </xf>
    <xf numFmtId="0" fontId="130" fillId="62" borderId="142" xfId="1128" applyFont="1" applyFill="1" applyBorder="1" applyAlignment="1">
      <alignment horizontal="left" vertical="center" wrapText="1"/>
    </xf>
    <xf numFmtId="0" fontId="130" fillId="62" borderId="152" xfId="1128" applyFont="1" applyFill="1" applyBorder="1" applyAlignment="1">
      <alignment horizontal="left" vertical="center" wrapText="1"/>
    </xf>
    <xf numFmtId="0" fontId="130" fillId="62" borderId="0" xfId="1128" applyFont="1" applyFill="1" applyBorder="1" applyAlignment="1">
      <alignment horizontal="left" vertical="center" wrapText="1"/>
    </xf>
    <xf numFmtId="0" fontId="130" fillId="62" borderId="106" xfId="1128" applyFont="1" applyFill="1" applyBorder="1" applyAlignment="1">
      <alignment horizontal="left" vertical="center" wrapText="1"/>
    </xf>
    <xf numFmtId="0" fontId="128" fillId="0" borderId="148" xfId="1128" applyFont="1" applyBorder="1" applyAlignment="1">
      <alignment horizontal="center" vertical="center" wrapText="1"/>
    </xf>
    <xf numFmtId="0" fontId="128" fillId="0" borderId="136" xfId="1128" applyFont="1" applyBorder="1" applyAlignment="1">
      <alignment horizontal="center" vertical="center" wrapText="1"/>
    </xf>
    <xf numFmtId="0" fontId="128" fillId="0" borderId="126" xfId="1128" applyFont="1" applyBorder="1" applyAlignment="1">
      <alignment horizontal="center" vertical="center" wrapText="1"/>
    </xf>
    <xf numFmtId="0" fontId="106" fillId="62" borderId="105" xfId="1128" applyFont="1" applyFill="1" applyBorder="1" applyAlignment="1">
      <alignment horizontal="left" vertical="center" wrapText="1"/>
    </xf>
    <xf numFmtId="0" fontId="106" fillId="62" borderId="0" xfId="1128" applyFont="1" applyFill="1" applyBorder="1" applyAlignment="1">
      <alignment horizontal="left" vertical="center" wrapText="1"/>
    </xf>
    <xf numFmtId="234" fontId="106" fillId="62" borderId="0" xfId="1128" applyNumberFormat="1" applyFont="1" applyFill="1" applyBorder="1" applyAlignment="1">
      <alignment horizontal="left" vertical="center" wrapText="1"/>
    </xf>
    <xf numFmtId="0" fontId="128" fillId="62" borderId="105" xfId="1128" applyFont="1" applyFill="1" applyBorder="1" applyAlignment="1">
      <alignment horizontal="left" wrapText="1"/>
    </xf>
    <xf numFmtId="0" fontId="128" fillId="62" borderId="0" xfId="1128" applyFont="1" applyFill="1" applyBorder="1" applyAlignment="1">
      <alignment horizontal="left" wrapText="1"/>
    </xf>
    <xf numFmtId="0" fontId="128" fillId="62" borderId="106" xfId="1128" applyFont="1" applyFill="1" applyBorder="1" applyAlignment="1">
      <alignment horizontal="left" wrapText="1"/>
    </xf>
    <xf numFmtId="0" fontId="128" fillId="65" borderId="26" xfId="1128" applyFont="1" applyFill="1" applyBorder="1" applyAlignment="1">
      <alignment horizontal="center" vertical="center" wrapText="1"/>
    </xf>
    <xf numFmtId="0" fontId="128" fillId="65" borderId="28" xfId="1128" applyFont="1" applyFill="1" applyBorder="1" applyAlignment="1">
      <alignment horizontal="center" vertical="center" wrapText="1"/>
    </xf>
    <xf numFmtId="0" fontId="128" fillId="65" borderId="27" xfId="1128" applyFont="1" applyFill="1" applyBorder="1" applyAlignment="1">
      <alignment horizontal="center" vertical="center" wrapText="1"/>
    </xf>
    <xf numFmtId="0" fontId="106" fillId="62" borderId="106" xfId="1128" applyFont="1" applyFill="1" applyBorder="1"/>
    <xf numFmtId="0" fontId="130" fillId="62" borderId="160" xfId="1128" applyFont="1" applyFill="1" applyBorder="1" applyAlignment="1">
      <alignment vertical="center" wrapText="1"/>
    </xf>
    <xf numFmtId="169" fontId="106" fillId="62" borderId="161" xfId="1129" applyFont="1" applyFill="1" applyBorder="1" applyAlignment="1" applyProtection="1">
      <alignment horizontal="center" vertical="center" wrapText="1"/>
      <protection locked="0"/>
    </xf>
    <xf numFmtId="169" fontId="106" fillId="62" borderId="162" xfId="1129" applyFont="1" applyFill="1" applyBorder="1" applyAlignment="1" applyProtection="1">
      <alignment horizontal="center" vertical="center" wrapText="1"/>
      <protection locked="0"/>
    </xf>
    <xf numFmtId="0" fontId="130" fillId="62" borderId="163" xfId="1128" applyFont="1" applyFill="1" applyBorder="1" applyAlignment="1">
      <alignment vertical="center" wrapText="1"/>
    </xf>
    <xf numFmtId="9" fontId="130" fillId="62" borderId="164" xfId="1128" applyNumberFormat="1" applyFont="1" applyFill="1" applyBorder="1" applyAlignment="1">
      <alignment horizontal="center" vertical="center" wrapText="1"/>
    </xf>
    <xf numFmtId="208" fontId="106" fillId="62" borderId="165" xfId="1128" applyNumberFormat="1" applyFont="1" applyFill="1" applyBorder="1" applyAlignment="1" applyProtection="1">
      <alignment horizontal="center" vertical="center" wrapText="1"/>
    </xf>
    <xf numFmtId="0" fontId="106" fillId="62" borderId="166" xfId="1128" applyFont="1" applyFill="1" applyBorder="1" applyAlignment="1">
      <alignment vertical="center" wrapText="1"/>
    </xf>
    <xf numFmtId="2" fontId="128" fillId="62" borderId="165" xfId="1130" applyNumberFormat="1" applyFont="1" applyFill="1" applyBorder="1" applyAlignment="1" applyProtection="1">
      <alignment horizontal="center" vertical="center" wrapText="1"/>
    </xf>
    <xf numFmtId="2" fontId="128" fillId="62" borderId="165" xfId="1131" applyNumberFormat="1" applyFont="1" applyFill="1" applyBorder="1" applyAlignment="1" applyProtection="1">
      <alignment horizontal="center" vertical="center" wrapText="1"/>
    </xf>
    <xf numFmtId="0" fontId="106" fillId="62" borderId="167" xfId="1128" applyFont="1" applyFill="1" applyBorder="1" applyAlignment="1">
      <alignment vertical="center" wrapText="1"/>
    </xf>
    <xf numFmtId="9" fontId="130" fillId="62" borderId="168" xfId="1128" applyNumberFormat="1" applyFont="1" applyFill="1" applyBorder="1" applyAlignment="1">
      <alignment horizontal="center" vertical="center" wrapText="1"/>
    </xf>
    <xf numFmtId="2" fontId="128" fillId="62" borderId="169" xfId="1130" applyNumberFormat="1" applyFont="1" applyFill="1" applyBorder="1" applyAlignment="1" applyProtection="1">
      <alignment horizontal="center" vertical="center" wrapText="1"/>
    </xf>
    <xf numFmtId="0" fontId="106" fillId="0" borderId="105" xfId="1128" applyFont="1" applyBorder="1" applyAlignment="1">
      <alignment horizontal="left" wrapText="1"/>
    </xf>
    <xf numFmtId="0" fontId="106" fillId="0" borderId="0" xfId="1128" applyFont="1" applyBorder="1" applyAlignment="1">
      <alignment horizontal="justify" wrapText="1"/>
    </xf>
    <xf numFmtId="0" fontId="129" fillId="62" borderId="105" xfId="1128" applyFont="1" applyFill="1" applyBorder="1" applyAlignment="1">
      <alignment wrapText="1"/>
    </xf>
    <xf numFmtId="0" fontId="129" fillId="62" borderId="0" xfId="1128" applyFont="1" applyFill="1" applyBorder="1" applyAlignment="1">
      <alignment wrapText="1"/>
    </xf>
    <xf numFmtId="0" fontId="129" fillId="62" borderId="34" xfId="1128" applyFont="1" applyFill="1" applyBorder="1" applyAlignment="1">
      <alignment horizontal="center" vertical="center" wrapText="1"/>
    </xf>
    <xf numFmtId="0" fontId="129" fillId="62" borderId="33" xfId="1128" applyFont="1" applyFill="1" applyBorder="1" applyAlignment="1">
      <alignment horizontal="center" vertical="center" wrapText="1"/>
    </xf>
    <xf numFmtId="0" fontId="129" fillId="62" borderId="26" xfId="1128" applyFont="1" applyFill="1" applyBorder="1" applyAlignment="1">
      <alignment horizontal="center" vertical="center" wrapText="1"/>
    </xf>
    <xf numFmtId="9" fontId="106" fillId="62" borderId="26" xfId="1131" applyFont="1" applyFill="1" applyBorder="1" applyAlignment="1" applyProtection="1">
      <alignment horizontal="center" vertical="center" wrapText="1"/>
      <protection locked="0"/>
    </xf>
    <xf numFmtId="9" fontId="106" fillId="62" borderId="19" xfId="1131" applyFont="1" applyFill="1" applyBorder="1" applyAlignment="1" applyProtection="1">
      <alignment horizontal="center" vertical="center" wrapText="1"/>
      <protection locked="0"/>
    </xf>
    <xf numFmtId="0" fontId="106" fillId="65" borderId="170" xfId="1128" applyFont="1" applyFill="1" applyBorder="1" applyAlignment="1">
      <alignment horizontal="left" vertical="center" wrapText="1"/>
    </xf>
    <xf numFmtId="0" fontId="106" fillId="65" borderId="171" xfId="1128" applyFont="1" applyFill="1" applyBorder="1" applyAlignment="1">
      <alignment horizontal="left" vertical="center" wrapText="1"/>
    </xf>
    <xf numFmtId="182" fontId="130" fillId="0" borderId="172" xfId="1130" applyNumberFormat="1" applyFont="1" applyFill="1" applyBorder="1" applyAlignment="1" applyProtection="1">
      <alignment horizontal="center" vertical="center" wrapText="1"/>
      <protection locked="0"/>
    </xf>
    <xf numFmtId="182" fontId="130" fillId="0" borderId="173" xfId="1130" applyNumberFormat="1" applyFont="1" applyFill="1" applyBorder="1" applyAlignment="1" applyProtection="1">
      <alignment horizontal="center" vertical="center" wrapText="1"/>
      <protection locked="0"/>
    </xf>
    <xf numFmtId="0" fontId="106" fillId="0" borderId="0" xfId="1128" applyFont="1" applyAlignment="1">
      <alignment vertical="center"/>
    </xf>
    <xf numFmtId="0" fontId="106" fillId="65" borderId="174" xfId="1128" applyFont="1" applyFill="1" applyBorder="1" applyAlignment="1">
      <alignment horizontal="left" vertical="center" wrapText="1"/>
    </xf>
    <xf numFmtId="0" fontId="106" fillId="65" borderId="175" xfId="1128" applyFont="1" applyFill="1" applyBorder="1" applyAlignment="1">
      <alignment horizontal="left" vertical="center" wrapText="1"/>
    </xf>
    <xf numFmtId="0" fontId="130" fillId="0" borderId="176" xfId="1128" applyFont="1" applyFill="1" applyBorder="1" applyAlignment="1" applyProtection="1">
      <alignment horizontal="center" vertical="center" wrapText="1"/>
      <protection locked="0"/>
    </xf>
    <xf numFmtId="0" fontId="130" fillId="0" borderId="177" xfId="1128" applyFont="1" applyFill="1" applyBorder="1" applyAlignment="1" applyProtection="1">
      <alignment horizontal="center" vertical="center" wrapText="1"/>
      <protection locked="0"/>
    </xf>
    <xf numFmtId="0" fontId="106" fillId="65" borderId="178" xfId="1128" applyFont="1" applyFill="1" applyBorder="1" applyAlignment="1">
      <alignment horizontal="center" vertical="center" wrapText="1"/>
    </xf>
    <xf numFmtId="0" fontId="106" fillId="65" borderId="179" xfId="1128" applyFont="1" applyFill="1" applyBorder="1" applyAlignment="1">
      <alignment horizontal="left" vertical="center" wrapText="1"/>
    </xf>
    <xf numFmtId="0" fontId="106" fillId="65" borderId="175" xfId="1128" applyFont="1" applyFill="1" applyBorder="1" applyAlignment="1">
      <alignment horizontal="justify" vertical="center" wrapText="1"/>
    </xf>
    <xf numFmtId="0" fontId="106" fillId="65" borderId="180" xfId="1128" applyFont="1" applyFill="1" applyBorder="1" applyAlignment="1">
      <alignment horizontal="center" vertical="center" wrapText="1"/>
    </xf>
    <xf numFmtId="0" fontId="106" fillId="65" borderId="181" xfId="1128" applyFont="1" applyFill="1" applyBorder="1" applyAlignment="1">
      <alignment horizontal="justify" vertical="center" wrapText="1"/>
    </xf>
    <xf numFmtId="0" fontId="130" fillId="0" borderId="182" xfId="1128" applyFont="1" applyFill="1" applyBorder="1" applyAlignment="1" applyProtection="1">
      <alignment horizontal="center" vertical="center" wrapText="1"/>
      <protection locked="0"/>
    </xf>
    <xf numFmtId="0" fontId="130" fillId="0" borderId="183" xfId="1128" applyFont="1" applyFill="1" applyBorder="1" applyAlignment="1" applyProtection="1">
      <alignment horizontal="center" vertical="center" wrapText="1"/>
      <protection locked="0"/>
    </xf>
    <xf numFmtId="14" fontId="130" fillId="0" borderId="176" xfId="1128" applyNumberFormat="1" applyFont="1" applyFill="1" applyBorder="1" applyAlignment="1" applyProtection="1">
      <alignment horizontal="center" vertical="center" wrapText="1"/>
      <protection locked="0"/>
    </xf>
    <xf numFmtId="14" fontId="130" fillId="0" borderId="177" xfId="1128" applyNumberFormat="1" applyFont="1" applyFill="1" applyBorder="1" applyAlignment="1" applyProtection="1">
      <alignment horizontal="center" vertical="center" wrapText="1"/>
      <protection locked="0"/>
    </xf>
    <xf numFmtId="0" fontId="106" fillId="65" borderId="184" xfId="1128" applyFont="1" applyFill="1" applyBorder="1" applyAlignment="1">
      <alignment horizontal="left" vertical="center" wrapText="1"/>
    </xf>
    <xf numFmtId="0" fontId="106" fillId="65" borderId="185" xfId="1128" applyFont="1" applyFill="1" applyBorder="1" applyAlignment="1">
      <alignment horizontal="left" vertical="center" wrapText="1"/>
    </xf>
    <xf numFmtId="0" fontId="106" fillId="65" borderId="186" xfId="1128" applyFont="1" applyFill="1" applyBorder="1" applyAlignment="1">
      <alignment horizontal="left" vertical="center" wrapText="1"/>
    </xf>
    <xf numFmtId="0" fontId="106" fillId="65" borderId="187" xfId="1128" applyFont="1" applyFill="1" applyBorder="1" applyAlignment="1">
      <alignment horizontal="left" vertical="center" wrapText="1"/>
    </xf>
    <xf numFmtId="0" fontId="106" fillId="65" borderId="188" xfId="1128" applyFont="1" applyFill="1" applyBorder="1" applyAlignment="1">
      <alignment horizontal="left" vertical="center" wrapText="1"/>
    </xf>
    <xf numFmtId="0" fontId="106" fillId="65" borderId="189" xfId="1128" applyFont="1" applyFill="1" applyBorder="1" applyAlignment="1">
      <alignment horizontal="left" vertical="center" wrapText="1"/>
    </xf>
    <xf numFmtId="14" fontId="130" fillId="0" borderId="190" xfId="1128" applyNumberFormat="1" applyFont="1" applyFill="1" applyBorder="1" applyAlignment="1" applyProtection="1">
      <alignment horizontal="center" vertical="center" wrapText="1"/>
      <protection locked="0"/>
    </xf>
    <xf numFmtId="14" fontId="130" fillId="0" borderId="191" xfId="1128" applyNumberFormat="1" applyFont="1" applyFill="1" applyBorder="1" applyAlignment="1" applyProtection="1">
      <alignment horizontal="center" vertical="center" wrapText="1"/>
      <protection locked="0"/>
    </xf>
    <xf numFmtId="0" fontId="128" fillId="65" borderId="192" xfId="1128" applyFont="1" applyFill="1" applyBorder="1" applyAlignment="1">
      <alignment horizontal="center" vertical="center" wrapText="1"/>
    </xf>
    <xf numFmtId="0" fontId="128" fillId="65" borderId="171" xfId="1128" applyFont="1" applyFill="1" applyBorder="1" applyAlignment="1">
      <alignment horizontal="left" vertical="center" wrapText="1"/>
    </xf>
    <xf numFmtId="232" fontId="130" fillId="0" borderId="172" xfId="1129" applyNumberFormat="1" applyFont="1" applyFill="1" applyBorder="1" applyAlignment="1" applyProtection="1">
      <alignment horizontal="left" vertical="center" wrapText="1"/>
      <protection locked="0"/>
    </xf>
    <xf numFmtId="232" fontId="130" fillId="0" borderId="173" xfId="1129" applyNumberFormat="1" applyFont="1" applyFill="1" applyBorder="1" applyAlignment="1" applyProtection="1">
      <alignment horizontal="left" vertical="center" wrapText="1"/>
      <protection locked="0"/>
    </xf>
    <xf numFmtId="0" fontId="128" fillId="65" borderId="178" xfId="1128" applyFont="1" applyFill="1" applyBorder="1" applyAlignment="1">
      <alignment horizontal="center" vertical="center" wrapText="1"/>
    </xf>
    <xf numFmtId="0" fontId="128" fillId="65" borderId="175" xfId="1128" applyFont="1" applyFill="1" applyBorder="1" applyAlignment="1">
      <alignment horizontal="left" vertical="center" wrapText="1"/>
    </xf>
    <xf numFmtId="232" fontId="130" fillId="0" borderId="193" xfId="1129" applyNumberFormat="1" applyFont="1" applyFill="1" applyBorder="1" applyAlignment="1" applyProtection="1">
      <alignment horizontal="left" vertical="center" wrapText="1"/>
      <protection locked="0"/>
    </xf>
    <xf numFmtId="232" fontId="130" fillId="0" borderId="194" xfId="1129" applyNumberFormat="1" applyFont="1" applyFill="1" applyBorder="1" applyAlignment="1" applyProtection="1">
      <alignment horizontal="left" vertical="center" wrapText="1"/>
      <protection locked="0"/>
    </xf>
    <xf numFmtId="0" fontId="128" fillId="65" borderId="195" xfId="1128" applyFont="1" applyFill="1" applyBorder="1" applyAlignment="1">
      <alignment horizontal="left" vertical="center" wrapText="1"/>
    </xf>
    <xf numFmtId="232" fontId="130" fillId="0" borderId="122" xfId="1129" applyNumberFormat="1" applyFont="1" applyFill="1" applyBorder="1" applyAlignment="1" applyProtection="1">
      <alignment horizontal="left" vertical="center" wrapText="1"/>
      <protection locked="0"/>
    </xf>
    <xf numFmtId="232" fontId="130" fillId="0" borderId="196" xfId="1129" applyNumberFormat="1" applyFont="1" applyFill="1" applyBorder="1" applyAlignment="1" applyProtection="1">
      <alignment horizontal="left" vertical="center" wrapText="1"/>
      <protection locked="0"/>
    </xf>
    <xf numFmtId="0" fontId="128" fillId="65" borderId="34" xfId="1128" applyFont="1" applyFill="1" applyBorder="1" applyAlignment="1">
      <alignment horizontal="center" vertical="center" wrapText="1"/>
    </xf>
    <xf numFmtId="169" fontId="130" fillId="0" borderId="15" xfId="1129" applyFont="1" applyFill="1" applyBorder="1" applyAlignment="1">
      <alignment horizontal="center" vertical="center" wrapText="1"/>
    </xf>
    <xf numFmtId="169" fontId="130" fillId="0" borderId="46" xfId="1129" applyFont="1" applyFill="1" applyBorder="1" applyAlignment="1">
      <alignment horizontal="center" vertical="center" wrapText="1"/>
    </xf>
    <xf numFmtId="0" fontId="128" fillId="65" borderId="105" xfId="1128" applyFont="1" applyFill="1" applyBorder="1" applyAlignment="1">
      <alignment horizontal="center" vertical="center" wrapText="1"/>
    </xf>
    <xf numFmtId="2" fontId="130" fillId="0" borderId="197" xfId="1129" applyNumberFormat="1" applyFont="1" applyFill="1" applyBorder="1" applyAlignment="1" applyProtection="1">
      <alignment horizontal="center" vertical="center" wrapText="1"/>
    </xf>
    <xf numFmtId="2" fontId="130" fillId="0" borderId="198" xfId="1129" applyNumberFormat="1" applyFont="1" applyFill="1" applyBorder="1" applyAlignment="1" applyProtection="1">
      <alignment horizontal="center" vertical="center" wrapText="1"/>
    </xf>
    <xf numFmtId="2" fontId="130" fillId="0" borderId="127" xfId="1131" applyNumberFormat="1" applyFont="1" applyFill="1" applyBorder="1" applyAlignment="1">
      <alignment horizontal="center" vertical="center" wrapText="1"/>
    </xf>
    <xf numFmtId="2" fontId="130" fillId="0" borderId="128" xfId="1131" applyNumberFormat="1" applyFont="1" applyFill="1" applyBorder="1" applyAlignment="1">
      <alignment horizontal="center" vertical="center" wrapText="1"/>
    </xf>
    <xf numFmtId="0" fontId="128" fillId="65" borderId="120" xfId="1128" applyFont="1" applyFill="1" applyBorder="1" applyAlignment="1">
      <alignment horizontal="center" vertical="center" wrapText="1"/>
    </xf>
    <xf numFmtId="0" fontId="128" fillId="65" borderId="189" xfId="1128" applyFont="1" applyFill="1" applyBorder="1" applyAlignment="1">
      <alignment horizontal="left" vertical="center" wrapText="1"/>
    </xf>
    <xf numFmtId="2" fontId="130" fillId="0" borderId="54" xfId="1129" applyNumberFormat="1" applyFont="1" applyFill="1" applyBorder="1" applyAlignment="1">
      <alignment horizontal="center" vertical="center" wrapText="1"/>
    </xf>
    <xf numFmtId="2" fontId="130" fillId="0" borderId="57" xfId="1129" applyNumberFormat="1" applyFont="1" applyFill="1" applyBorder="1" applyAlignment="1">
      <alignment horizontal="center" vertical="center" wrapText="1"/>
    </xf>
    <xf numFmtId="0" fontId="128" fillId="65" borderId="108" xfId="1128" applyFont="1" applyFill="1" applyBorder="1" applyAlignment="1">
      <alignment horizontal="center" vertical="center" wrapText="1"/>
    </xf>
    <xf numFmtId="0" fontId="131" fillId="0" borderId="26" xfId="1128" applyFont="1" applyFill="1" applyBorder="1" applyAlignment="1" applyProtection="1">
      <alignment horizontal="center" vertical="center" wrapText="1"/>
      <protection locked="0"/>
    </xf>
    <xf numFmtId="0" fontId="131" fillId="0" borderId="27" xfId="1128" applyFont="1" applyFill="1" applyBorder="1" applyAlignment="1" applyProtection="1">
      <alignment horizontal="center" vertical="center" wrapText="1"/>
      <protection locked="0"/>
    </xf>
    <xf numFmtId="0" fontId="106" fillId="0" borderId="0" xfId="1128" applyFont="1" applyAlignment="1">
      <alignment horizontal="center" vertical="center" wrapText="1"/>
    </xf>
    <xf numFmtId="0" fontId="128" fillId="65" borderId="127" xfId="1128" applyFont="1" applyFill="1" applyBorder="1" applyAlignment="1">
      <alignment horizontal="center" vertical="center" wrapText="1"/>
    </xf>
    <xf numFmtId="0" fontId="132" fillId="65" borderId="128" xfId="1128" applyFont="1" applyFill="1" applyBorder="1" applyAlignment="1">
      <alignment horizontal="center" vertical="center" wrapText="1"/>
    </xf>
    <xf numFmtId="0" fontId="128" fillId="65" borderId="128" xfId="1128" applyFont="1" applyFill="1" applyBorder="1" applyAlignment="1">
      <alignment horizontal="center" vertical="center" wrapText="1"/>
    </xf>
    <xf numFmtId="0" fontId="106" fillId="0" borderId="127" xfId="1128" applyFont="1" applyBorder="1" applyAlignment="1" applyProtection="1">
      <alignment horizontal="center" vertical="center" wrapText="1"/>
    </xf>
    <xf numFmtId="232" fontId="106" fillId="0" borderId="128" xfId="1128" applyNumberFormat="1" applyFont="1" applyBorder="1" applyAlignment="1" applyProtection="1">
      <alignment horizontal="center" vertical="center" wrapText="1"/>
    </xf>
    <xf numFmtId="2" fontId="106" fillId="0" borderId="128" xfId="1128" applyNumberFormat="1" applyFont="1" applyBorder="1" applyAlignment="1" applyProtection="1">
      <alignment horizontal="center" vertical="center" wrapText="1"/>
    </xf>
    <xf numFmtId="0" fontId="128" fillId="85" borderId="127" xfId="1128" applyFont="1" applyFill="1" applyBorder="1" applyAlignment="1">
      <alignment horizontal="center" vertical="center" wrapText="1"/>
    </xf>
    <xf numFmtId="0" fontId="133" fillId="80" borderId="128" xfId="1127" applyFont="1" applyBorder="1" applyAlignment="1">
      <alignment horizontal="center" vertical="center" wrapText="1"/>
    </xf>
    <xf numFmtId="0" fontId="128" fillId="62" borderId="127" xfId="1128" applyFont="1" applyFill="1" applyBorder="1" applyAlignment="1" applyProtection="1">
      <alignment horizontal="center" vertical="center" wrapText="1"/>
      <protection locked="0"/>
    </xf>
    <xf numFmtId="0" fontId="128" fillId="62" borderId="128" xfId="1128" applyFont="1" applyFill="1" applyBorder="1" applyAlignment="1" applyProtection="1">
      <alignment horizontal="center" vertical="center" wrapText="1"/>
      <protection locked="0"/>
    </xf>
    <xf numFmtId="0" fontId="128" fillId="65" borderId="153" xfId="1128" applyFont="1" applyFill="1" applyBorder="1" applyAlignment="1">
      <alignment horizontal="center" vertical="center" wrapText="1"/>
    </xf>
    <xf numFmtId="2" fontId="106" fillId="0" borderId="127" xfId="1131" applyNumberFormat="1" applyFont="1" applyBorder="1" applyAlignment="1" applyProtection="1">
      <alignment horizontal="center" vertical="center" wrapText="1"/>
    </xf>
    <xf numFmtId="2" fontId="106" fillId="0" borderId="128" xfId="1131" applyNumberFormat="1" applyFont="1" applyBorder="1" applyAlignment="1" applyProtection="1">
      <alignment horizontal="center" vertical="center" wrapText="1"/>
    </xf>
    <xf numFmtId="2" fontId="106" fillId="0" borderId="153" xfId="1130" applyNumberFormat="1" applyFont="1" applyBorder="1" applyAlignment="1" applyProtection="1">
      <alignment horizontal="center" vertical="center" wrapText="1"/>
    </xf>
    <xf numFmtId="0" fontId="133" fillId="80" borderId="127" xfId="1127" applyFont="1" applyBorder="1" applyAlignment="1">
      <alignment horizontal="center" vertical="center" wrapText="1"/>
    </xf>
    <xf numFmtId="0" fontId="133" fillId="80" borderId="153" xfId="1127" applyFont="1" applyBorder="1" applyAlignment="1">
      <alignment horizontal="center" vertical="center" wrapText="1"/>
    </xf>
    <xf numFmtId="0" fontId="106" fillId="0" borderId="0" xfId="1128" applyFont="1" applyBorder="1" applyAlignment="1">
      <alignment horizontal="center" vertical="center" wrapText="1"/>
    </xf>
    <xf numFmtId="0" fontId="106" fillId="0" borderId="106" xfId="1128" applyFont="1" applyBorder="1" applyAlignment="1">
      <alignment horizontal="center" vertical="center" wrapText="1"/>
    </xf>
  </cellXfs>
  <cellStyles count="1132">
    <cellStyle name="2" xfId="1" xr:uid="{00000000-0005-0000-0000-000000000000}"/>
    <cellStyle name="2 1" xfId="2" xr:uid="{00000000-0005-0000-0000-000001000000}"/>
    <cellStyle name="2 1 2" xfId="948" xr:uid="{00000000-0005-0000-0000-000002000000}"/>
    <cellStyle name="2 2" xfId="3" xr:uid="{00000000-0005-0000-0000-000003000000}"/>
    <cellStyle name="2 2 2" xfId="949"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0"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1"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2"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3"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4"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5"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6"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7"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58"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59"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0"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1"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2"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3"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4"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5"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6"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7"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68" xr:uid="{00000000-0005-0000-0000-0000A7000000}"/>
    <cellStyle name="Bueno" xfId="1127" builtinId="26"/>
    <cellStyle name="Calculation" xfId="148" xr:uid="{00000000-0005-0000-0000-0000A9000000}"/>
    <cellStyle name="Calculation 2" xfId="149" xr:uid="{00000000-0005-0000-0000-0000AA000000}"/>
    <cellStyle name="Cálculo 1" xfId="150" xr:uid="{00000000-0005-0000-0000-0000AB000000}"/>
    <cellStyle name="Cálculo 2" xfId="151" xr:uid="{00000000-0005-0000-0000-0000AC000000}"/>
    <cellStyle name="Cálculo 3" xfId="152" xr:uid="{00000000-0005-0000-0000-0000AD000000}"/>
    <cellStyle name="Cálculo 4" xfId="153" xr:uid="{00000000-0005-0000-0000-0000AE000000}"/>
    <cellStyle name="Cálculo 5" xfId="154" xr:uid="{00000000-0005-0000-0000-0000AF000000}"/>
    <cellStyle name="Cálculo 6" xfId="155" xr:uid="{00000000-0005-0000-0000-0000B0000000}"/>
    <cellStyle name="Cálculo 7" xfId="156" xr:uid="{00000000-0005-0000-0000-0000B1000000}"/>
    <cellStyle name="Celda de comprobación 1" xfId="157" xr:uid="{00000000-0005-0000-0000-0000B2000000}"/>
    <cellStyle name="Celda de comprobación 2" xfId="158" xr:uid="{00000000-0005-0000-0000-0000B3000000}"/>
    <cellStyle name="Celda de comprobación 3" xfId="159" xr:uid="{00000000-0005-0000-0000-0000B4000000}"/>
    <cellStyle name="Celda de comprobación 4" xfId="160" xr:uid="{00000000-0005-0000-0000-0000B5000000}"/>
    <cellStyle name="Celda de comprobación 5" xfId="161" xr:uid="{00000000-0005-0000-0000-0000B6000000}"/>
    <cellStyle name="Celda de comprobación 6" xfId="162" xr:uid="{00000000-0005-0000-0000-0000B7000000}"/>
    <cellStyle name="Celda de comprobación 7" xfId="969" xr:uid="{00000000-0005-0000-0000-0000B8000000}"/>
    <cellStyle name="Celda vinculada 1" xfId="163" xr:uid="{00000000-0005-0000-0000-0000B9000000}"/>
    <cellStyle name="Celda vinculada 2" xfId="164" xr:uid="{00000000-0005-0000-0000-0000BA000000}"/>
    <cellStyle name="Celda vinculada 3" xfId="165" xr:uid="{00000000-0005-0000-0000-0000BB000000}"/>
    <cellStyle name="Celda vinculada 4" xfId="166" xr:uid="{00000000-0005-0000-0000-0000BC000000}"/>
    <cellStyle name="Celda vinculada 5" xfId="167" xr:uid="{00000000-0005-0000-0000-0000BD000000}"/>
    <cellStyle name="Celda vinculada 6" xfId="168" xr:uid="{00000000-0005-0000-0000-0000BE000000}"/>
    <cellStyle name="Check Cell" xfId="169" xr:uid="{00000000-0005-0000-0000-0000BF000000}"/>
    <cellStyle name="Comma" xfId="336" xr:uid="{00000000-0005-0000-0000-0000C0000000}"/>
    <cellStyle name="Comma [0]" xfId="170" xr:uid="{00000000-0005-0000-0000-0000C1000000}"/>
    <cellStyle name="Comma_FORMATO 09 - PRESUPUESTO" xfId="527" xr:uid="{00000000-0005-0000-0000-0000C2000000}"/>
    <cellStyle name="Comma0" xfId="171" xr:uid="{00000000-0005-0000-0000-0000C3000000}"/>
    <cellStyle name="Currency" xfId="172" xr:uid="{00000000-0005-0000-0000-0000C4000000}"/>
    <cellStyle name="Currency [0]" xfId="173" xr:uid="{00000000-0005-0000-0000-0000C5000000}"/>
    <cellStyle name="Currency_Libro2" xfId="174" xr:uid="{00000000-0005-0000-0000-0000C6000000}"/>
    <cellStyle name="Currency0" xfId="175" xr:uid="{00000000-0005-0000-0000-0000C7000000}"/>
    <cellStyle name="Date" xfId="176" xr:uid="{00000000-0005-0000-0000-0000C8000000}"/>
    <cellStyle name="Date 2" xfId="528" xr:uid="{00000000-0005-0000-0000-0000C9000000}"/>
    <cellStyle name="Dia" xfId="529" xr:uid="{00000000-0005-0000-0000-0000CA000000}"/>
    <cellStyle name="Ecuación" xfId="177" xr:uid="{00000000-0005-0000-0000-0000CB000000}"/>
    <cellStyle name="Encabez1" xfId="530" xr:uid="{00000000-0005-0000-0000-0000CC000000}"/>
    <cellStyle name="Encabez2" xfId="531" xr:uid="{00000000-0005-0000-0000-0000CD000000}"/>
    <cellStyle name="Encabezado 4 1" xfId="178" xr:uid="{00000000-0005-0000-0000-0000CE000000}"/>
    <cellStyle name="Encabezado 4 2" xfId="179" xr:uid="{00000000-0005-0000-0000-0000CF000000}"/>
    <cellStyle name="Encabezado 4 3" xfId="180" xr:uid="{00000000-0005-0000-0000-0000D0000000}"/>
    <cellStyle name="Encabezado 4 4" xfId="181" xr:uid="{00000000-0005-0000-0000-0000D1000000}"/>
    <cellStyle name="Encabezado 4 5" xfId="182" xr:uid="{00000000-0005-0000-0000-0000D2000000}"/>
    <cellStyle name="Encabezado 4 6" xfId="183" xr:uid="{00000000-0005-0000-0000-0000D3000000}"/>
    <cellStyle name="Énfasis 1" xfId="184" xr:uid="{00000000-0005-0000-0000-0000D4000000}"/>
    <cellStyle name="Énfasis 2" xfId="185" xr:uid="{00000000-0005-0000-0000-0000D5000000}"/>
    <cellStyle name="Énfasis 3" xfId="186" xr:uid="{00000000-0005-0000-0000-0000D6000000}"/>
    <cellStyle name="Énfasis1 - 20%" xfId="187" xr:uid="{00000000-0005-0000-0000-0000D7000000}"/>
    <cellStyle name="Énfasis1 - 40%" xfId="188" xr:uid="{00000000-0005-0000-0000-0000D8000000}"/>
    <cellStyle name="Énfasis1 - 60%" xfId="189" xr:uid="{00000000-0005-0000-0000-0000D9000000}"/>
    <cellStyle name="Énfasis1 1" xfId="190" xr:uid="{00000000-0005-0000-0000-0000DA000000}"/>
    <cellStyle name="Énfasis1 2" xfId="191" xr:uid="{00000000-0005-0000-0000-0000DB000000}"/>
    <cellStyle name="Énfasis1 3" xfId="192" xr:uid="{00000000-0005-0000-0000-0000DC000000}"/>
    <cellStyle name="Énfasis1 4" xfId="193" xr:uid="{00000000-0005-0000-0000-0000DD000000}"/>
    <cellStyle name="Énfasis1 5" xfId="194" xr:uid="{00000000-0005-0000-0000-0000DE000000}"/>
    <cellStyle name="Énfasis1 6" xfId="195" xr:uid="{00000000-0005-0000-0000-0000DF000000}"/>
    <cellStyle name="Énfasis1 7" xfId="970" xr:uid="{00000000-0005-0000-0000-0000E0000000}"/>
    <cellStyle name="Énfasis2 - 20%" xfId="196" xr:uid="{00000000-0005-0000-0000-0000E1000000}"/>
    <cellStyle name="Énfasis2 - 40%" xfId="197" xr:uid="{00000000-0005-0000-0000-0000E2000000}"/>
    <cellStyle name="Énfasis2 - 60%" xfId="198" xr:uid="{00000000-0005-0000-0000-0000E3000000}"/>
    <cellStyle name="Énfasis2 1" xfId="199" xr:uid="{00000000-0005-0000-0000-0000E4000000}"/>
    <cellStyle name="Énfasis2 2" xfId="200" xr:uid="{00000000-0005-0000-0000-0000E5000000}"/>
    <cellStyle name="Énfasis2 3" xfId="201" xr:uid="{00000000-0005-0000-0000-0000E6000000}"/>
    <cellStyle name="Énfasis2 4" xfId="202" xr:uid="{00000000-0005-0000-0000-0000E7000000}"/>
    <cellStyle name="Énfasis2 5" xfId="203" xr:uid="{00000000-0005-0000-0000-0000E8000000}"/>
    <cellStyle name="Énfasis2 6" xfId="204" xr:uid="{00000000-0005-0000-0000-0000E9000000}"/>
    <cellStyle name="Énfasis2 7" xfId="971" xr:uid="{00000000-0005-0000-0000-0000EA000000}"/>
    <cellStyle name="Énfasis3 - 20%" xfId="205" xr:uid="{00000000-0005-0000-0000-0000EB000000}"/>
    <cellStyle name="Énfasis3 - 40%" xfId="206" xr:uid="{00000000-0005-0000-0000-0000EC000000}"/>
    <cellStyle name="Énfasis3 - 60%" xfId="207" xr:uid="{00000000-0005-0000-0000-0000ED000000}"/>
    <cellStyle name="Énfasis3 1" xfId="208" xr:uid="{00000000-0005-0000-0000-0000EE000000}"/>
    <cellStyle name="Énfasis3 2" xfId="209" xr:uid="{00000000-0005-0000-0000-0000EF000000}"/>
    <cellStyle name="Énfasis3 3" xfId="210" xr:uid="{00000000-0005-0000-0000-0000F0000000}"/>
    <cellStyle name="Énfasis3 4" xfId="211" xr:uid="{00000000-0005-0000-0000-0000F1000000}"/>
    <cellStyle name="Énfasis3 5" xfId="212" xr:uid="{00000000-0005-0000-0000-0000F2000000}"/>
    <cellStyle name="Énfasis3 6" xfId="213" xr:uid="{00000000-0005-0000-0000-0000F3000000}"/>
    <cellStyle name="Énfasis3 7" xfId="972" xr:uid="{00000000-0005-0000-0000-0000F4000000}"/>
    <cellStyle name="Énfasis4 - 20%" xfId="214" xr:uid="{00000000-0005-0000-0000-0000F5000000}"/>
    <cellStyle name="Énfasis4 - 40%" xfId="215" xr:uid="{00000000-0005-0000-0000-0000F6000000}"/>
    <cellStyle name="Énfasis4 - 60%" xfId="216" xr:uid="{00000000-0005-0000-0000-0000F7000000}"/>
    <cellStyle name="Énfasis4 1" xfId="217" xr:uid="{00000000-0005-0000-0000-0000F8000000}"/>
    <cellStyle name="Énfasis4 2" xfId="218" xr:uid="{00000000-0005-0000-0000-0000F9000000}"/>
    <cellStyle name="Énfasis4 3" xfId="219" xr:uid="{00000000-0005-0000-0000-0000FA000000}"/>
    <cellStyle name="Énfasis4 4" xfId="220" xr:uid="{00000000-0005-0000-0000-0000FB000000}"/>
    <cellStyle name="Énfasis4 5" xfId="221" xr:uid="{00000000-0005-0000-0000-0000FC000000}"/>
    <cellStyle name="Énfasis4 6" xfId="222" xr:uid="{00000000-0005-0000-0000-0000FD000000}"/>
    <cellStyle name="Énfasis4 7" xfId="973" xr:uid="{00000000-0005-0000-0000-0000FE000000}"/>
    <cellStyle name="Énfasis5 - 20%" xfId="223" xr:uid="{00000000-0005-0000-0000-0000FF000000}"/>
    <cellStyle name="Énfasis5 - 40%" xfId="224" xr:uid="{00000000-0005-0000-0000-000000010000}"/>
    <cellStyle name="Énfasis5 - 60%" xfId="225" xr:uid="{00000000-0005-0000-0000-000001010000}"/>
    <cellStyle name="Énfasis5 1" xfId="226" xr:uid="{00000000-0005-0000-0000-000002010000}"/>
    <cellStyle name="Énfasis5 2" xfId="227" xr:uid="{00000000-0005-0000-0000-000003010000}"/>
    <cellStyle name="Énfasis5 3" xfId="228" xr:uid="{00000000-0005-0000-0000-000004010000}"/>
    <cellStyle name="Énfasis5 4" xfId="229" xr:uid="{00000000-0005-0000-0000-000005010000}"/>
    <cellStyle name="Énfasis5 5" xfId="230" xr:uid="{00000000-0005-0000-0000-000006010000}"/>
    <cellStyle name="Énfasis5 6" xfId="231" xr:uid="{00000000-0005-0000-0000-000007010000}"/>
    <cellStyle name="Énfasis5 7" xfId="974" xr:uid="{00000000-0005-0000-0000-000008010000}"/>
    <cellStyle name="Énfasis6 - 20%" xfId="232" xr:uid="{00000000-0005-0000-0000-000009010000}"/>
    <cellStyle name="Énfasis6 - 40%" xfId="233" xr:uid="{00000000-0005-0000-0000-00000A010000}"/>
    <cellStyle name="Énfasis6 - 60%" xfId="234" xr:uid="{00000000-0005-0000-0000-00000B010000}"/>
    <cellStyle name="Énfasis6 1" xfId="235" xr:uid="{00000000-0005-0000-0000-00000C010000}"/>
    <cellStyle name="Énfasis6 2" xfId="236" xr:uid="{00000000-0005-0000-0000-00000D010000}"/>
    <cellStyle name="Énfasis6 3" xfId="237" xr:uid="{00000000-0005-0000-0000-00000E010000}"/>
    <cellStyle name="Énfasis6 4" xfId="238" xr:uid="{00000000-0005-0000-0000-00000F010000}"/>
    <cellStyle name="Énfasis6 5" xfId="239" xr:uid="{00000000-0005-0000-0000-000010010000}"/>
    <cellStyle name="Énfasis6 6" xfId="240" xr:uid="{00000000-0005-0000-0000-000011010000}"/>
    <cellStyle name="Énfasis6 7" xfId="975" xr:uid="{00000000-0005-0000-0000-000012010000}"/>
    <cellStyle name="Entrada 1" xfId="241" xr:uid="{00000000-0005-0000-0000-000013010000}"/>
    <cellStyle name="Entrada 2" xfId="242" xr:uid="{00000000-0005-0000-0000-000014010000}"/>
    <cellStyle name="Entrada 3" xfId="243" xr:uid="{00000000-0005-0000-0000-000015010000}"/>
    <cellStyle name="Entrada 4" xfId="244" xr:uid="{00000000-0005-0000-0000-000016010000}"/>
    <cellStyle name="Entrada 5" xfId="245" xr:uid="{00000000-0005-0000-0000-000017010000}"/>
    <cellStyle name="Entrada 6" xfId="246" xr:uid="{00000000-0005-0000-0000-000018010000}"/>
    <cellStyle name="Entrada 7" xfId="247" xr:uid="{00000000-0005-0000-0000-000019010000}"/>
    <cellStyle name="Estilo 1" xfId="248" xr:uid="{00000000-0005-0000-0000-00001A010000}"/>
    <cellStyle name="Euro" xfId="249" xr:uid="{00000000-0005-0000-0000-00001B010000}"/>
    <cellStyle name="Euro 1" xfId="250" xr:uid="{00000000-0005-0000-0000-00001C010000}"/>
    <cellStyle name="Euro 10" xfId="251" xr:uid="{00000000-0005-0000-0000-00001D010000}"/>
    <cellStyle name="Euro 10 2" xfId="976" xr:uid="{00000000-0005-0000-0000-00001E010000}"/>
    <cellStyle name="Euro 11" xfId="252" xr:uid="{00000000-0005-0000-0000-00001F010000}"/>
    <cellStyle name="Euro 11 2" xfId="977" xr:uid="{00000000-0005-0000-0000-000020010000}"/>
    <cellStyle name="Euro 12" xfId="253" xr:uid="{00000000-0005-0000-0000-000021010000}"/>
    <cellStyle name="Euro 12 2" xfId="978" xr:uid="{00000000-0005-0000-0000-000022010000}"/>
    <cellStyle name="Euro 13" xfId="254" xr:uid="{00000000-0005-0000-0000-000023010000}"/>
    <cellStyle name="Euro 14" xfId="255" xr:uid="{00000000-0005-0000-0000-000024010000}"/>
    <cellStyle name="Euro 15" xfId="532" xr:uid="{00000000-0005-0000-0000-000025010000}"/>
    <cellStyle name="Euro 2" xfId="256" xr:uid="{00000000-0005-0000-0000-000026010000}"/>
    <cellStyle name="Euro 2 2" xfId="257" xr:uid="{00000000-0005-0000-0000-000027010000}"/>
    <cellStyle name="Euro 2 3" xfId="533" xr:uid="{00000000-0005-0000-0000-000028010000}"/>
    <cellStyle name="Euro 2_Especificaciones hidraulicas agosto 2008" xfId="258" xr:uid="{00000000-0005-0000-0000-000029010000}"/>
    <cellStyle name="Euro 3" xfId="259" xr:uid="{00000000-0005-0000-0000-00002A010000}"/>
    <cellStyle name="Euro 3 2" xfId="534" xr:uid="{00000000-0005-0000-0000-00002B010000}"/>
    <cellStyle name="Euro 4" xfId="260" xr:uid="{00000000-0005-0000-0000-00002C010000}"/>
    <cellStyle name="Euro 4 2" xfId="535" xr:uid="{00000000-0005-0000-0000-00002D010000}"/>
    <cellStyle name="Euro 4 3" xfId="979" xr:uid="{00000000-0005-0000-0000-00002E010000}"/>
    <cellStyle name="Euro 5" xfId="261" xr:uid="{00000000-0005-0000-0000-00002F010000}"/>
    <cellStyle name="Euro 5 2" xfId="536" xr:uid="{00000000-0005-0000-0000-000030010000}"/>
    <cellStyle name="Euro 5 3" xfId="980" xr:uid="{00000000-0005-0000-0000-000031010000}"/>
    <cellStyle name="Euro 6" xfId="262" xr:uid="{00000000-0005-0000-0000-000032010000}"/>
    <cellStyle name="Euro 6 2" xfId="981" xr:uid="{00000000-0005-0000-0000-000033010000}"/>
    <cellStyle name="Euro 7" xfId="263" xr:uid="{00000000-0005-0000-0000-000034010000}"/>
    <cellStyle name="Euro 7 2" xfId="982" xr:uid="{00000000-0005-0000-0000-000035010000}"/>
    <cellStyle name="Euro 8" xfId="264" xr:uid="{00000000-0005-0000-0000-000036010000}"/>
    <cellStyle name="Euro 8 2" xfId="983" xr:uid="{00000000-0005-0000-0000-000037010000}"/>
    <cellStyle name="Euro 9" xfId="265" xr:uid="{00000000-0005-0000-0000-000038010000}"/>
    <cellStyle name="Euro 9 2" xfId="984" xr:uid="{00000000-0005-0000-0000-000039010000}"/>
    <cellStyle name="Euro_Especificaciones hidraulicas agosto 2008" xfId="266" xr:uid="{00000000-0005-0000-0000-00003A010000}"/>
    <cellStyle name="Excel Built-in 20% - Accent1" xfId="267" xr:uid="{00000000-0005-0000-0000-00003B010000}"/>
    <cellStyle name="Excel Built-in 20% - Accent2" xfId="268" xr:uid="{00000000-0005-0000-0000-00003C010000}"/>
    <cellStyle name="Excel Built-in 20% - Accent3" xfId="269" xr:uid="{00000000-0005-0000-0000-00003D010000}"/>
    <cellStyle name="Excel Built-in 20% - Accent4" xfId="270" xr:uid="{00000000-0005-0000-0000-00003E010000}"/>
    <cellStyle name="Excel Built-in 20% - Accent5" xfId="271" xr:uid="{00000000-0005-0000-0000-00003F010000}"/>
    <cellStyle name="Excel Built-in 20% - Accent6" xfId="272" xr:uid="{00000000-0005-0000-0000-000040010000}"/>
    <cellStyle name="Excel Built-in 40% - Accent1" xfId="273" xr:uid="{00000000-0005-0000-0000-000041010000}"/>
    <cellStyle name="Excel Built-in 40% - Accent2" xfId="274" xr:uid="{00000000-0005-0000-0000-000042010000}"/>
    <cellStyle name="Excel Built-in 40% - Accent3" xfId="275" xr:uid="{00000000-0005-0000-0000-000043010000}"/>
    <cellStyle name="Excel Built-in 40% - Accent4" xfId="276" xr:uid="{00000000-0005-0000-0000-000044010000}"/>
    <cellStyle name="Excel Built-in 40% - Accent5" xfId="277" xr:uid="{00000000-0005-0000-0000-000045010000}"/>
    <cellStyle name="Excel Built-in 40% - Accent6" xfId="278" xr:uid="{00000000-0005-0000-0000-000046010000}"/>
    <cellStyle name="Excel Built-in 60% - Accent1" xfId="279" xr:uid="{00000000-0005-0000-0000-000047010000}"/>
    <cellStyle name="Excel Built-in 60% - Accent2" xfId="280" xr:uid="{00000000-0005-0000-0000-000048010000}"/>
    <cellStyle name="Excel Built-in 60% - Accent3" xfId="281" xr:uid="{00000000-0005-0000-0000-000049010000}"/>
    <cellStyle name="Excel Built-in 60% - Accent4" xfId="282" xr:uid="{00000000-0005-0000-0000-00004A010000}"/>
    <cellStyle name="Excel Built-in 60% - Accent5" xfId="283" xr:uid="{00000000-0005-0000-0000-00004B010000}"/>
    <cellStyle name="Excel Built-in 60% - Accent6" xfId="284" xr:uid="{00000000-0005-0000-0000-00004C010000}"/>
    <cellStyle name="Excel Built-in Accent1" xfId="285" xr:uid="{00000000-0005-0000-0000-00004D010000}"/>
    <cellStyle name="Excel Built-in Accent2" xfId="286" xr:uid="{00000000-0005-0000-0000-00004E010000}"/>
    <cellStyle name="Excel Built-in Accent3" xfId="287" xr:uid="{00000000-0005-0000-0000-00004F010000}"/>
    <cellStyle name="Excel Built-in Accent4" xfId="288" xr:uid="{00000000-0005-0000-0000-000050010000}"/>
    <cellStyle name="Excel Built-in Accent5" xfId="289" xr:uid="{00000000-0005-0000-0000-000051010000}"/>
    <cellStyle name="Excel Built-in Accent6" xfId="290" xr:uid="{00000000-0005-0000-0000-000052010000}"/>
    <cellStyle name="Excel Built-in Bad" xfId="291" xr:uid="{00000000-0005-0000-0000-000053010000}"/>
    <cellStyle name="Excel Built-in Calculation" xfId="292" xr:uid="{00000000-0005-0000-0000-000054010000}"/>
    <cellStyle name="Excel Built-in Check Cell" xfId="293" xr:uid="{00000000-0005-0000-0000-000055010000}"/>
    <cellStyle name="Excel Built-in Comma" xfId="294" xr:uid="{00000000-0005-0000-0000-000056010000}"/>
    <cellStyle name="Excel Built-in Explanatory Text" xfId="295" xr:uid="{00000000-0005-0000-0000-000057010000}"/>
    <cellStyle name="Excel Built-in Good" xfId="296" xr:uid="{00000000-0005-0000-0000-000058010000}"/>
    <cellStyle name="Excel Built-in Heading 1" xfId="297" xr:uid="{00000000-0005-0000-0000-000059010000}"/>
    <cellStyle name="Excel Built-in Heading 2" xfId="298" xr:uid="{00000000-0005-0000-0000-00005A010000}"/>
    <cellStyle name="Excel Built-in Heading 3" xfId="299" xr:uid="{00000000-0005-0000-0000-00005B010000}"/>
    <cellStyle name="Excel Built-in Heading 4" xfId="300" xr:uid="{00000000-0005-0000-0000-00005C010000}"/>
    <cellStyle name="Excel Built-in Input" xfId="301" xr:uid="{00000000-0005-0000-0000-00005D010000}"/>
    <cellStyle name="Excel Built-in Linked Cell" xfId="302" xr:uid="{00000000-0005-0000-0000-00005E010000}"/>
    <cellStyle name="Excel Built-in Neutral" xfId="303" xr:uid="{00000000-0005-0000-0000-00005F010000}"/>
    <cellStyle name="Excel Built-in Normal" xfId="304" xr:uid="{00000000-0005-0000-0000-000060010000}"/>
    <cellStyle name="Excel Built-in Note" xfId="305" xr:uid="{00000000-0005-0000-0000-000061010000}"/>
    <cellStyle name="Excel Built-in Output" xfId="306" xr:uid="{00000000-0005-0000-0000-000062010000}"/>
    <cellStyle name="Excel Built-in Percent" xfId="307" xr:uid="{00000000-0005-0000-0000-000063010000}"/>
    <cellStyle name="Excel Built-in Title" xfId="308" xr:uid="{00000000-0005-0000-0000-000064010000}"/>
    <cellStyle name="Excel Built-in Total" xfId="309" xr:uid="{00000000-0005-0000-0000-000065010000}"/>
    <cellStyle name="Excel Built-in Warning Text" xfId="310" xr:uid="{00000000-0005-0000-0000-000066010000}"/>
    <cellStyle name="Excel_BuiltIn_Comma 1" xfId="311" xr:uid="{00000000-0005-0000-0000-000067010000}"/>
    <cellStyle name="Explanatory Text" xfId="312" xr:uid="{00000000-0005-0000-0000-000068010000}"/>
    <cellStyle name="F2" xfId="313" xr:uid="{00000000-0005-0000-0000-000069010000}"/>
    <cellStyle name="F2 2" xfId="537" xr:uid="{00000000-0005-0000-0000-00006A010000}"/>
    <cellStyle name="F3" xfId="538" xr:uid="{00000000-0005-0000-0000-00006B010000}"/>
    <cellStyle name="F4" xfId="539" xr:uid="{00000000-0005-0000-0000-00006C010000}"/>
    <cellStyle name="F5" xfId="540" xr:uid="{00000000-0005-0000-0000-00006D010000}"/>
    <cellStyle name="F6" xfId="541" xr:uid="{00000000-0005-0000-0000-00006E010000}"/>
    <cellStyle name="F7" xfId="542" xr:uid="{00000000-0005-0000-0000-00006F010000}"/>
    <cellStyle name="F8" xfId="543" xr:uid="{00000000-0005-0000-0000-000070010000}"/>
    <cellStyle name="FIGURA" xfId="314" xr:uid="{00000000-0005-0000-0000-000071010000}"/>
    <cellStyle name="Fijo" xfId="544" xr:uid="{00000000-0005-0000-0000-000072010000}"/>
    <cellStyle name="Financiero" xfId="545" xr:uid="{00000000-0005-0000-0000-000073010000}"/>
    <cellStyle name="Fixed" xfId="315" xr:uid="{00000000-0005-0000-0000-000074010000}"/>
    <cellStyle name="Good" xfId="316" xr:uid="{00000000-0005-0000-0000-000075010000}"/>
    <cellStyle name="Heading 1" xfId="317" xr:uid="{00000000-0005-0000-0000-000076010000}"/>
    <cellStyle name="Heading 1 2" xfId="318" xr:uid="{00000000-0005-0000-0000-000077010000}"/>
    <cellStyle name="Heading 2" xfId="319" xr:uid="{00000000-0005-0000-0000-000078010000}"/>
    <cellStyle name="Heading 2 2" xfId="320" xr:uid="{00000000-0005-0000-0000-000079010000}"/>
    <cellStyle name="Heading 3" xfId="321" xr:uid="{00000000-0005-0000-0000-00007A010000}"/>
    <cellStyle name="Heading 4" xfId="322" xr:uid="{00000000-0005-0000-0000-00007B010000}"/>
    <cellStyle name="Heading1" xfId="323" xr:uid="{00000000-0005-0000-0000-00007C010000}"/>
    <cellStyle name="Heading1 2" xfId="546" xr:uid="{00000000-0005-0000-0000-00007D010000}"/>
    <cellStyle name="Heading2" xfId="324" xr:uid="{00000000-0005-0000-0000-00007E010000}"/>
    <cellStyle name="Heading2 2" xfId="547" xr:uid="{00000000-0005-0000-0000-00007F010000}"/>
    <cellStyle name="Hipervínculo" xfId="325" builtinId="8"/>
    <cellStyle name="Hipervínculo 2" xfId="326" xr:uid="{00000000-0005-0000-0000-000081010000}"/>
    <cellStyle name="Hipervínculo 2 2" xfId="548" xr:uid="{00000000-0005-0000-0000-000082010000}"/>
    <cellStyle name="Hipervínculo 3" xfId="549" xr:uid="{00000000-0005-0000-0000-000083010000}"/>
    <cellStyle name="Hipervínculo 4" xfId="550" xr:uid="{00000000-0005-0000-0000-000084010000}"/>
    <cellStyle name="Incorrecto 1" xfId="327" xr:uid="{00000000-0005-0000-0000-000086010000}"/>
    <cellStyle name="Incorrecto 2" xfId="328" xr:uid="{00000000-0005-0000-0000-000087010000}"/>
    <cellStyle name="Incorrecto 3" xfId="329" xr:uid="{00000000-0005-0000-0000-000088010000}"/>
    <cellStyle name="Incorrecto 4" xfId="330" xr:uid="{00000000-0005-0000-0000-000089010000}"/>
    <cellStyle name="Incorrecto 5" xfId="331" xr:uid="{00000000-0005-0000-0000-00008A010000}"/>
    <cellStyle name="Incorrecto 6" xfId="332" xr:uid="{00000000-0005-0000-0000-00008B010000}"/>
    <cellStyle name="Incorrecto 7" xfId="985" xr:uid="{00000000-0005-0000-0000-00008C010000}"/>
    <cellStyle name="Input" xfId="333" xr:uid="{00000000-0005-0000-0000-00008D010000}"/>
    <cellStyle name="Input 2" xfId="334" xr:uid="{00000000-0005-0000-0000-00008E010000}"/>
    <cellStyle name="Linked Cell" xfId="335" xr:uid="{00000000-0005-0000-0000-00008F010000}"/>
    <cellStyle name="Millares" xfId="1106" builtinId="3"/>
    <cellStyle name="Millares [0] 2" xfId="337" xr:uid="{00000000-0005-0000-0000-000091010000}"/>
    <cellStyle name="Millares [0] 2 2" xfId="338" xr:uid="{00000000-0005-0000-0000-000092010000}"/>
    <cellStyle name="Millares [0] 3" xfId="339" xr:uid="{00000000-0005-0000-0000-000093010000}"/>
    <cellStyle name="Millares [0] 4" xfId="340" xr:uid="{00000000-0005-0000-0000-000094010000}"/>
    <cellStyle name="Millares 10" xfId="341" xr:uid="{00000000-0005-0000-0000-000095010000}"/>
    <cellStyle name="Millares 10 2" xfId="342" xr:uid="{00000000-0005-0000-0000-000096010000}"/>
    <cellStyle name="Millares 10 2 2" xfId="551" xr:uid="{00000000-0005-0000-0000-000097010000}"/>
    <cellStyle name="Millares 10 3" xfId="552" xr:uid="{00000000-0005-0000-0000-000098010000}"/>
    <cellStyle name="Millares 10 4" xfId="553" xr:uid="{00000000-0005-0000-0000-000099010000}"/>
    <cellStyle name="Millares 10 5" xfId="554" xr:uid="{00000000-0005-0000-0000-00009A010000}"/>
    <cellStyle name="Millares 10 6" xfId="555" xr:uid="{00000000-0005-0000-0000-00009B010000}"/>
    <cellStyle name="Millares 10 7" xfId="986" xr:uid="{00000000-0005-0000-0000-00009C010000}"/>
    <cellStyle name="Millares 11" xfId="343" xr:uid="{00000000-0005-0000-0000-00009D010000}"/>
    <cellStyle name="Millares 11 2" xfId="556" xr:uid="{00000000-0005-0000-0000-00009E010000}"/>
    <cellStyle name="Millares 11 3" xfId="557" xr:uid="{00000000-0005-0000-0000-00009F010000}"/>
    <cellStyle name="Millares 12" xfId="344" xr:uid="{00000000-0005-0000-0000-0000A0010000}"/>
    <cellStyle name="Millares 12 2" xfId="558" xr:uid="{00000000-0005-0000-0000-0000A1010000}"/>
    <cellStyle name="Millares 13" xfId="345" xr:uid="{00000000-0005-0000-0000-0000A2010000}"/>
    <cellStyle name="Millares 14" xfId="346" xr:uid="{00000000-0005-0000-0000-0000A3010000}"/>
    <cellStyle name="Millares 14 2" xfId="347" xr:uid="{00000000-0005-0000-0000-0000A4010000}"/>
    <cellStyle name="Millares 14 2 2" xfId="987" xr:uid="{00000000-0005-0000-0000-0000A5010000}"/>
    <cellStyle name="Millares 14 2 3" xfId="1104" xr:uid="{00000000-0005-0000-0000-0000A6010000}"/>
    <cellStyle name="Millares 14 3" xfId="559" xr:uid="{00000000-0005-0000-0000-0000A7010000}"/>
    <cellStyle name="Millares 15" xfId="348" xr:uid="{00000000-0005-0000-0000-0000A8010000}"/>
    <cellStyle name="Millares 15 2" xfId="560" xr:uid="{00000000-0005-0000-0000-0000A9010000}"/>
    <cellStyle name="Millares 15 2 2" xfId="521" xr:uid="{00000000-0005-0000-0000-0000AA010000}"/>
    <cellStyle name="Millares 15 3" xfId="988" xr:uid="{00000000-0005-0000-0000-0000AB010000}"/>
    <cellStyle name="Millares 16" xfId="349" xr:uid="{00000000-0005-0000-0000-0000AC010000}"/>
    <cellStyle name="Millares 16 2" xfId="561" xr:uid="{00000000-0005-0000-0000-0000AD010000}"/>
    <cellStyle name="Millares 16 3" xfId="989" xr:uid="{00000000-0005-0000-0000-0000AE010000}"/>
    <cellStyle name="Millares 17" xfId="562" xr:uid="{00000000-0005-0000-0000-0000AF010000}"/>
    <cellStyle name="Millares 18" xfId="563" xr:uid="{00000000-0005-0000-0000-0000B0010000}"/>
    <cellStyle name="Millares 18 2" xfId="564" xr:uid="{00000000-0005-0000-0000-0000B1010000}"/>
    <cellStyle name="Millares 18 2 2" xfId="990" xr:uid="{00000000-0005-0000-0000-0000B2010000}"/>
    <cellStyle name="Millares 19" xfId="565" xr:uid="{00000000-0005-0000-0000-0000B3010000}"/>
    <cellStyle name="Millares 2" xfId="350" xr:uid="{00000000-0005-0000-0000-0000B4010000}"/>
    <cellStyle name="Millares 2 1" xfId="351" xr:uid="{00000000-0005-0000-0000-0000B5010000}"/>
    <cellStyle name="Millares 2 10" xfId="566" xr:uid="{00000000-0005-0000-0000-0000B6010000}"/>
    <cellStyle name="Millares 2 10 2" xfId="567" xr:uid="{00000000-0005-0000-0000-0000B7010000}"/>
    <cellStyle name="Millares 2 10 3" xfId="568" xr:uid="{00000000-0005-0000-0000-0000B8010000}"/>
    <cellStyle name="Millares 2 10 4" xfId="569" xr:uid="{00000000-0005-0000-0000-0000B9010000}"/>
    <cellStyle name="Millares 2 10 5" xfId="570" xr:uid="{00000000-0005-0000-0000-0000BA010000}"/>
    <cellStyle name="Millares 2 11" xfId="571" xr:uid="{00000000-0005-0000-0000-0000BB010000}"/>
    <cellStyle name="Millares 2 12" xfId="572" xr:uid="{00000000-0005-0000-0000-0000BC010000}"/>
    <cellStyle name="Millares 2 13" xfId="573" xr:uid="{00000000-0005-0000-0000-0000BD010000}"/>
    <cellStyle name="Millares 2 14" xfId="574" xr:uid="{00000000-0005-0000-0000-0000BE010000}"/>
    <cellStyle name="Millares 2 15" xfId="575" xr:uid="{00000000-0005-0000-0000-0000BF010000}"/>
    <cellStyle name="Millares 2 15 2" xfId="991" xr:uid="{00000000-0005-0000-0000-0000C0010000}"/>
    <cellStyle name="Millares 2 2" xfId="352" xr:uid="{00000000-0005-0000-0000-0000C1010000}"/>
    <cellStyle name="Millares 2 2 2" xfId="576" xr:uid="{00000000-0005-0000-0000-0000C2010000}"/>
    <cellStyle name="Millares 2 2 2 2" xfId="577" xr:uid="{00000000-0005-0000-0000-0000C3010000}"/>
    <cellStyle name="Millares 2 2 2 2 2" xfId="578" xr:uid="{00000000-0005-0000-0000-0000C4010000}"/>
    <cellStyle name="Millares 2 2 2 2 2 2" xfId="579" xr:uid="{00000000-0005-0000-0000-0000C5010000}"/>
    <cellStyle name="Millares 2 2 2 2 2 3" xfId="580" xr:uid="{00000000-0005-0000-0000-0000C6010000}"/>
    <cellStyle name="Millares 2 2 2 2 3" xfId="581" xr:uid="{00000000-0005-0000-0000-0000C7010000}"/>
    <cellStyle name="Millares 2 2 2 3" xfId="582" xr:uid="{00000000-0005-0000-0000-0000C8010000}"/>
    <cellStyle name="Millares 2 2 2 4" xfId="583" xr:uid="{00000000-0005-0000-0000-0000C9010000}"/>
    <cellStyle name="Millares 2 2 2 5" xfId="584" xr:uid="{00000000-0005-0000-0000-0000CA010000}"/>
    <cellStyle name="Millares 2 2 2 6" xfId="585" xr:uid="{00000000-0005-0000-0000-0000CB010000}"/>
    <cellStyle name="Millares 2 2 3" xfId="586" xr:uid="{00000000-0005-0000-0000-0000CC010000}"/>
    <cellStyle name="Millares 2 2 4" xfId="587" xr:uid="{00000000-0005-0000-0000-0000CD010000}"/>
    <cellStyle name="Millares 2 2 5" xfId="588" xr:uid="{00000000-0005-0000-0000-0000CE010000}"/>
    <cellStyle name="Millares 2 2 5 2" xfId="589" xr:uid="{00000000-0005-0000-0000-0000CF010000}"/>
    <cellStyle name="Millares 2 2 5 3" xfId="590" xr:uid="{00000000-0005-0000-0000-0000D0010000}"/>
    <cellStyle name="Millares 2 2 6" xfId="591" xr:uid="{00000000-0005-0000-0000-0000D1010000}"/>
    <cellStyle name="Millares 2 2 7" xfId="592" xr:uid="{00000000-0005-0000-0000-0000D2010000}"/>
    <cellStyle name="Millares 2 2 7 2" xfId="993" xr:uid="{00000000-0005-0000-0000-0000D3010000}"/>
    <cellStyle name="Millares 2 2 72" xfId="353" xr:uid="{00000000-0005-0000-0000-0000D4010000}"/>
    <cellStyle name="Millares 2 2 8" xfId="992" xr:uid="{00000000-0005-0000-0000-0000D5010000}"/>
    <cellStyle name="Millares 2 3" xfId="354" xr:uid="{00000000-0005-0000-0000-0000D6010000}"/>
    <cellStyle name="Millares 2 3 2" xfId="593" xr:uid="{00000000-0005-0000-0000-0000D7010000}"/>
    <cellStyle name="Millares 2 3 2 2" xfId="594" xr:uid="{00000000-0005-0000-0000-0000D8010000}"/>
    <cellStyle name="Millares 2 3 2 3" xfId="595" xr:uid="{00000000-0005-0000-0000-0000D9010000}"/>
    <cellStyle name="Millares 2 3 2 4" xfId="596" xr:uid="{00000000-0005-0000-0000-0000DA010000}"/>
    <cellStyle name="Millares 2 3 2 5" xfId="597" xr:uid="{00000000-0005-0000-0000-0000DB010000}"/>
    <cellStyle name="Millares 2 3 3" xfId="598" xr:uid="{00000000-0005-0000-0000-0000DC010000}"/>
    <cellStyle name="Millares 2 3 4" xfId="599" xr:uid="{00000000-0005-0000-0000-0000DD010000}"/>
    <cellStyle name="Millares 2 3 5" xfId="600" xr:uid="{00000000-0005-0000-0000-0000DE010000}"/>
    <cellStyle name="Millares 2 3 6" xfId="601" xr:uid="{00000000-0005-0000-0000-0000DF010000}"/>
    <cellStyle name="Millares 2 3 7" xfId="602" xr:uid="{00000000-0005-0000-0000-0000E0010000}"/>
    <cellStyle name="Millares 2 4" xfId="355" xr:uid="{00000000-0005-0000-0000-0000E1010000}"/>
    <cellStyle name="Millares 2 4 2" xfId="603" xr:uid="{00000000-0005-0000-0000-0000E2010000}"/>
    <cellStyle name="Millares 2 4 3" xfId="604" xr:uid="{00000000-0005-0000-0000-0000E3010000}"/>
    <cellStyle name="Millares 2 4 4" xfId="605" xr:uid="{00000000-0005-0000-0000-0000E4010000}"/>
    <cellStyle name="Millares 2 4 5" xfId="606" xr:uid="{00000000-0005-0000-0000-0000E5010000}"/>
    <cellStyle name="Millares 2 4 6" xfId="607" xr:uid="{00000000-0005-0000-0000-0000E6010000}"/>
    <cellStyle name="Millares 2 4 7" xfId="994" xr:uid="{00000000-0005-0000-0000-0000E7010000}"/>
    <cellStyle name="Millares 2 5" xfId="356" xr:uid="{00000000-0005-0000-0000-0000E8010000}"/>
    <cellStyle name="Millares 2 5 2" xfId="608" xr:uid="{00000000-0005-0000-0000-0000E9010000}"/>
    <cellStyle name="Millares 2 5 2 2" xfId="609" xr:uid="{00000000-0005-0000-0000-0000EA010000}"/>
    <cellStyle name="Millares 2 5 3" xfId="610" xr:uid="{00000000-0005-0000-0000-0000EB010000}"/>
    <cellStyle name="Millares 2 5 4" xfId="611" xr:uid="{00000000-0005-0000-0000-0000EC010000}"/>
    <cellStyle name="Millares 2 5 5" xfId="612" xr:uid="{00000000-0005-0000-0000-0000ED010000}"/>
    <cellStyle name="Millares 2 5 6" xfId="613" xr:uid="{00000000-0005-0000-0000-0000EE010000}"/>
    <cellStyle name="Millares 2 6" xfId="357" xr:uid="{00000000-0005-0000-0000-0000EF010000}"/>
    <cellStyle name="Millares 2 6 2" xfId="614" xr:uid="{00000000-0005-0000-0000-0000F0010000}"/>
    <cellStyle name="Millares 2 6 3" xfId="615" xr:uid="{00000000-0005-0000-0000-0000F1010000}"/>
    <cellStyle name="Millares 2 6 4" xfId="616" xr:uid="{00000000-0005-0000-0000-0000F2010000}"/>
    <cellStyle name="Millares 2 6 5" xfId="617" xr:uid="{00000000-0005-0000-0000-0000F3010000}"/>
    <cellStyle name="Millares 2 6 6" xfId="618" xr:uid="{00000000-0005-0000-0000-0000F4010000}"/>
    <cellStyle name="Millares 2 7" xfId="358" xr:uid="{00000000-0005-0000-0000-0000F5010000}"/>
    <cellStyle name="Millares 2 7 2" xfId="619" xr:uid="{00000000-0005-0000-0000-0000F6010000}"/>
    <cellStyle name="Millares 2 7 3" xfId="620" xr:uid="{00000000-0005-0000-0000-0000F7010000}"/>
    <cellStyle name="Millares 2 7 4" xfId="621" xr:uid="{00000000-0005-0000-0000-0000F8010000}"/>
    <cellStyle name="Millares 2 7 5" xfId="622" xr:uid="{00000000-0005-0000-0000-0000F9010000}"/>
    <cellStyle name="Millares 2 7 6" xfId="623" xr:uid="{00000000-0005-0000-0000-0000FA010000}"/>
    <cellStyle name="Millares 2 8" xfId="359" xr:uid="{00000000-0005-0000-0000-0000FB010000}"/>
    <cellStyle name="Millares 2 8 2" xfId="624" xr:uid="{00000000-0005-0000-0000-0000FC010000}"/>
    <cellStyle name="Millares 2 9" xfId="360" xr:uid="{00000000-0005-0000-0000-0000FD010000}"/>
    <cellStyle name="Millares 2 9 2" xfId="625" xr:uid="{00000000-0005-0000-0000-0000FE010000}"/>
    <cellStyle name="Millares 2 9 3" xfId="626" xr:uid="{00000000-0005-0000-0000-0000FF010000}"/>
    <cellStyle name="Millares 2 9 4" xfId="995" xr:uid="{00000000-0005-0000-0000-000000020000}"/>
    <cellStyle name="Millares 2_A. Priorizacion La Cruz incluye adicional" xfId="627" xr:uid="{00000000-0005-0000-0000-000001020000}"/>
    <cellStyle name="Millares 20" xfId="628" xr:uid="{00000000-0005-0000-0000-000002020000}"/>
    <cellStyle name="Millares 21" xfId="629" xr:uid="{00000000-0005-0000-0000-000003020000}"/>
    <cellStyle name="Millares 21 2" xfId="630" xr:uid="{00000000-0005-0000-0000-000004020000}"/>
    <cellStyle name="Millares 21 3" xfId="631" xr:uid="{00000000-0005-0000-0000-000005020000}"/>
    <cellStyle name="Millares 22" xfId="632" xr:uid="{00000000-0005-0000-0000-000006020000}"/>
    <cellStyle name="Millares 22 2" xfId="633" xr:uid="{00000000-0005-0000-0000-000007020000}"/>
    <cellStyle name="Millares 23" xfId="634" xr:uid="{00000000-0005-0000-0000-000008020000}"/>
    <cellStyle name="Millares 23 2" xfId="635" xr:uid="{00000000-0005-0000-0000-000009020000}"/>
    <cellStyle name="Millares 24" xfId="636" xr:uid="{00000000-0005-0000-0000-00000A020000}"/>
    <cellStyle name="Millares 24 2" xfId="637" xr:uid="{00000000-0005-0000-0000-00000B020000}"/>
    <cellStyle name="Millares 25" xfId="638" xr:uid="{00000000-0005-0000-0000-00000C020000}"/>
    <cellStyle name="Millares 25 2" xfId="639" xr:uid="{00000000-0005-0000-0000-00000D020000}"/>
    <cellStyle name="Millares 26" xfId="640" xr:uid="{00000000-0005-0000-0000-00000E020000}"/>
    <cellStyle name="Millares 26 2" xfId="641" xr:uid="{00000000-0005-0000-0000-00000F020000}"/>
    <cellStyle name="Millares 27" xfId="642" xr:uid="{00000000-0005-0000-0000-000010020000}"/>
    <cellStyle name="Millares 28" xfId="643" xr:uid="{00000000-0005-0000-0000-000011020000}"/>
    <cellStyle name="Millares 29" xfId="644" xr:uid="{00000000-0005-0000-0000-000012020000}"/>
    <cellStyle name="Millares 3" xfId="361" xr:uid="{00000000-0005-0000-0000-000013020000}"/>
    <cellStyle name="Millares 3 1" xfId="362" xr:uid="{00000000-0005-0000-0000-000014020000}"/>
    <cellStyle name="Millares 3 10" xfId="645" xr:uid="{00000000-0005-0000-0000-000015020000}"/>
    <cellStyle name="Millares 3 2" xfId="363" xr:uid="{00000000-0005-0000-0000-000016020000}"/>
    <cellStyle name="Millares 3 2 2" xfId="364" xr:uid="{00000000-0005-0000-0000-000017020000}"/>
    <cellStyle name="Millares 3 2 2 2" xfId="646" xr:uid="{00000000-0005-0000-0000-000018020000}"/>
    <cellStyle name="Millares 3 2 2 3" xfId="647" xr:uid="{00000000-0005-0000-0000-000019020000}"/>
    <cellStyle name="Millares 3 2 2 4" xfId="648" xr:uid="{00000000-0005-0000-0000-00001A020000}"/>
    <cellStyle name="Millares 3 2 2 5" xfId="649" xr:uid="{00000000-0005-0000-0000-00001B020000}"/>
    <cellStyle name="Millares 3 2 2 6" xfId="650" xr:uid="{00000000-0005-0000-0000-00001C020000}"/>
    <cellStyle name="Millares 3 2 2 7" xfId="651" xr:uid="{00000000-0005-0000-0000-00001D020000}"/>
    <cellStyle name="Millares 3 2 2 8" xfId="996" xr:uid="{00000000-0005-0000-0000-00001E020000}"/>
    <cellStyle name="Millares 3 2 3" xfId="652" xr:uid="{00000000-0005-0000-0000-00001F020000}"/>
    <cellStyle name="Millares 3 2 3 2" xfId="653" xr:uid="{00000000-0005-0000-0000-000020020000}"/>
    <cellStyle name="Millares 3 2 4" xfId="654" xr:uid="{00000000-0005-0000-0000-000021020000}"/>
    <cellStyle name="Millares 3 2 5" xfId="655" xr:uid="{00000000-0005-0000-0000-000022020000}"/>
    <cellStyle name="Millares 3 2 6" xfId="656" xr:uid="{00000000-0005-0000-0000-000023020000}"/>
    <cellStyle name="Millares 3 2 7" xfId="657" xr:uid="{00000000-0005-0000-0000-000024020000}"/>
    <cellStyle name="Millares 3 2 8" xfId="658" xr:uid="{00000000-0005-0000-0000-000025020000}"/>
    <cellStyle name="Millares 3 2 9" xfId="659" xr:uid="{00000000-0005-0000-0000-000026020000}"/>
    <cellStyle name="Millares 3 3" xfId="365" xr:uid="{00000000-0005-0000-0000-000027020000}"/>
    <cellStyle name="Millares 3 3 10" xfId="997" xr:uid="{00000000-0005-0000-0000-000028020000}"/>
    <cellStyle name="Millares 3 3 2" xfId="660" xr:uid="{00000000-0005-0000-0000-000029020000}"/>
    <cellStyle name="Millares 3 3 2 2" xfId="661" xr:uid="{00000000-0005-0000-0000-00002A020000}"/>
    <cellStyle name="Millares 3 3 2 3" xfId="662" xr:uid="{00000000-0005-0000-0000-00002B020000}"/>
    <cellStyle name="Millares 3 3 2 4" xfId="663" xr:uid="{00000000-0005-0000-0000-00002C020000}"/>
    <cellStyle name="Millares 3 3 2 5" xfId="664" xr:uid="{00000000-0005-0000-0000-00002D020000}"/>
    <cellStyle name="Millares 3 3 3" xfId="665" xr:uid="{00000000-0005-0000-0000-00002E020000}"/>
    <cellStyle name="Millares 3 3 4" xfId="666" xr:uid="{00000000-0005-0000-0000-00002F020000}"/>
    <cellStyle name="Millares 3 3 5" xfId="667" xr:uid="{00000000-0005-0000-0000-000030020000}"/>
    <cellStyle name="Millares 3 3 6" xfId="668" xr:uid="{00000000-0005-0000-0000-000031020000}"/>
    <cellStyle name="Millares 3 3 7" xfId="669" xr:uid="{00000000-0005-0000-0000-000032020000}"/>
    <cellStyle name="Millares 3 3 8" xfId="670" xr:uid="{00000000-0005-0000-0000-000033020000}"/>
    <cellStyle name="Millares 3 3 9" xfId="671" xr:uid="{00000000-0005-0000-0000-000034020000}"/>
    <cellStyle name="Millares 3 4" xfId="366" xr:uid="{00000000-0005-0000-0000-000035020000}"/>
    <cellStyle name="Millares 3 4 2" xfId="672" xr:uid="{00000000-0005-0000-0000-000036020000}"/>
    <cellStyle name="Millares 3 4 3" xfId="673" xr:uid="{00000000-0005-0000-0000-000037020000}"/>
    <cellStyle name="Millares 3 4 4" xfId="674" xr:uid="{00000000-0005-0000-0000-000038020000}"/>
    <cellStyle name="Millares 3 5" xfId="367" xr:uid="{00000000-0005-0000-0000-000039020000}"/>
    <cellStyle name="Millares 3 5 2" xfId="675" xr:uid="{00000000-0005-0000-0000-00003A020000}"/>
    <cellStyle name="Millares 3 5 3" xfId="676" xr:uid="{00000000-0005-0000-0000-00003B020000}"/>
    <cellStyle name="Millares 3 5 4" xfId="677" xr:uid="{00000000-0005-0000-0000-00003C020000}"/>
    <cellStyle name="Millares 3 6" xfId="368" xr:uid="{00000000-0005-0000-0000-00003D020000}"/>
    <cellStyle name="Millares 3 6 2" xfId="678" xr:uid="{00000000-0005-0000-0000-00003E020000}"/>
    <cellStyle name="Millares 3 6 3" xfId="679" xr:uid="{00000000-0005-0000-0000-00003F020000}"/>
    <cellStyle name="Millares 3 7" xfId="369" xr:uid="{00000000-0005-0000-0000-000040020000}"/>
    <cellStyle name="Millares 3 7 2" xfId="680" xr:uid="{00000000-0005-0000-0000-000041020000}"/>
    <cellStyle name="Millares 3 7 3" xfId="681" xr:uid="{00000000-0005-0000-0000-000042020000}"/>
    <cellStyle name="Millares 3 8" xfId="682" xr:uid="{00000000-0005-0000-0000-000043020000}"/>
    <cellStyle name="Millares 3 9" xfId="683" xr:uid="{00000000-0005-0000-0000-000044020000}"/>
    <cellStyle name="Millares 3_GP - honorarios" xfId="370" xr:uid="{00000000-0005-0000-0000-000045020000}"/>
    <cellStyle name="Millares 30" xfId="684" xr:uid="{00000000-0005-0000-0000-000046020000}"/>
    <cellStyle name="Millares 31" xfId="685" xr:uid="{00000000-0005-0000-0000-000047020000}"/>
    <cellStyle name="Millares 32" xfId="686" xr:uid="{00000000-0005-0000-0000-000048020000}"/>
    <cellStyle name="Millares 33" xfId="687" xr:uid="{00000000-0005-0000-0000-000049020000}"/>
    <cellStyle name="Millares 34" xfId="688" xr:uid="{00000000-0005-0000-0000-00004A020000}"/>
    <cellStyle name="Millares 35" xfId="689" xr:uid="{00000000-0005-0000-0000-00004B020000}"/>
    <cellStyle name="Millares 36" xfId="690" xr:uid="{00000000-0005-0000-0000-00004C020000}"/>
    <cellStyle name="Millares 37" xfId="691" xr:uid="{00000000-0005-0000-0000-00004D020000}"/>
    <cellStyle name="Millares 38" xfId="692" xr:uid="{00000000-0005-0000-0000-00004E020000}"/>
    <cellStyle name="Millares 39" xfId="693" xr:uid="{00000000-0005-0000-0000-00004F020000}"/>
    <cellStyle name="Millares 4" xfId="371" xr:uid="{00000000-0005-0000-0000-000050020000}"/>
    <cellStyle name="Millares 4 2" xfId="372" xr:uid="{00000000-0005-0000-0000-000051020000}"/>
    <cellStyle name="Millares 4 2 2" xfId="694" xr:uid="{00000000-0005-0000-0000-000052020000}"/>
    <cellStyle name="Millares 4 3" xfId="695" xr:uid="{00000000-0005-0000-0000-000053020000}"/>
    <cellStyle name="Millares 4 3 2" xfId="696" xr:uid="{00000000-0005-0000-0000-000054020000}"/>
    <cellStyle name="Millares 4 4" xfId="697" xr:uid="{00000000-0005-0000-0000-000055020000}"/>
    <cellStyle name="Millares 4 5" xfId="698" xr:uid="{00000000-0005-0000-0000-000056020000}"/>
    <cellStyle name="Millares 4 6" xfId="699" xr:uid="{00000000-0005-0000-0000-000057020000}"/>
    <cellStyle name="Millares 4 7" xfId="700" xr:uid="{00000000-0005-0000-0000-000058020000}"/>
    <cellStyle name="Millares 4 8" xfId="701" xr:uid="{00000000-0005-0000-0000-000059020000}"/>
    <cellStyle name="Millares 40" xfId="702" xr:uid="{00000000-0005-0000-0000-00005A020000}"/>
    <cellStyle name="Millares 41" xfId="703" xr:uid="{00000000-0005-0000-0000-00005B020000}"/>
    <cellStyle name="Millares 41 2" xfId="998" xr:uid="{00000000-0005-0000-0000-00005C020000}"/>
    <cellStyle name="Millares 42" xfId="523" xr:uid="{00000000-0005-0000-0000-00005D020000}"/>
    <cellStyle name="Millares 43" xfId="999" xr:uid="{00000000-0005-0000-0000-00005E020000}"/>
    <cellStyle name="Millares 44" xfId="1112" xr:uid="{00000000-0005-0000-0000-00005F020000}"/>
    <cellStyle name="Millares 45" xfId="1116" xr:uid="{2BC39338-4300-4BB0-95EB-DA2D20CEED91}"/>
    <cellStyle name="Millares 46" xfId="1120" xr:uid="{D0550DB1-8E55-4347-BF36-F43B932A9FA6}"/>
    <cellStyle name="Millares 47" xfId="1124" xr:uid="{4C86BB82-DF43-419A-910A-51C8CFFE1D05}"/>
    <cellStyle name="Millares 48" xfId="1130" xr:uid="{6C580585-7500-4894-BF27-4C814F334FEE}"/>
    <cellStyle name="Millares 5" xfId="373" xr:uid="{00000000-0005-0000-0000-000060020000}"/>
    <cellStyle name="Millares 5 2" xfId="374" xr:uid="{00000000-0005-0000-0000-000061020000}"/>
    <cellStyle name="Millares 5 2 2" xfId="375" xr:uid="{00000000-0005-0000-0000-000062020000}"/>
    <cellStyle name="Millares 5 3" xfId="376" xr:uid="{00000000-0005-0000-0000-000063020000}"/>
    <cellStyle name="Millares 5 3 2" xfId="704" xr:uid="{00000000-0005-0000-0000-000064020000}"/>
    <cellStyle name="Millares 5 4" xfId="377" xr:uid="{00000000-0005-0000-0000-000065020000}"/>
    <cellStyle name="Millares 5 4 2" xfId="378" xr:uid="{00000000-0005-0000-0000-000066020000}"/>
    <cellStyle name="Millares 5 4 3" xfId="705" xr:uid="{00000000-0005-0000-0000-000067020000}"/>
    <cellStyle name="Millares 5 5" xfId="379" xr:uid="{00000000-0005-0000-0000-000068020000}"/>
    <cellStyle name="Millares 5 5 2" xfId="706" xr:uid="{00000000-0005-0000-0000-000069020000}"/>
    <cellStyle name="Millares 5 6" xfId="707" xr:uid="{00000000-0005-0000-0000-00006A020000}"/>
    <cellStyle name="Millares 5 7" xfId="708" xr:uid="{00000000-0005-0000-0000-00006B020000}"/>
    <cellStyle name="Millares 5 8" xfId="709" xr:uid="{00000000-0005-0000-0000-00006C020000}"/>
    <cellStyle name="Millares 5 8 2" xfId="1000" xr:uid="{00000000-0005-0000-0000-00006D020000}"/>
    <cellStyle name="Millares 5 9" xfId="710" xr:uid="{00000000-0005-0000-0000-00006E020000}"/>
    <cellStyle name="Millares 5_GP- 277 - Presupuesto Camara Comercio V20" xfId="380" xr:uid="{00000000-0005-0000-0000-00006F020000}"/>
    <cellStyle name="Millares 6" xfId="381" xr:uid="{00000000-0005-0000-0000-000070020000}"/>
    <cellStyle name="Millares 6 2" xfId="711" xr:uid="{00000000-0005-0000-0000-000071020000}"/>
    <cellStyle name="Millares 6 3" xfId="712" xr:uid="{00000000-0005-0000-0000-000072020000}"/>
    <cellStyle name="Millares 6 4" xfId="713" xr:uid="{00000000-0005-0000-0000-000073020000}"/>
    <cellStyle name="Millares 6 5" xfId="714" xr:uid="{00000000-0005-0000-0000-000074020000}"/>
    <cellStyle name="Millares 6 6" xfId="715" xr:uid="{00000000-0005-0000-0000-000075020000}"/>
    <cellStyle name="Millares 6 7" xfId="716" xr:uid="{00000000-0005-0000-0000-000076020000}"/>
    <cellStyle name="Millares 6 8" xfId="717" xr:uid="{00000000-0005-0000-0000-000077020000}"/>
    <cellStyle name="Millares 7" xfId="382" xr:uid="{00000000-0005-0000-0000-000078020000}"/>
    <cellStyle name="Millares 7 2" xfId="383" xr:uid="{00000000-0005-0000-0000-000079020000}"/>
    <cellStyle name="Millares 7 2 2" xfId="718" xr:uid="{00000000-0005-0000-0000-00007A020000}"/>
    <cellStyle name="Millares 7 3" xfId="719" xr:uid="{00000000-0005-0000-0000-00007B020000}"/>
    <cellStyle name="Millares 7 4" xfId="720" xr:uid="{00000000-0005-0000-0000-00007C020000}"/>
    <cellStyle name="Millares 7 5" xfId="721" xr:uid="{00000000-0005-0000-0000-00007D020000}"/>
    <cellStyle name="Millares 7 6" xfId="722" xr:uid="{00000000-0005-0000-0000-00007E020000}"/>
    <cellStyle name="Millares 7 7" xfId="723" xr:uid="{00000000-0005-0000-0000-00007F020000}"/>
    <cellStyle name="Millares 7 8" xfId="1001" xr:uid="{00000000-0005-0000-0000-000080020000}"/>
    <cellStyle name="Millares 8" xfId="384" xr:uid="{00000000-0005-0000-0000-000081020000}"/>
    <cellStyle name="Millares 8 2" xfId="724" xr:uid="{00000000-0005-0000-0000-000082020000}"/>
    <cellStyle name="Millares 8 3" xfId="725" xr:uid="{00000000-0005-0000-0000-000083020000}"/>
    <cellStyle name="Millares 8 4" xfId="726" xr:uid="{00000000-0005-0000-0000-000084020000}"/>
    <cellStyle name="Millares 8 5" xfId="727" xr:uid="{00000000-0005-0000-0000-000085020000}"/>
    <cellStyle name="Millares 8 6" xfId="728" xr:uid="{00000000-0005-0000-0000-000086020000}"/>
    <cellStyle name="Millares 8 7" xfId="729" xr:uid="{00000000-0005-0000-0000-000087020000}"/>
    <cellStyle name="Millares 9" xfId="385" xr:uid="{00000000-0005-0000-0000-000088020000}"/>
    <cellStyle name="Millares 9 2" xfId="386" xr:uid="{00000000-0005-0000-0000-000089020000}"/>
    <cellStyle name="Millares 9 2 2" xfId="730" xr:uid="{00000000-0005-0000-0000-00008A020000}"/>
    <cellStyle name="Millares 9 2 3" xfId="1002" xr:uid="{00000000-0005-0000-0000-00008B020000}"/>
    <cellStyle name="Millares 9 3" xfId="731" xr:uid="{00000000-0005-0000-0000-00008C020000}"/>
    <cellStyle name="Millares 9 4" xfId="732" xr:uid="{00000000-0005-0000-0000-00008D020000}"/>
    <cellStyle name="Millares 9 5" xfId="733" xr:uid="{00000000-0005-0000-0000-00008E020000}"/>
    <cellStyle name="Millares 9 6" xfId="734" xr:uid="{00000000-0005-0000-0000-00008F020000}"/>
    <cellStyle name="Moneda [0] 2" xfId="735" xr:uid="{00000000-0005-0000-0000-000090020000}"/>
    <cellStyle name="Moneda [0] 2 2" xfId="736" xr:uid="{00000000-0005-0000-0000-000091020000}"/>
    <cellStyle name="Moneda [0] 2 3" xfId="737" xr:uid="{00000000-0005-0000-0000-000092020000}"/>
    <cellStyle name="Moneda [0] 2 3 2" xfId="1005" xr:uid="{00000000-0005-0000-0000-000093020000}"/>
    <cellStyle name="Moneda [0] 2 3 3" xfId="1004" xr:uid="{00000000-0005-0000-0000-000094020000}"/>
    <cellStyle name="Moneda [0] 3" xfId="738" xr:uid="{00000000-0005-0000-0000-000095020000}"/>
    <cellStyle name="Moneda [0] 3 2" xfId="739" xr:uid="{00000000-0005-0000-0000-000096020000}"/>
    <cellStyle name="Moneda [0] 3 3" xfId="740" xr:uid="{00000000-0005-0000-0000-000097020000}"/>
    <cellStyle name="Moneda [0] 3 3 2" xfId="1007" xr:uid="{00000000-0005-0000-0000-000098020000}"/>
    <cellStyle name="Moneda [0] 3 3 3" xfId="1006" xr:uid="{00000000-0005-0000-0000-000099020000}"/>
    <cellStyle name="Moneda [0] 4" xfId="741" xr:uid="{00000000-0005-0000-0000-00009A020000}"/>
    <cellStyle name="Moneda [0] 4 2" xfId="742" xr:uid="{00000000-0005-0000-0000-00009B020000}"/>
    <cellStyle name="Moneda [0] 4 2 2" xfId="1008" xr:uid="{00000000-0005-0000-0000-00009C020000}"/>
    <cellStyle name="Moneda 10" xfId="743" xr:uid="{00000000-0005-0000-0000-00009D020000}"/>
    <cellStyle name="Moneda 11" xfId="744" xr:uid="{00000000-0005-0000-0000-00009E020000}"/>
    <cellStyle name="Moneda 12" xfId="745" xr:uid="{00000000-0005-0000-0000-00009F020000}"/>
    <cellStyle name="Moneda 13" xfId="746" xr:uid="{00000000-0005-0000-0000-0000A0020000}"/>
    <cellStyle name="Moneda 14" xfId="747" xr:uid="{00000000-0005-0000-0000-0000A1020000}"/>
    <cellStyle name="Moneda 15" xfId="748" xr:uid="{00000000-0005-0000-0000-0000A2020000}"/>
    <cellStyle name="Moneda 16" xfId="749" xr:uid="{00000000-0005-0000-0000-0000A3020000}"/>
    <cellStyle name="Moneda 17" xfId="750" xr:uid="{00000000-0005-0000-0000-0000A4020000}"/>
    <cellStyle name="Moneda 17 2" xfId="751" xr:uid="{00000000-0005-0000-0000-0000A5020000}"/>
    <cellStyle name="Moneda 18" xfId="752" xr:uid="{00000000-0005-0000-0000-0000A6020000}"/>
    <cellStyle name="Moneda 18 2" xfId="753" xr:uid="{00000000-0005-0000-0000-0000A7020000}"/>
    <cellStyle name="Moneda 19" xfId="754" xr:uid="{00000000-0005-0000-0000-0000A8020000}"/>
    <cellStyle name="Moneda 19 2" xfId="755" xr:uid="{00000000-0005-0000-0000-0000A9020000}"/>
    <cellStyle name="Moneda 2" xfId="387" xr:uid="{00000000-0005-0000-0000-0000AA020000}"/>
    <cellStyle name="Moneda 2 10" xfId="756" xr:uid="{00000000-0005-0000-0000-0000AB020000}"/>
    <cellStyle name="Moneda 2 11" xfId="757" xr:uid="{00000000-0005-0000-0000-0000AC020000}"/>
    <cellStyle name="Moneda 2 11 2" xfId="1009" xr:uid="{00000000-0005-0000-0000-0000AD020000}"/>
    <cellStyle name="Moneda 2 12" xfId="758" xr:uid="{00000000-0005-0000-0000-0000AE020000}"/>
    <cellStyle name="Moneda 2 12 2" xfId="1010" xr:uid="{00000000-0005-0000-0000-0000AF020000}"/>
    <cellStyle name="Moneda 2 13" xfId="1011" xr:uid="{00000000-0005-0000-0000-0000B0020000}"/>
    <cellStyle name="Moneda 2 2" xfId="388" xr:uid="{00000000-0005-0000-0000-0000B1020000}"/>
    <cellStyle name="Moneda 2 2 2" xfId="759" xr:uid="{00000000-0005-0000-0000-0000B2020000}"/>
    <cellStyle name="Moneda 2 2 2 2" xfId="760" xr:uid="{00000000-0005-0000-0000-0000B3020000}"/>
    <cellStyle name="Moneda 2 2 3" xfId="761" xr:uid="{00000000-0005-0000-0000-0000B4020000}"/>
    <cellStyle name="Moneda 2 2 4" xfId="762" xr:uid="{00000000-0005-0000-0000-0000B5020000}"/>
    <cellStyle name="Moneda 2 2 5" xfId="763" xr:uid="{00000000-0005-0000-0000-0000B6020000}"/>
    <cellStyle name="Moneda 2 2 6" xfId="764" xr:uid="{00000000-0005-0000-0000-0000B7020000}"/>
    <cellStyle name="Moneda 2 3" xfId="765" xr:uid="{00000000-0005-0000-0000-0000B8020000}"/>
    <cellStyle name="Moneda 2 3 2" xfId="766" xr:uid="{00000000-0005-0000-0000-0000B9020000}"/>
    <cellStyle name="Moneda 2 3 3" xfId="767" xr:uid="{00000000-0005-0000-0000-0000BA020000}"/>
    <cellStyle name="Moneda 2 4" xfId="768" xr:uid="{00000000-0005-0000-0000-0000BB020000}"/>
    <cellStyle name="Moneda 2 4 2" xfId="769" xr:uid="{00000000-0005-0000-0000-0000BC020000}"/>
    <cellStyle name="Moneda 2 5" xfId="770" xr:uid="{00000000-0005-0000-0000-0000BD020000}"/>
    <cellStyle name="Moneda 2 6" xfId="771" xr:uid="{00000000-0005-0000-0000-0000BE020000}"/>
    <cellStyle name="Moneda 2 7" xfId="772" xr:uid="{00000000-0005-0000-0000-0000BF020000}"/>
    <cellStyle name="Moneda 2 8" xfId="773" xr:uid="{00000000-0005-0000-0000-0000C0020000}"/>
    <cellStyle name="Moneda 2 9" xfId="774" xr:uid="{00000000-0005-0000-0000-0000C1020000}"/>
    <cellStyle name="Moneda 2_Especificaciones hidraulicas agosto 2008" xfId="389" xr:uid="{00000000-0005-0000-0000-0000C2020000}"/>
    <cellStyle name="Moneda 20" xfId="775" xr:uid="{00000000-0005-0000-0000-0000C3020000}"/>
    <cellStyle name="Moneda 20 2" xfId="776" xr:uid="{00000000-0005-0000-0000-0000C4020000}"/>
    <cellStyle name="Moneda 21" xfId="777" xr:uid="{00000000-0005-0000-0000-0000C5020000}"/>
    <cellStyle name="Moneda 21 2" xfId="778" xr:uid="{00000000-0005-0000-0000-0000C6020000}"/>
    <cellStyle name="Moneda 22" xfId="779" xr:uid="{00000000-0005-0000-0000-0000C7020000}"/>
    <cellStyle name="Moneda 23" xfId="780" xr:uid="{00000000-0005-0000-0000-0000C8020000}"/>
    <cellStyle name="Moneda 24" xfId="781" xr:uid="{00000000-0005-0000-0000-0000C9020000}"/>
    <cellStyle name="Moneda 25" xfId="782" xr:uid="{00000000-0005-0000-0000-0000CA020000}"/>
    <cellStyle name="Moneda 26" xfId="783" xr:uid="{00000000-0005-0000-0000-0000CB020000}"/>
    <cellStyle name="Moneda 27" xfId="784" xr:uid="{00000000-0005-0000-0000-0000CC020000}"/>
    <cellStyle name="Moneda 28" xfId="785" xr:uid="{00000000-0005-0000-0000-0000CD020000}"/>
    <cellStyle name="Moneda 28 2" xfId="1013" xr:uid="{00000000-0005-0000-0000-0000CE020000}"/>
    <cellStyle name="Moneda 28 3" xfId="1012" xr:uid="{00000000-0005-0000-0000-0000CF020000}"/>
    <cellStyle name="Moneda 29" xfId="786" xr:uid="{00000000-0005-0000-0000-0000D0020000}"/>
    <cellStyle name="Moneda 29 2" xfId="1015" xr:uid="{00000000-0005-0000-0000-0000D1020000}"/>
    <cellStyle name="Moneda 29 3" xfId="1014" xr:uid="{00000000-0005-0000-0000-0000D2020000}"/>
    <cellStyle name="Moneda 3" xfId="390" xr:uid="{00000000-0005-0000-0000-0000D3020000}"/>
    <cellStyle name="Moneda 3 10" xfId="787" xr:uid="{00000000-0005-0000-0000-0000D4020000}"/>
    <cellStyle name="Moneda 3 10 2" xfId="1018" xr:uid="{00000000-0005-0000-0000-0000D5020000}"/>
    <cellStyle name="Moneda 3 10 3" xfId="1017" xr:uid="{00000000-0005-0000-0000-0000D6020000}"/>
    <cellStyle name="Moneda 3 11" xfId="788" xr:uid="{00000000-0005-0000-0000-0000D7020000}"/>
    <cellStyle name="Moneda 3 11 2" xfId="1019" xr:uid="{00000000-0005-0000-0000-0000D8020000}"/>
    <cellStyle name="Moneda 3 12" xfId="1020" xr:uid="{00000000-0005-0000-0000-0000D9020000}"/>
    <cellStyle name="Moneda 3 13" xfId="1016" xr:uid="{00000000-0005-0000-0000-0000DA020000}"/>
    <cellStyle name="Moneda 3 2" xfId="391" xr:uid="{00000000-0005-0000-0000-0000DB020000}"/>
    <cellStyle name="Moneda 3 2 2" xfId="789" xr:uid="{00000000-0005-0000-0000-0000DC020000}"/>
    <cellStyle name="Moneda 3 2 3" xfId="790" xr:uid="{00000000-0005-0000-0000-0000DD020000}"/>
    <cellStyle name="Moneda 3 2 4" xfId="791" xr:uid="{00000000-0005-0000-0000-0000DE020000}"/>
    <cellStyle name="Moneda 3 3" xfId="792" xr:uid="{00000000-0005-0000-0000-0000DF020000}"/>
    <cellStyle name="Moneda 3 4" xfId="793" xr:uid="{00000000-0005-0000-0000-0000E0020000}"/>
    <cellStyle name="Moneda 3 5" xfId="794" xr:uid="{00000000-0005-0000-0000-0000E1020000}"/>
    <cellStyle name="Moneda 3 6" xfId="795" xr:uid="{00000000-0005-0000-0000-0000E2020000}"/>
    <cellStyle name="Moneda 3 7" xfId="796" xr:uid="{00000000-0005-0000-0000-0000E3020000}"/>
    <cellStyle name="Moneda 3 8" xfId="797" xr:uid="{00000000-0005-0000-0000-0000E4020000}"/>
    <cellStyle name="Moneda 3 8 2" xfId="1022" xr:uid="{00000000-0005-0000-0000-0000E5020000}"/>
    <cellStyle name="Moneda 3 8 3" xfId="1021" xr:uid="{00000000-0005-0000-0000-0000E6020000}"/>
    <cellStyle name="Moneda 3 9" xfId="798" xr:uid="{00000000-0005-0000-0000-0000E7020000}"/>
    <cellStyle name="Moneda 3 9 2" xfId="799" xr:uid="{00000000-0005-0000-0000-0000E8020000}"/>
    <cellStyle name="Moneda 3 9 2 2" xfId="1025" xr:uid="{00000000-0005-0000-0000-0000E9020000}"/>
    <cellStyle name="Moneda 3 9 2 3" xfId="1024" xr:uid="{00000000-0005-0000-0000-0000EA020000}"/>
    <cellStyle name="Moneda 3 9 3" xfId="800" xr:uid="{00000000-0005-0000-0000-0000EB020000}"/>
    <cellStyle name="Moneda 3 9 3 2" xfId="1027" xr:uid="{00000000-0005-0000-0000-0000EC020000}"/>
    <cellStyle name="Moneda 3 9 3 3" xfId="1026" xr:uid="{00000000-0005-0000-0000-0000ED020000}"/>
    <cellStyle name="Moneda 3 9 4" xfId="1028" xr:uid="{00000000-0005-0000-0000-0000EE020000}"/>
    <cellStyle name="Moneda 3 9 5" xfId="1023" xr:uid="{00000000-0005-0000-0000-0000EF020000}"/>
    <cellStyle name="Moneda 3_GP-245 - EURO V23 - copia" xfId="392" xr:uid="{00000000-0005-0000-0000-0000F0020000}"/>
    <cellStyle name="Moneda 30" xfId="801" xr:uid="{00000000-0005-0000-0000-0000F1020000}"/>
    <cellStyle name="Moneda 30 2" xfId="1030" xr:uid="{00000000-0005-0000-0000-0000F2020000}"/>
    <cellStyle name="Moneda 30 3" xfId="1029" xr:uid="{00000000-0005-0000-0000-0000F3020000}"/>
    <cellStyle name="Moneda 31" xfId="802" xr:uid="{00000000-0005-0000-0000-0000F4020000}"/>
    <cellStyle name="Moneda 31 2" xfId="1032" xr:uid="{00000000-0005-0000-0000-0000F5020000}"/>
    <cellStyle name="Moneda 31 3" xfId="1031" xr:uid="{00000000-0005-0000-0000-0000F6020000}"/>
    <cellStyle name="Moneda 32" xfId="803" xr:uid="{00000000-0005-0000-0000-0000F7020000}"/>
    <cellStyle name="Moneda 32 2" xfId="1034" xr:uid="{00000000-0005-0000-0000-0000F8020000}"/>
    <cellStyle name="Moneda 32 3" xfId="1033" xr:uid="{00000000-0005-0000-0000-0000F9020000}"/>
    <cellStyle name="Moneda 33" xfId="804" xr:uid="{00000000-0005-0000-0000-0000FA020000}"/>
    <cellStyle name="Moneda 33 2" xfId="1036" xr:uid="{00000000-0005-0000-0000-0000FB020000}"/>
    <cellStyle name="Moneda 33 3" xfId="1035" xr:uid="{00000000-0005-0000-0000-0000FC020000}"/>
    <cellStyle name="Moneda 34" xfId="805" xr:uid="{00000000-0005-0000-0000-0000FD020000}"/>
    <cellStyle name="Moneda 34 2" xfId="1038" xr:uid="{00000000-0005-0000-0000-0000FE020000}"/>
    <cellStyle name="Moneda 34 3" xfId="1037" xr:uid="{00000000-0005-0000-0000-0000FF020000}"/>
    <cellStyle name="Moneda 35" xfId="806" xr:uid="{00000000-0005-0000-0000-000000030000}"/>
    <cellStyle name="Moneda 35 2" xfId="1040" xr:uid="{00000000-0005-0000-0000-000001030000}"/>
    <cellStyle name="Moneda 35 3" xfId="1039" xr:uid="{00000000-0005-0000-0000-000002030000}"/>
    <cellStyle name="Moneda 36" xfId="807" xr:uid="{00000000-0005-0000-0000-000003030000}"/>
    <cellStyle name="Moneda 36 2" xfId="1042" xr:uid="{00000000-0005-0000-0000-000004030000}"/>
    <cellStyle name="Moneda 36 3" xfId="1041" xr:uid="{00000000-0005-0000-0000-000005030000}"/>
    <cellStyle name="Moneda 37" xfId="808" xr:uid="{00000000-0005-0000-0000-000006030000}"/>
    <cellStyle name="Moneda 37 2" xfId="1044" xr:uid="{00000000-0005-0000-0000-000007030000}"/>
    <cellStyle name="Moneda 37 3" xfId="1043" xr:uid="{00000000-0005-0000-0000-000008030000}"/>
    <cellStyle name="Moneda 38" xfId="809" xr:uid="{00000000-0005-0000-0000-000009030000}"/>
    <cellStyle name="Moneda 38 2" xfId="1045" xr:uid="{00000000-0005-0000-0000-00000A030000}"/>
    <cellStyle name="Moneda 39" xfId="810" xr:uid="{00000000-0005-0000-0000-00000B030000}"/>
    <cellStyle name="Moneda 39 2" xfId="1046" xr:uid="{00000000-0005-0000-0000-00000C030000}"/>
    <cellStyle name="Moneda 4" xfId="393" xr:uid="{00000000-0005-0000-0000-00000D030000}"/>
    <cellStyle name="Moneda 4 2" xfId="394" xr:uid="{00000000-0005-0000-0000-00000E030000}"/>
    <cellStyle name="Moneda 4 2 2" xfId="811" xr:uid="{00000000-0005-0000-0000-00000F030000}"/>
    <cellStyle name="Moneda 4 3" xfId="395" xr:uid="{00000000-0005-0000-0000-000010030000}"/>
    <cellStyle name="Moneda 4 3 2" xfId="1048" xr:uid="{00000000-0005-0000-0000-000011030000}"/>
    <cellStyle name="Moneda 4 4" xfId="812" xr:uid="{00000000-0005-0000-0000-000012030000}"/>
    <cellStyle name="Moneda 4 5" xfId="813" xr:uid="{00000000-0005-0000-0000-000013030000}"/>
    <cellStyle name="Moneda 4 6" xfId="814" xr:uid="{00000000-0005-0000-0000-000014030000}"/>
    <cellStyle name="Moneda 4 7" xfId="815" xr:uid="{00000000-0005-0000-0000-000015030000}"/>
    <cellStyle name="Moneda 4 8" xfId="816" xr:uid="{00000000-0005-0000-0000-000016030000}"/>
    <cellStyle name="Moneda 4 8 2" xfId="1049" xr:uid="{00000000-0005-0000-0000-000017030000}"/>
    <cellStyle name="Moneda 4 9" xfId="1047" xr:uid="{00000000-0005-0000-0000-000018030000}"/>
    <cellStyle name="Moneda 40" xfId="817" xr:uid="{00000000-0005-0000-0000-000019030000}"/>
    <cellStyle name="Moneda 40 2" xfId="1050" xr:uid="{00000000-0005-0000-0000-00001A030000}"/>
    <cellStyle name="Moneda 41" xfId="818" xr:uid="{00000000-0005-0000-0000-00001B030000}"/>
    <cellStyle name="Moneda 41 2" xfId="1051" xr:uid="{00000000-0005-0000-0000-00001C030000}"/>
    <cellStyle name="Moneda 42" xfId="819" xr:uid="{00000000-0005-0000-0000-00001D030000}"/>
    <cellStyle name="Moneda 42 2" xfId="1052" xr:uid="{00000000-0005-0000-0000-00001E030000}"/>
    <cellStyle name="Moneda 43" xfId="820" xr:uid="{00000000-0005-0000-0000-00001F030000}"/>
    <cellStyle name="Moneda 43 2" xfId="1053" xr:uid="{00000000-0005-0000-0000-000020030000}"/>
    <cellStyle name="Moneda 44" xfId="821" xr:uid="{00000000-0005-0000-0000-000021030000}"/>
    <cellStyle name="Moneda 45" xfId="822" xr:uid="{00000000-0005-0000-0000-000022030000}"/>
    <cellStyle name="Moneda 46" xfId="823" xr:uid="{00000000-0005-0000-0000-000023030000}"/>
    <cellStyle name="Moneda 46 2" xfId="1055" xr:uid="{00000000-0005-0000-0000-000024030000}"/>
    <cellStyle name="Moneda 46 3" xfId="1054" xr:uid="{00000000-0005-0000-0000-000025030000}"/>
    <cellStyle name="Moneda 47" xfId="824" xr:uid="{00000000-0005-0000-0000-000026030000}"/>
    <cellStyle name="Moneda 47 2" xfId="1057" xr:uid="{00000000-0005-0000-0000-000027030000}"/>
    <cellStyle name="Moneda 47 3" xfId="1056" xr:uid="{00000000-0005-0000-0000-000028030000}"/>
    <cellStyle name="Moneda 48" xfId="825" xr:uid="{00000000-0005-0000-0000-000029030000}"/>
    <cellStyle name="Moneda 48 2" xfId="1058" xr:uid="{00000000-0005-0000-0000-00002A030000}"/>
    <cellStyle name="Moneda 49" xfId="947" xr:uid="{00000000-0005-0000-0000-00002B030000}"/>
    <cellStyle name="Moneda 49 2" xfId="1059" xr:uid="{00000000-0005-0000-0000-00002C030000}"/>
    <cellStyle name="Moneda 5" xfId="396" xr:uid="{00000000-0005-0000-0000-00002D030000}"/>
    <cellStyle name="Moneda 5 2" xfId="826" xr:uid="{00000000-0005-0000-0000-00002E030000}"/>
    <cellStyle name="Moneda 5 3" xfId="827" xr:uid="{00000000-0005-0000-0000-00002F030000}"/>
    <cellStyle name="Moneda 50" xfId="1003" xr:uid="{00000000-0005-0000-0000-000030030000}"/>
    <cellStyle name="Moneda 51" xfId="1109" xr:uid="{00000000-0005-0000-0000-000031030000}"/>
    <cellStyle name="Moneda 52" xfId="1111" xr:uid="{00000000-0005-0000-0000-000032030000}"/>
    <cellStyle name="Moneda 53" xfId="1115" xr:uid="{9EF9CB42-EE77-40FE-8AD7-FEA8F20B9BD8}"/>
    <cellStyle name="Moneda 54" xfId="1119" xr:uid="{46EE48FC-35B7-40DE-9057-FF6745CE274E}"/>
    <cellStyle name="Moneda 55" xfId="1123" xr:uid="{CC6244D7-CE14-4A89-8CB1-2BB9C554C9B5}"/>
    <cellStyle name="Moneda 56" xfId="1129" xr:uid="{13452CCD-BD15-4C69-ADBC-A847293AC1A3}"/>
    <cellStyle name="Moneda 6" xfId="397" xr:uid="{00000000-0005-0000-0000-000033030000}"/>
    <cellStyle name="Moneda 6 10" xfId="1105" xr:uid="{00000000-0005-0000-0000-000034030000}"/>
    <cellStyle name="Moneda 6 2" xfId="398" xr:uid="{00000000-0005-0000-0000-000035030000}"/>
    <cellStyle name="Moneda 6 2 2" xfId="828" xr:uid="{00000000-0005-0000-0000-000036030000}"/>
    <cellStyle name="Moneda 6 2 3" xfId="1061" xr:uid="{00000000-0005-0000-0000-000037030000}"/>
    <cellStyle name="Moneda 6 3" xfId="829" xr:uid="{00000000-0005-0000-0000-000038030000}"/>
    <cellStyle name="Moneda 6 4" xfId="830" xr:uid="{00000000-0005-0000-0000-000039030000}"/>
    <cellStyle name="Moneda 6 5" xfId="831" xr:uid="{00000000-0005-0000-0000-00003A030000}"/>
    <cellStyle name="Moneda 6 6" xfId="832" xr:uid="{00000000-0005-0000-0000-00003B030000}"/>
    <cellStyle name="Moneda 6 7" xfId="833" xr:uid="{00000000-0005-0000-0000-00003C030000}"/>
    <cellStyle name="Moneda 6 8" xfId="834" xr:uid="{00000000-0005-0000-0000-00003D030000}"/>
    <cellStyle name="Moneda 6 9" xfId="1060" xr:uid="{00000000-0005-0000-0000-00003E030000}"/>
    <cellStyle name="Moneda 7" xfId="399" xr:uid="{00000000-0005-0000-0000-00003F030000}"/>
    <cellStyle name="Moneda 7 2" xfId="835" xr:uid="{00000000-0005-0000-0000-000040030000}"/>
    <cellStyle name="Moneda 7 3" xfId="836" xr:uid="{00000000-0005-0000-0000-000041030000}"/>
    <cellStyle name="Moneda 7 4" xfId="837" xr:uid="{00000000-0005-0000-0000-000042030000}"/>
    <cellStyle name="Moneda 7 5" xfId="838" xr:uid="{00000000-0005-0000-0000-000043030000}"/>
    <cellStyle name="Moneda 7 6" xfId="839" xr:uid="{00000000-0005-0000-0000-000044030000}"/>
    <cellStyle name="Moneda 7 7" xfId="1062" xr:uid="{00000000-0005-0000-0000-000045030000}"/>
    <cellStyle name="Moneda 8" xfId="840" xr:uid="{00000000-0005-0000-0000-000046030000}"/>
    <cellStyle name="Moneda 8 2" xfId="841" xr:uid="{00000000-0005-0000-0000-000047030000}"/>
    <cellStyle name="Moneda 8 3" xfId="1063" xr:uid="{00000000-0005-0000-0000-000048030000}"/>
    <cellStyle name="Moneda 9" xfId="842" xr:uid="{00000000-0005-0000-0000-000049030000}"/>
    <cellStyle name="Monetario" xfId="843" xr:uid="{00000000-0005-0000-0000-00004A030000}"/>
    <cellStyle name="Neutral 1" xfId="400" xr:uid="{00000000-0005-0000-0000-00004B030000}"/>
    <cellStyle name="Neutral 2" xfId="401" xr:uid="{00000000-0005-0000-0000-00004C030000}"/>
    <cellStyle name="Neutral 3" xfId="402" xr:uid="{00000000-0005-0000-0000-00004D030000}"/>
    <cellStyle name="Neutral 4" xfId="403" xr:uid="{00000000-0005-0000-0000-00004E030000}"/>
    <cellStyle name="Neutral 5" xfId="404" xr:uid="{00000000-0005-0000-0000-00004F030000}"/>
    <cellStyle name="Neutral 6" xfId="405" xr:uid="{00000000-0005-0000-0000-000050030000}"/>
    <cellStyle name="Neutral 7" xfId="1064" xr:uid="{00000000-0005-0000-0000-000051030000}"/>
    <cellStyle name="Normal" xfId="0" builtinId="0"/>
    <cellStyle name="Normal 10" xfId="522" xr:uid="{00000000-0005-0000-0000-000053030000}"/>
    <cellStyle name="Normal 10 2" xfId="844" xr:uid="{00000000-0005-0000-0000-000054030000}"/>
    <cellStyle name="Normal 11" xfId="845" xr:uid="{00000000-0005-0000-0000-000055030000}"/>
    <cellStyle name="Normal 11 2" xfId="846" xr:uid="{00000000-0005-0000-0000-000056030000}"/>
    <cellStyle name="Normal 11 3" xfId="847" xr:uid="{00000000-0005-0000-0000-000057030000}"/>
    <cellStyle name="Normal 11 3 2" xfId="848" xr:uid="{00000000-0005-0000-0000-000058030000}"/>
    <cellStyle name="Normal 11 3 2 2" xfId="849" xr:uid="{00000000-0005-0000-0000-000059030000}"/>
    <cellStyle name="Normal 11 3 2 2 2" xfId="1068" xr:uid="{00000000-0005-0000-0000-00005A030000}"/>
    <cellStyle name="Normal 11 3 2 3" xfId="850" xr:uid="{00000000-0005-0000-0000-00005B030000}"/>
    <cellStyle name="Normal 11 3 2 3 2" xfId="1069" xr:uid="{00000000-0005-0000-0000-00005C030000}"/>
    <cellStyle name="Normal 11 3 2 4" xfId="1067" xr:uid="{00000000-0005-0000-0000-00005D030000}"/>
    <cellStyle name="Normal 11 3 2_FONADE 15" xfId="1070" xr:uid="{00000000-0005-0000-0000-00005E030000}"/>
    <cellStyle name="Normal 11 3 3" xfId="851" xr:uid="{00000000-0005-0000-0000-00005F030000}"/>
    <cellStyle name="Normal 11 3 3 2" xfId="1071" xr:uid="{00000000-0005-0000-0000-000060030000}"/>
    <cellStyle name="Normal 11 3 4" xfId="852" xr:uid="{00000000-0005-0000-0000-000061030000}"/>
    <cellStyle name="Normal 11 3 4 2" xfId="1072" xr:uid="{00000000-0005-0000-0000-000062030000}"/>
    <cellStyle name="Normal 11 3 5" xfId="1066" xr:uid="{00000000-0005-0000-0000-000063030000}"/>
    <cellStyle name="Normal 11 3_FONADE 15" xfId="1073" xr:uid="{00000000-0005-0000-0000-000064030000}"/>
    <cellStyle name="Normal 11 4" xfId="1065" xr:uid="{00000000-0005-0000-0000-000065030000}"/>
    <cellStyle name="Normal 11_FONADE 15" xfId="1074" xr:uid="{00000000-0005-0000-0000-000066030000}"/>
    <cellStyle name="Normal 12" xfId="853" xr:uid="{00000000-0005-0000-0000-000067030000}"/>
    <cellStyle name="Normal 13" xfId="854" xr:uid="{00000000-0005-0000-0000-000068030000}"/>
    <cellStyle name="Normal 13 2" xfId="855" xr:uid="{00000000-0005-0000-0000-000069030000}"/>
    <cellStyle name="Normal 13 3" xfId="1075" xr:uid="{00000000-0005-0000-0000-00006A030000}"/>
    <cellStyle name="Normal 13_FONADE 15" xfId="1076" xr:uid="{00000000-0005-0000-0000-00006B030000}"/>
    <cellStyle name="Normal 14" xfId="856" xr:uid="{00000000-0005-0000-0000-00006C030000}"/>
    <cellStyle name="Normal 14 2" xfId="1077" xr:uid="{00000000-0005-0000-0000-00006D030000}"/>
    <cellStyle name="Normal 15" xfId="857" xr:uid="{00000000-0005-0000-0000-00006E030000}"/>
    <cellStyle name="Normal 16" xfId="946" xr:uid="{00000000-0005-0000-0000-00006F030000}"/>
    <cellStyle name="Normal 17" xfId="858" xr:uid="{00000000-0005-0000-0000-000070030000}"/>
    <cellStyle name="Normal 18" xfId="1103" xr:uid="{00000000-0005-0000-0000-000071030000}"/>
    <cellStyle name="Normal 19" xfId="1107" xr:uid="{00000000-0005-0000-0000-000072030000}"/>
    <cellStyle name="Normal 2" xfId="406" xr:uid="{00000000-0005-0000-0000-000073030000}"/>
    <cellStyle name="Normal 2 10" xfId="407" xr:uid="{00000000-0005-0000-0000-000074030000}"/>
    <cellStyle name="Normal 2 11" xfId="408" xr:uid="{00000000-0005-0000-0000-000075030000}"/>
    <cellStyle name="Normal 2 2" xfId="409" xr:uid="{00000000-0005-0000-0000-000076030000}"/>
    <cellStyle name="Normal 2 2 2" xfId="410" xr:uid="{00000000-0005-0000-0000-000077030000}"/>
    <cellStyle name="Normal 2 2 2 2" xfId="524" xr:uid="{00000000-0005-0000-0000-000078030000}"/>
    <cellStyle name="Normal 2 2 2 2 2" xfId="859" xr:uid="{00000000-0005-0000-0000-000079030000}"/>
    <cellStyle name="Normal 2 2 2 2 3" xfId="860" xr:uid="{00000000-0005-0000-0000-00007A030000}"/>
    <cellStyle name="Normal 2 2 2 2 4" xfId="861" xr:uid="{00000000-0005-0000-0000-00007B030000}"/>
    <cellStyle name="Normal 2 2 2 2 5" xfId="862" xr:uid="{00000000-0005-0000-0000-00007C030000}"/>
    <cellStyle name="Normal 2 2 2 2 6" xfId="863" xr:uid="{00000000-0005-0000-0000-00007D030000}"/>
    <cellStyle name="Normal 2 2 2 3" xfId="864" xr:uid="{00000000-0005-0000-0000-00007E030000}"/>
    <cellStyle name="Normal 2 2 2 3 2" xfId="865" xr:uid="{00000000-0005-0000-0000-00007F030000}"/>
    <cellStyle name="Normal 2 2 2 3 3" xfId="1078" xr:uid="{00000000-0005-0000-0000-000080030000}"/>
    <cellStyle name="Normal 2 2 2 4" xfId="866" xr:uid="{00000000-0005-0000-0000-000081030000}"/>
    <cellStyle name="Normal 2 2 2 5" xfId="867" xr:uid="{00000000-0005-0000-0000-000082030000}"/>
    <cellStyle name="Normal 2 2 2 6" xfId="868" xr:uid="{00000000-0005-0000-0000-000083030000}"/>
    <cellStyle name="Normal 2 2 2 7" xfId="869" xr:uid="{00000000-0005-0000-0000-000084030000}"/>
    <cellStyle name="Normal 2 2 2 8" xfId="870" xr:uid="{00000000-0005-0000-0000-000085030000}"/>
    <cellStyle name="Normal 2 2 3" xfId="871" xr:uid="{00000000-0005-0000-0000-000086030000}"/>
    <cellStyle name="Normal 2 2 3 2" xfId="872" xr:uid="{00000000-0005-0000-0000-000087030000}"/>
    <cellStyle name="Normal 2 2 3 3" xfId="873" xr:uid="{00000000-0005-0000-0000-000088030000}"/>
    <cellStyle name="Normal 2 2 3 4" xfId="874" xr:uid="{00000000-0005-0000-0000-000089030000}"/>
    <cellStyle name="Normal 2 2 3 5" xfId="875" xr:uid="{00000000-0005-0000-0000-00008A030000}"/>
    <cellStyle name="Normal 2 2 4" xfId="876" xr:uid="{00000000-0005-0000-0000-00008B030000}"/>
    <cellStyle name="Normal 2 2 5" xfId="877" xr:uid="{00000000-0005-0000-0000-00008C030000}"/>
    <cellStyle name="Normal 2 2 6" xfId="878" xr:uid="{00000000-0005-0000-0000-00008D030000}"/>
    <cellStyle name="Normal 2 2 7" xfId="879" xr:uid="{00000000-0005-0000-0000-00008E030000}"/>
    <cellStyle name="Normal 2 2_FONADE 15" xfId="1079" xr:uid="{00000000-0005-0000-0000-00008F030000}"/>
    <cellStyle name="Normal 2 3" xfId="411" xr:uid="{00000000-0005-0000-0000-000090030000}"/>
    <cellStyle name="Normal 2 3 2" xfId="412" xr:uid="{00000000-0005-0000-0000-000091030000}"/>
    <cellStyle name="Normal 2 3 3" xfId="880" xr:uid="{00000000-0005-0000-0000-000092030000}"/>
    <cellStyle name="Normal 2 3 4" xfId="881" xr:uid="{00000000-0005-0000-0000-000093030000}"/>
    <cellStyle name="Normal 2 3 5" xfId="882" xr:uid="{00000000-0005-0000-0000-000094030000}"/>
    <cellStyle name="Normal 2 3 6" xfId="883" xr:uid="{00000000-0005-0000-0000-000095030000}"/>
    <cellStyle name="Normal 2 3 7" xfId="884" xr:uid="{00000000-0005-0000-0000-000096030000}"/>
    <cellStyle name="Normal 2 4" xfId="413" xr:uid="{00000000-0005-0000-0000-000097030000}"/>
    <cellStyle name="Normal 2 4 2" xfId="885" xr:uid="{00000000-0005-0000-0000-000098030000}"/>
    <cellStyle name="Normal 2 4 3" xfId="886" xr:uid="{00000000-0005-0000-0000-000099030000}"/>
    <cellStyle name="Normal 2 4 4" xfId="887" xr:uid="{00000000-0005-0000-0000-00009A030000}"/>
    <cellStyle name="Normal 2 4 5" xfId="888" xr:uid="{00000000-0005-0000-0000-00009B030000}"/>
    <cellStyle name="Normal 2 5" xfId="414" xr:uid="{00000000-0005-0000-0000-00009C030000}"/>
    <cellStyle name="Normal 2 6" xfId="415" xr:uid="{00000000-0005-0000-0000-00009D030000}"/>
    <cellStyle name="Normal 2 6 2" xfId="889" xr:uid="{00000000-0005-0000-0000-00009E030000}"/>
    <cellStyle name="Normal 2 6 3" xfId="890" xr:uid="{00000000-0005-0000-0000-00009F030000}"/>
    <cellStyle name="Normal 2 6 4" xfId="891" xr:uid="{00000000-0005-0000-0000-0000A0030000}"/>
    <cellStyle name="Normal 2 7" xfId="416" xr:uid="{00000000-0005-0000-0000-0000A1030000}"/>
    <cellStyle name="Normal 2 8" xfId="417" xr:uid="{00000000-0005-0000-0000-0000A2030000}"/>
    <cellStyle name="Normal 2 8 2" xfId="892" xr:uid="{00000000-0005-0000-0000-0000A3030000}"/>
    <cellStyle name="Normal 2 8 3" xfId="893" xr:uid="{00000000-0005-0000-0000-0000A4030000}"/>
    <cellStyle name="Normal 2 9" xfId="418" xr:uid="{00000000-0005-0000-0000-0000A5030000}"/>
    <cellStyle name="Normal 2_Cantidades de obra UCC Ibague" xfId="419" xr:uid="{00000000-0005-0000-0000-0000A6030000}"/>
    <cellStyle name="Normal 20" xfId="1108" xr:uid="{00000000-0005-0000-0000-0000A7030000}"/>
    <cellStyle name="Normal 21" xfId="1114" xr:uid="{785A435B-F650-47A2-A2E3-34A3E0F14164}"/>
    <cellStyle name="Normal 22" xfId="1118" xr:uid="{A9D735E0-D15D-478D-ADF0-6C3A4A8BB305}"/>
    <cellStyle name="Normal 23" xfId="1122" xr:uid="{ED5F3DB4-AC61-4AD2-BFBA-88521F377195}"/>
    <cellStyle name="Normal 24" xfId="1128" xr:uid="{2A12D17D-8E7A-4815-8899-14207B67CD76}"/>
    <cellStyle name="Normal 3" xfId="420" xr:uid="{00000000-0005-0000-0000-0000A8030000}"/>
    <cellStyle name="Normal 3 2" xfId="421" xr:uid="{00000000-0005-0000-0000-0000A9030000}"/>
    <cellStyle name="Normal 3 2 2" xfId="422" xr:uid="{00000000-0005-0000-0000-0000AA030000}"/>
    <cellStyle name="Normal 3 2 3" xfId="519" xr:uid="{00000000-0005-0000-0000-0000AB030000}"/>
    <cellStyle name="Normal 3 2 4" xfId="894" xr:uid="{00000000-0005-0000-0000-0000AC030000}"/>
    <cellStyle name="Normal 3 2 5" xfId="895" xr:uid="{00000000-0005-0000-0000-0000AD030000}"/>
    <cellStyle name="Normal 3 3" xfId="423" xr:uid="{00000000-0005-0000-0000-0000AE030000}"/>
    <cellStyle name="Normal 3 4" xfId="520" xr:uid="{00000000-0005-0000-0000-0000AF030000}"/>
    <cellStyle name="Normal 3 4 2" xfId="896" xr:uid="{00000000-0005-0000-0000-0000B0030000}"/>
    <cellStyle name="Normal 3 4 3" xfId="897" xr:uid="{00000000-0005-0000-0000-0000B1030000}"/>
    <cellStyle name="Normal 3 4 3 2" xfId="1080" xr:uid="{00000000-0005-0000-0000-0000B2030000}"/>
    <cellStyle name="Normal 3 4_FONADE 15" xfId="1081" xr:uid="{00000000-0005-0000-0000-0000B3030000}"/>
    <cellStyle name="Normal 3 5" xfId="898" xr:uid="{00000000-0005-0000-0000-0000B4030000}"/>
    <cellStyle name="Normal 3 6" xfId="899" xr:uid="{00000000-0005-0000-0000-0000B5030000}"/>
    <cellStyle name="Normal 3 7" xfId="900" xr:uid="{00000000-0005-0000-0000-0000B6030000}"/>
    <cellStyle name="Normal 3 7 2" xfId="1082" xr:uid="{00000000-0005-0000-0000-0000B7030000}"/>
    <cellStyle name="Normal 3_GP-251 - Presupuesto Estrada V12" xfId="424" xr:uid="{00000000-0005-0000-0000-0000B8030000}"/>
    <cellStyle name="Normal 4" xfId="425" xr:uid="{00000000-0005-0000-0000-0000B9030000}"/>
    <cellStyle name="Normal 4 2" xfId="901" xr:uid="{00000000-0005-0000-0000-0000BA030000}"/>
    <cellStyle name="Normal 4 3" xfId="902" xr:uid="{00000000-0005-0000-0000-0000BB030000}"/>
    <cellStyle name="Normal 4 4" xfId="903" xr:uid="{00000000-0005-0000-0000-0000BC030000}"/>
    <cellStyle name="Normal 4 5" xfId="904" xr:uid="{00000000-0005-0000-0000-0000BD030000}"/>
    <cellStyle name="Normal 4 6" xfId="905" xr:uid="{00000000-0005-0000-0000-0000BE030000}"/>
    <cellStyle name="Normal 4 6 2" xfId="1084" xr:uid="{00000000-0005-0000-0000-0000BF030000}"/>
    <cellStyle name="Normal 4 7" xfId="906" xr:uid="{00000000-0005-0000-0000-0000C0030000}"/>
    <cellStyle name="Normal 4 8" xfId="907" xr:uid="{00000000-0005-0000-0000-0000C1030000}"/>
    <cellStyle name="Normal 4 9" xfId="1083" xr:uid="{00000000-0005-0000-0000-0000C2030000}"/>
    <cellStyle name="Normal 41" xfId="526" xr:uid="{00000000-0005-0000-0000-0000C3030000}"/>
    <cellStyle name="Normal 5" xfId="426" xr:uid="{00000000-0005-0000-0000-0000C4030000}"/>
    <cellStyle name="Normal 5 2" xfId="908" xr:uid="{00000000-0005-0000-0000-0000C5030000}"/>
    <cellStyle name="Normal 5 3" xfId="909" xr:uid="{00000000-0005-0000-0000-0000C6030000}"/>
    <cellStyle name="Normal 5 4" xfId="910" xr:uid="{00000000-0005-0000-0000-0000C7030000}"/>
    <cellStyle name="Normal 5 5" xfId="911" xr:uid="{00000000-0005-0000-0000-0000C8030000}"/>
    <cellStyle name="Normal 5 6" xfId="1085" xr:uid="{00000000-0005-0000-0000-0000C9030000}"/>
    <cellStyle name="Normal 6" xfId="427" xr:uid="{00000000-0005-0000-0000-0000CA030000}"/>
    <cellStyle name="Normal 6 2" xfId="428" xr:uid="{00000000-0005-0000-0000-0000CB030000}"/>
    <cellStyle name="Normal 6 2 2" xfId="912" xr:uid="{00000000-0005-0000-0000-0000CC030000}"/>
    <cellStyle name="Normal 6 3" xfId="913" xr:uid="{00000000-0005-0000-0000-0000CD030000}"/>
    <cellStyle name="Normal 7" xfId="429" xr:uid="{00000000-0005-0000-0000-0000CE030000}"/>
    <cellStyle name="Normal 7 2" xfId="914" xr:uid="{00000000-0005-0000-0000-0000CF030000}"/>
    <cellStyle name="Normal 7 3" xfId="915" xr:uid="{00000000-0005-0000-0000-0000D0030000}"/>
    <cellStyle name="Normal 7 4" xfId="916" xr:uid="{00000000-0005-0000-0000-0000D1030000}"/>
    <cellStyle name="Normal 7 5" xfId="917" xr:uid="{00000000-0005-0000-0000-0000D2030000}"/>
    <cellStyle name="Normal 7 6" xfId="1086" xr:uid="{00000000-0005-0000-0000-0000D3030000}"/>
    <cellStyle name="Normal 8" xfId="918" xr:uid="{00000000-0005-0000-0000-0000D4030000}"/>
    <cellStyle name="Normal 9" xfId="919" xr:uid="{00000000-0005-0000-0000-0000D5030000}"/>
    <cellStyle name="Normal 9 2" xfId="920" xr:uid="{00000000-0005-0000-0000-0000D6030000}"/>
    <cellStyle name="Normal 9 2 2" xfId="1087" xr:uid="{00000000-0005-0000-0000-0000D7030000}"/>
    <cellStyle name="Notas 1" xfId="430" xr:uid="{00000000-0005-0000-0000-0000D8030000}"/>
    <cellStyle name="Notas 2" xfId="431" xr:uid="{00000000-0005-0000-0000-0000D9030000}"/>
    <cellStyle name="Notas 2 2" xfId="921" xr:uid="{00000000-0005-0000-0000-0000DA030000}"/>
    <cellStyle name="Notas 2 3" xfId="922" xr:uid="{00000000-0005-0000-0000-0000DB030000}"/>
    <cellStyle name="Notas 3" xfId="432" xr:uid="{00000000-0005-0000-0000-0000DC030000}"/>
    <cellStyle name="Notas 4" xfId="433" xr:uid="{00000000-0005-0000-0000-0000DD030000}"/>
    <cellStyle name="Notas 5" xfId="434" xr:uid="{00000000-0005-0000-0000-0000DE030000}"/>
    <cellStyle name="Notas 6" xfId="435" xr:uid="{00000000-0005-0000-0000-0000DF030000}"/>
    <cellStyle name="Notas 7" xfId="436" xr:uid="{00000000-0005-0000-0000-0000E0030000}"/>
    <cellStyle name="Note" xfId="437" xr:uid="{00000000-0005-0000-0000-0000E1030000}"/>
    <cellStyle name="Note 2" xfId="438" xr:uid="{00000000-0005-0000-0000-0000E2030000}"/>
    <cellStyle name="Output" xfId="439" xr:uid="{00000000-0005-0000-0000-0000E3030000}"/>
    <cellStyle name="Output 2" xfId="440" xr:uid="{00000000-0005-0000-0000-0000E4030000}"/>
    <cellStyle name="Percent" xfId="441" xr:uid="{00000000-0005-0000-0000-0000E5030000}"/>
    <cellStyle name="Porcentaje" xfId="1126" builtinId="5"/>
    <cellStyle name="Porcentaje 2" xfId="923" xr:uid="{00000000-0005-0000-0000-0000E6030000}"/>
    <cellStyle name="Porcentaje 2 2" xfId="525" xr:uid="{00000000-0005-0000-0000-0000E7030000}"/>
    <cellStyle name="Porcentaje 2 3" xfId="924" xr:uid="{00000000-0005-0000-0000-0000E8030000}"/>
    <cellStyle name="Porcentaje 2 3 2" xfId="1089" xr:uid="{00000000-0005-0000-0000-0000E9030000}"/>
    <cellStyle name="Porcentaje 2 4" xfId="1088" xr:uid="{00000000-0005-0000-0000-0000EA030000}"/>
    <cellStyle name="Porcentaje 3" xfId="1090" xr:uid="{00000000-0005-0000-0000-0000EB030000}"/>
    <cellStyle name="Porcentaje 4" xfId="1110" xr:uid="{00000000-0005-0000-0000-0000EC030000}"/>
    <cellStyle name="Porcentaje 5" xfId="1113" xr:uid="{00000000-0005-0000-0000-0000ED030000}"/>
    <cellStyle name="Porcentaje 6" xfId="1117" xr:uid="{863292E5-8036-4225-8E60-F9A5B7585ABC}"/>
    <cellStyle name="Porcentaje 7" xfId="1121" xr:uid="{A7969D36-BD65-49EA-9018-90F81F725124}"/>
    <cellStyle name="Porcentaje 8" xfId="1125" xr:uid="{7F90CB64-7B91-42E0-9806-81B5C3057537}"/>
    <cellStyle name="Porcentaje 9" xfId="1131" xr:uid="{241D0F31-6E4B-4633-8319-B0F28C622C6C}"/>
    <cellStyle name="Porcentual 10" xfId="442" xr:uid="{00000000-0005-0000-0000-0000EE030000}"/>
    <cellStyle name="Porcentual 10 2" xfId="925" xr:uid="{00000000-0005-0000-0000-0000EF030000}"/>
    <cellStyle name="Porcentual 11" xfId="443" xr:uid="{00000000-0005-0000-0000-0000F0030000}"/>
    <cellStyle name="Porcentual 11 2" xfId="1091" xr:uid="{00000000-0005-0000-0000-0000F1030000}"/>
    <cellStyle name="Porcentual 2" xfId="444" xr:uid="{00000000-0005-0000-0000-0000F2030000}"/>
    <cellStyle name="Porcentual 2 2" xfId="445" xr:uid="{00000000-0005-0000-0000-0000F3030000}"/>
    <cellStyle name="Porcentual 2 2 2" xfId="446" xr:uid="{00000000-0005-0000-0000-0000F4030000}"/>
    <cellStyle name="Porcentual 2 2 2 2" xfId="926" xr:uid="{00000000-0005-0000-0000-0000F5030000}"/>
    <cellStyle name="Porcentual 2 2 2 3" xfId="927" xr:uid="{00000000-0005-0000-0000-0000F6030000}"/>
    <cellStyle name="Porcentual 2 2 2 3 2" xfId="1093" xr:uid="{00000000-0005-0000-0000-0000F7030000}"/>
    <cellStyle name="Porcentual 2 2 3" xfId="928" xr:uid="{00000000-0005-0000-0000-0000F8030000}"/>
    <cellStyle name="Porcentual 2 2 4" xfId="929" xr:uid="{00000000-0005-0000-0000-0000F9030000}"/>
    <cellStyle name="Porcentual 2 2 5" xfId="930" xr:uid="{00000000-0005-0000-0000-0000FA030000}"/>
    <cellStyle name="Porcentual 2 2 6" xfId="931" xr:uid="{00000000-0005-0000-0000-0000FB030000}"/>
    <cellStyle name="Porcentual 2 2 7" xfId="1092" xr:uid="{00000000-0005-0000-0000-0000FC030000}"/>
    <cellStyle name="Porcentual 2 3" xfId="447" xr:uid="{00000000-0005-0000-0000-0000FD030000}"/>
    <cellStyle name="Porcentual 2 3 2" xfId="932" xr:uid="{00000000-0005-0000-0000-0000FE030000}"/>
    <cellStyle name="Porcentual 2 4" xfId="933" xr:uid="{00000000-0005-0000-0000-0000FF030000}"/>
    <cellStyle name="Porcentual 2 4 2" xfId="934" xr:uid="{00000000-0005-0000-0000-000000040000}"/>
    <cellStyle name="Porcentual 2 5" xfId="935" xr:uid="{00000000-0005-0000-0000-000001040000}"/>
    <cellStyle name="Porcentual 2 6" xfId="936" xr:uid="{00000000-0005-0000-0000-000002040000}"/>
    <cellStyle name="Porcentual 2 6 2" xfId="937" xr:uid="{00000000-0005-0000-0000-000003040000}"/>
    <cellStyle name="Porcentual 2 7" xfId="938" xr:uid="{00000000-0005-0000-0000-000004040000}"/>
    <cellStyle name="Porcentual 2 8" xfId="939" xr:uid="{00000000-0005-0000-0000-000005040000}"/>
    <cellStyle name="Porcentual 3" xfId="448" xr:uid="{00000000-0005-0000-0000-000006040000}"/>
    <cellStyle name="Porcentual 3 2" xfId="449" xr:uid="{00000000-0005-0000-0000-000007040000}"/>
    <cellStyle name="Porcentual 3 3" xfId="450" xr:uid="{00000000-0005-0000-0000-000008040000}"/>
    <cellStyle name="Porcentual 4" xfId="451" xr:uid="{00000000-0005-0000-0000-000009040000}"/>
    <cellStyle name="Porcentual 4 2" xfId="452" xr:uid="{00000000-0005-0000-0000-00000A040000}"/>
    <cellStyle name="Porcentual 4 3" xfId="1094" xr:uid="{00000000-0005-0000-0000-00000B040000}"/>
    <cellStyle name="Porcentual 5" xfId="453" xr:uid="{00000000-0005-0000-0000-00000C040000}"/>
    <cellStyle name="Porcentual 5 2" xfId="940" xr:uid="{00000000-0005-0000-0000-00000D040000}"/>
    <cellStyle name="Porcentual 5 2 2" xfId="1096" xr:uid="{00000000-0005-0000-0000-00000E040000}"/>
    <cellStyle name="Porcentual 5 3" xfId="941" xr:uid="{00000000-0005-0000-0000-00000F040000}"/>
    <cellStyle name="Porcentual 5 4" xfId="1095" xr:uid="{00000000-0005-0000-0000-000010040000}"/>
    <cellStyle name="Porcentual 6" xfId="454" xr:uid="{00000000-0005-0000-0000-000011040000}"/>
    <cellStyle name="Porcentual 7" xfId="455" xr:uid="{00000000-0005-0000-0000-000012040000}"/>
    <cellStyle name="Porcentual 8" xfId="456" xr:uid="{00000000-0005-0000-0000-000013040000}"/>
    <cellStyle name="Porcentual 8 2" xfId="942" xr:uid="{00000000-0005-0000-0000-000014040000}"/>
    <cellStyle name="Porcentual 9" xfId="457" xr:uid="{00000000-0005-0000-0000-000015040000}"/>
    <cellStyle name="Porcentual 9 2" xfId="458" xr:uid="{00000000-0005-0000-0000-000016040000}"/>
    <cellStyle name="Porcentual 9 2 2" xfId="943" xr:uid="{00000000-0005-0000-0000-000017040000}"/>
    <cellStyle name="Porcentual 9 2 2 2" xfId="1098" xr:uid="{00000000-0005-0000-0000-000018040000}"/>
    <cellStyle name="Porcentual 9 2 3" xfId="944" xr:uid="{00000000-0005-0000-0000-000019040000}"/>
    <cellStyle name="Porcentual 9 2 3 2" xfId="1099" xr:uid="{00000000-0005-0000-0000-00001A040000}"/>
    <cellStyle name="Porcentual 9 2 4" xfId="1097" xr:uid="{00000000-0005-0000-0000-00001B040000}"/>
    <cellStyle name="Porcentual 9 3" xfId="945" xr:uid="{00000000-0005-0000-0000-00001C040000}"/>
    <cellStyle name="Porcentual 9 3 2" xfId="1100" xr:uid="{00000000-0005-0000-0000-00001D040000}"/>
    <cellStyle name="RR" xfId="459" xr:uid="{00000000-0005-0000-0000-00001E040000}"/>
    <cellStyle name="Salida 1" xfId="460" xr:uid="{00000000-0005-0000-0000-00001F040000}"/>
    <cellStyle name="Salida 2" xfId="461" xr:uid="{00000000-0005-0000-0000-000020040000}"/>
    <cellStyle name="Salida 3" xfId="462" xr:uid="{00000000-0005-0000-0000-000021040000}"/>
    <cellStyle name="Salida 4" xfId="463" xr:uid="{00000000-0005-0000-0000-000022040000}"/>
    <cellStyle name="Salida 5" xfId="464" xr:uid="{00000000-0005-0000-0000-000023040000}"/>
    <cellStyle name="Salida 6" xfId="465" xr:uid="{00000000-0005-0000-0000-000024040000}"/>
    <cellStyle name="Salida 7" xfId="466" xr:uid="{00000000-0005-0000-0000-000025040000}"/>
    <cellStyle name="Texto de advertencia 1" xfId="467" xr:uid="{00000000-0005-0000-0000-000026040000}"/>
    <cellStyle name="Texto de advertencia 2" xfId="468" xr:uid="{00000000-0005-0000-0000-000027040000}"/>
    <cellStyle name="Texto de advertencia 3" xfId="469" xr:uid="{00000000-0005-0000-0000-000028040000}"/>
    <cellStyle name="Texto de advertencia 4" xfId="470" xr:uid="{00000000-0005-0000-0000-000029040000}"/>
    <cellStyle name="Texto de advertencia 5" xfId="471" xr:uid="{00000000-0005-0000-0000-00002A040000}"/>
    <cellStyle name="Texto de advertencia 6" xfId="472" xr:uid="{00000000-0005-0000-0000-00002B040000}"/>
    <cellStyle name="Texto explicativo 1" xfId="473" xr:uid="{00000000-0005-0000-0000-00002C040000}"/>
    <cellStyle name="Texto explicativo 2" xfId="474" xr:uid="{00000000-0005-0000-0000-00002D040000}"/>
    <cellStyle name="Texto explicativo 3" xfId="475" xr:uid="{00000000-0005-0000-0000-00002E040000}"/>
    <cellStyle name="Texto explicativo 4" xfId="476" xr:uid="{00000000-0005-0000-0000-00002F040000}"/>
    <cellStyle name="Texto explicativo 5" xfId="477" xr:uid="{00000000-0005-0000-0000-000030040000}"/>
    <cellStyle name="Texto explicativo 6" xfId="478" xr:uid="{00000000-0005-0000-0000-000031040000}"/>
    <cellStyle name="Tit. tabla" xfId="479" xr:uid="{00000000-0005-0000-0000-000032040000}"/>
    <cellStyle name="Tit. tabla 2" xfId="1101" xr:uid="{00000000-0005-0000-0000-000033040000}"/>
    <cellStyle name="Title" xfId="480" xr:uid="{00000000-0005-0000-0000-000034040000}"/>
    <cellStyle name="TITULO 1" xfId="481" xr:uid="{00000000-0005-0000-0000-000035040000}"/>
    <cellStyle name="Título 1 1" xfId="482" xr:uid="{00000000-0005-0000-0000-000036040000}"/>
    <cellStyle name="Título 1 2" xfId="483" xr:uid="{00000000-0005-0000-0000-000037040000}"/>
    <cellStyle name="Título 1 3" xfId="484" xr:uid="{00000000-0005-0000-0000-000038040000}"/>
    <cellStyle name="Título 1 4" xfId="485" xr:uid="{00000000-0005-0000-0000-000039040000}"/>
    <cellStyle name="Título 1 5" xfId="486" xr:uid="{00000000-0005-0000-0000-00003A040000}"/>
    <cellStyle name="Título 1 6" xfId="487" xr:uid="{00000000-0005-0000-0000-00003B040000}"/>
    <cellStyle name="Título 10" xfId="1102" xr:uid="{00000000-0005-0000-0000-00003C040000}"/>
    <cellStyle name="TITULO 2" xfId="488" xr:uid="{00000000-0005-0000-0000-00003D040000}"/>
    <cellStyle name="Título 2 1" xfId="489" xr:uid="{00000000-0005-0000-0000-00003E040000}"/>
    <cellStyle name="Título 2 2" xfId="490" xr:uid="{00000000-0005-0000-0000-00003F040000}"/>
    <cellStyle name="Título 2 3" xfId="491" xr:uid="{00000000-0005-0000-0000-000040040000}"/>
    <cellStyle name="Título 2 4" xfId="492" xr:uid="{00000000-0005-0000-0000-000041040000}"/>
    <cellStyle name="Título 2 5" xfId="493" xr:uid="{00000000-0005-0000-0000-000042040000}"/>
    <cellStyle name="Título 2 6" xfId="494" xr:uid="{00000000-0005-0000-0000-000043040000}"/>
    <cellStyle name="TITULO 3" xfId="495" xr:uid="{00000000-0005-0000-0000-000044040000}"/>
    <cellStyle name="Título 3 1" xfId="496" xr:uid="{00000000-0005-0000-0000-000045040000}"/>
    <cellStyle name="Título 3 2" xfId="497" xr:uid="{00000000-0005-0000-0000-000046040000}"/>
    <cellStyle name="Título 3 3" xfId="498" xr:uid="{00000000-0005-0000-0000-000047040000}"/>
    <cellStyle name="Título 3 4" xfId="499" xr:uid="{00000000-0005-0000-0000-000048040000}"/>
    <cellStyle name="Título 3 5" xfId="500" xr:uid="{00000000-0005-0000-0000-000049040000}"/>
    <cellStyle name="Título 3 6" xfId="501" xr:uid="{00000000-0005-0000-0000-00004A040000}"/>
    <cellStyle name="Título 4" xfId="502" xr:uid="{00000000-0005-0000-0000-00004B040000}"/>
    <cellStyle name="Título 5" xfId="503" xr:uid="{00000000-0005-0000-0000-00004C040000}"/>
    <cellStyle name="Título 6" xfId="504" xr:uid="{00000000-0005-0000-0000-00004D040000}"/>
    <cellStyle name="Título 7" xfId="505" xr:uid="{00000000-0005-0000-0000-00004E040000}"/>
    <cellStyle name="Título 8" xfId="506" xr:uid="{00000000-0005-0000-0000-00004F040000}"/>
    <cellStyle name="Título 9" xfId="507" xr:uid="{00000000-0005-0000-0000-000050040000}"/>
    <cellStyle name="Título de hoja" xfId="508" xr:uid="{00000000-0005-0000-0000-000051040000}"/>
    <cellStyle name="Total 1" xfId="509" xr:uid="{00000000-0005-0000-0000-000052040000}"/>
    <cellStyle name="Total 2" xfId="510" xr:uid="{00000000-0005-0000-0000-000053040000}"/>
    <cellStyle name="Total 3" xfId="511" xr:uid="{00000000-0005-0000-0000-000054040000}"/>
    <cellStyle name="Total 4" xfId="512" xr:uid="{00000000-0005-0000-0000-000055040000}"/>
    <cellStyle name="Total 5" xfId="513" xr:uid="{00000000-0005-0000-0000-000056040000}"/>
    <cellStyle name="Total 6" xfId="514" xr:uid="{00000000-0005-0000-0000-000057040000}"/>
    <cellStyle name="Total 7" xfId="515" xr:uid="{00000000-0005-0000-0000-000058040000}"/>
    <cellStyle name="Viñeta" xfId="516" xr:uid="{00000000-0005-0000-0000-000059040000}"/>
    <cellStyle name="Währung" xfId="517" xr:uid="{00000000-0005-0000-0000-00005A040000}"/>
    <cellStyle name="Warning Text" xfId="518" xr:uid="{00000000-0005-0000-0000-00005B040000}"/>
  </cellStyles>
  <dxfs count="345">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ont>
        <b/>
        <i val="0"/>
        <color theme="5" tint="-0.24994659260841701"/>
      </font>
      <fill>
        <patternFill>
          <bgColor theme="5" tint="0.39994506668294322"/>
        </patternFill>
      </fill>
    </dxf>
    <dxf>
      <font>
        <b/>
        <i val="0"/>
        <color theme="6" tint="-0.499984740745262"/>
      </font>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sharedStrings" Target="sharedStrings.xml"/><Relationship Id="rId35"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533400</xdr:colOff>
      <xdr:row>11</xdr:row>
      <xdr:rowOff>28574</xdr:rowOff>
    </xdr:from>
    <xdr:ext cx="4086225" cy="1038225"/>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srcRect l="56641" t="54500" r="9844" b="33000"/>
        <a:stretch>
          <a:fillRect/>
        </a:stretch>
      </xdr:blipFill>
      <xdr:spPr bwMode="auto">
        <a:xfrm>
          <a:off x="533400" y="3524249"/>
          <a:ext cx="4086225" cy="1038225"/>
        </a:xfrm>
        <a:prstGeom prst="rect">
          <a:avLst/>
        </a:prstGeom>
        <a:noFill/>
        <a:ln w="1">
          <a:noFill/>
          <a:miter lim="800000"/>
          <a:headEnd/>
          <a:tailEnd type="none" w="med" len="med"/>
        </a:ln>
        <a:effectLst/>
      </xdr:spPr>
    </xdr:pic>
    <xdr:clientData/>
  </xdr:oneCellAnchor>
  <xdr:twoCellAnchor editAs="oneCell">
    <xdr:from>
      <xdr:col>2</xdr:col>
      <xdr:colOff>466725</xdr:colOff>
      <xdr:row>3</xdr:row>
      <xdr:rowOff>57150</xdr:rowOff>
    </xdr:from>
    <xdr:to>
      <xdr:col>5</xdr:col>
      <xdr:colOff>437030</xdr:colOff>
      <xdr:row>6</xdr:row>
      <xdr:rowOff>147918</xdr:rowOff>
    </xdr:to>
    <xdr:pic>
      <xdr:nvPicPr>
        <xdr:cNvPr id="7" name="Picture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srcRect l="53437" t="35000" r="7265" b="57375"/>
        <a:stretch>
          <a:fillRect/>
        </a:stretch>
      </xdr:blipFill>
      <xdr:spPr bwMode="auto">
        <a:xfrm>
          <a:off x="4552950" y="2486025"/>
          <a:ext cx="4580405" cy="586068"/>
        </a:xfrm>
        <a:prstGeom prst="rect">
          <a:avLst/>
        </a:prstGeom>
        <a:noFill/>
        <a:ln w="1">
          <a:noFill/>
          <a:miter lim="800000"/>
          <a:headEnd/>
          <a:tailEnd type="none" w="med" len="med"/>
        </a:ln>
        <a:effectLst/>
      </xdr:spPr>
    </xdr:pic>
    <xdr:clientData/>
  </xdr:twoCellAnchor>
  <xdr:twoCellAnchor>
    <xdr:from>
      <xdr:col>3</xdr:col>
      <xdr:colOff>1562099</xdr:colOff>
      <xdr:row>11</xdr:row>
      <xdr:rowOff>19050</xdr:rowOff>
    </xdr:from>
    <xdr:to>
      <xdr:col>5</xdr:col>
      <xdr:colOff>380999</xdr:colOff>
      <xdr:row>13</xdr:row>
      <xdr:rowOff>95250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49" y="3514725"/>
          <a:ext cx="17240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1152525</xdr:colOff>
      <xdr:row>22</xdr:row>
      <xdr:rowOff>28575</xdr:rowOff>
    </xdr:from>
    <xdr:to>
      <xdr:col>1</xdr:col>
      <xdr:colOff>66675</xdr:colOff>
      <xdr:row>24</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4800600"/>
          <a:ext cx="1047750"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326057</xdr:colOff>
      <xdr:row>1</xdr:row>
      <xdr:rowOff>1496784</xdr:rowOff>
    </xdr:from>
    <xdr:to>
      <xdr:col>14</xdr:col>
      <xdr:colOff>585108</xdr:colOff>
      <xdr:row>10</xdr:row>
      <xdr:rowOff>285749</xdr:rowOff>
    </xdr:to>
    <xdr:pic>
      <xdr:nvPicPr>
        <xdr:cNvPr id="2" name="Imagen 1">
          <a:extLst>
            <a:ext uri="{FF2B5EF4-FFF2-40B4-BE49-F238E27FC236}">
              <a16:creationId xmlns:a16="http://schemas.microsoft.com/office/drawing/2014/main" id="{8F1E1D4E-BD92-4DEF-B252-859C4E9709FC}"/>
            </a:ext>
          </a:extLst>
        </xdr:cNvPr>
        <xdr:cNvPicPr>
          <a:picLocks noChangeAspect="1"/>
        </xdr:cNvPicPr>
      </xdr:nvPicPr>
      <xdr:blipFill rotWithShape="1">
        <a:blip xmlns:r="http://schemas.openxmlformats.org/officeDocument/2006/relationships" r:embed="rId1"/>
        <a:srcRect l="32668" t="21167" r="39129" b="43908"/>
        <a:stretch/>
      </xdr:blipFill>
      <xdr:spPr>
        <a:xfrm>
          <a:off x="16749878" y="2285998"/>
          <a:ext cx="6055694" cy="42182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onade-my.sharepoint.com/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fonade-my.sharepoint.com/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ahoyos\AppData\Local\Microsoft\Windows\INetCache\Content.Outlook\7W0OPCEN\Evaluacion%20Financiera%20CPU%20-%20022%20-%202018%20Grupo%203%20oferentes%20No.%204%20y%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cell r="C20"/>
          <cell r="Z20"/>
        </row>
        <row r="21">
          <cell r="B21" t="str">
            <v>01-</v>
          </cell>
          <cell r="C21" t="str">
            <v>01-02</v>
          </cell>
          <cell r="Z21">
            <v>8253641</v>
          </cell>
        </row>
        <row r="22">
          <cell r="B22" t="str">
            <v>01-</v>
          </cell>
          <cell r="C22" t="str">
            <v>01-02-</v>
          </cell>
          <cell r="Z22">
            <v>8253641</v>
          </cell>
        </row>
        <row r="23">
          <cell r="B23"/>
          <cell r="C23"/>
          <cell r="Z23"/>
        </row>
        <row r="24">
          <cell r="B24" t="str">
            <v>02</v>
          </cell>
          <cell r="C24" t="str">
            <v>02</v>
          </cell>
          <cell r="Z24"/>
        </row>
        <row r="25">
          <cell r="B25" t="str">
            <v>02-</v>
          </cell>
          <cell r="C25" t="str">
            <v>02-01</v>
          </cell>
          <cell r="Z25">
            <v>103620271.65447614</v>
          </cell>
        </row>
        <row r="26">
          <cell r="B26" t="str">
            <v>02-</v>
          </cell>
          <cell r="C26" t="str">
            <v>02-01-</v>
          </cell>
          <cell r="Z26"/>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cell r="C30"/>
          <cell r="Z30"/>
        </row>
        <row r="31">
          <cell r="B31" t="str">
            <v>02-</v>
          </cell>
          <cell r="C31" t="str">
            <v>02-02</v>
          </cell>
          <cell r="Z31">
            <v>102553864</v>
          </cell>
        </row>
        <row r="32">
          <cell r="B32" t="str">
            <v>02-</v>
          </cell>
          <cell r="C32" t="str">
            <v>02-02-</v>
          </cell>
          <cell r="Z32">
            <v>102553864</v>
          </cell>
        </row>
        <row r="33">
          <cell r="B33"/>
          <cell r="C33"/>
          <cell r="Z33"/>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cell r="C40"/>
          <cell r="Z40"/>
        </row>
        <row r="41">
          <cell r="B41" t="str">
            <v>03</v>
          </cell>
          <cell r="C41" t="str">
            <v>03</v>
          </cell>
          <cell r="Z41"/>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cell r="C47"/>
          <cell r="Z47"/>
        </row>
        <row r="48">
          <cell r="B48" t="str">
            <v>04</v>
          </cell>
          <cell r="C48" t="str">
            <v>04</v>
          </cell>
          <cell r="Z48"/>
        </row>
        <row r="49">
          <cell r="B49" t="str">
            <v>04-</v>
          </cell>
          <cell r="C49" t="str">
            <v>04-01</v>
          </cell>
          <cell r="Z49">
            <v>363092832</v>
          </cell>
        </row>
        <row r="50">
          <cell r="B50" t="str">
            <v>04-</v>
          </cell>
          <cell r="C50" t="str">
            <v>04-01-</v>
          </cell>
          <cell r="Z50">
            <v>363092832</v>
          </cell>
        </row>
        <row r="51">
          <cell r="B51"/>
          <cell r="C51"/>
          <cell r="Z51"/>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cell r="C82"/>
          <cell r="Z82"/>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cell r="C92"/>
          <cell r="Z92"/>
        </row>
        <row r="93">
          <cell r="B93" t="str">
            <v>05</v>
          </cell>
          <cell r="C93" t="str">
            <v>05</v>
          </cell>
          <cell r="Z93"/>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cell r="C97"/>
          <cell r="Z97"/>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cell r="C101"/>
          <cell r="Z101"/>
        </row>
        <row r="102">
          <cell r="B102" t="str">
            <v>06</v>
          </cell>
          <cell r="C102" t="str">
            <v>06</v>
          </cell>
          <cell r="Z102"/>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cell r="C135"/>
          <cell r="Z135"/>
        </row>
        <row r="136">
          <cell r="B136" t="str">
            <v>06-</v>
          </cell>
          <cell r="C136" t="str">
            <v>06-02</v>
          </cell>
          <cell r="Z136">
            <v>1575772</v>
          </cell>
        </row>
        <row r="137">
          <cell r="B137" t="str">
            <v>06-</v>
          </cell>
          <cell r="C137" t="str">
            <v>06-02-</v>
          </cell>
          <cell r="Z137">
            <v>1575772</v>
          </cell>
        </row>
        <row r="138">
          <cell r="B138"/>
          <cell r="C138"/>
          <cell r="Z138"/>
        </row>
        <row r="139">
          <cell r="B139" t="str">
            <v>07</v>
          </cell>
          <cell r="C139" t="str">
            <v>07</v>
          </cell>
          <cell r="Z139"/>
        </row>
        <row r="140">
          <cell r="B140" t="str">
            <v>07-</v>
          </cell>
          <cell r="C140" t="str">
            <v>07-01</v>
          </cell>
          <cell r="Z140">
            <v>52589306.090358637</v>
          </cell>
        </row>
        <row r="141">
          <cell r="B141" t="str">
            <v>07-</v>
          </cell>
          <cell r="C141" t="str">
            <v>07-01a</v>
          </cell>
          <cell r="Z141"/>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row>
        <row r="289">
          <cell r="B289" t="str">
            <v>07-</v>
          </cell>
          <cell r="C289" t="str">
            <v>07-07</v>
          </cell>
          <cell r="Z289">
            <v>592652.67000000004</v>
          </cell>
        </row>
        <row r="290">
          <cell r="B290" t="str">
            <v>07-</v>
          </cell>
          <cell r="C290" t="str">
            <v>07-07-</v>
          </cell>
          <cell r="Z290">
            <v>592652.67000000004</v>
          </cell>
        </row>
        <row r="291">
          <cell r="B291"/>
          <cell r="C291"/>
          <cell r="Z291"/>
        </row>
        <row r="292">
          <cell r="B292" t="str">
            <v>8.</v>
          </cell>
          <cell r="C292" t="str">
            <v>8.</v>
          </cell>
          <cell r="Z292"/>
        </row>
        <row r="293">
          <cell r="B293" t="str">
            <v>8.1</v>
          </cell>
          <cell r="C293" t="str">
            <v>8.1</v>
          </cell>
          <cell r="Z293">
            <v>79317168</v>
          </cell>
        </row>
        <row r="294">
          <cell r="B294" t="str">
            <v>8.1</v>
          </cell>
          <cell r="C294" t="str">
            <v>8.1.00</v>
          </cell>
          <cell r="Z294"/>
        </row>
        <row r="295">
          <cell r="B295" t="str">
            <v>8.1</v>
          </cell>
          <cell r="C295" t="str">
            <v>8.1.01</v>
          </cell>
          <cell r="Z295"/>
        </row>
        <row r="296">
          <cell r="B296" t="str">
            <v>8.1</v>
          </cell>
          <cell r="C296" t="str">
            <v>8.1.02</v>
          </cell>
          <cell r="Z296"/>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row>
        <row r="306">
          <cell r="B306" t="str">
            <v>8.1</v>
          </cell>
          <cell r="C306" t="str">
            <v>8.1.10</v>
          </cell>
          <cell r="Z306">
            <v>945056</v>
          </cell>
        </row>
        <row r="307">
          <cell r="B307" t="str">
            <v>8.1</v>
          </cell>
          <cell r="C307" t="str">
            <v>8.1.04</v>
          </cell>
          <cell r="Z307"/>
        </row>
        <row r="308">
          <cell r="B308" t="str">
            <v>8.1</v>
          </cell>
          <cell r="C308" t="str">
            <v>8.1.05</v>
          </cell>
          <cell r="Z308"/>
        </row>
        <row r="309">
          <cell r="B309" t="str">
            <v>8.1</v>
          </cell>
          <cell r="C309" t="str">
            <v>8.1.06</v>
          </cell>
          <cell r="Z309"/>
        </row>
        <row r="310">
          <cell r="B310" t="str">
            <v>8.1</v>
          </cell>
          <cell r="C310" t="str">
            <v>8.1.07</v>
          </cell>
          <cell r="Z310"/>
        </row>
        <row r="311">
          <cell r="B311" t="str">
            <v>8.1</v>
          </cell>
          <cell r="C311" t="str">
            <v>8.1.11</v>
          </cell>
          <cell r="Z311">
            <v>319784</v>
          </cell>
        </row>
        <row r="312">
          <cell r="B312" t="str">
            <v>8.1</v>
          </cell>
          <cell r="C312" t="str">
            <v>8.1.08</v>
          </cell>
          <cell r="Z312"/>
        </row>
        <row r="313">
          <cell r="B313" t="str">
            <v>8.1</v>
          </cell>
          <cell r="C313" t="str">
            <v>8.1.11</v>
          </cell>
          <cell r="Z313">
            <v>1119244</v>
          </cell>
        </row>
        <row r="314">
          <cell r="B314" t="str">
            <v>8.1</v>
          </cell>
          <cell r="C314" t="str">
            <v>8.1.09</v>
          </cell>
          <cell r="Z314"/>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row>
        <row r="329">
          <cell r="B329" t="str">
            <v>8.1</v>
          </cell>
          <cell r="C329" t="str">
            <v>8.1.11</v>
          </cell>
          <cell r="Z329"/>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row>
        <row r="368">
          <cell r="B368" t="str">
            <v>8.2</v>
          </cell>
          <cell r="C368" t="str">
            <v>8.2.02</v>
          </cell>
          <cell r="Z368"/>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row>
        <row r="374">
          <cell r="B374" t="str">
            <v>8.2</v>
          </cell>
          <cell r="C374" t="str">
            <v>8.2.10</v>
          </cell>
          <cell r="Z374">
            <v>59808</v>
          </cell>
        </row>
        <row r="375">
          <cell r="B375" t="str">
            <v>8.3</v>
          </cell>
          <cell r="C375" t="str">
            <v>8.3</v>
          </cell>
          <cell r="Z375">
            <v>95116963</v>
          </cell>
        </row>
        <row r="376">
          <cell r="B376" t="str">
            <v>8.3</v>
          </cell>
          <cell r="C376" t="str">
            <v>8.3.01</v>
          </cell>
          <cell r="Z376"/>
        </row>
        <row r="377">
          <cell r="B377" t="str">
            <v>8.3</v>
          </cell>
          <cell r="C377" t="str">
            <v>8.3.02</v>
          </cell>
          <cell r="Z377"/>
        </row>
        <row r="378">
          <cell r="B378" t="str">
            <v>8.3</v>
          </cell>
          <cell r="C378" t="str">
            <v>8.3.03</v>
          </cell>
          <cell r="Z378"/>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row>
        <row r="385">
          <cell r="B385" t="str">
            <v>8.3</v>
          </cell>
          <cell r="C385" t="str">
            <v>8.3.05</v>
          </cell>
          <cell r="Z385"/>
        </row>
        <row r="386">
          <cell r="B386" t="str">
            <v>8.3</v>
          </cell>
          <cell r="C386" t="str">
            <v>8.3.06</v>
          </cell>
          <cell r="Z386"/>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row>
        <row r="396">
          <cell r="B396" t="str">
            <v>8.3</v>
          </cell>
          <cell r="C396" t="str">
            <v>8.3.08</v>
          </cell>
          <cell r="Z396"/>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row>
        <row r="415">
          <cell r="B415" t="str">
            <v>8.3</v>
          </cell>
          <cell r="C415" t="str">
            <v>8.3.22</v>
          </cell>
          <cell r="Z415">
            <v>378635</v>
          </cell>
        </row>
        <row r="416">
          <cell r="B416" t="str">
            <v>8.3</v>
          </cell>
          <cell r="C416" t="str">
            <v>8.3.12</v>
          </cell>
          <cell r="Z416"/>
        </row>
        <row r="417">
          <cell r="B417" t="str">
            <v>8.3</v>
          </cell>
          <cell r="C417" t="str">
            <v>8.3.22</v>
          </cell>
          <cell r="Z417">
            <v>1647757</v>
          </cell>
        </row>
        <row r="418">
          <cell r="B418" t="str">
            <v>8.3</v>
          </cell>
          <cell r="C418" t="str">
            <v>8.3.13</v>
          </cell>
          <cell r="Z418"/>
        </row>
        <row r="419">
          <cell r="B419" t="str">
            <v>8.3</v>
          </cell>
          <cell r="C419" t="str">
            <v>8.3.14</v>
          </cell>
          <cell r="Z419"/>
        </row>
        <row r="420">
          <cell r="B420" t="str">
            <v>8.3</v>
          </cell>
          <cell r="C420" t="str">
            <v>8.3.15</v>
          </cell>
          <cell r="Z420"/>
        </row>
        <row r="421">
          <cell r="B421" t="str">
            <v>8.3</v>
          </cell>
          <cell r="C421" t="str">
            <v>8.3.16</v>
          </cell>
          <cell r="Z421"/>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row>
        <row r="428">
          <cell r="B428" t="str">
            <v>8.3</v>
          </cell>
          <cell r="C428" t="str">
            <v>8.3.23</v>
          </cell>
          <cell r="Z428">
            <v>1161366</v>
          </cell>
        </row>
        <row r="429">
          <cell r="B429" t="str">
            <v>8.3</v>
          </cell>
          <cell r="C429" t="str">
            <v>8.3.18</v>
          </cell>
          <cell r="Z429"/>
        </row>
        <row r="430">
          <cell r="B430" t="str">
            <v>8.3</v>
          </cell>
          <cell r="C430" t="str">
            <v>8.3.19</v>
          </cell>
          <cell r="Z430"/>
        </row>
        <row r="431">
          <cell r="B431" t="str">
            <v>8.3</v>
          </cell>
          <cell r="C431" t="str">
            <v>8.3.20</v>
          </cell>
          <cell r="Z431"/>
        </row>
        <row r="432">
          <cell r="B432" t="str">
            <v>8.3</v>
          </cell>
          <cell r="C432" t="str">
            <v>8.3.21</v>
          </cell>
          <cell r="Z432"/>
        </row>
        <row r="433">
          <cell r="B433" t="str">
            <v>8.3</v>
          </cell>
          <cell r="C433" t="str">
            <v>8.3.22</v>
          </cell>
          <cell r="Z433"/>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row>
        <row r="448">
          <cell r="B448" t="str">
            <v>8.3</v>
          </cell>
          <cell r="C448" t="str">
            <v>8.3.24</v>
          </cell>
          <cell r="Z448">
            <v>585000</v>
          </cell>
        </row>
        <row r="449">
          <cell r="B449" t="str">
            <v>8.3</v>
          </cell>
          <cell r="C449" t="str">
            <v>8.3.24</v>
          </cell>
          <cell r="Z449">
            <v>1429630</v>
          </cell>
        </row>
        <row r="450">
          <cell r="B450" t="str">
            <v>8.3</v>
          </cell>
          <cell r="C450" t="str">
            <v>8.3.26</v>
          </cell>
          <cell r="Z450"/>
        </row>
        <row r="451">
          <cell r="B451" t="str">
            <v>8.3</v>
          </cell>
          <cell r="C451" t="str">
            <v>8.3.27</v>
          </cell>
          <cell r="Z451"/>
        </row>
        <row r="452">
          <cell r="B452" t="str">
            <v>8.3</v>
          </cell>
          <cell r="C452" t="str">
            <v>8.3.28</v>
          </cell>
          <cell r="Z452"/>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row>
        <row r="461">
          <cell r="B461" t="str">
            <v>8.3</v>
          </cell>
          <cell r="C461" t="str">
            <v>8.3.30</v>
          </cell>
          <cell r="Z461">
            <v>32064</v>
          </cell>
        </row>
        <row r="462">
          <cell r="B462" t="str">
            <v>8.3</v>
          </cell>
          <cell r="C462" t="str">
            <v>8.3.30</v>
          </cell>
          <cell r="Z462">
            <v>32207</v>
          </cell>
        </row>
        <row r="463">
          <cell r="B463" t="str">
            <v>8.3</v>
          </cell>
          <cell r="C463" t="str">
            <v>8.3.30</v>
          </cell>
          <cell r="Z463"/>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row>
        <row r="472">
          <cell r="B472" t="str">
            <v>8.3</v>
          </cell>
          <cell r="C472" t="str">
            <v>8.3.31</v>
          </cell>
          <cell r="Z472">
            <v>780357</v>
          </cell>
        </row>
        <row r="473">
          <cell r="B473" t="str">
            <v>8.3</v>
          </cell>
          <cell r="C473" t="str">
            <v>8.3.32</v>
          </cell>
          <cell r="Z473"/>
        </row>
        <row r="474">
          <cell r="B474" t="str">
            <v>8.3</v>
          </cell>
          <cell r="C474" t="str">
            <v>8.3.33</v>
          </cell>
          <cell r="Z474"/>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row>
        <row r="488">
          <cell r="B488" t="str">
            <v>8.3</v>
          </cell>
          <cell r="C488" t="str">
            <v>8.3.32</v>
          </cell>
          <cell r="Z488">
            <v>392050</v>
          </cell>
        </row>
        <row r="489">
          <cell r="B489" t="str">
            <v>8.3</v>
          </cell>
          <cell r="C489" t="str">
            <v>8.3.33</v>
          </cell>
          <cell r="Z489">
            <v>284711</v>
          </cell>
        </row>
        <row r="490">
          <cell r="B490" t="str">
            <v>8.3</v>
          </cell>
          <cell r="C490" t="str">
            <v>8.3.36</v>
          </cell>
          <cell r="Z490"/>
        </row>
        <row r="491">
          <cell r="B491" t="str">
            <v>8.3</v>
          </cell>
          <cell r="C491" t="str">
            <v>8.3.33</v>
          </cell>
          <cell r="Z491">
            <v>27000</v>
          </cell>
        </row>
        <row r="492">
          <cell r="B492" t="str">
            <v>8.3</v>
          </cell>
          <cell r="C492" t="str">
            <v>8.3.33</v>
          </cell>
          <cell r="Z492">
            <v>98400</v>
          </cell>
        </row>
        <row r="493">
          <cell r="B493" t="str">
            <v>8.3</v>
          </cell>
          <cell r="C493" t="str">
            <v>8.3.37</v>
          </cell>
          <cell r="Z493"/>
        </row>
        <row r="494">
          <cell r="B494" t="str">
            <v>8.3</v>
          </cell>
          <cell r="C494" t="str">
            <v>8.3.38</v>
          </cell>
          <cell r="Z494"/>
        </row>
        <row r="495">
          <cell r="B495" t="str">
            <v>8.3</v>
          </cell>
          <cell r="C495" t="str">
            <v>8.3.39</v>
          </cell>
          <cell r="Z495"/>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row>
        <row r="504">
          <cell r="B504" t="str">
            <v>8.3</v>
          </cell>
          <cell r="C504" t="str">
            <v>8.3.40</v>
          </cell>
          <cell r="Z504">
            <v>32064</v>
          </cell>
        </row>
        <row r="505">
          <cell r="B505" t="str">
            <v>8.3</v>
          </cell>
          <cell r="C505" t="str">
            <v>8.3.40</v>
          </cell>
          <cell r="Z505">
            <v>32207</v>
          </cell>
        </row>
        <row r="506">
          <cell r="B506" t="str">
            <v>8.3</v>
          </cell>
          <cell r="C506" t="str">
            <v>8.3.41</v>
          </cell>
          <cell r="Z506"/>
        </row>
        <row r="507">
          <cell r="B507" t="str">
            <v>8.3</v>
          </cell>
          <cell r="C507" t="str">
            <v>8.3.42</v>
          </cell>
          <cell r="Z507"/>
        </row>
        <row r="508">
          <cell r="B508" t="str">
            <v>8.3</v>
          </cell>
          <cell r="C508" t="str">
            <v>8.3.41</v>
          </cell>
          <cell r="Z508">
            <v>123390</v>
          </cell>
        </row>
        <row r="509">
          <cell r="B509" t="str">
            <v>8.3</v>
          </cell>
          <cell r="C509" t="str">
            <v>8.3.41</v>
          </cell>
          <cell r="Z509">
            <v>19239</v>
          </cell>
        </row>
        <row r="510">
          <cell r="B510" t="str">
            <v>8.3</v>
          </cell>
          <cell r="C510" t="str">
            <v>8.3.43</v>
          </cell>
          <cell r="Z510"/>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row>
        <row r="519">
          <cell r="B519" t="str">
            <v>8.3</v>
          </cell>
          <cell r="C519" t="str">
            <v>8.3.41</v>
          </cell>
          <cell r="Z519">
            <v>780357</v>
          </cell>
        </row>
        <row r="520">
          <cell r="B520" t="str">
            <v>8.3</v>
          </cell>
          <cell r="C520" t="str">
            <v>8.3.45</v>
          </cell>
          <cell r="Z520"/>
        </row>
        <row r="521">
          <cell r="B521" t="str">
            <v>8.3</v>
          </cell>
          <cell r="C521" t="str">
            <v>8.3.46</v>
          </cell>
          <cell r="Z521"/>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row>
        <row r="535">
          <cell r="B535" t="str">
            <v>8.3</v>
          </cell>
          <cell r="C535" t="str">
            <v>8.3.43</v>
          </cell>
          <cell r="Z535">
            <v>392050</v>
          </cell>
        </row>
        <row r="536">
          <cell r="B536" t="str">
            <v>8.3</v>
          </cell>
          <cell r="C536" t="str">
            <v>8.3.43</v>
          </cell>
          <cell r="Z536">
            <v>203365</v>
          </cell>
        </row>
        <row r="537">
          <cell r="B537" t="str">
            <v>8.3</v>
          </cell>
          <cell r="C537" t="str">
            <v>8.3.49</v>
          </cell>
          <cell r="Z537"/>
        </row>
        <row r="538">
          <cell r="B538" t="str">
            <v>8.3</v>
          </cell>
          <cell r="C538" t="str">
            <v>8.3.43</v>
          </cell>
          <cell r="Z538">
            <v>36000</v>
          </cell>
        </row>
        <row r="539">
          <cell r="B539" t="str">
            <v>8.3</v>
          </cell>
          <cell r="C539" t="str">
            <v>8.3.43</v>
          </cell>
          <cell r="Z539">
            <v>98400</v>
          </cell>
        </row>
        <row r="540">
          <cell r="B540" t="str">
            <v>8.3</v>
          </cell>
          <cell r="C540" t="str">
            <v>8.3.50</v>
          </cell>
          <cell r="Z540"/>
        </row>
        <row r="541">
          <cell r="B541" t="str">
            <v>8.3</v>
          </cell>
          <cell r="C541" t="str">
            <v>8.3.51</v>
          </cell>
          <cell r="Z541"/>
        </row>
        <row r="542">
          <cell r="B542" t="str">
            <v>8.3</v>
          </cell>
          <cell r="C542" t="str">
            <v>8.3.52</v>
          </cell>
          <cell r="Z542"/>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row>
        <row r="549">
          <cell r="B549" t="str">
            <v>8.3</v>
          </cell>
          <cell r="C549" t="str">
            <v>8.3.50</v>
          </cell>
          <cell r="Z549">
            <v>32064</v>
          </cell>
        </row>
        <row r="550">
          <cell r="B550" t="str">
            <v>8.3</v>
          </cell>
          <cell r="C550" t="str">
            <v>8.3.50</v>
          </cell>
          <cell r="Z550">
            <v>32207</v>
          </cell>
        </row>
        <row r="551">
          <cell r="B551" t="str">
            <v>8.3</v>
          </cell>
          <cell r="C551" t="str">
            <v>8.3.54</v>
          </cell>
          <cell r="Z551"/>
        </row>
        <row r="552">
          <cell r="B552" t="str">
            <v>8.3</v>
          </cell>
          <cell r="C552" t="str">
            <v>8.3.55</v>
          </cell>
          <cell r="Z552"/>
        </row>
        <row r="553">
          <cell r="B553" t="str">
            <v>8.3</v>
          </cell>
          <cell r="C553" t="str">
            <v>8.3.50</v>
          </cell>
          <cell r="Z553">
            <v>123390</v>
          </cell>
        </row>
        <row r="554">
          <cell r="B554" t="str">
            <v>8.3</v>
          </cell>
          <cell r="C554" t="str">
            <v>8.3.50</v>
          </cell>
          <cell r="Z554">
            <v>19239</v>
          </cell>
        </row>
        <row r="555">
          <cell r="B555" t="str">
            <v>8.3</v>
          </cell>
          <cell r="C555" t="str">
            <v>8.3.56</v>
          </cell>
          <cell r="Z555"/>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row>
        <row r="564">
          <cell r="B564" t="str">
            <v>8.3</v>
          </cell>
          <cell r="C564" t="str">
            <v>8.3.51</v>
          </cell>
          <cell r="Z564">
            <v>696300</v>
          </cell>
        </row>
        <row r="565">
          <cell r="B565" t="str">
            <v>8.3</v>
          </cell>
          <cell r="C565" t="str">
            <v>8.3.58</v>
          </cell>
          <cell r="Z565"/>
        </row>
        <row r="566">
          <cell r="B566" t="str">
            <v>8.3</v>
          </cell>
          <cell r="C566" t="str">
            <v>8.3.51</v>
          </cell>
          <cell r="Z566">
            <v>9000</v>
          </cell>
        </row>
        <row r="567">
          <cell r="B567" t="str">
            <v>8.3</v>
          </cell>
          <cell r="C567" t="str">
            <v>8.3.59</v>
          </cell>
          <cell r="Z567"/>
        </row>
        <row r="568">
          <cell r="B568" t="str">
            <v>8.3</v>
          </cell>
          <cell r="C568" t="str">
            <v>8.3.60</v>
          </cell>
          <cell r="Z568"/>
        </row>
        <row r="569">
          <cell r="B569" t="str">
            <v>8.3</v>
          </cell>
          <cell r="C569" t="str">
            <v>8.3.61</v>
          </cell>
          <cell r="Z569"/>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row>
        <row r="578">
          <cell r="B578" t="str">
            <v>8.3</v>
          </cell>
          <cell r="C578" t="str">
            <v>8.3.60</v>
          </cell>
          <cell r="Z578">
            <v>21376</v>
          </cell>
        </row>
        <row r="579">
          <cell r="B579" t="str">
            <v>8.3</v>
          </cell>
          <cell r="C579" t="str">
            <v>8.3.60</v>
          </cell>
          <cell r="Z579">
            <v>32207</v>
          </cell>
        </row>
        <row r="580">
          <cell r="B580" t="str">
            <v>8.3</v>
          </cell>
          <cell r="C580" t="str">
            <v>8.3.63</v>
          </cell>
          <cell r="Z580"/>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row>
        <row r="589">
          <cell r="B589" t="str">
            <v>8.3</v>
          </cell>
          <cell r="C589" t="str">
            <v>8.3.61</v>
          </cell>
          <cell r="Z589">
            <v>780357</v>
          </cell>
        </row>
        <row r="590">
          <cell r="B590" t="str">
            <v>8.3</v>
          </cell>
          <cell r="C590" t="str">
            <v>8.3.65</v>
          </cell>
          <cell r="Z590"/>
        </row>
        <row r="591">
          <cell r="B591" t="str">
            <v>8.3</v>
          </cell>
          <cell r="C591" t="str">
            <v>8.3.66</v>
          </cell>
          <cell r="Z591"/>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row>
        <row r="598">
          <cell r="B598" t="str">
            <v>8.3</v>
          </cell>
          <cell r="C598" t="str">
            <v>8.3.62</v>
          </cell>
          <cell r="Z598">
            <v>453150</v>
          </cell>
        </row>
        <row r="599">
          <cell r="B599" t="str">
            <v>8.3</v>
          </cell>
          <cell r="C599" t="str">
            <v>8.3.62</v>
          </cell>
          <cell r="Z599">
            <v>1044450</v>
          </cell>
        </row>
        <row r="600">
          <cell r="B600" t="str">
            <v>8.3</v>
          </cell>
          <cell r="C600" t="str">
            <v>8.3.68</v>
          </cell>
          <cell r="Z600"/>
        </row>
        <row r="601">
          <cell r="B601" t="str">
            <v>8.3</v>
          </cell>
          <cell r="C601" t="str">
            <v>8.3.62</v>
          </cell>
          <cell r="Z601">
            <v>392050</v>
          </cell>
        </row>
        <row r="602">
          <cell r="B602" t="str">
            <v>8.3</v>
          </cell>
          <cell r="C602" t="str">
            <v>8.3.62</v>
          </cell>
          <cell r="Z602">
            <v>203365</v>
          </cell>
        </row>
        <row r="603">
          <cell r="B603" t="str">
            <v>8.3</v>
          </cell>
          <cell r="C603" t="str">
            <v>8.3.69</v>
          </cell>
          <cell r="Z603"/>
        </row>
        <row r="604">
          <cell r="B604" t="str">
            <v>8.3</v>
          </cell>
          <cell r="C604" t="str">
            <v>8.3.62</v>
          </cell>
          <cell r="Z604">
            <v>18000</v>
          </cell>
        </row>
        <row r="605">
          <cell r="B605" t="str">
            <v>8.4</v>
          </cell>
          <cell r="C605" t="str">
            <v>8.4</v>
          </cell>
          <cell r="Z605">
            <v>90069387</v>
          </cell>
        </row>
        <row r="606">
          <cell r="B606" t="str">
            <v>8.4</v>
          </cell>
          <cell r="C606" t="str">
            <v>8.4.01</v>
          </cell>
          <cell r="Z606"/>
        </row>
        <row r="607">
          <cell r="B607" t="str">
            <v>8.4</v>
          </cell>
          <cell r="C607" t="str">
            <v>8.4.02</v>
          </cell>
          <cell r="Z607"/>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row>
        <row r="621">
          <cell r="B621" t="str">
            <v>8.4</v>
          </cell>
          <cell r="C621" t="str">
            <v>8.4.05</v>
          </cell>
          <cell r="Z621"/>
        </row>
        <row r="622">
          <cell r="B622" t="str">
            <v>8.4</v>
          </cell>
          <cell r="C622" t="str">
            <v>8.4.20</v>
          </cell>
          <cell r="Z622">
            <v>1031296</v>
          </cell>
        </row>
        <row r="623">
          <cell r="B623" t="str">
            <v>8.4</v>
          </cell>
          <cell r="C623" t="str">
            <v>8.4.06</v>
          </cell>
          <cell r="Z623"/>
        </row>
        <row r="624">
          <cell r="B624" t="str">
            <v>8.4</v>
          </cell>
          <cell r="C624" t="str">
            <v>8.4.07</v>
          </cell>
          <cell r="Z624"/>
        </row>
        <row r="625">
          <cell r="B625" t="str">
            <v>8.4</v>
          </cell>
          <cell r="C625" t="str">
            <v>8.4.08</v>
          </cell>
          <cell r="Z625"/>
        </row>
        <row r="626">
          <cell r="B626" t="str">
            <v>8.4</v>
          </cell>
          <cell r="C626" t="str">
            <v>8.4.09</v>
          </cell>
          <cell r="Z626"/>
        </row>
        <row r="627">
          <cell r="B627" t="str">
            <v>8.4</v>
          </cell>
          <cell r="C627" t="str">
            <v>8.4.10</v>
          </cell>
          <cell r="Z627"/>
        </row>
        <row r="628">
          <cell r="B628" t="str">
            <v>8.4</v>
          </cell>
          <cell r="C628" t="str">
            <v>8.4.11</v>
          </cell>
          <cell r="Z628"/>
        </row>
        <row r="629">
          <cell r="B629" t="str">
            <v>8.4</v>
          </cell>
          <cell r="C629" t="str">
            <v>8.4.12</v>
          </cell>
          <cell r="Z629"/>
        </row>
        <row r="630">
          <cell r="B630" t="str">
            <v>8.4</v>
          </cell>
          <cell r="C630" t="str">
            <v>8.4.13</v>
          </cell>
          <cell r="Z630"/>
        </row>
        <row r="631">
          <cell r="B631" t="str">
            <v>8.4</v>
          </cell>
          <cell r="C631" t="str">
            <v>8.4.14</v>
          </cell>
          <cell r="Z631"/>
        </row>
        <row r="632">
          <cell r="B632" t="str">
            <v>8.4</v>
          </cell>
          <cell r="C632" t="str">
            <v>8.4.20</v>
          </cell>
          <cell r="Z632">
            <v>207060</v>
          </cell>
        </row>
        <row r="633">
          <cell r="B633" t="str">
            <v>8.4</v>
          </cell>
          <cell r="C633" t="str">
            <v>8.4.15</v>
          </cell>
          <cell r="Z633"/>
        </row>
        <row r="634">
          <cell r="B634" t="str">
            <v>8.4</v>
          </cell>
          <cell r="C634" t="str">
            <v>8.4.30</v>
          </cell>
          <cell r="Z634">
            <v>1503272</v>
          </cell>
        </row>
        <row r="635">
          <cell r="B635" t="str">
            <v>8.4</v>
          </cell>
          <cell r="C635" t="str">
            <v>8.4.16</v>
          </cell>
          <cell r="Z635"/>
        </row>
        <row r="636">
          <cell r="B636" t="str">
            <v>8.4</v>
          </cell>
          <cell r="C636" t="str">
            <v>8.4.17</v>
          </cell>
          <cell r="Z636"/>
        </row>
        <row r="637">
          <cell r="B637" t="str">
            <v>8.4</v>
          </cell>
          <cell r="C637" t="str">
            <v>8.4.18</v>
          </cell>
          <cell r="Z637"/>
        </row>
        <row r="638">
          <cell r="B638" t="str">
            <v>8.4</v>
          </cell>
          <cell r="C638" t="str">
            <v>8.4.19</v>
          </cell>
          <cell r="Z638"/>
        </row>
        <row r="639">
          <cell r="B639" t="str">
            <v>8.4</v>
          </cell>
          <cell r="C639" t="str">
            <v>8.4.20</v>
          </cell>
          <cell r="Z639"/>
        </row>
        <row r="640">
          <cell r="B640" t="str">
            <v>8.4</v>
          </cell>
          <cell r="C640" t="str">
            <v>8.4.21</v>
          </cell>
          <cell r="Z640"/>
        </row>
        <row r="641">
          <cell r="B641" t="str">
            <v>8.4</v>
          </cell>
          <cell r="C641" t="str">
            <v>8.4.22</v>
          </cell>
          <cell r="Z641"/>
        </row>
        <row r="642">
          <cell r="B642" t="str">
            <v>8.4</v>
          </cell>
          <cell r="C642" t="str">
            <v>8.4.23</v>
          </cell>
          <cell r="Z642"/>
        </row>
        <row r="643">
          <cell r="B643" t="str">
            <v>8.4</v>
          </cell>
          <cell r="C643" t="str">
            <v>8.4.24</v>
          </cell>
          <cell r="Z643"/>
        </row>
        <row r="644">
          <cell r="B644" t="str">
            <v>8.4</v>
          </cell>
          <cell r="C644" t="str">
            <v>8.4.30</v>
          </cell>
          <cell r="Z644">
            <v>1599571</v>
          </cell>
        </row>
        <row r="645">
          <cell r="B645" t="str">
            <v>8.4</v>
          </cell>
          <cell r="C645" t="str">
            <v>8.4.25</v>
          </cell>
          <cell r="Z645"/>
        </row>
        <row r="646">
          <cell r="B646" t="str">
            <v>8.4</v>
          </cell>
          <cell r="C646" t="str">
            <v>8.4.26</v>
          </cell>
          <cell r="Z646"/>
        </row>
        <row r="647">
          <cell r="B647" t="str">
            <v>8.4</v>
          </cell>
          <cell r="C647" t="str">
            <v>8.4.27</v>
          </cell>
          <cell r="Z647"/>
        </row>
        <row r="648">
          <cell r="B648" t="str">
            <v>8.4</v>
          </cell>
          <cell r="C648" t="str">
            <v>8.4.28</v>
          </cell>
          <cell r="Z648"/>
        </row>
        <row r="649">
          <cell r="B649" t="str">
            <v>8.4</v>
          </cell>
          <cell r="C649" t="str">
            <v>8.4.29</v>
          </cell>
          <cell r="Z649"/>
        </row>
        <row r="650">
          <cell r="B650" t="str">
            <v>8.4</v>
          </cell>
          <cell r="C650" t="str">
            <v>8.4.30</v>
          </cell>
          <cell r="Z650"/>
        </row>
        <row r="651">
          <cell r="B651" t="str">
            <v>8.4</v>
          </cell>
          <cell r="C651" t="str">
            <v>8.4.31</v>
          </cell>
          <cell r="Z651"/>
        </row>
        <row r="652">
          <cell r="B652" t="str">
            <v>8.4</v>
          </cell>
          <cell r="C652" t="str">
            <v>8.4.32</v>
          </cell>
          <cell r="Z652"/>
        </row>
        <row r="653">
          <cell r="B653" t="str">
            <v>8.4</v>
          </cell>
          <cell r="C653" t="str">
            <v>8.4.30</v>
          </cell>
          <cell r="Z653">
            <v>1599571</v>
          </cell>
        </row>
        <row r="654">
          <cell r="B654" t="str">
            <v>8.4</v>
          </cell>
          <cell r="C654" t="str">
            <v>8.4.33</v>
          </cell>
          <cell r="Z654"/>
        </row>
        <row r="655">
          <cell r="B655" t="str">
            <v>8.4</v>
          </cell>
          <cell r="C655" t="str">
            <v>8.4.34</v>
          </cell>
          <cell r="Z655"/>
        </row>
        <row r="656">
          <cell r="B656" t="str">
            <v>8.4</v>
          </cell>
          <cell r="C656" t="str">
            <v>8.4.35</v>
          </cell>
          <cell r="Z656"/>
        </row>
        <row r="657">
          <cell r="B657" t="str">
            <v>8.4</v>
          </cell>
          <cell r="C657" t="str">
            <v>8.4.36</v>
          </cell>
          <cell r="Z657"/>
        </row>
        <row r="658">
          <cell r="B658" t="str">
            <v>8.4</v>
          </cell>
          <cell r="C658" t="str">
            <v>8.4.37</v>
          </cell>
          <cell r="Z658"/>
        </row>
        <row r="659">
          <cell r="B659" t="str">
            <v>8.4</v>
          </cell>
          <cell r="C659" t="str">
            <v>8.4.38</v>
          </cell>
          <cell r="Z659"/>
        </row>
        <row r="660">
          <cell r="B660" t="str">
            <v>8.4</v>
          </cell>
          <cell r="C660" t="str">
            <v>8.4.39</v>
          </cell>
          <cell r="Z660"/>
        </row>
        <row r="661">
          <cell r="B661" t="str">
            <v>8.4</v>
          </cell>
          <cell r="C661" t="str">
            <v>8.4.40</v>
          </cell>
          <cell r="Z661"/>
        </row>
        <row r="662">
          <cell r="B662" t="str">
            <v>8.4</v>
          </cell>
          <cell r="C662" t="str">
            <v>8.4.30</v>
          </cell>
          <cell r="Z662">
            <v>2011711</v>
          </cell>
        </row>
        <row r="663">
          <cell r="B663" t="str">
            <v>8.4</v>
          </cell>
          <cell r="C663" t="str">
            <v>8.4.41</v>
          </cell>
          <cell r="Z663"/>
        </row>
        <row r="664">
          <cell r="B664" t="str">
            <v>8.4</v>
          </cell>
          <cell r="C664" t="str">
            <v>8.4.42</v>
          </cell>
          <cell r="Z664"/>
        </row>
        <row r="665">
          <cell r="B665" t="str">
            <v>8.4</v>
          </cell>
          <cell r="C665" t="str">
            <v>8.4.43</v>
          </cell>
          <cell r="Z665"/>
        </row>
        <row r="666">
          <cell r="B666" t="str">
            <v>8.4</v>
          </cell>
          <cell r="C666" t="str">
            <v>8.4.44</v>
          </cell>
          <cell r="Z666"/>
        </row>
        <row r="667">
          <cell r="B667" t="str">
            <v>8.4</v>
          </cell>
          <cell r="C667" t="str">
            <v>8.4.45</v>
          </cell>
          <cell r="Z667"/>
        </row>
        <row r="668">
          <cell r="B668" t="str">
            <v>8.4</v>
          </cell>
          <cell r="C668" t="str">
            <v>8.4.46</v>
          </cell>
          <cell r="Z668"/>
        </row>
        <row r="669">
          <cell r="B669" t="str">
            <v>8.4</v>
          </cell>
          <cell r="C669" t="str">
            <v>8.4.47</v>
          </cell>
          <cell r="Z669"/>
        </row>
        <row r="670">
          <cell r="B670" t="str">
            <v>8.4</v>
          </cell>
          <cell r="C670" t="str">
            <v>8.4.48</v>
          </cell>
          <cell r="Z670"/>
        </row>
        <row r="671">
          <cell r="B671" t="str">
            <v>8.4</v>
          </cell>
          <cell r="C671" t="str">
            <v>8.4.30</v>
          </cell>
          <cell r="Z671">
            <v>1187431</v>
          </cell>
        </row>
        <row r="672">
          <cell r="B672" t="str">
            <v>8.4</v>
          </cell>
          <cell r="C672" t="str">
            <v>8.4.49</v>
          </cell>
          <cell r="Z672"/>
        </row>
        <row r="673">
          <cell r="B673" t="str">
            <v>8.4</v>
          </cell>
          <cell r="C673" t="str">
            <v>8.4.50</v>
          </cell>
          <cell r="Z673"/>
        </row>
        <row r="674">
          <cell r="B674" t="str">
            <v>8.4</v>
          </cell>
          <cell r="C674" t="str">
            <v>8.4.51</v>
          </cell>
          <cell r="Z674"/>
        </row>
        <row r="675">
          <cell r="B675" t="str">
            <v>8.4</v>
          </cell>
          <cell r="C675" t="str">
            <v>8.4.52</v>
          </cell>
          <cell r="Z675"/>
        </row>
        <row r="676">
          <cell r="B676" t="str">
            <v>8.4</v>
          </cell>
          <cell r="C676" t="str">
            <v>8.4.53</v>
          </cell>
          <cell r="Z676"/>
        </row>
        <row r="677">
          <cell r="B677" t="str">
            <v>8.4</v>
          </cell>
          <cell r="C677" t="str">
            <v>8.4.54</v>
          </cell>
          <cell r="Z677"/>
        </row>
        <row r="678">
          <cell r="B678" t="str">
            <v>8.4</v>
          </cell>
          <cell r="C678" t="str">
            <v>8.4.55</v>
          </cell>
          <cell r="Z678"/>
        </row>
        <row r="679">
          <cell r="B679" t="str">
            <v>8.4</v>
          </cell>
          <cell r="C679" t="str">
            <v>8.4.56</v>
          </cell>
          <cell r="Z679"/>
        </row>
        <row r="680">
          <cell r="B680" t="str">
            <v>8.4</v>
          </cell>
          <cell r="C680" t="str">
            <v>8.4.30</v>
          </cell>
          <cell r="Z680">
            <v>2754566</v>
          </cell>
        </row>
        <row r="681">
          <cell r="B681" t="str">
            <v>8.4</v>
          </cell>
          <cell r="C681" t="str">
            <v>8.4.57</v>
          </cell>
          <cell r="Z681"/>
        </row>
        <row r="682">
          <cell r="B682" t="str">
            <v>8.4</v>
          </cell>
          <cell r="C682" t="str">
            <v>8.4.58</v>
          </cell>
          <cell r="Z682"/>
        </row>
        <row r="683">
          <cell r="B683" t="str">
            <v>8.4</v>
          </cell>
          <cell r="C683" t="str">
            <v>8.4.59</v>
          </cell>
          <cell r="Z683"/>
        </row>
        <row r="684">
          <cell r="B684" t="str">
            <v>8.4</v>
          </cell>
          <cell r="C684" t="str">
            <v>8.4.60</v>
          </cell>
          <cell r="Z684"/>
        </row>
        <row r="685">
          <cell r="B685" t="str">
            <v>8.4</v>
          </cell>
          <cell r="C685" t="str">
            <v>8.4.61</v>
          </cell>
          <cell r="Z685"/>
        </row>
        <row r="686">
          <cell r="B686" t="str">
            <v>8.4</v>
          </cell>
          <cell r="C686" t="str">
            <v>8.4.62</v>
          </cell>
          <cell r="Z686"/>
        </row>
        <row r="687">
          <cell r="B687" t="str">
            <v>8.4</v>
          </cell>
          <cell r="C687" t="str">
            <v>8.4.63</v>
          </cell>
          <cell r="Z687"/>
        </row>
        <row r="688">
          <cell r="B688" t="str">
            <v>8.4</v>
          </cell>
          <cell r="C688" t="str">
            <v>8.4.64</v>
          </cell>
          <cell r="Z688"/>
        </row>
        <row r="689">
          <cell r="B689" t="str">
            <v>8.4</v>
          </cell>
          <cell r="C689" t="str">
            <v>8.4.40</v>
          </cell>
          <cell r="Z689">
            <v>6475313</v>
          </cell>
        </row>
        <row r="690">
          <cell r="B690" t="str">
            <v>8.4</v>
          </cell>
          <cell r="C690" t="str">
            <v>8.4.65</v>
          </cell>
          <cell r="Z690"/>
        </row>
        <row r="691">
          <cell r="B691" t="str">
            <v>8.4</v>
          </cell>
          <cell r="C691" t="str">
            <v>8.4.66</v>
          </cell>
          <cell r="Z691"/>
        </row>
        <row r="692">
          <cell r="B692" t="str">
            <v>8.4</v>
          </cell>
          <cell r="C692" t="str">
            <v>8.4.67</v>
          </cell>
          <cell r="Z692"/>
        </row>
        <row r="693">
          <cell r="B693" t="str">
            <v>8.4</v>
          </cell>
          <cell r="C693" t="str">
            <v>8.4.68</v>
          </cell>
          <cell r="Z693"/>
        </row>
        <row r="694">
          <cell r="B694" t="str">
            <v>8.4</v>
          </cell>
          <cell r="C694" t="str">
            <v>8.4.69</v>
          </cell>
          <cell r="Z694"/>
        </row>
        <row r="695">
          <cell r="B695" t="str">
            <v>8.4</v>
          </cell>
          <cell r="C695" t="str">
            <v>8.4.70</v>
          </cell>
          <cell r="Z695"/>
        </row>
        <row r="696">
          <cell r="B696" t="str">
            <v>8.4</v>
          </cell>
          <cell r="C696" t="str">
            <v>8.4.71</v>
          </cell>
          <cell r="Z696"/>
        </row>
        <row r="697">
          <cell r="B697" t="str">
            <v>8.4</v>
          </cell>
          <cell r="C697" t="str">
            <v>8.4.72</v>
          </cell>
          <cell r="Z697"/>
        </row>
        <row r="698">
          <cell r="B698" t="str">
            <v>8.4</v>
          </cell>
          <cell r="C698" t="str">
            <v>8.4.73</v>
          </cell>
          <cell r="Z698"/>
        </row>
        <row r="699">
          <cell r="B699" t="str">
            <v>8.4</v>
          </cell>
          <cell r="C699" t="str">
            <v>8.4.74</v>
          </cell>
          <cell r="Z699"/>
        </row>
        <row r="700">
          <cell r="B700" t="str">
            <v>8.4</v>
          </cell>
          <cell r="C700" t="str">
            <v>8.4.75</v>
          </cell>
          <cell r="Z700"/>
        </row>
        <row r="701">
          <cell r="B701" t="str">
            <v>8.4</v>
          </cell>
          <cell r="C701" t="str">
            <v>8.4.76</v>
          </cell>
          <cell r="Z701"/>
        </row>
        <row r="702">
          <cell r="B702" t="str">
            <v>8.4</v>
          </cell>
          <cell r="C702" t="str">
            <v>8.4.77</v>
          </cell>
          <cell r="Z702"/>
        </row>
        <row r="703">
          <cell r="B703" t="str">
            <v>8.4</v>
          </cell>
          <cell r="C703" t="str">
            <v>8.4.40</v>
          </cell>
          <cell r="Z703">
            <v>3634998</v>
          </cell>
        </row>
        <row r="704">
          <cell r="B704" t="str">
            <v>8.4</v>
          </cell>
          <cell r="C704" t="str">
            <v>8.4.78</v>
          </cell>
          <cell r="Z704"/>
        </row>
        <row r="705">
          <cell r="B705" t="str">
            <v>8.4</v>
          </cell>
          <cell r="C705" t="str">
            <v>8.4.79</v>
          </cell>
          <cell r="Z705"/>
        </row>
        <row r="706">
          <cell r="B706" t="str">
            <v>8.4</v>
          </cell>
          <cell r="C706" t="str">
            <v>8.4.80</v>
          </cell>
          <cell r="Z706"/>
        </row>
        <row r="707">
          <cell r="B707" t="str">
            <v>8.4</v>
          </cell>
          <cell r="C707" t="str">
            <v>8.4.81</v>
          </cell>
          <cell r="Z707"/>
        </row>
        <row r="708">
          <cell r="B708" t="str">
            <v>8.4</v>
          </cell>
          <cell r="C708" t="str">
            <v>8.4.82</v>
          </cell>
          <cell r="Z708"/>
        </row>
        <row r="709">
          <cell r="B709" t="str">
            <v>8.4</v>
          </cell>
          <cell r="C709" t="str">
            <v>8.4.83</v>
          </cell>
          <cell r="Z709"/>
        </row>
        <row r="710">
          <cell r="B710" t="str">
            <v>8.4</v>
          </cell>
          <cell r="C710" t="str">
            <v>8.4.84</v>
          </cell>
          <cell r="Z710"/>
        </row>
        <row r="711">
          <cell r="B711" t="str">
            <v>8.4</v>
          </cell>
          <cell r="C711" t="str">
            <v>8.4.85</v>
          </cell>
          <cell r="Z711"/>
        </row>
        <row r="712">
          <cell r="B712" t="str">
            <v>8.4</v>
          </cell>
          <cell r="C712" t="str">
            <v>8.4.86</v>
          </cell>
          <cell r="Z712"/>
        </row>
        <row r="713">
          <cell r="B713" t="str">
            <v>8.4</v>
          </cell>
          <cell r="C713" t="str">
            <v>8.4.87</v>
          </cell>
          <cell r="Z713"/>
        </row>
        <row r="714">
          <cell r="B714" t="str">
            <v>8.4</v>
          </cell>
          <cell r="C714" t="str">
            <v>8.4.40</v>
          </cell>
          <cell r="Z714">
            <v>4216698</v>
          </cell>
        </row>
        <row r="715">
          <cell r="B715" t="str">
            <v>8.4</v>
          </cell>
          <cell r="C715" t="str">
            <v>8.4.88</v>
          </cell>
          <cell r="Z715"/>
        </row>
        <row r="716">
          <cell r="B716" t="str">
            <v>8.4</v>
          </cell>
          <cell r="C716" t="str">
            <v>8.4.89</v>
          </cell>
          <cell r="Z716"/>
        </row>
        <row r="717">
          <cell r="B717" t="str">
            <v>8.4</v>
          </cell>
          <cell r="C717" t="str">
            <v>8.4.90</v>
          </cell>
          <cell r="Z717"/>
        </row>
        <row r="718">
          <cell r="B718" t="str">
            <v>8.4</v>
          </cell>
          <cell r="C718" t="str">
            <v>8.4.91</v>
          </cell>
          <cell r="Z718"/>
        </row>
        <row r="719">
          <cell r="B719" t="str">
            <v>8.4</v>
          </cell>
          <cell r="C719" t="str">
            <v>8.4.92</v>
          </cell>
          <cell r="Z719"/>
        </row>
        <row r="720">
          <cell r="B720" t="str">
            <v>8.4</v>
          </cell>
          <cell r="C720" t="str">
            <v>8.4.93</v>
          </cell>
          <cell r="Z720"/>
        </row>
        <row r="721">
          <cell r="B721" t="str">
            <v>8.4</v>
          </cell>
          <cell r="C721" t="str">
            <v>8.4.94</v>
          </cell>
          <cell r="Z721"/>
        </row>
        <row r="722">
          <cell r="B722" t="str">
            <v>8.4</v>
          </cell>
          <cell r="C722" t="str">
            <v>8.4.95</v>
          </cell>
          <cell r="Z722"/>
        </row>
        <row r="723">
          <cell r="B723" t="str">
            <v>8.4</v>
          </cell>
          <cell r="C723" t="str">
            <v>8.4.96</v>
          </cell>
          <cell r="Z723"/>
        </row>
        <row r="724">
          <cell r="B724" t="str">
            <v>8.4</v>
          </cell>
          <cell r="C724" t="str">
            <v>8.4.97</v>
          </cell>
          <cell r="Z724"/>
        </row>
        <row r="725">
          <cell r="B725" t="str">
            <v>8.4</v>
          </cell>
          <cell r="C725" t="str">
            <v>8.4.40</v>
          </cell>
          <cell r="Z725">
            <v>4216698</v>
          </cell>
        </row>
        <row r="726">
          <cell r="B726" t="str">
            <v>8.4</v>
          </cell>
          <cell r="C726" t="str">
            <v>8.4.98</v>
          </cell>
          <cell r="Z726"/>
        </row>
        <row r="727">
          <cell r="B727" t="str">
            <v>8.4</v>
          </cell>
          <cell r="C727" t="str">
            <v>8.4.99</v>
          </cell>
          <cell r="Z727"/>
        </row>
        <row r="728">
          <cell r="B728" t="str">
            <v>8.4</v>
          </cell>
          <cell r="C728" t="str">
            <v>8.4.01</v>
          </cell>
          <cell r="Z728"/>
        </row>
        <row r="729">
          <cell r="B729" t="str">
            <v>8.4</v>
          </cell>
          <cell r="C729" t="str">
            <v>8.4.02</v>
          </cell>
          <cell r="Z729"/>
        </row>
        <row r="730">
          <cell r="B730" t="str">
            <v>8.4</v>
          </cell>
          <cell r="C730" t="str">
            <v>8.4.03</v>
          </cell>
          <cell r="Z730"/>
        </row>
        <row r="731">
          <cell r="B731" t="str">
            <v>8.4</v>
          </cell>
          <cell r="C731" t="str">
            <v>8.4.04</v>
          </cell>
          <cell r="Z731"/>
        </row>
        <row r="732">
          <cell r="B732" t="str">
            <v>8.4</v>
          </cell>
          <cell r="C732" t="str">
            <v>8.4.05</v>
          </cell>
          <cell r="Z732"/>
        </row>
        <row r="733">
          <cell r="B733" t="str">
            <v>8.4</v>
          </cell>
          <cell r="C733" t="str">
            <v>8.4.06</v>
          </cell>
          <cell r="Z733"/>
        </row>
        <row r="734">
          <cell r="B734" t="str">
            <v>8.4</v>
          </cell>
          <cell r="C734" t="str">
            <v>8.4.07</v>
          </cell>
          <cell r="Z734"/>
        </row>
        <row r="735">
          <cell r="B735" t="str">
            <v>8.4</v>
          </cell>
          <cell r="C735" t="str">
            <v>8.4.08</v>
          </cell>
          <cell r="Z735"/>
        </row>
        <row r="736">
          <cell r="B736" t="str">
            <v>8.4</v>
          </cell>
          <cell r="C736" t="str">
            <v>8.4.40</v>
          </cell>
          <cell r="Z736">
            <v>4216698</v>
          </cell>
        </row>
        <row r="737">
          <cell r="B737" t="str">
            <v>8.4</v>
          </cell>
          <cell r="C737" t="str">
            <v>8.4.09</v>
          </cell>
          <cell r="Z737"/>
        </row>
        <row r="738">
          <cell r="B738" t="str">
            <v>8.4</v>
          </cell>
          <cell r="C738" t="str">
            <v>8.4.10</v>
          </cell>
          <cell r="Z738"/>
        </row>
        <row r="739">
          <cell r="B739" t="str">
            <v>8.4</v>
          </cell>
          <cell r="C739" t="str">
            <v>8.4.11</v>
          </cell>
          <cell r="Z739"/>
        </row>
        <row r="740">
          <cell r="B740" t="str">
            <v>8.4</v>
          </cell>
          <cell r="C740" t="str">
            <v>8.4.12</v>
          </cell>
          <cell r="Z740"/>
        </row>
        <row r="741">
          <cell r="B741" t="str">
            <v>8.4</v>
          </cell>
          <cell r="C741" t="str">
            <v>8.4.13</v>
          </cell>
          <cell r="Z741"/>
        </row>
        <row r="742">
          <cell r="B742" t="str">
            <v>8.4</v>
          </cell>
          <cell r="C742" t="str">
            <v>8.4.14</v>
          </cell>
          <cell r="Z742"/>
        </row>
        <row r="743">
          <cell r="B743" t="str">
            <v>8.4</v>
          </cell>
          <cell r="C743" t="str">
            <v>8.4.15</v>
          </cell>
          <cell r="Z743"/>
        </row>
        <row r="744">
          <cell r="B744" t="str">
            <v>8.4</v>
          </cell>
          <cell r="C744" t="str">
            <v>8.4.16</v>
          </cell>
          <cell r="Z744"/>
        </row>
        <row r="745">
          <cell r="B745" t="str">
            <v>8.4</v>
          </cell>
          <cell r="C745" t="str">
            <v>8.4.17</v>
          </cell>
          <cell r="Z745"/>
        </row>
        <row r="746">
          <cell r="B746" t="str">
            <v>8.4</v>
          </cell>
          <cell r="C746" t="str">
            <v>8.4.18</v>
          </cell>
          <cell r="Z746"/>
        </row>
        <row r="747">
          <cell r="B747" t="str">
            <v>8.4</v>
          </cell>
          <cell r="C747" t="str">
            <v>8.4.19</v>
          </cell>
          <cell r="Z747"/>
        </row>
        <row r="748">
          <cell r="B748" t="str">
            <v>8.4</v>
          </cell>
          <cell r="C748" t="str">
            <v>8.4.20</v>
          </cell>
          <cell r="Z748"/>
        </row>
        <row r="749">
          <cell r="B749" t="str">
            <v>8.4</v>
          </cell>
          <cell r="C749" t="str">
            <v>8.4.50</v>
          </cell>
          <cell r="Z749">
            <v>15010235</v>
          </cell>
        </row>
        <row r="750">
          <cell r="B750" t="str">
            <v>8.4</v>
          </cell>
          <cell r="C750" t="str">
            <v>8.4.21</v>
          </cell>
          <cell r="Z750"/>
        </row>
        <row r="751">
          <cell r="B751" t="str">
            <v>8.4</v>
          </cell>
          <cell r="C751" t="str">
            <v>8.4.22</v>
          </cell>
          <cell r="Z751"/>
        </row>
        <row r="752">
          <cell r="B752" t="str">
            <v>8.4</v>
          </cell>
          <cell r="C752" t="str">
            <v>8.4.23</v>
          </cell>
          <cell r="Z752"/>
        </row>
        <row r="753">
          <cell r="B753" t="str">
            <v>8.4</v>
          </cell>
          <cell r="C753" t="str">
            <v>8.4.24</v>
          </cell>
          <cell r="Z753"/>
        </row>
        <row r="754">
          <cell r="B754" t="str">
            <v>8.4</v>
          </cell>
          <cell r="C754" t="str">
            <v>8.4.25</v>
          </cell>
          <cell r="Z754"/>
        </row>
        <row r="755">
          <cell r="B755" t="str">
            <v>8.4</v>
          </cell>
          <cell r="C755" t="str">
            <v>8.4.26</v>
          </cell>
          <cell r="Z755"/>
        </row>
        <row r="756">
          <cell r="B756" t="str">
            <v>8.4</v>
          </cell>
          <cell r="C756" t="str">
            <v>8.4.27</v>
          </cell>
          <cell r="Z756"/>
        </row>
        <row r="757">
          <cell r="B757" t="str">
            <v>8.4</v>
          </cell>
          <cell r="C757" t="str">
            <v>8.4.28</v>
          </cell>
          <cell r="Z757"/>
        </row>
        <row r="758">
          <cell r="B758" t="str">
            <v>8.4</v>
          </cell>
          <cell r="C758" t="str">
            <v>8.4.50</v>
          </cell>
          <cell r="Z758">
            <v>436289</v>
          </cell>
        </row>
        <row r="759">
          <cell r="B759" t="str">
            <v>8.4</v>
          </cell>
          <cell r="C759" t="str">
            <v>8.4.50</v>
          </cell>
          <cell r="Z759">
            <v>436289</v>
          </cell>
        </row>
        <row r="760">
          <cell r="B760" t="str">
            <v>8.4</v>
          </cell>
          <cell r="C760" t="str">
            <v>8.4.65</v>
          </cell>
          <cell r="Z760"/>
        </row>
        <row r="761">
          <cell r="B761" t="str">
            <v>8.4</v>
          </cell>
          <cell r="C761" t="str">
            <v>8.4.60</v>
          </cell>
          <cell r="Z761">
            <v>9498474</v>
          </cell>
        </row>
        <row r="762">
          <cell r="B762" t="str">
            <v>8.4</v>
          </cell>
          <cell r="C762" t="str">
            <v>8.4.66</v>
          </cell>
          <cell r="Z762"/>
        </row>
        <row r="763">
          <cell r="B763" t="str">
            <v>8.4</v>
          </cell>
          <cell r="C763" t="str">
            <v>8.4.67</v>
          </cell>
          <cell r="Z763"/>
        </row>
        <row r="764">
          <cell r="B764" t="str">
            <v>8.4</v>
          </cell>
          <cell r="C764" t="str">
            <v>8.4.68</v>
          </cell>
          <cell r="Z764"/>
        </row>
        <row r="765">
          <cell r="B765" t="str">
            <v>8.4</v>
          </cell>
          <cell r="C765" t="str">
            <v>8.4.69</v>
          </cell>
          <cell r="Z765"/>
        </row>
        <row r="766">
          <cell r="B766" t="str">
            <v>8.4</v>
          </cell>
          <cell r="C766" t="str">
            <v>8.4.70</v>
          </cell>
          <cell r="Z766"/>
        </row>
        <row r="767">
          <cell r="B767" t="str">
            <v>8.4</v>
          </cell>
          <cell r="C767" t="str">
            <v>8.4.71</v>
          </cell>
          <cell r="Z767"/>
        </row>
        <row r="768">
          <cell r="B768" t="str">
            <v>8.4</v>
          </cell>
          <cell r="C768" t="str">
            <v>8.4.72</v>
          </cell>
          <cell r="Z768"/>
        </row>
        <row r="769">
          <cell r="B769" t="str">
            <v>8.4</v>
          </cell>
          <cell r="C769" t="str">
            <v>8.4.73</v>
          </cell>
          <cell r="Z769"/>
        </row>
        <row r="770">
          <cell r="B770" t="str">
            <v>8.4</v>
          </cell>
          <cell r="C770" t="str">
            <v>8.4.74</v>
          </cell>
          <cell r="Z770"/>
        </row>
        <row r="771">
          <cell r="B771" t="str">
            <v>8.4</v>
          </cell>
          <cell r="C771" t="str">
            <v>8.4.75</v>
          </cell>
          <cell r="Z771"/>
        </row>
        <row r="772">
          <cell r="B772" t="str">
            <v>8.4</v>
          </cell>
          <cell r="C772" t="str">
            <v>8.4.76</v>
          </cell>
          <cell r="Z772"/>
        </row>
        <row r="773">
          <cell r="B773" t="str">
            <v>8.4</v>
          </cell>
          <cell r="C773" t="str">
            <v>8.4.77</v>
          </cell>
          <cell r="Z773"/>
        </row>
        <row r="774">
          <cell r="B774" t="str">
            <v>8.4</v>
          </cell>
          <cell r="C774" t="str">
            <v>8.4.78</v>
          </cell>
          <cell r="Z774"/>
        </row>
        <row r="775">
          <cell r="B775" t="str">
            <v>8.4</v>
          </cell>
          <cell r="C775" t="str">
            <v>8.4.79</v>
          </cell>
          <cell r="Z775"/>
        </row>
        <row r="776">
          <cell r="B776" t="str">
            <v>8.4</v>
          </cell>
          <cell r="C776" t="str">
            <v>8.4.80</v>
          </cell>
          <cell r="Z776"/>
        </row>
        <row r="777">
          <cell r="B777" t="str">
            <v>8.4</v>
          </cell>
          <cell r="C777" t="str">
            <v>8.4.81</v>
          </cell>
          <cell r="Z777"/>
        </row>
        <row r="778">
          <cell r="B778" t="str">
            <v>8.4</v>
          </cell>
          <cell r="C778" t="str">
            <v>8.4.82</v>
          </cell>
          <cell r="Z778"/>
        </row>
        <row r="779">
          <cell r="B779" t="str">
            <v>8.4</v>
          </cell>
          <cell r="C779" t="str">
            <v>8.4.83</v>
          </cell>
          <cell r="Z779"/>
        </row>
        <row r="780">
          <cell r="B780" t="str">
            <v>8.4</v>
          </cell>
          <cell r="C780" t="str">
            <v>8.4.84</v>
          </cell>
          <cell r="Z780"/>
        </row>
        <row r="781">
          <cell r="B781" t="str">
            <v>8.4</v>
          </cell>
          <cell r="C781" t="str">
            <v>8.4.85</v>
          </cell>
          <cell r="Z781"/>
        </row>
        <row r="782">
          <cell r="B782" t="str">
            <v>8.4</v>
          </cell>
          <cell r="C782" t="str">
            <v>8.4.60</v>
          </cell>
          <cell r="Z782">
            <v>9177559</v>
          </cell>
        </row>
        <row r="783">
          <cell r="B783" t="str">
            <v>8.4</v>
          </cell>
          <cell r="C783" t="str">
            <v>8.4.86</v>
          </cell>
          <cell r="Z783"/>
        </row>
        <row r="784">
          <cell r="B784" t="str">
            <v>8.4</v>
          </cell>
          <cell r="C784" t="str">
            <v>8.4.87</v>
          </cell>
          <cell r="Z784"/>
        </row>
        <row r="785">
          <cell r="B785" t="str">
            <v>8.4</v>
          </cell>
          <cell r="C785" t="str">
            <v>8.4.88</v>
          </cell>
          <cell r="Z785"/>
        </row>
        <row r="786">
          <cell r="B786" t="str">
            <v>8.4</v>
          </cell>
          <cell r="C786" t="str">
            <v>8.4.89</v>
          </cell>
          <cell r="Z786"/>
        </row>
        <row r="787">
          <cell r="B787" t="str">
            <v>8.4</v>
          </cell>
          <cell r="C787" t="str">
            <v>8.4.90</v>
          </cell>
          <cell r="Z787"/>
        </row>
        <row r="788">
          <cell r="B788" t="str">
            <v>8.4</v>
          </cell>
          <cell r="C788" t="str">
            <v>8.4.91</v>
          </cell>
          <cell r="Z788"/>
        </row>
        <row r="789">
          <cell r="B789" t="str">
            <v>8.4</v>
          </cell>
          <cell r="C789" t="str">
            <v>8.4.92</v>
          </cell>
          <cell r="Z789"/>
        </row>
        <row r="790">
          <cell r="B790" t="str">
            <v>8.4</v>
          </cell>
          <cell r="C790" t="str">
            <v>8.4.93</v>
          </cell>
          <cell r="Z790"/>
        </row>
        <row r="791">
          <cell r="B791" t="str">
            <v>8.4</v>
          </cell>
          <cell r="C791" t="str">
            <v>8.4.94</v>
          </cell>
          <cell r="Z791"/>
        </row>
        <row r="792">
          <cell r="B792" t="str">
            <v>8.4</v>
          </cell>
          <cell r="C792" t="str">
            <v>8.4.95</v>
          </cell>
          <cell r="Z792"/>
        </row>
        <row r="793">
          <cell r="B793" t="str">
            <v>8.4</v>
          </cell>
          <cell r="C793" t="str">
            <v>8.4.96</v>
          </cell>
          <cell r="Z793"/>
        </row>
        <row r="794">
          <cell r="B794" t="str">
            <v>8.4</v>
          </cell>
          <cell r="C794" t="str">
            <v>8.4.97</v>
          </cell>
          <cell r="Z794"/>
        </row>
        <row r="795">
          <cell r="B795" t="str">
            <v>8.4</v>
          </cell>
          <cell r="C795" t="str">
            <v>8.4.98</v>
          </cell>
          <cell r="Z795"/>
        </row>
        <row r="796">
          <cell r="B796" t="str">
            <v>8.4</v>
          </cell>
          <cell r="C796" t="str">
            <v>8.4.99</v>
          </cell>
          <cell r="Z796"/>
        </row>
        <row r="797">
          <cell r="B797" t="str">
            <v>8.4</v>
          </cell>
          <cell r="C797" t="str">
            <v>8.4.01</v>
          </cell>
          <cell r="Z797"/>
        </row>
        <row r="798">
          <cell r="B798" t="str">
            <v>8.4</v>
          </cell>
          <cell r="C798" t="str">
            <v>8.4.02</v>
          </cell>
          <cell r="Z798"/>
        </row>
        <row r="799">
          <cell r="B799" t="str">
            <v>8.4</v>
          </cell>
          <cell r="C799" t="str">
            <v>8.4.03</v>
          </cell>
          <cell r="Z799"/>
        </row>
        <row r="800">
          <cell r="B800" t="str">
            <v>8.4</v>
          </cell>
          <cell r="C800" t="str">
            <v>8.4.04</v>
          </cell>
          <cell r="Z800"/>
        </row>
        <row r="801">
          <cell r="B801" t="str">
            <v>8.4</v>
          </cell>
          <cell r="C801" t="str">
            <v>8.4.60</v>
          </cell>
          <cell r="Z801">
            <v>5813264</v>
          </cell>
        </row>
        <row r="802">
          <cell r="B802" t="str">
            <v>8.4</v>
          </cell>
          <cell r="C802" t="str">
            <v>8.4.06</v>
          </cell>
          <cell r="Z802"/>
        </row>
        <row r="803">
          <cell r="B803" t="str">
            <v>8.4</v>
          </cell>
          <cell r="C803" t="str">
            <v>8.4.07</v>
          </cell>
          <cell r="Z803"/>
        </row>
        <row r="804">
          <cell r="B804" t="str">
            <v>8.4</v>
          </cell>
          <cell r="C804" t="str">
            <v>8.4.08</v>
          </cell>
          <cell r="Z804"/>
        </row>
        <row r="805">
          <cell r="B805" t="str">
            <v>8.4</v>
          </cell>
          <cell r="C805" t="str">
            <v>8.4.09</v>
          </cell>
          <cell r="Z805"/>
        </row>
        <row r="806">
          <cell r="B806" t="str">
            <v>8.4</v>
          </cell>
          <cell r="C806" t="str">
            <v>8.4.10</v>
          </cell>
          <cell r="Z806"/>
        </row>
        <row r="807">
          <cell r="B807" t="str">
            <v>8.4</v>
          </cell>
          <cell r="C807" t="str">
            <v>8.4.11</v>
          </cell>
          <cell r="Z807"/>
        </row>
        <row r="808">
          <cell r="B808" t="str">
            <v>8.4</v>
          </cell>
          <cell r="C808" t="str">
            <v>8.4.12</v>
          </cell>
          <cell r="Z808"/>
        </row>
        <row r="809">
          <cell r="B809" t="str">
            <v>8.4</v>
          </cell>
          <cell r="C809" t="str">
            <v>8.4.13</v>
          </cell>
          <cell r="Z809"/>
        </row>
        <row r="810">
          <cell r="B810" t="str">
            <v>8.4</v>
          </cell>
          <cell r="C810" t="str">
            <v>8.4.14</v>
          </cell>
          <cell r="Z810"/>
        </row>
        <row r="811">
          <cell r="B811" t="str">
            <v>8.4</v>
          </cell>
          <cell r="C811" t="str">
            <v>8.4.15</v>
          </cell>
          <cell r="Z811"/>
        </row>
        <row r="812">
          <cell r="B812" t="str">
            <v>8.4</v>
          </cell>
          <cell r="C812" t="str">
            <v>8.4.16</v>
          </cell>
          <cell r="Z812"/>
        </row>
        <row r="813">
          <cell r="B813" t="str">
            <v>8.4</v>
          </cell>
          <cell r="C813" t="str">
            <v>8.4.17</v>
          </cell>
          <cell r="Z813"/>
        </row>
        <row r="814">
          <cell r="B814" t="str">
            <v>8.4</v>
          </cell>
          <cell r="C814" t="str">
            <v>8.4.18</v>
          </cell>
          <cell r="Z814"/>
        </row>
        <row r="815">
          <cell r="B815" t="str">
            <v>8.4</v>
          </cell>
          <cell r="C815" t="str">
            <v>8.4.19</v>
          </cell>
          <cell r="Z815"/>
        </row>
        <row r="816">
          <cell r="B816" t="str">
            <v>8.4</v>
          </cell>
          <cell r="C816" t="str">
            <v>8.4.20</v>
          </cell>
          <cell r="Z816"/>
        </row>
        <row r="817">
          <cell r="B817" t="str">
            <v>8.4</v>
          </cell>
          <cell r="C817" t="str">
            <v>8.4.21</v>
          </cell>
          <cell r="Z817"/>
        </row>
        <row r="818">
          <cell r="B818" t="str">
            <v>8.4</v>
          </cell>
          <cell r="C818" t="str">
            <v>8.4.22</v>
          </cell>
          <cell r="Z818"/>
        </row>
        <row r="819">
          <cell r="B819" t="str">
            <v>8.4</v>
          </cell>
          <cell r="C819" t="str">
            <v>8.4.23</v>
          </cell>
          <cell r="Z819"/>
        </row>
        <row r="820">
          <cell r="B820" t="str">
            <v>8.4</v>
          </cell>
          <cell r="C820" t="str">
            <v>8.4.60</v>
          </cell>
          <cell r="Z820">
            <v>979488</v>
          </cell>
        </row>
        <row r="821">
          <cell r="B821" t="str">
            <v>8.5</v>
          </cell>
          <cell r="C821" t="str">
            <v>8.5</v>
          </cell>
          <cell r="Z821">
            <v>188420463</v>
          </cell>
        </row>
        <row r="822">
          <cell r="B822" t="str">
            <v>8.5</v>
          </cell>
          <cell r="C822" t="str">
            <v>8.5.01</v>
          </cell>
          <cell r="Z822"/>
        </row>
        <row r="823">
          <cell r="B823" t="str">
            <v>8.5</v>
          </cell>
          <cell r="C823" t="str">
            <v>8.5.02</v>
          </cell>
          <cell r="Z823"/>
        </row>
        <row r="824">
          <cell r="B824" t="str">
            <v>8.5</v>
          </cell>
          <cell r="C824" t="str">
            <v>8.5.03</v>
          </cell>
          <cell r="Z824"/>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row>
        <row r="840">
          <cell r="B840" t="str">
            <v>8.5</v>
          </cell>
          <cell r="C840" t="str">
            <v>8.5.11</v>
          </cell>
          <cell r="Z840">
            <v>2945520</v>
          </cell>
        </row>
        <row r="841">
          <cell r="B841" t="str">
            <v>8.5</v>
          </cell>
          <cell r="C841" t="str">
            <v>8.5.11</v>
          </cell>
          <cell r="Z841">
            <v>883154</v>
          </cell>
        </row>
        <row r="842">
          <cell r="B842" t="str">
            <v>8.5</v>
          </cell>
          <cell r="C842" t="str">
            <v>8.5.06</v>
          </cell>
          <cell r="Z842"/>
        </row>
        <row r="843">
          <cell r="B843" t="str">
            <v>8.5</v>
          </cell>
          <cell r="C843" t="str">
            <v>8.5.07</v>
          </cell>
          <cell r="Z843"/>
        </row>
        <row r="844">
          <cell r="B844" t="str">
            <v>8.5</v>
          </cell>
          <cell r="C844" t="str">
            <v>8.5.08</v>
          </cell>
          <cell r="Z844"/>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row>
        <row r="865">
          <cell r="B865" t="str">
            <v>8.5</v>
          </cell>
          <cell r="C865" t="str">
            <v>8.5.12</v>
          </cell>
          <cell r="Z865"/>
        </row>
        <row r="866">
          <cell r="B866" t="str">
            <v>8.5</v>
          </cell>
          <cell r="C866" t="str">
            <v>8.5.13</v>
          </cell>
          <cell r="Z866"/>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row>
        <row r="871">
          <cell r="B871" t="str">
            <v>8.5</v>
          </cell>
          <cell r="C871" t="str">
            <v>8.5.22</v>
          </cell>
          <cell r="Z871">
            <v>95585</v>
          </cell>
        </row>
        <row r="872">
          <cell r="B872" t="str">
            <v>8.5</v>
          </cell>
          <cell r="C872" t="str">
            <v>8.5.22</v>
          </cell>
          <cell r="Z872">
            <v>90610</v>
          </cell>
        </row>
        <row r="873">
          <cell r="B873" t="str">
            <v>8.5</v>
          </cell>
          <cell r="C873" t="str">
            <v>8.5.15</v>
          </cell>
          <cell r="Z873"/>
        </row>
        <row r="874">
          <cell r="B874" t="str">
            <v>8.5</v>
          </cell>
          <cell r="C874" t="str">
            <v>8.5.22</v>
          </cell>
          <cell r="Z874">
            <v>95585</v>
          </cell>
        </row>
        <row r="875">
          <cell r="B875" t="str">
            <v>8.5</v>
          </cell>
          <cell r="C875" t="str">
            <v>8.5.22</v>
          </cell>
          <cell r="Z875">
            <v>90610</v>
          </cell>
        </row>
        <row r="876">
          <cell r="B876" t="str">
            <v>8.5</v>
          </cell>
          <cell r="C876" t="str">
            <v>8.5.16</v>
          </cell>
          <cell r="Z876"/>
        </row>
        <row r="877">
          <cell r="B877" t="str">
            <v>8.5</v>
          </cell>
          <cell r="C877" t="str">
            <v>8.5.22</v>
          </cell>
          <cell r="Z877">
            <v>95585</v>
          </cell>
        </row>
        <row r="878">
          <cell r="B878" t="str">
            <v>8.5</v>
          </cell>
          <cell r="C878" t="str">
            <v>8.5.22</v>
          </cell>
          <cell r="Z878">
            <v>90610</v>
          </cell>
        </row>
        <row r="879">
          <cell r="B879" t="str">
            <v>8.5</v>
          </cell>
          <cell r="C879" t="str">
            <v>8.5.17</v>
          </cell>
          <cell r="Z879"/>
        </row>
        <row r="880">
          <cell r="B880" t="str">
            <v>8.5</v>
          </cell>
          <cell r="C880" t="str">
            <v>8.5.22</v>
          </cell>
          <cell r="Z880">
            <v>95585</v>
          </cell>
        </row>
        <row r="881">
          <cell r="B881" t="str">
            <v>8.5</v>
          </cell>
          <cell r="C881" t="str">
            <v>8.5.22</v>
          </cell>
          <cell r="Z881">
            <v>90610</v>
          </cell>
        </row>
        <row r="882">
          <cell r="B882" t="str">
            <v>8.5</v>
          </cell>
          <cell r="C882" t="str">
            <v>8.5.18</v>
          </cell>
          <cell r="Z882"/>
        </row>
        <row r="883">
          <cell r="B883" t="str">
            <v>8.5</v>
          </cell>
          <cell r="C883" t="str">
            <v>8.5.22</v>
          </cell>
          <cell r="Z883">
            <v>95585</v>
          </cell>
        </row>
        <row r="884">
          <cell r="B884" t="str">
            <v>8.5</v>
          </cell>
          <cell r="C884" t="str">
            <v>8.5.23</v>
          </cell>
          <cell r="Z884">
            <v>90610</v>
          </cell>
        </row>
        <row r="885">
          <cell r="B885" t="str">
            <v>8.5</v>
          </cell>
          <cell r="C885" t="str">
            <v>8.5.19</v>
          </cell>
          <cell r="Z885"/>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row>
        <row r="890">
          <cell r="B890" t="str">
            <v>8.5</v>
          </cell>
          <cell r="C890" t="str">
            <v>8.5.23</v>
          </cell>
          <cell r="Z890">
            <v>12094390</v>
          </cell>
        </row>
        <row r="891">
          <cell r="B891" t="str">
            <v>8.5</v>
          </cell>
          <cell r="C891" t="str">
            <v>8.5.21</v>
          </cell>
          <cell r="Z891"/>
        </row>
        <row r="892">
          <cell r="B892" t="str">
            <v>8.5</v>
          </cell>
          <cell r="C892" t="str">
            <v>8.5.22</v>
          </cell>
          <cell r="Z892"/>
        </row>
        <row r="893">
          <cell r="B893" t="str">
            <v>8.5</v>
          </cell>
          <cell r="C893" t="str">
            <v>8.5.23</v>
          </cell>
          <cell r="Z893"/>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row>
        <row r="901">
          <cell r="B901" t="str">
            <v>8.5</v>
          </cell>
          <cell r="C901" t="str">
            <v>8.5.24</v>
          </cell>
          <cell r="Z901">
            <v>4448821</v>
          </cell>
        </row>
        <row r="902">
          <cell r="B902" t="str">
            <v>8.5</v>
          </cell>
          <cell r="C902" t="str">
            <v>8.5.24</v>
          </cell>
          <cell r="Z902">
            <v>2179772</v>
          </cell>
        </row>
        <row r="903">
          <cell r="B903" t="str">
            <v>8.5</v>
          </cell>
          <cell r="C903" t="str">
            <v>8.5.25</v>
          </cell>
          <cell r="Z903"/>
        </row>
        <row r="904">
          <cell r="B904" t="str">
            <v>8.5</v>
          </cell>
          <cell r="C904" t="str">
            <v>8.5.26</v>
          </cell>
          <cell r="Z904"/>
        </row>
        <row r="905">
          <cell r="B905" t="str">
            <v>8.5</v>
          </cell>
          <cell r="C905" t="str">
            <v>8.5.27</v>
          </cell>
          <cell r="Z905"/>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row>
        <row r="913">
          <cell r="B913" t="str">
            <v>8.5</v>
          </cell>
          <cell r="C913" t="str">
            <v>8.5.29</v>
          </cell>
          <cell r="Z913"/>
        </row>
        <row r="914">
          <cell r="B914" t="str">
            <v>8.5</v>
          </cell>
          <cell r="C914" t="str">
            <v>8.5.30</v>
          </cell>
          <cell r="Z914"/>
        </row>
        <row r="915">
          <cell r="B915" t="str">
            <v>8.5</v>
          </cell>
          <cell r="C915" t="str">
            <v>8.5.31</v>
          </cell>
          <cell r="Z915"/>
        </row>
        <row r="916">
          <cell r="B916" t="str">
            <v>8.5</v>
          </cell>
          <cell r="C916" t="str">
            <v>8.5.32</v>
          </cell>
          <cell r="Z916"/>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row>
        <row r="933">
          <cell r="B933" t="str">
            <v>8.6</v>
          </cell>
          <cell r="C933" t="str">
            <v>8.6.11</v>
          </cell>
          <cell r="Z933">
            <v>3221092</v>
          </cell>
        </row>
        <row r="934">
          <cell r="B934" t="str">
            <v>8.7</v>
          </cell>
          <cell r="C934" t="str">
            <v>8.7</v>
          </cell>
          <cell r="Z934">
            <v>87661852</v>
          </cell>
        </row>
        <row r="935">
          <cell r="B935" t="str">
            <v>8.7</v>
          </cell>
          <cell r="C935" t="str">
            <v>8.7.01</v>
          </cell>
          <cell r="Z935"/>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row>
        <row r="941">
          <cell r="B941" t="str">
            <v>8.7</v>
          </cell>
          <cell r="C941" t="str">
            <v>8.7.10</v>
          </cell>
          <cell r="Z941">
            <v>9733152</v>
          </cell>
        </row>
        <row r="942">
          <cell r="B942" t="str">
            <v>8.7</v>
          </cell>
          <cell r="C942" t="str">
            <v>8.7.03</v>
          </cell>
          <cell r="Z942"/>
        </row>
        <row r="943">
          <cell r="B943" t="str">
            <v>8.7</v>
          </cell>
          <cell r="C943" t="str">
            <v>8.7.04</v>
          </cell>
          <cell r="Z943"/>
        </row>
        <row r="944">
          <cell r="B944" t="str">
            <v>8.7</v>
          </cell>
          <cell r="C944" t="str">
            <v>8.7.05</v>
          </cell>
          <cell r="Z944"/>
        </row>
        <row r="945">
          <cell r="B945" t="str">
            <v>8.7</v>
          </cell>
          <cell r="C945" t="str">
            <v>8.7.10</v>
          </cell>
          <cell r="Z945">
            <v>2433288</v>
          </cell>
        </row>
        <row r="946">
          <cell r="B946" t="str">
            <v>8.7</v>
          </cell>
          <cell r="C946" t="str">
            <v>8.7.06</v>
          </cell>
          <cell r="Z946"/>
        </row>
        <row r="947">
          <cell r="B947" t="str">
            <v>8.7</v>
          </cell>
          <cell r="C947" t="str">
            <v>8.7.10</v>
          </cell>
          <cell r="Z947">
            <v>8516508</v>
          </cell>
        </row>
        <row r="948">
          <cell r="B948" t="str">
            <v>8.7</v>
          </cell>
          <cell r="C948" t="str">
            <v>8.7.07</v>
          </cell>
          <cell r="Z948"/>
        </row>
        <row r="949">
          <cell r="B949" t="str">
            <v>8.7</v>
          </cell>
          <cell r="C949" t="str">
            <v>8.7.10</v>
          </cell>
          <cell r="Z949">
            <v>938248</v>
          </cell>
        </row>
        <row r="950">
          <cell r="B950" t="str">
            <v>8.7</v>
          </cell>
          <cell r="C950" t="str">
            <v>8.7.08</v>
          </cell>
          <cell r="Z950"/>
        </row>
        <row r="951">
          <cell r="B951" t="str">
            <v>8.7</v>
          </cell>
          <cell r="C951" t="str">
            <v>8.7.10</v>
          </cell>
          <cell r="Z951">
            <v>6969048</v>
          </cell>
        </row>
        <row r="952">
          <cell r="B952" t="str">
            <v>8.7</v>
          </cell>
          <cell r="C952" t="str">
            <v>8.7.11</v>
          </cell>
          <cell r="Z952">
            <v>733584</v>
          </cell>
        </row>
        <row r="953">
          <cell r="B953"/>
          <cell r="C953"/>
          <cell r="Z953"/>
        </row>
        <row r="954">
          <cell r="B954" t="str">
            <v>09</v>
          </cell>
          <cell r="C954" t="str">
            <v>09</v>
          </cell>
          <cell r="Z954"/>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cell r="C959"/>
          <cell r="Z959"/>
        </row>
        <row r="960">
          <cell r="B960" t="str">
            <v>10</v>
          </cell>
          <cell r="C960" t="str">
            <v>10</v>
          </cell>
          <cell r="Z960"/>
        </row>
        <row r="961">
          <cell r="B961" t="str">
            <v>10-</v>
          </cell>
          <cell r="C961" t="str">
            <v>10-01</v>
          </cell>
          <cell r="Z961">
            <v>3553145.1052969121</v>
          </cell>
        </row>
        <row r="962">
          <cell r="B962" t="str">
            <v>10-</v>
          </cell>
          <cell r="C962" t="str">
            <v>10-01-</v>
          </cell>
          <cell r="Z962">
            <v>3553145.1052969121</v>
          </cell>
        </row>
        <row r="963">
          <cell r="B963"/>
          <cell r="C963"/>
          <cell r="Z963"/>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cell r="C967"/>
          <cell r="Z967"/>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cell r="C971"/>
          <cell r="Z971"/>
        </row>
        <row r="972">
          <cell r="B972" t="str">
            <v>10-</v>
          </cell>
          <cell r="C972" t="str">
            <v>10-05</v>
          </cell>
          <cell r="Z972">
            <v>119957952.00626302</v>
          </cell>
        </row>
        <row r="973">
          <cell r="B973" t="str">
            <v>10-</v>
          </cell>
          <cell r="C973" t="str">
            <v>10-05-</v>
          </cell>
          <cell r="Z973">
            <v>119957952.00626302</v>
          </cell>
        </row>
        <row r="974">
          <cell r="B974"/>
          <cell r="C974"/>
          <cell r="Z974"/>
        </row>
        <row r="975">
          <cell r="B975" t="str">
            <v>11</v>
          </cell>
          <cell r="C975" t="str">
            <v>11</v>
          </cell>
          <cell r="Z975"/>
        </row>
        <row r="976">
          <cell r="B976" t="str">
            <v>11-</v>
          </cell>
          <cell r="C976" t="str">
            <v>11-01</v>
          </cell>
          <cell r="Z976">
            <v>103513132.22356945</v>
          </cell>
        </row>
        <row r="977">
          <cell r="B977" t="str">
            <v>11-</v>
          </cell>
          <cell r="C977" t="str">
            <v>11-01-</v>
          </cell>
          <cell r="Z977">
            <v>103513132.22356945</v>
          </cell>
        </row>
        <row r="978">
          <cell r="B978"/>
          <cell r="C978"/>
          <cell r="Z978"/>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cell r="C987"/>
          <cell r="Z987"/>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cell r="C993"/>
          <cell r="Z993"/>
        </row>
        <row r="994">
          <cell r="B994" t="str">
            <v>12</v>
          </cell>
          <cell r="C994" t="str">
            <v>12</v>
          </cell>
          <cell r="Z994"/>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cell r="C1000"/>
          <cell r="Z1000"/>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cell r="C1032"/>
          <cell r="Z1032"/>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cell r="C1039"/>
          <cell r="Z1039"/>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cell r="C1044"/>
          <cell r="Z1044"/>
        </row>
        <row r="1045">
          <cell r="B1045" t="str">
            <v>13</v>
          </cell>
          <cell r="C1045" t="str">
            <v>13</v>
          </cell>
          <cell r="Z1045"/>
        </row>
        <row r="1046">
          <cell r="B1046" t="str">
            <v>13-</v>
          </cell>
          <cell r="C1046" t="str">
            <v>13-01-</v>
          </cell>
          <cell r="Z1046"/>
        </row>
        <row r="1047">
          <cell r="B1047"/>
          <cell r="C1047"/>
          <cell r="Z1047"/>
        </row>
        <row r="1048">
          <cell r="B1048" t="str">
            <v>14</v>
          </cell>
          <cell r="C1048" t="str">
            <v>14</v>
          </cell>
          <cell r="Z1048"/>
        </row>
        <row r="1049">
          <cell r="B1049" t="str">
            <v>14-</v>
          </cell>
          <cell r="C1049" t="str">
            <v>14-01</v>
          </cell>
          <cell r="Z1049">
            <v>34886661.243826859</v>
          </cell>
        </row>
        <row r="1050">
          <cell r="B1050" t="str">
            <v>14-</v>
          </cell>
          <cell r="C1050" t="str">
            <v>14-01-</v>
          </cell>
          <cell r="Z1050">
            <v>34886661.243826859</v>
          </cell>
        </row>
        <row r="1051">
          <cell r="B1051"/>
          <cell r="C1051"/>
          <cell r="Z1051"/>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cell r="C1055"/>
          <cell r="Z1055"/>
        </row>
        <row r="1056">
          <cell r="B1056" t="str">
            <v>16</v>
          </cell>
          <cell r="C1056" t="str">
            <v>16</v>
          </cell>
          <cell r="Z1056"/>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cell r="C1064"/>
          <cell r="Z1064"/>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cell r="C1076"/>
          <cell r="Z1076"/>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cell r="C1087"/>
          <cell r="Z1087"/>
        </row>
        <row r="1088">
          <cell r="B1088" t="str">
            <v>17</v>
          </cell>
          <cell r="C1088" t="str">
            <v>17</v>
          </cell>
          <cell r="Z1088"/>
        </row>
        <row r="1089">
          <cell r="B1089" t="str">
            <v>17-</v>
          </cell>
          <cell r="C1089" t="str">
            <v>17-01</v>
          </cell>
          <cell r="Z1089">
            <v>5141840.3032504059</v>
          </cell>
        </row>
        <row r="1090">
          <cell r="B1090" t="str">
            <v>17-</v>
          </cell>
          <cell r="C1090" t="str">
            <v>17-01-</v>
          </cell>
          <cell r="Z1090">
            <v>5141840.3032504059</v>
          </cell>
        </row>
        <row r="1091">
          <cell r="B1091"/>
          <cell r="C1091"/>
          <cell r="Z1091"/>
        </row>
        <row r="1092">
          <cell r="B1092" t="str">
            <v>18</v>
          </cell>
          <cell r="C1092" t="str">
            <v>18</v>
          </cell>
          <cell r="Z1092"/>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cell r="C1096"/>
          <cell r="Z1096"/>
        </row>
        <row r="1097">
          <cell r="B1097" t="str">
            <v>19</v>
          </cell>
          <cell r="C1097" t="str">
            <v>19</v>
          </cell>
          <cell r="Z1097"/>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cell r="C1104"/>
          <cell r="Z1104"/>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cell r="C1114"/>
          <cell r="Z1114"/>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cell r="C1130"/>
          <cell r="Z1130"/>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cell r="C1134"/>
          <cell r="Z1134"/>
        </row>
        <row r="1135">
          <cell r="B1135" t="str">
            <v>19-</v>
          </cell>
          <cell r="C1135" t="str">
            <v>19-08</v>
          </cell>
          <cell r="Z1135">
            <v>4793375</v>
          </cell>
        </row>
        <row r="1136">
          <cell r="B1136" t="str">
            <v>19-</v>
          </cell>
          <cell r="C1136" t="str">
            <v>19-08-</v>
          </cell>
          <cell r="Z1136">
            <v>4793375</v>
          </cell>
        </row>
        <row r="1137">
          <cell r="B1137"/>
          <cell r="C1137"/>
          <cell r="Z1137"/>
        </row>
        <row r="1138">
          <cell r="B1138"/>
          <cell r="C1138"/>
        </row>
        <row r="1146">
          <cell r="B1146" t="str">
            <v>22</v>
          </cell>
          <cell r="C1146" t="str">
            <v>22</v>
          </cell>
          <cell r="Z1146"/>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row>
        <row r="1192">
          <cell r="B1192" t="str">
            <v>22.</v>
          </cell>
          <cell r="C1192" t="str">
            <v>22.101</v>
          </cell>
          <cell r="Z1192">
            <v>44230000</v>
          </cell>
        </row>
        <row r="1193">
          <cell r="B1193" t="str">
            <v>22.</v>
          </cell>
          <cell r="C1193" t="str">
            <v>22.1.0</v>
          </cell>
          <cell r="Z1193"/>
        </row>
        <row r="1194">
          <cell r="B1194" t="str">
            <v>22.</v>
          </cell>
          <cell r="C1194" t="str">
            <v>22.1.0</v>
          </cell>
          <cell r="Z1194"/>
        </row>
        <row r="1195">
          <cell r="B1195" t="str">
            <v>22.</v>
          </cell>
          <cell r="C1195" t="str">
            <v>22.1.0</v>
          </cell>
          <cell r="Z1195"/>
        </row>
        <row r="1196">
          <cell r="B1196" t="str">
            <v>22.</v>
          </cell>
          <cell r="C1196" t="str">
            <v>22.1.0</v>
          </cell>
          <cell r="Z1196"/>
        </row>
        <row r="1197">
          <cell r="B1197" t="str">
            <v>22.</v>
          </cell>
          <cell r="C1197" t="str">
            <v>22.1.0</v>
          </cell>
          <cell r="Z1197"/>
        </row>
        <row r="1198">
          <cell r="B1198" t="str">
            <v>22.</v>
          </cell>
          <cell r="C1198" t="str">
            <v>22.1.0</v>
          </cell>
          <cell r="Z1198"/>
        </row>
        <row r="1199">
          <cell r="B1199" t="str">
            <v>22.</v>
          </cell>
          <cell r="C1199" t="str">
            <v>22.1.0</v>
          </cell>
          <cell r="Z1199"/>
        </row>
        <row r="1200">
          <cell r="B1200" t="str">
            <v>22.</v>
          </cell>
          <cell r="C1200" t="str">
            <v>22.1.0</v>
          </cell>
          <cell r="Z1200"/>
        </row>
        <row r="1201">
          <cell r="B1201" t="str">
            <v>22.</v>
          </cell>
          <cell r="C1201" t="str">
            <v>22.1.1</v>
          </cell>
          <cell r="Z1201"/>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row>
        <row r="1214">
          <cell r="B1214" t="str">
            <v>22.</v>
          </cell>
          <cell r="C1214" t="str">
            <v>22.1.1</v>
          </cell>
          <cell r="Z1214"/>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row>
        <row r="1225">
          <cell r="B1225" t="str">
            <v>22.</v>
          </cell>
          <cell r="C1225" t="str">
            <v>22.300</v>
          </cell>
          <cell r="Z1225"/>
        </row>
        <row r="1226">
          <cell r="B1226" t="str">
            <v>22.</v>
          </cell>
          <cell r="C1226" t="str">
            <v>22.301</v>
          </cell>
          <cell r="Z1226">
            <v>3760235</v>
          </cell>
        </row>
        <row r="1227">
          <cell r="B1227" t="str">
            <v>22.</v>
          </cell>
          <cell r="C1227" t="str">
            <v>22.301</v>
          </cell>
          <cell r="Z1227"/>
        </row>
        <row r="1228">
          <cell r="B1228" t="str">
            <v>22.</v>
          </cell>
          <cell r="C1228" t="str">
            <v>22.301</v>
          </cell>
          <cell r="Z1228"/>
        </row>
        <row r="1229">
          <cell r="B1229" t="str">
            <v>22.</v>
          </cell>
          <cell r="C1229" t="str">
            <v>22.301</v>
          </cell>
          <cell r="Z1229"/>
        </row>
        <row r="1230">
          <cell r="B1230" t="str">
            <v>22.</v>
          </cell>
          <cell r="C1230" t="str">
            <v>22.301</v>
          </cell>
          <cell r="Z1230"/>
        </row>
        <row r="1231">
          <cell r="B1231" t="str">
            <v>22.</v>
          </cell>
          <cell r="C1231" t="str">
            <v>22.301</v>
          </cell>
          <cell r="Z1231"/>
        </row>
        <row r="1232">
          <cell r="B1232" t="str">
            <v>22.</v>
          </cell>
          <cell r="C1232" t="str">
            <v>22.301</v>
          </cell>
          <cell r="Z1232"/>
        </row>
        <row r="1233">
          <cell r="B1233" t="str">
            <v>22.</v>
          </cell>
          <cell r="C1233" t="str">
            <v>22.301</v>
          </cell>
          <cell r="Z1233"/>
        </row>
        <row r="1234">
          <cell r="B1234" t="str">
            <v>22.</v>
          </cell>
          <cell r="C1234" t="str">
            <v>22.301</v>
          </cell>
          <cell r="Z1234"/>
        </row>
        <row r="1235">
          <cell r="B1235" t="str">
            <v>22.</v>
          </cell>
          <cell r="C1235" t="str">
            <v>22.302</v>
          </cell>
          <cell r="Z1235">
            <v>410647</v>
          </cell>
        </row>
        <row r="1236">
          <cell r="B1236" t="str">
            <v>22.</v>
          </cell>
          <cell r="C1236" t="str">
            <v>22.303</v>
          </cell>
          <cell r="Z1236">
            <v>410647</v>
          </cell>
        </row>
        <row r="1237">
          <cell r="B1237" t="str">
            <v>22.</v>
          </cell>
          <cell r="C1237" t="str">
            <v>22.303</v>
          </cell>
          <cell r="Z1237"/>
        </row>
        <row r="1238">
          <cell r="B1238" t="str">
            <v>22.</v>
          </cell>
          <cell r="C1238" t="str">
            <v>22.304</v>
          </cell>
          <cell r="Z1238">
            <v>3760235</v>
          </cell>
        </row>
        <row r="1239">
          <cell r="B1239" t="str">
            <v>22.</v>
          </cell>
          <cell r="C1239" t="str">
            <v>22.304</v>
          </cell>
          <cell r="Z1239"/>
        </row>
        <row r="1240">
          <cell r="B1240" t="str">
            <v>22.</v>
          </cell>
          <cell r="C1240" t="str">
            <v>22.304</v>
          </cell>
          <cell r="Z1240"/>
        </row>
        <row r="1241">
          <cell r="B1241" t="str">
            <v>22.</v>
          </cell>
          <cell r="C1241" t="str">
            <v>22.304</v>
          </cell>
          <cell r="Z1241"/>
        </row>
        <row r="1242">
          <cell r="B1242" t="str">
            <v>22.</v>
          </cell>
          <cell r="C1242" t="str">
            <v>22.304</v>
          </cell>
          <cell r="Z1242"/>
        </row>
        <row r="1243">
          <cell r="B1243" t="str">
            <v>22.</v>
          </cell>
          <cell r="C1243" t="str">
            <v>22.304</v>
          </cell>
          <cell r="Z1243"/>
        </row>
        <row r="1244">
          <cell r="B1244" t="str">
            <v>22.</v>
          </cell>
          <cell r="C1244" t="str">
            <v>22.304</v>
          </cell>
          <cell r="Z1244"/>
        </row>
        <row r="1245">
          <cell r="B1245" t="str">
            <v>22.</v>
          </cell>
          <cell r="C1245" t="str">
            <v>22.304</v>
          </cell>
          <cell r="Z1245"/>
        </row>
        <row r="1246">
          <cell r="B1246" t="str">
            <v>22.</v>
          </cell>
          <cell r="C1246" t="str">
            <v>22.304</v>
          </cell>
          <cell r="Z1246"/>
        </row>
        <row r="1247">
          <cell r="B1247" t="str">
            <v>22.</v>
          </cell>
          <cell r="C1247" t="str">
            <v>22.305</v>
          </cell>
          <cell r="Z1247">
            <v>410647</v>
          </cell>
        </row>
        <row r="1248">
          <cell r="B1248" t="str">
            <v>22.</v>
          </cell>
          <cell r="C1248" t="str">
            <v>22.306</v>
          </cell>
          <cell r="Z1248">
            <v>410647</v>
          </cell>
        </row>
        <row r="1249">
          <cell r="B1249" t="str">
            <v>22.</v>
          </cell>
          <cell r="C1249" t="str">
            <v>22.306</v>
          </cell>
          <cell r="Z1249"/>
        </row>
        <row r="1250">
          <cell r="B1250" t="str">
            <v>22.</v>
          </cell>
          <cell r="C1250" t="str">
            <v>22.307</v>
          </cell>
          <cell r="Z1250">
            <v>3760235</v>
          </cell>
        </row>
        <row r="1251">
          <cell r="B1251" t="str">
            <v>22.</v>
          </cell>
          <cell r="C1251" t="str">
            <v>22.307</v>
          </cell>
          <cell r="Z1251"/>
        </row>
        <row r="1252">
          <cell r="B1252" t="str">
            <v>22.</v>
          </cell>
          <cell r="C1252" t="str">
            <v>22.307</v>
          </cell>
          <cell r="Z1252"/>
        </row>
        <row r="1253">
          <cell r="B1253" t="str">
            <v>22.</v>
          </cell>
          <cell r="C1253" t="str">
            <v>22.307</v>
          </cell>
          <cell r="Z1253"/>
        </row>
        <row r="1254">
          <cell r="B1254" t="str">
            <v>22.</v>
          </cell>
          <cell r="C1254" t="str">
            <v>22.307</v>
          </cell>
          <cell r="Z1254"/>
        </row>
        <row r="1255">
          <cell r="B1255" t="str">
            <v>22.</v>
          </cell>
          <cell r="C1255" t="str">
            <v>22.307</v>
          </cell>
          <cell r="Z1255"/>
        </row>
        <row r="1256">
          <cell r="B1256" t="str">
            <v>22.</v>
          </cell>
          <cell r="C1256" t="str">
            <v>22.307</v>
          </cell>
          <cell r="Z1256"/>
        </row>
        <row r="1257">
          <cell r="B1257" t="str">
            <v>22.</v>
          </cell>
          <cell r="C1257" t="str">
            <v>22.307</v>
          </cell>
          <cell r="Z1257"/>
        </row>
        <row r="1258">
          <cell r="B1258" t="str">
            <v>22.</v>
          </cell>
          <cell r="C1258" t="str">
            <v>22.307</v>
          </cell>
          <cell r="Z1258"/>
        </row>
        <row r="1259">
          <cell r="B1259" t="str">
            <v>22.</v>
          </cell>
          <cell r="C1259" t="str">
            <v>22.308</v>
          </cell>
          <cell r="Z1259">
            <v>410647</v>
          </cell>
        </row>
        <row r="1260">
          <cell r="B1260" t="str">
            <v>22.</v>
          </cell>
          <cell r="C1260" t="str">
            <v>22.309</v>
          </cell>
          <cell r="Z1260">
            <v>410647</v>
          </cell>
        </row>
        <row r="1261">
          <cell r="B1261" t="str">
            <v>22.</v>
          </cell>
          <cell r="C1261" t="str">
            <v>22.309</v>
          </cell>
          <cell r="Z1261"/>
        </row>
        <row r="1262">
          <cell r="B1262" t="str">
            <v>22.</v>
          </cell>
          <cell r="C1262" t="str">
            <v>22.310</v>
          </cell>
          <cell r="Z1262">
            <v>3160235</v>
          </cell>
        </row>
        <row r="1263">
          <cell r="B1263" t="str">
            <v>22.</v>
          </cell>
          <cell r="C1263" t="str">
            <v>22.310</v>
          </cell>
          <cell r="Z1263"/>
        </row>
        <row r="1264">
          <cell r="B1264" t="str">
            <v>22.</v>
          </cell>
          <cell r="C1264" t="str">
            <v>22.310</v>
          </cell>
          <cell r="Z1264"/>
        </row>
        <row r="1265">
          <cell r="B1265" t="str">
            <v>22.</v>
          </cell>
          <cell r="C1265" t="str">
            <v>22.310</v>
          </cell>
          <cell r="Z1265"/>
        </row>
        <row r="1266">
          <cell r="B1266" t="str">
            <v>22.</v>
          </cell>
          <cell r="C1266" t="str">
            <v>22.310</v>
          </cell>
          <cell r="Z1266"/>
        </row>
        <row r="1267">
          <cell r="B1267" t="str">
            <v>22.</v>
          </cell>
          <cell r="C1267" t="str">
            <v>22.310</v>
          </cell>
          <cell r="Z1267"/>
        </row>
        <row r="1268">
          <cell r="B1268" t="str">
            <v>22.</v>
          </cell>
          <cell r="C1268" t="str">
            <v>22.310</v>
          </cell>
          <cell r="Z1268"/>
        </row>
        <row r="1269">
          <cell r="B1269" t="str">
            <v>22.</v>
          </cell>
          <cell r="C1269" t="str">
            <v>22.310</v>
          </cell>
          <cell r="Z1269"/>
        </row>
        <row r="1270">
          <cell r="B1270" t="str">
            <v>22.</v>
          </cell>
          <cell r="C1270" t="str">
            <v>22.310</v>
          </cell>
          <cell r="Z1270"/>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cell r="C1287"/>
          <cell r="Z1287"/>
        </row>
        <row r="1288">
          <cell r="B1288"/>
          <cell r="C1288"/>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cell r="J2"/>
          <cell r="K2"/>
          <cell r="L2"/>
        </row>
        <row r="3">
          <cell r="G3">
            <v>2</v>
          </cell>
          <cell r="H3">
            <v>2199.3599999999997</v>
          </cell>
          <cell r="I3"/>
          <cell r="J3">
            <v>4398.7199999999993</v>
          </cell>
          <cell r="K3"/>
          <cell r="L3"/>
        </row>
        <row r="4">
          <cell r="G4">
            <v>12</v>
          </cell>
          <cell r="H4">
            <v>1475</v>
          </cell>
          <cell r="I4"/>
          <cell r="J4">
            <v>17700</v>
          </cell>
          <cell r="K4"/>
          <cell r="L4"/>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cell r="J7">
            <v>56160.000000000007</v>
          </cell>
          <cell r="K7"/>
          <cell r="L7"/>
        </row>
        <row r="8">
          <cell r="G8">
            <v>2</v>
          </cell>
          <cell r="H8">
            <v>43000.039999999994</v>
          </cell>
          <cell r="I8"/>
          <cell r="J8">
            <v>86000.079999999987</v>
          </cell>
          <cell r="K8"/>
          <cell r="L8"/>
        </row>
        <row r="9">
          <cell r="G9">
            <v>24</v>
          </cell>
          <cell r="H9">
            <v>2568.2400000000002</v>
          </cell>
          <cell r="I9"/>
          <cell r="J9">
            <v>61637.760000000009</v>
          </cell>
          <cell r="K9"/>
          <cell r="L9"/>
        </row>
        <row r="10">
          <cell r="G10">
            <v>7</v>
          </cell>
          <cell r="H10">
            <v>31320.000000000004</v>
          </cell>
          <cell r="I10"/>
          <cell r="J10">
            <v>219240.00000000003</v>
          </cell>
          <cell r="K10"/>
          <cell r="L10"/>
        </row>
        <row r="11">
          <cell r="G11">
            <v>1</v>
          </cell>
          <cell r="H11">
            <v>221401.08</v>
          </cell>
          <cell r="I11"/>
          <cell r="J11">
            <v>221401.08</v>
          </cell>
          <cell r="K11"/>
          <cell r="L11"/>
        </row>
        <row r="12">
          <cell r="G12">
            <v>20.157357435463943</v>
          </cell>
          <cell r="H12">
            <v>22667</v>
          </cell>
          <cell r="I12"/>
          <cell r="J12">
            <v>456906.82098966121</v>
          </cell>
          <cell r="K12"/>
          <cell r="L12"/>
        </row>
        <row r="13">
          <cell r="G13">
            <v>200</v>
          </cell>
          <cell r="H13">
            <v>1562</v>
          </cell>
          <cell r="I13">
            <v>312400</v>
          </cell>
          <cell r="J13"/>
          <cell r="K13"/>
          <cell r="L13"/>
        </row>
        <row r="14">
          <cell r="G14">
            <v>100</v>
          </cell>
          <cell r="H14">
            <v>1760</v>
          </cell>
          <cell r="I14">
            <v>176000</v>
          </cell>
          <cell r="J14"/>
          <cell r="K14"/>
          <cell r="L14"/>
        </row>
        <row r="15">
          <cell r="G15">
            <v>1643</v>
          </cell>
          <cell r="H15">
            <v>1760</v>
          </cell>
          <cell r="I15">
            <v>2891680</v>
          </cell>
          <cell r="J15"/>
          <cell r="K15"/>
          <cell r="L15"/>
        </row>
        <row r="16">
          <cell r="G16">
            <v>525</v>
          </cell>
          <cell r="H16">
            <v>2910</v>
          </cell>
          <cell r="I16">
            <v>1527750</v>
          </cell>
          <cell r="J16"/>
          <cell r="K16"/>
          <cell r="L16"/>
        </row>
        <row r="17">
          <cell r="G17">
            <v>75</v>
          </cell>
          <cell r="H17">
            <v>8600.1923076923085</v>
          </cell>
          <cell r="I17"/>
          <cell r="J17"/>
          <cell r="K17">
            <v>645014.42307692301</v>
          </cell>
          <cell r="L17"/>
        </row>
        <row r="18">
          <cell r="G18">
            <v>150</v>
          </cell>
          <cell r="H18">
            <v>4300.0961538461543</v>
          </cell>
          <cell r="I18"/>
          <cell r="J18"/>
          <cell r="K18">
            <v>645014.42307692301</v>
          </cell>
          <cell r="L18"/>
        </row>
        <row r="19">
          <cell r="G19">
            <v>1.1499999999999999</v>
          </cell>
          <cell r="H19">
            <v>1357392.0669533652</v>
          </cell>
          <cell r="I19"/>
          <cell r="J19">
            <v>15610.008769963699</v>
          </cell>
          <cell r="K19"/>
          <cell r="L19"/>
        </row>
        <row r="20">
          <cell r="G20">
            <v>3</v>
          </cell>
          <cell r="H20">
            <v>1357392.0669533652</v>
          </cell>
          <cell r="I20">
            <v>40721.762008600956</v>
          </cell>
          <cell r="J20"/>
          <cell r="K20"/>
          <cell r="L20"/>
        </row>
        <row r="21">
          <cell r="G21" t="str">
            <v>01-01-010</v>
          </cell>
          <cell r="H21">
            <v>8330943.1757300589</v>
          </cell>
          <cell r="I21">
            <v>5084649.7598460475</v>
          </cell>
          <cell r="J21">
            <v>1888901.3489306462</v>
          </cell>
          <cell r="K21">
            <v>1357392.0669533652</v>
          </cell>
          <cell r="L21">
            <v>0</v>
          </cell>
        </row>
        <row r="22">
          <cell r="I22"/>
          <cell r="J22"/>
          <cell r="K22"/>
          <cell r="L22"/>
        </row>
        <row r="23">
          <cell r="G23">
            <v>1</v>
          </cell>
          <cell r="H23">
            <v>5160.1153846153848</v>
          </cell>
          <cell r="I23"/>
          <cell r="J23"/>
          <cell r="K23">
            <v>5160.1153846153848</v>
          </cell>
          <cell r="L23"/>
        </row>
        <row r="24">
          <cell r="G24">
            <v>0.5</v>
          </cell>
          <cell r="H24">
            <v>8600.1923076923085</v>
          </cell>
          <cell r="I24"/>
          <cell r="J24"/>
          <cell r="K24">
            <v>4300.0961538461543</v>
          </cell>
          <cell r="L24"/>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cell r="J26">
            <v>2644.1387999999997</v>
          </cell>
          <cell r="K26"/>
          <cell r="L26"/>
        </row>
        <row r="27">
          <cell r="G27">
            <v>2.5</v>
          </cell>
          <cell r="H27">
            <v>1194.48</v>
          </cell>
          <cell r="I27">
            <v>2986.2</v>
          </cell>
          <cell r="J27"/>
          <cell r="K27"/>
          <cell r="L27"/>
        </row>
        <row r="28">
          <cell r="G28">
            <v>1.1499999999999999</v>
          </cell>
          <cell r="H28">
            <v>9499.5065051307702</v>
          </cell>
          <cell r="I28"/>
          <cell r="J28">
            <v>109.24432480900384</v>
          </cell>
          <cell r="K28"/>
          <cell r="L28"/>
        </row>
        <row r="29">
          <cell r="G29">
            <v>3</v>
          </cell>
          <cell r="H29">
            <v>9499.5065051307702</v>
          </cell>
          <cell r="I29">
            <v>284.98519515392314</v>
          </cell>
          <cell r="J29"/>
          <cell r="K29"/>
          <cell r="L29"/>
        </row>
        <row r="30">
          <cell r="G30" t="str">
            <v>01-01-020</v>
          </cell>
          <cell r="H30">
            <v>16043.797375093696</v>
          </cell>
          <cell r="I30">
            <v>3351.2779951539228</v>
          </cell>
          <cell r="J30">
            <v>3193.0128748090037</v>
          </cell>
          <cell r="K30">
            <v>9499.5065051307702</v>
          </cell>
          <cell r="L30">
            <v>0</v>
          </cell>
        </row>
        <row r="31">
          <cell r="I31"/>
          <cell r="J31"/>
          <cell r="K31"/>
          <cell r="L31"/>
        </row>
        <row r="32">
          <cell r="G32">
            <v>0.01</v>
          </cell>
          <cell r="H32">
            <v>2199.3599999999997</v>
          </cell>
          <cell r="I32"/>
          <cell r="J32">
            <v>21.993600000000001</v>
          </cell>
          <cell r="K32"/>
          <cell r="L32"/>
        </row>
        <row r="33">
          <cell r="G33">
            <v>0.7</v>
          </cell>
          <cell r="H33">
            <v>885</v>
          </cell>
          <cell r="I33">
            <v>619.5</v>
          </cell>
          <cell r="J33"/>
          <cell r="K33"/>
          <cell r="L33"/>
        </row>
        <row r="34">
          <cell r="G34">
            <v>0.02</v>
          </cell>
          <cell r="H34">
            <v>2568.2400000000002</v>
          </cell>
          <cell r="I34"/>
          <cell r="J34">
            <v>51.364800000000002</v>
          </cell>
          <cell r="K34"/>
          <cell r="L34"/>
        </row>
        <row r="35">
          <cell r="G35">
            <v>0.15</v>
          </cell>
          <cell r="H35">
            <v>8600.1923076923085</v>
          </cell>
          <cell r="I35"/>
          <cell r="J35"/>
          <cell r="K35">
            <v>1290.0288461538462</v>
          </cell>
          <cell r="L35"/>
        </row>
        <row r="36">
          <cell r="G36">
            <v>1.1499999999999999</v>
          </cell>
          <cell r="H36">
            <v>1290.0288461538462</v>
          </cell>
          <cell r="I36"/>
          <cell r="J36">
            <v>14.83533173076923</v>
          </cell>
          <cell r="K36"/>
          <cell r="L36"/>
        </row>
        <row r="37">
          <cell r="G37">
            <v>2</v>
          </cell>
          <cell r="H37">
            <v>1290.0288461538462</v>
          </cell>
          <cell r="I37">
            <v>25.800576923076925</v>
          </cell>
          <cell r="J37"/>
          <cell r="K37"/>
          <cell r="L37"/>
        </row>
        <row r="38">
          <cell r="G38" t="str">
            <v>01-02-010</v>
          </cell>
          <cell r="H38">
            <v>2023.5231548076924</v>
          </cell>
          <cell r="I38">
            <v>645.30057692307696</v>
          </cell>
          <cell r="J38">
            <v>88.19373173076923</v>
          </cell>
          <cell r="K38">
            <v>1290.0288461538462</v>
          </cell>
          <cell r="L38">
            <v>0</v>
          </cell>
        </row>
        <row r="39">
          <cell r="I39"/>
          <cell r="J39"/>
          <cell r="K39"/>
          <cell r="L39"/>
        </row>
        <row r="40">
          <cell r="G40">
            <v>1.841</v>
          </cell>
          <cell r="H40">
            <v>5160.1153846153848</v>
          </cell>
          <cell r="I40"/>
          <cell r="J40"/>
          <cell r="K40">
            <v>9499.7724230769236</v>
          </cell>
          <cell r="L40"/>
        </row>
        <row r="41">
          <cell r="G41">
            <v>1.2568999999999999</v>
          </cell>
          <cell r="H41">
            <v>4300.0961538461543</v>
          </cell>
          <cell r="I41"/>
          <cell r="J41"/>
          <cell r="K41">
            <v>5404.7908557692299</v>
          </cell>
          <cell r="L41"/>
        </row>
        <row r="42">
          <cell r="G42">
            <v>0.75</v>
          </cell>
          <cell r="H42">
            <v>4300.0961538461543</v>
          </cell>
          <cell r="I42"/>
          <cell r="J42"/>
          <cell r="K42">
            <v>3225.0721153846152</v>
          </cell>
          <cell r="L42"/>
        </row>
        <row r="43">
          <cell r="G43">
            <v>0.4695414847161572</v>
          </cell>
          <cell r="H43">
            <v>10950</v>
          </cell>
          <cell r="I43">
            <v>5141.4792576419213</v>
          </cell>
          <cell r="J43"/>
          <cell r="K43"/>
          <cell r="L43"/>
        </row>
        <row r="44">
          <cell r="G44">
            <v>1.1499999999999999</v>
          </cell>
          <cell r="H44">
            <v>18129.635394230769</v>
          </cell>
          <cell r="I44"/>
          <cell r="J44">
            <v>208.49080703365382</v>
          </cell>
          <cell r="K44"/>
          <cell r="L44"/>
        </row>
        <row r="45">
          <cell r="G45">
            <v>2</v>
          </cell>
          <cell r="H45">
            <v>18129.635394230769</v>
          </cell>
          <cell r="I45">
            <v>362.59270788461538</v>
          </cell>
          <cell r="J45"/>
          <cell r="K45"/>
          <cell r="L45"/>
        </row>
        <row r="46">
          <cell r="G46" t="str">
            <v>02-01-020</v>
          </cell>
          <cell r="H46">
            <v>23842.19816679096</v>
          </cell>
          <cell r="I46">
            <v>5504.0719655265366</v>
          </cell>
          <cell r="J46">
            <v>208.49080703365382</v>
          </cell>
          <cell r="K46">
            <v>18129.635394230769</v>
          </cell>
          <cell r="L46">
            <v>0</v>
          </cell>
        </row>
        <row r="47">
          <cell r="I47"/>
          <cell r="J47"/>
          <cell r="K47"/>
          <cell r="L47"/>
        </row>
        <row r="48">
          <cell r="G48">
            <v>7.0000000000000007E-2</v>
          </cell>
          <cell r="H48">
            <v>44660</v>
          </cell>
          <cell r="I48">
            <v>3126.2000000000003</v>
          </cell>
          <cell r="J48"/>
          <cell r="K48"/>
          <cell r="L48"/>
        </row>
        <row r="49">
          <cell r="G49">
            <v>1.0447</v>
          </cell>
          <cell r="H49">
            <v>5160.1153846153848</v>
          </cell>
          <cell r="I49"/>
          <cell r="J49"/>
          <cell r="K49">
            <v>5390.7725423076918</v>
          </cell>
          <cell r="L49"/>
        </row>
        <row r="50">
          <cell r="G50">
            <v>1.1499999999999999</v>
          </cell>
          <cell r="H50">
            <v>5390.7725423076918</v>
          </cell>
          <cell r="I50"/>
          <cell r="J50">
            <v>61.993884236538449</v>
          </cell>
          <cell r="K50"/>
          <cell r="L50"/>
        </row>
        <row r="51">
          <cell r="G51">
            <v>2</v>
          </cell>
          <cell r="H51">
            <v>5390.7725423076918</v>
          </cell>
          <cell r="I51">
            <v>107.81545084615384</v>
          </cell>
          <cell r="J51"/>
          <cell r="K51"/>
          <cell r="L51"/>
        </row>
        <row r="52">
          <cell r="G52" t="str">
            <v>02-01-030</v>
          </cell>
          <cell r="H52">
            <v>8686.7818773903855</v>
          </cell>
          <cell r="I52">
            <v>3234.0154508461542</v>
          </cell>
          <cell r="J52">
            <v>61.993884236538449</v>
          </cell>
          <cell r="K52">
            <v>5390.7725423076918</v>
          </cell>
          <cell r="L52">
            <v>0</v>
          </cell>
        </row>
        <row r="53">
          <cell r="I53"/>
          <cell r="J53"/>
          <cell r="K53"/>
          <cell r="L53"/>
        </row>
        <row r="54">
          <cell r="G54">
            <v>1.25</v>
          </cell>
          <cell r="H54">
            <v>31320.000000000004</v>
          </cell>
          <cell r="I54"/>
          <cell r="J54">
            <v>39150.000000000007</v>
          </cell>
          <cell r="K54"/>
          <cell r="L54"/>
        </row>
        <row r="55">
          <cell r="G55">
            <v>3.3329999999999999E-2</v>
          </cell>
          <cell r="H55">
            <v>44660</v>
          </cell>
          <cell r="I55">
            <v>1488.5177999999999</v>
          </cell>
          <cell r="J55"/>
          <cell r="K55"/>
          <cell r="L55"/>
        </row>
        <row r="56">
          <cell r="G56">
            <v>1.0447</v>
          </cell>
          <cell r="H56">
            <v>5160.1153846153848</v>
          </cell>
          <cell r="I56"/>
          <cell r="J56"/>
          <cell r="K56">
            <v>5390.7725423076918</v>
          </cell>
          <cell r="L56"/>
        </row>
        <row r="57">
          <cell r="G57">
            <v>1.1499999999999999</v>
          </cell>
          <cell r="H57">
            <v>5390.7725423076918</v>
          </cell>
          <cell r="I57"/>
          <cell r="J57">
            <v>61.993884236538449</v>
          </cell>
          <cell r="K57"/>
          <cell r="L57"/>
        </row>
        <row r="58">
          <cell r="G58">
            <v>2</v>
          </cell>
          <cell r="H58">
            <v>5390.7725423076918</v>
          </cell>
          <cell r="I58">
            <v>107.81545084615384</v>
          </cell>
          <cell r="J58"/>
          <cell r="K58"/>
          <cell r="L58"/>
        </row>
        <row r="59">
          <cell r="G59" t="str">
            <v>02-01-040</v>
          </cell>
          <cell r="H59">
            <v>46199.09967739039</v>
          </cell>
          <cell r="I59">
            <v>1596.3332508461538</v>
          </cell>
          <cell r="J59">
            <v>39211.993884236545</v>
          </cell>
          <cell r="K59">
            <v>5390.7725423076918</v>
          </cell>
          <cell r="L59">
            <v>0</v>
          </cell>
        </row>
        <row r="60">
          <cell r="I60"/>
          <cell r="J60"/>
          <cell r="K60"/>
          <cell r="L60"/>
        </row>
        <row r="61">
          <cell r="G61">
            <v>1.03</v>
          </cell>
          <cell r="H61">
            <v>1821.1999999999998</v>
          </cell>
          <cell r="I61"/>
          <cell r="J61">
            <v>1875.836</v>
          </cell>
          <cell r="K61"/>
          <cell r="L61"/>
        </row>
        <row r="62">
          <cell r="G62">
            <v>2.5000000000000001E-2</v>
          </cell>
          <cell r="H62">
            <v>2199.3599999999997</v>
          </cell>
          <cell r="I62"/>
          <cell r="J62">
            <v>54.984000000000002</v>
          </cell>
          <cell r="K62"/>
          <cell r="L62"/>
        </row>
        <row r="63">
          <cell r="G63">
            <v>4.0689999999999997E-2</v>
          </cell>
          <cell r="H63">
            <v>8600.1923076923085</v>
          </cell>
          <cell r="I63"/>
          <cell r="J63"/>
          <cell r="K63">
            <v>349.94182499999994</v>
          </cell>
          <cell r="L63"/>
        </row>
        <row r="64">
          <cell r="G64">
            <v>1.163E-2</v>
          </cell>
          <cell r="H64">
            <v>4300.0961538461543</v>
          </cell>
          <cell r="I64"/>
          <cell r="J64"/>
          <cell r="K64">
            <v>50.010118269230766</v>
          </cell>
          <cell r="L64"/>
        </row>
        <row r="65">
          <cell r="G65">
            <v>1.1499999999999999</v>
          </cell>
          <cell r="H65">
            <v>399.9519432692307</v>
          </cell>
          <cell r="I65"/>
          <cell r="J65">
            <v>4.5994473475961524</v>
          </cell>
          <cell r="K65"/>
          <cell r="L65"/>
        </row>
        <row r="66">
          <cell r="G66">
            <v>3</v>
          </cell>
          <cell r="H66">
            <v>399.9519432692307</v>
          </cell>
          <cell r="I66">
            <v>11.998558298076921</v>
          </cell>
          <cell r="J66"/>
          <cell r="K66"/>
          <cell r="L66"/>
        </row>
        <row r="67">
          <cell r="G67" t="str">
            <v>02-02-010</v>
          </cell>
          <cell r="H67">
            <v>2347.3699489149039</v>
          </cell>
          <cell r="I67">
            <v>11.998558298076921</v>
          </cell>
          <cell r="J67">
            <v>1935.4194473475961</v>
          </cell>
          <cell r="K67">
            <v>399.9519432692307</v>
          </cell>
          <cell r="L67">
            <v>0</v>
          </cell>
        </row>
        <row r="68">
          <cell r="I68"/>
          <cell r="J68"/>
          <cell r="K68"/>
          <cell r="L68"/>
        </row>
        <row r="69">
          <cell r="G69">
            <v>1.03</v>
          </cell>
          <cell r="H69">
            <v>271367.72653846152</v>
          </cell>
          <cell r="I69">
            <v>40046.400000000001</v>
          </cell>
          <cell r="J69">
            <v>219814.875</v>
          </cell>
          <cell r="K69">
            <v>19647.483334615386</v>
          </cell>
          <cell r="L69">
            <v>0</v>
          </cell>
        </row>
        <row r="70">
          <cell r="G70">
            <v>4.5</v>
          </cell>
          <cell r="H70">
            <v>8600.1923076923085</v>
          </cell>
          <cell r="I70"/>
          <cell r="J70"/>
          <cell r="K70">
            <v>38700.865384615383</v>
          </cell>
          <cell r="L70"/>
        </row>
        <row r="71">
          <cell r="G71">
            <v>13.5</v>
          </cell>
          <cell r="H71">
            <v>4300.0961538461543</v>
          </cell>
          <cell r="I71"/>
          <cell r="J71"/>
          <cell r="K71">
            <v>58051.298076923078</v>
          </cell>
          <cell r="L71"/>
        </row>
        <row r="72">
          <cell r="G72">
            <v>0.125</v>
          </cell>
          <cell r="H72">
            <v>36331.200000000004</v>
          </cell>
          <cell r="I72">
            <v>4541.4000000000005</v>
          </cell>
          <cell r="J72"/>
          <cell r="K72"/>
          <cell r="L72"/>
        </row>
        <row r="73">
          <cell r="G73">
            <v>1.03</v>
          </cell>
          <cell r="H73">
            <v>4800</v>
          </cell>
          <cell r="I73"/>
          <cell r="J73"/>
          <cell r="K73"/>
          <cell r="L73">
            <v>4944</v>
          </cell>
        </row>
        <row r="74">
          <cell r="G74">
            <v>1.1499999999999999</v>
          </cell>
          <cell r="H74">
            <v>121343.64679615384</v>
          </cell>
          <cell r="I74"/>
          <cell r="J74">
            <v>1395.4519381557691</v>
          </cell>
          <cell r="K74"/>
          <cell r="L74"/>
        </row>
        <row r="75">
          <cell r="G75">
            <v>3</v>
          </cell>
          <cell r="H75">
            <v>121343.64679615384</v>
          </cell>
          <cell r="I75">
            <v>3640.3094038846152</v>
          </cell>
          <cell r="J75"/>
          <cell r="K75"/>
          <cell r="L75"/>
        </row>
        <row r="76">
          <cell r="G76" t="str">
            <v>02-03-010</v>
          </cell>
          <cell r="H76">
            <v>390782.08313819428</v>
          </cell>
          <cell r="I76">
            <v>48228.10940388462</v>
          </cell>
          <cell r="J76">
            <v>221210.32693815578</v>
          </cell>
          <cell r="K76">
            <v>116399.64679615384</v>
          </cell>
          <cell r="L76">
            <v>4944</v>
          </cell>
        </row>
        <row r="77">
          <cell r="I77"/>
          <cell r="J77"/>
          <cell r="K77"/>
          <cell r="L77"/>
        </row>
        <row r="78">
          <cell r="G78">
            <v>1.03</v>
          </cell>
          <cell r="H78">
            <v>271367.72653846152</v>
          </cell>
          <cell r="I78">
            <v>40046.400000000001</v>
          </cell>
          <cell r="J78">
            <v>219814.875</v>
          </cell>
          <cell r="K78">
            <v>19647.483334615386</v>
          </cell>
          <cell r="L78">
            <v>0</v>
          </cell>
        </row>
        <row r="79">
          <cell r="G79">
            <v>4.5580999999999996</v>
          </cell>
          <cell r="H79">
            <v>8600.1923076923085</v>
          </cell>
          <cell r="I79"/>
          <cell r="J79"/>
          <cell r="K79">
            <v>39200.536557692307</v>
          </cell>
          <cell r="L79"/>
        </row>
        <row r="80">
          <cell r="G80">
            <v>13.674299999999999</v>
          </cell>
          <cell r="H80">
            <v>4300.0961538461543</v>
          </cell>
          <cell r="I80"/>
          <cell r="J80"/>
          <cell r="K80">
            <v>58800.80483653846</v>
          </cell>
          <cell r="L80"/>
        </row>
        <row r="81">
          <cell r="G81">
            <v>0.125</v>
          </cell>
          <cell r="H81">
            <v>36331.200000000004</v>
          </cell>
          <cell r="I81">
            <v>4541.4000000000005</v>
          </cell>
          <cell r="J81"/>
          <cell r="K81"/>
          <cell r="L81"/>
        </row>
        <row r="82">
          <cell r="G82">
            <v>1.03</v>
          </cell>
          <cell r="H82">
            <v>4800</v>
          </cell>
          <cell r="I82"/>
          <cell r="J82"/>
          <cell r="K82"/>
          <cell r="L82">
            <v>4944</v>
          </cell>
        </row>
        <row r="83">
          <cell r="G83">
            <v>1.1499999999999999</v>
          </cell>
          <cell r="H83">
            <v>122592.82472884616</v>
          </cell>
          <cell r="I83"/>
          <cell r="J83">
            <v>1409.8174843817305</v>
          </cell>
          <cell r="K83"/>
          <cell r="L83"/>
        </row>
        <row r="84">
          <cell r="G84">
            <v>3</v>
          </cell>
          <cell r="H84">
            <v>122592.82472884616</v>
          </cell>
          <cell r="I84">
            <v>3677.7847418653851</v>
          </cell>
          <cell r="J84"/>
          <cell r="K84"/>
          <cell r="L84"/>
        </row>
        <row r="85">
          <cell r="G85" t="str">
            <v>02-03-020</v>
          </cell>
          <cell r="H85">
            <v>392083.10195509327</v>
          </cell>
          <cell r="I85">
            <v>48265.584741865387</v>
          </cell>
          <cell r="J85">
            <v>221224.69248438173</v>
          </cell>
          <cell r="K85">
            <v>117648.82472884616</v>
          </cell>
          <cell r="L85">
            <v>4944</v>
          </cell>
        </row>
        <row r="86">
          <cell r="I86"/>
          <cell r="J86"/>
          <cell r="K86"/>
          <cell r="L86"/>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cell r="J88"/>
          <cell r="K88">
            <v>1548.0346153846153</v>
          </cell>
          <cell r="L88"/>
        </row>
        <row r="89">
          <cell r="G89">
            <v>1.1499999999999999</v>
          </cell>
          <cell r="H89">
            <v>2466.1868460576925</v>
          </cell>
          <cell r="I89"/>
          <cell r="J89">
            <v>28.361148729663459</v>
          </cell>
          <cell r="K89"/>
          <cell r="L89"/>
        </row>
        <row r="90">
          <cell r="G90">
            <v>3</v>
          </cell>
          <cell r="H90">
            <v>2466.1868460576925</v>
          </cell>
          <cell r="I90">
            <v>73.985605381730778</v>
          </cell>
          <cell r="J90"/>
          <cell r="K90"/>
          <cell r="L90"/>
        </row>
        <row r="91">
          <cell r="G91" t="str">
            <v>02-03-030</v>
          </cell>
          <cell r="H91">
            <v>12035.057600169086</v>
          </cell>
          <cell r="I91">
            <v>1976.1896053817309</v>
          </cell>
          <cell r="J91">
            <v>7592.6811487296645</v>
          </cell>
          <cell r="K91">
            <v>2466.1868460576925</v>
          </cell>
          <cell r="L91">
            <v>0</v>
          </cell>
        </row>
        <row r="92">
          <cell r="I92"/>
          <cell r="J92"/>
          <cell r="K92"/>
          <cell r="L92"/>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cell r="J95"/>
          <cell r="K95">
            <v>59771.336538461539</v>
          </cell>
          <cell r="L95"/>
        </row>
        <row r="96">
          <cell r="G96">
            <v>20.85</v>
          </cell>
          <cell r="H96">
            <v>4300.0961538461543</v>
          </cell>
          <cell r="I96"/>
          <cell r="J96"/>
          <cell r="K96">
            <v>89657.004807692312</v>
          </cell>
          <cell r="L96"/>
        </row>
        <row r="97">
          <cell r="G97">
            <v>14.285714285714286</v>
          </cell>
          <cell r="H97">
            <v>425.952</v>
          </cell>
          <cell r="I97">
            <v>6085.0285714285719</v>
          </cell>
          <cell r="J97"/>
          <cell r="K97"/>
          <cell r="L97"/>
        </row>
        <row r="98">
          <cell r="G98">
            <v>0.125</v>
          </cell>
          <cell r="H98">
            <v>36331.200000000004</v>
          </cell>
          <cell r="I98">
            <v>4541.4000000000005</v>
          </cell>
          <cell r="J98"/>
          <cell r="K98"/>
          <cell r="L98"/>
        </row>
        <row r="99">
          <cell r="G99">
            <v>1.03</v>
          </cell>
          <cell r="H99">
            <v>4800</v>
          </cell>
          <cell r="I99"/>
          <cell r="J99"/>
          <cell r="K99"/>
          <cell r="L99">
            <v>4944</v>
          </cell>
        </row>
        <row r="100">
          <cell r="G100">
            <v>1.1499999999999999</v>
          </cell>
          <cell r="H100">
            <v>174795.73403076924</v>
          </cell>
          <cell r="I100"/>
          <cell r="J100">
            <v>2010.1509413538461</v>
          </cell>
          <cell r="K100"/>
          <cell r="L100"/>
        </row>
        <row r="101">
          <cell r="G101">
            <v>3</v>
          </cell>
          <cell r="H101">
            <v>174795.73403076924</v>
          </cell>
          <cell r="I101">
            <v>5243.8720209230778</v>
          </cell>
          <cell r="J101"/>
          <cell r="K101"/>
          <cell r="L101"/>
        </row>
        <row r="102">
          <cell r="G102" t="str">
            <v>02-03-040</v>
          </cell>
          <cell r="H102">
            <v>453136.50692927476</v>
          </cell>
          <cell r="I102">
            <v>55916.700592351655</v>
          </cell>
          <cell r="J102">
            <v>222424.07230615383</v>
          </cell>
          <cell r="K102">
            <v>169851.73403076924</v>
          </cell>
          <cell r="L102">
            <v>4944</v>
          </cell>
        </row>
        <row r="103">
          <cell r="I103"/>
          <cell r="J103"/>
          <cell r="K103"/>
          <cell r="L103"/>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cell r="J106"/>
          <cell r="K106">
            <v>4902.1096153846147</v>
          </cell>
          <cell r="L106"/>
        </row>
        <row r="107">
          <cell r="G107">
            <v>1.1399999999999999</v>
          </cell>
          <cell r="H107">
            <v>4300.0961538461543</v>
          </cell>
          <cell r="I107"/>
          <cell r="J107"/>
          <cell r="K107">
            <v>4902.1096153846147</v>
          </cell>
          <cell r="L107"/>
        </row>
        <row r="108">
          <cell r="G108">
            <v>0.10500000000000001</v>
          </cell>
          <cell r="H108">
            <v>4800</v>
          </cell>
          <cell r="I108"/>
          <cell r="J108"/>
          <cell r="K108"/>
          <cell r="L108">
            <v>504.00000000000006</v>
          </cell>
        </row>
        <row r="109">
          <cell r="G109">
            <v>1</v>
          </cell>
          <cell r="H109">
            <v>605.88</v>
          </cell>
          <cell r="I109"/>
          <cell r="J109">
            <v>605.88</v>
          </cell>
          <cell r="K109"/>
          <cell r="L109"/>
        </row>
        <row r="110">
          <cell r="G110">
            <v>1.1499999999999999</v>
          </cell>
          <cell r="H110">
            <v>12311.11801730769</v>
          </cell>
          <cell r="I110"/>
          <cell r="J110">
            <v>141.57785719903842</v>
          </cell>
          <cell r="K110"/>
          <cell r="L110"/>
        </row>
        <row r="111">
          <cell r="G111">
            <v>3</v>
          </cell>
          <cell r="H111">
            <v>12311.11801730769</v>
          </cell>
          <cell r="I111">
            <v>369.33354051923072</v>
          </cell>
          <cell r="J111"/>
          <cell r="K111"/>
          <cell r="L111"/>
        </row>
        <row r="112">
          <cell r="G112" t="str">
            <v>02-03-070</v>
          </cell>
          <cell r="H112">
            <v>41124.009915025963</v>
          </cell>
          <cell r="I112">
            <v>5657.1215405192315</v>
          </cell>
          <cell r="J112">
            <v>23155.770357199042</v>
          </cell>
          <cell r="K112">
            <v>11807.11801730769</v>
          </cell>
          <cell r="L112">
            <v>504.00000000000006</v>
          </cell>
        </row>
        <row r="113">
          <cell r="I113"/>
          <cell r="J113"/>
          <cell r="K113"/>
          <cell r="L113"/>
        </row>
        <row r="114">
          <cell r="G114">
            <v>1.03</v>
          </cell>
          <cell r="H114">
            <v>1821.1999999999998</v>
          </cell>
          <cell r="I114"/>
          <cell r="J114">
            <v>1875.836</v>
          </cell>
          <cell r="K114"/>
          <cell r="L114"/>
        </row>
        <row r="115">
          <cell r="G115">
            <v>2.5000000000000001E-2</v>
          </cell>
          <cell r="H115">
            <v>2199.3599999999997</v>
          </cell>
          <cell r="I115"/>
          <cell r="J115">
            <v>54.984000000000002</v>
          </cell>
          <cell r="K115"/>
          <cell r="L115"/>
        </row>
        <row r="116">
          <cell r="G116">
            <v>4.0689999999999997E-2</v>
          </cell>
          <cell r="H116">
            <v>8600.1923076923085</v>
          </cell>
          <cell r="I116"/>
          <cell r="J116"/>
          <cell r="K116">
            <v>349.94182499999994</v>
          </cell>
          <cell r="L116"/>
        </row>
        <row r="117">
          <cell r="G117">
            <v>1.163E-2</v>
          </cell>
          <cell r="H117">
            <v>4300.0961538461543</v>
          </cell>
          <cell r="I117"/>
          <cell r="J117"/>
          <cell r="K117">
            <v>50.010118269230766</v>
          </cell>
          <cell r="L117"/>
        </row>
        <row r="118">
          <cell r="G118">
            <v>1.1499999999999999</v>
          </cell>
          <cell r="H118">
            <v>399.9519432692307</v>
          </cell>
          <cell r="I118"/>
          <cell r="J118">
            <v>4.5994473475961524</v>
          </cell>
          <cell r="K118"/>
          <cell r="L118"/>
        </row>
        <row r="119">
          <cell r="G119">
            <v>3</v>
          </cell>
          <cell r="H119">
            <v>399.9519432692307</v>
          </cell>
          <cell r="I119">
            <v>11.998558298076921</v>
          </cell>
          <cell r="J119"/>
          <cell r="K119"/>
          <cell r="L119"/>
        </row>
        <row r="120">
          <cell r="G120" t="str">
            <v>04-01-010</v>
          </cell>
          <cell r="H120">
            <v>2347.3699489149039</v>
          </cell>
          <cell r="I120">
            <v>11.998558298076921</v>
          </cell>
          <cell r="J120">
            <v>1935.4194473475961</v>
          </cell>
          <cell r="K120">
            <v>399.9519432692307</v>
          </cell>
          <cell r="L120">
            <v>0</v>
          </cell>
        </row>
        <row r="121">
          <cell r="I121"/>
          <cell r="J121"/>
          <cell r="K121"/>
          <cell r="L121"/>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cell r="J124"/>
          <cell r="K124">
            <v>64001.771134615388</v>
          </cell>
          <cell r="L124"/>
        </row>
        <row r="125">
          <cell r="G125">
            <v>22.325700000000001</v>
          </cell>
          <cell r="H125">
            <v>4300.0961538461543</v>
          </cell>
          <cell r="I125"/>
          <cell r="J125"/>
          <cell r="K125">
            <v>96002.656701923086</v>
          </cell>
          <cell r="L125"/>
        </row>
        <row r="126">
          <cell r="G126">
            <v>16.666666666666668</v>
          </cell>
          <cell r="H126">
            <v>2784</v>
          </cell>
          <cell r="I126">
            <v>46400</v>
          </cell>
          <cell r="J126"/>
          <cell r="K126"/>
          <cell r="L126"/>
        </row>
        <row r="127">
          <cell r="G127">
            <v>32</v>
          </cell>
          <cell r="H127">
            <v>28.999999999999996</v>
          </cell>
          <cell r="I127">
            <v>927.99999999999989</v>
          </cell>
          <cell r="J127"/>
          <cell r="K127"/>
          <cell r="L127"/>
        </row>
        <row r="128">
          <cell r="G128">
            <v>50</v>
          </cell>
          <cell r="H128">
            <v>212.976</v>
          </cell>
          <cell r="I128">
            <v>10648.800000000001</v>
          </cell>
          <cell r="J128"/>
          <cell r="K128"/>
          <cell r="L128"/>
        </row>
        <row r="129">
          <cell r="G129">
            <v>4</v>
          </cell>
          <cell r="H129">
            <v>841.88159999999993</v>
          </cell>
          <cell r="I129">
            <v>3367.5263999999997</v>
          </cell>
          <cell r="J129"/>
          <cell r="K129"/>
          <cell r="L129"/>
        </row>
        <row r="130">
          <cell r="G130">
            <v>0.125</v>
          </cell>
          <cell r="H130">
            <v>36331.200000000004</v>
          </cell>
          <cell r="I130">
            <v>4541.4000000000005</v>
          </cell>
          <cell r="J130"/>
          <cell r="K130"/>
          <cell r="L130"/>
        </row>
        <row r="131">
          <cell r="G131">
            <v>1.03</v>
          </cell>
          <cell r="H131">
            <v>4800</v>
          </cell>
          <cell r="I131"/>
          <cell r="J131"/>
          <cell r="K131"/>
          <cell r="L131">
            <v>4944</v>
          </cell>
        </row>
        <row r="132">
          <cell r="G132">
            <v>1.1499999999999999</v>
          </cell>
          <cell r="H132">
            <v>190141.74518076924</v>
          </cell>
          <cell r="I132"/>
          <cell r="J132">
            <v>2186.6300695788464</v>
          </cell>
          <cell r="K132"/>
          <cell r="L132"/>
        </row>
        <row r="133">
          <cell r="G133">
            <v>3</v>
          </cell>
          <cell r="H133">
            <v>190141.74518076924</v>
          </cell>
          <cell r="I133">
            <v>5704.2523554230775</v>
          </cell>
          <cell r="J133"/>
          <cell r="K133"/>
          <cell r="L133"/>
        </row>
        <row r="134">
          <cell r="G134" t="str">
            <v>04-02-010</v>
          </cell>
          <cell r="H134">
            <v>531837.00000577117</v>
          </cell>
          <cell r="I134">
            <v>111636.37875542307</v>
          </cell>
          <cell r="J134">
            <v>230058.87606957887</v>
          </cell>
          <cell r="K134">
            <v>185197.74518076924</v>
          </cell>
          <cell r="L134">
            <v>4944</v>
          </cell>
        </row>
        <row r="135">
          <cell r="I135"/>
          <cell r="J135"/>
          <cell r="K135"/>
          <cell r="L135"/>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cell r="J138"/>
          <cell r="K138">
            <v>64001.771134615388</v>
          </cell>
          <cell r="L138"/>
        </row>
        <row r="139">
          <cell r="G139">
            <v>22.325700000000001</v>
          </cell>
          <cell r="H139">
            <v>4300.0961538461543</v>
          </cell>
          <cell r="I139"/>
          <cell r="J139"/>
          <cell r="K139">
            <v>96002.656701923086</v>
          </cell>
          <cell r="L139"/>
        </row>
        <row r="140">
          <cell r="G140">
            <v>8.3333333333333339</v>
          </cell>
          <cell r="H140">
            <v>2784</v>
          </cell>
          <cell r="I140">
            <v>23200</v>
          </cell>
          <cell r="J140"/>
          <cell r="K140"/>
          <cell r="L140"/>
        </row>
        <row r="141">
          <cell r="G141">
            <v>32</v>
          </cell>
          <cell r="H141">
            <v>28.999999999999996</v>
          </cell>
          <cell r="I141">
            <v>927.99999999999989</v>
          </cell>
          <cell r="J141"/>
          <cell r="K141"/>
          <cell r="L141"/>
        </row>
        <row r="142">
          <cell r="G142">
            <v>25</v>
          </cell>
          <cell r="H142">
            <v>212.976</v>
          </cell>
          <cell r="I142">
            <v>5324.4000000000005</v>
          </cell>
          <cell r="J142"/>
          <cell r="K142"/>
          <cell r="L142"/>
        </row>
        <row r="143">
          <cell r="G143">
            <v>4</v>
          </cell>
          <cell r="H143">
            <v>841.88159999999993</v>
          </cell>
          <cell r="I143">
            <v>3367.5263999999997</v>
          </cell>
          <cell r="J143"/>
          <cell r="K143"/>
          <cell r="L143"/>
        </row>
        <row r="144">
          <cell r="G144">
            <v>0.125</v>
          </cell>
          <cell r="H144">
            <v>36331.200000000004</v>
          </cell>
          <cell r="I144">
            <v>4541.4000000000005</v>
          </cell>
          <cell r="J144"/>
          <cell r="K144"/>
          <cell r="L144"/>
        </row>
        <row r="145">
          <cell r="G145">
            <v>1.03</v>
          </cell>
          <cell r="H145">
            <v>4800</v>
          </cell>
          <cell r="I145"/>
          <cell r="J145"/>
          <cell r="K145"/>
          <cell r="L145">
            <v>4944</v>
          </cell>
        </row>
        <row r="146">
          <cell r="G146">
            <v>1.1499999999999999</v>
          </cell>
          <cell r="H146">
            <v>188421.70671923077</v>
          </cell>
          <cell r="I146"/>
          <cell r="J146">
            <v>2166.8496272711536</v>
          </cell>
          <cell r="K146"/>
          <cell r="L146"/>
        </row>
        <row r="147">
          <cell r="G147">
            <v>3</v>
          </cell>
          <cell r="H147">
            <v>188421.70671923077</v>
          </cell>
          <cell r="I147">
            <v>5652.6512015769231</v>
          </cell>
          <cell r="J147"/>
          <cell r="K147"/>
          <cell r="L147"/>
        </row>
        <row r="148">
          <cell r="G148" t="str">
            <v>04-02-012</v>
          </cell>
          <cell r="H148">
            <v>500193.21194807882</v>
          </cell>
          <cell r="I148">
            <v>83060.377601576925</v>
          </cell>
          <cell r="J148">
            <v>228711.12762727117</v>
          </cell>
          <cell r="K148">
            <v>183477.70671923077</v>
          </cell>
          <cell r="L148">
            <v>4944</v>
          </cell>
        </row>
        <row r="149">
          <cell r="I149"/>
          <cell r="J149"/>
          <cell r="K149"/>
          <cell r="L149"/>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cell r="J152"/>
          <cell r="K152">
            <v>64001.771134615388</v>
          </cell>
          <cell r="L152"/>
        </row>
        <row r="153">
          <cell r="G153">
            <v>22.325700000000001</v>
          </cell>
          <cell r="H153">
            <v>4300.0961538461543</v>
          </cell>
          <cell r="I153"/>
          <cell r="J153"/>
          <cell r="K153">
            <v>96002.656701923086</v>
          </cell>
          <cell r="L153"/>
        </row>
        <row r="154">
          <cell r="G154">
            <v>13.888888888888889</v>
          </cell>
          <cell r="H154">
            <v>2784</v>
          </cell>
          <cell r="I154">
            <v>38666.666666666664</v>
          </cell>
          <cell r="J154"/>
          <cell r="K154"/>
          <cell r="L154"/>
        </row>
        <row r="155">
          <cell r="G155">
            <v>32</v>
          </cell>
          <cell r="H155">
            <v>28.999999999999996</v>
          </cell>
          <cell r="I155">
            <v>927.99999999999989</v>
          </cell>
          <cell r="J155"/>
          <cell r="K155"/>
          <cell r="L155"/>
        </row>
        <row r="156">
          <cell r="G156">
            <v>41.666666666666671</v>
          </cell>
          <cell r="H156">
            <v>212.976</v>
          </cell>
          <cell r="I156">
            <v>8874.0000000000018</v>
          </cell>
          <cell r="J156"/>
          <cell r="K156"/>
          <cell r="L156"/>
        </row>
        <row r="157">
          <cell r="G157">
            <v>4</v>
          </cell>
          <cell r="H157">
            <v>841.88159999999993</v>
          </cell>
          <cell r="I157">
            <v>3367.5263999999997</v>
          </cell>
          <cell r="J157"/>
          <cell r="K157"/>
          <cell r="L157"/>
        </row>
        <row r="158">
          <cell r="G158">
            <v>0.125</v>
          </cell>
          <cell r="H158">
            <v>36331.200000000004</v>
          </cell>
          <cell r="I158">
            <v>4541.4000000000005</v>
          </cell>
          <cell r="J158"/>
          <cell r="K158"/>
          <cell r="L158"/>
        </row>
        <row r="159">
          <cell r="G159">
            <v>1.03</v>
          </cell>
          <cell r="H159">
            <v>4800</v>
          </cell>
          <cell r="I159"/>
          <cell r="J159"/>
          <cell r="K159"/>
          <cell r="L159">
            <v>4944</v>
          </cell>
        </row>
        <row r="160">
          <cell r="G160">
            <v>1.1499999999999999</v>
          </cell>
          <cell r="H160">
            <v>189568.39902692309</v>
          </cell>
          <cell r="I160"/>
          <cell r="J160">
            <v>2180.0365888096153</v>
          </cell>
          <cell r="K160"/>
          <cell r="L160"/>
        </row>
        <row r="161">
          <cell r="G161">
            <v>3</v>
          </cell>
          <cell r="H161">
            <v>189568.39902692309</v>
          </cell>
          <cell r="I161">
            <v>5687.0519708076927</v>
          </cell>
          <cell r="J161"/>
          <cell r="K161"/>
          <cell r="L161"/>
        </row>
        <row r="162">
          <cell r="G162" t="str">
            <v>04-02-014</v>
          </cell>
          <cell r="H162">
            <v>521289.07065320702</v>
          </cell>
          <cell r="I162">
            <v>102111.04503747435</v>
          </cell>
          <cell r="J162">
            <v>229609.62658880962</v>
          </cell>
          <cell r="K162">
            <v>184624.39902692309</v>
          </cell>
          <cell r="L162">
            <v>4944</v>
          </cell>
        </row>
        <row r="163">
          <cell r="I163"/>
          <cell r="J163"/>
          <cell r="K163"/>
          <cell r="L163"/>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cell r="J166"/>
          <cell r="K166">
            <v>64001.771134615388</v>
          </cell>
          <cell r="L166"/>
        </row>
        <row r="167">
          <cell r="G167">
            <v>22.325700000000001</v>
          </cell>
          <cell r="H167">
            <v>4300.0961538461543</v>
          </cell>
          <cell r="I167"/>
          <cell r="J167"/>
          <cell r="K167">
            <v>96002.656701923086</v>
          </cell>
          <cell r="L167"/>
        </row>
        <row r="168">
          <cell r="G168">
            <v>11.904761904761907</v>
          </cell>
          <cell r="H168">
            <v>2784</v>
          </cell>
          <cell r="I168">
            <v>33142.857142857145</v>
          </cell>
          <cell r="J168"/>
          <cell r="K168"/>
          <cell r="L168"/>
        </row>
        <row r="169">
          <cell r="G169">
            <v>32</v>
          </cell>
          <cell r="H169">
            <v>28.999999999999996</v>
          </cell>
          <cell r="I169">
            <v>927.99999999999989</v>
          </cell>
          <cell r="J169"/>
          <cell r="K169"/>
          <cell r="L169"/>
        </row>
        <row r="170">
          <cell r="G170">
            <v>35.714285714285715</v>
          </cell>
          <cell r="H170">
            <v>212.976</v>
          </cell>
          <cell r="I170">
            <v>7606.2857142857147</v>
          </cell>
          <cell r="J170"/>
          <cell r="K170"/>
          <cell r="L170"/>
        </row>
        <row r="171">
          <cell r="G171">
            <v>4</v>
          </cell>
          <cell r="H171">
            <v>841.88159999999993</v>
          </cell>
          <cell r="I171">
            <v>3367.5263999999997</v>
          </cell>
          <cell r="J171"/>
          <cell r="K171"/>
          <cell r="L171"/>
        </row>
        <row r="172">
          <cell r="G172">
            <v>0.125</v>
          </cell>
          <cell r="H172">
            <v>36331.200000000004</v>
          </cell>
          <cell r="I172">
            <v>4541.4000000000005</v>
          </cell>
          <cell r="J172"/>
          <cell r="K172"/>
          <cell r="L172"/>
        </row>
        <row r="173">
          <cell r="G173">
            <v>1.03</v>
          </cell>
          <cell r="H173">
            <v>4800</v>
          </cell>
          <cell r="I173"/>
          <cell r="J173"/>
          <cell r="K173"/>
          <cell r="L173">
            <v>4944</v>
          </cell>
        </row>
        <row r="174">
          <cell r="G174">
            <v>1.1499999999999999</v>
          </cell>
          <cell r="H174">
            <v>189158.86605989013</v>
          </cell>
          <cell r="I174"/>
          <cell r="J174">
            <v>2175.3269596887362</v>
          </cell>
          <cell r="K174"/>
          <cell r="L174"/>
        </row>
        <row r="175">
          <cell r="G175">
            <v>3</v>
          </cell>
          <cell r="H175">
            <v>189158.86605989013</v>
          </cell>
          <cell r="I175">
            <v>5674.7659817967042</v>
          </cell>
          <cell r="J175"/>
          <cell r="K175"/>
          <cell r="L175"/>
        </row>
        <row r="176">
          <cell r="G176" t="str">
            <v>04-02-016</v>
          </cell>
          <cell r="H176">
            <v>513754.8354013756</v>
          </cell>
          <cell r="I176">
            <v>95307.235238939567</v>
          </cell>
          <cell r="J176">
            <v>229288.73410254589</v>
          </cell>
          <cell r="K176">
            <v>184214.86605989013</v>
          </cell>
          <cell r="L176">
            <v>4944</v>
          </cell>
        </row>
        <row r="177">
          <cell r="I177"/>
          <cell r="J177"/>
          <cell r="K177"/>
          <cell r="L177"/>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cell r="J180"/>
          <cell r="K180">
            <v>64001.771134615388</v>
          </cell>
          <cell r="L180"/>
        </row>
        <row r="181">
          <cell r="G181">
            <v>22.325700000000001</v>
          </cell>
          <cell r="H181">
            <v>4300.0961538461543</v>
          </cell>
          <cell r="I181"/>
          <cell r="J181"/>
          <cell r="K181">
            <v>96002.656701923086</v>
          </cell>
          <cell r="L181"/>
        </row>
        <row r="182">
          <cell r="G182">
            <v>13.605442176870751</v>
          </cell>
          <cell r="H182">
            <v>2784</v>
          </cell>
          <cell r="I182">
            <v>37877.551020408173</v>
          </cell>
          <cell r="J182"/>
          <cell r="K182"/>
          <cell r="L182"/>
        </row>
        <row r="183">
          <cell r="G183">
            <v>32</v>
          </cell>
          <cell r="H183">
            <v>28.999999999999996</v>
          </cell>
          <cell r="I183">
            <v>927.99999999999989</v>
          </cell>
          <cell r="J183"/>
          <cell r="K183"/>
          <cell r="L183"/>
        </row>
        <row r="184">
          <cell r="G184">
            <v>40.816326530612258</v>
          </cell>
          <cell r="H184">
            <v>212.976</v>
          </cell>
          <cell r="I184">
            <v>8692.897959183676</v>
          </cell>
          <cell r="J184"/>
          <cell r="K184"/>
          <cell r="L184"/>
        </row>
        <row r="185">
          <cell r="G185">
            <v>4</v>
          </cell>
          <cell r="H185">
            <v>841.88159999999993</v>
          </cell>
          <cell r="I185">
            <v>3367.5263999999997</v>
          </cell>
          <cell r="J185"/>
          <cell r="K185"/>
          <cell r="L185"/>
        </row>
        <row r="186">
          <cell r="G186">
            <v>0.125</v>
          </cell>
          <cell r="H186">
            <v>36331.200000000004</v>
          </cell>
          <cell r="I186">
            <v>4541.4000000000005</v>
          </cell>
          <cell r="J186"/>
          <cell r="K186"/>
          <cell r="L186"/>
        </row>
        <row r="187">
          <cell r="G187">
            <v>1.03</v>
          </cell>
          <cell r="H187">
            <v>4800</v>
          </cell>
          <cell r="I187"/>
          <cell r="J187"/>
          <cell r="K187"/>
          <cell r="L187">
            <v>4944</v>
          </cell>
        </row>
        <row r="188">
          <cell r="G188">
            <v>1.1499999999999999</v>
          </cell>
          <cell r="H188">
            <v>189466.01578516484</v>
          </cell>
          <cell r="I188"/>
          <cell r="J188">
            <v>2178.8591815293958</v>
          </cell>
          <cell r="K188"/>
          <cell r="L188"/>
        </row>
        <row r="189">
          <cell r="G189">
            <v>3</v>
          </cell>
          <cell r="H189">
            <v>189466.01578516484</v>
          </cell>
          <cell r="I189">
            <v>5683.9804735549442</v>
          </cell>
          <cell r="J189"/>
          <cell r="K189"/>
          <cell r="L189"/>
        </row>
        <row r="190">
          <cell r="G190" t="str">
            <v>04-02-018</v>
          </cell>
          <cell r="H190">
            <v>520133.17510555533</v>
          </cell>
          <cell r="I190">
            <v>101137.75585314679</v>
          </cell>
          <cell r="J190">
            <v>229529.40346724368</v>
          </cell>
          <cell r="K190">
            <v>184522.01578516484</v>
          </cell>
          <cell r="L190">
            <v>4944</v>
          </cell>
        </row>
        <row r="191">
          <cell r="I191"/>
          <cell r="J191"/>
          <cell r="K191"/>
          <cell r="L191"/>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cell r="J194"/>
          <cell r="K194">
            <v>64071.432692307688</v>
          </cell>
          <cell r="L194"/>
        </row>
        <row r="195">
          <cell r="G195">
            <v>22.35</v>
          </cell>
          <cell r="H195">
            <v>4300.0961538461543</v>
          </cell>
          <cell r="I195"/>
          <cell r="J195"/>
          <cell r="K195">
            <v>96107.149038461546</v>
          </cell>
          <cell r="L195"/>
        </row>
        <row r="196">
          <cell r="G196">
            <v>8.4882636315677509</v>
          </cell>
          <cell r="H196">
            <v>6380</v>
          </cell>
          <cell r="I196">
            <v>54155.121969402244</v>
          </cell>
          <cell r="J196"/>
          <cell r="K196"/>
          <cell r="L196"/>
        </row>
        <row r="197">
          <cell r="G197">
            <v>4.8</v>
          </cell>
          <cell r="H197">
            <v>28.999999999999996</v>
          </cell>
          <cell r="I197">
            <v>139.19999999999999</v>
          </cell>
          <cell r="J197"/>
          <cell r="K197"/>
          <cell r="L197"/>
        </row>
        <row r="198">
          <cell r="G198">
            <v>25.464790894703256</v>
          </cell>
          <cell r="H198">
            <v>212.976</v>
          </cell>
          <cell r="I198">
            <v>5423.3893055903209</v>
          </cell>
          <cell r="J198"/>
          <cell r="K198"/>
          <cell r="L198"/>
        </row>
        <row r="199">
          <cell r="G199">
            <v>4</v>
          </cell>
          <cell r="H199">
            <v>841.88159999999993</v>
          </cell>
          <cell r="I199">
            <v>3367.5263999999997</v>
          </cell>
          <cell r="J199"/>
          <cell r="K199"/>
          <cell r="L199"/>
        </row>
        <row r="200">
          <cell r="G200">
            <v>0.125</v>
          </cell>
          <cell r="H200">
            <v>36331.200000000004</v>
          </cell>
          <cell r="I200">
            <v>4541.4000000000005</v>
          </cell>
          <cell r="J200"/>
          <cell r="K200"/>
          <cell r="L200"/>
        </row>
        <row r="201">
          <cell r="G201">
            <v>1.03</v>
          </cell>
          <cell r="H201">
            <v>4800</v>
          </cell>
          <cell r="I201"/>
          <cell r="J201"/>
          <cell r="K201"/>
          <cell r="L201">
            <v>4944</v>
          </cell>
        </row>
        <row r="202">
          <cell r="G202">
            <v>1.1499999999999999</v>
          </cell>
          <cell r="H202">
            <v>188165.8509980769</v>
          </cell>
          <cell r="I202"/>
          <cell r="J202">
            <v>2163.9072864778846</v>
          </cell>
          <cell r="K202"/>
          <cell r="L202"/>
        </row>
        <row r="203">
          <cell r="G203">
            <v>3</v>
          </cell>
          <cell r="H203">
            <v>188165.8509980769</v>
          </cell>
          <cell r="I203">
            <v>5644.9755299423077</v>
          </cell>
          <cell r="J203"/>
          <cell r="K203"/>
          <cell r="L203"/>
        </row>
        <row r="204">
          <cell r="G204" t="str">
            <v>04-02-020</v>
          </cell>
          <cell r="H204">
            <v>529860.05748948967</v>
          </cell>
          <cell r="I204">
            <v>113318.01320493486</v>
          </cell>
          <cell r="J204">
            <v>228376.19328647788</v>
          </cell>
          <cell r="K204">
            <v>183221.8509980769</v>
          </cell>
          <cell r="L204">
            <v>4944</v>
          </cell>
        </row>
        <row r="205">
          <cell r="I205"/>
          <cell r="J205"/>
          <cell r="K205"/>
          <cell r="L205"/>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cell r="J208"/>
          <cell r="K208">
            <v>64071.432692307688</v>
          </cell>
          <cell r="L208"/>
        </row>
        <row r="209">
          <cell r="G209">
            <v>22.35</v>
          </cell>
          <cell r="H209">
            <v>4300.0961538461543</v>
          </cell>
          <cell r="I209"/>
          <cell r="J209"/>
          <cell r="K209">
            <v>96107.149038461546</v>
          </cell>
          <cell r="L209"/>
        </row>
        <row r="210">
          <cell r="G210">
            <v>8.4882636315677509</v>
          </cell>
          <cell r="H210">
            <v>6380</v>
          </cell>
          <cell r="I210">
            <v>54155.121969402244</v>
          </cell>
          <cell r="J210"/>
          <cell r="K210"/>
          <cell r="L210"/>
        </row>
        <row r="211">
          <cell r="G211">
            <v>4.8</v>
          </cell>
          <cell r="H211">
            <v>28.999999999999996</v>
          </cell>
          <cell r="I211">
            <v>139.19999999999999</v>
          </cell>
          <cell r="J211"/>
          <cell r="K211"/>
          <cell r="L211"/>
        </row>
        <row r="212">
          <cell r="G212">
            <v>25.464790894703256</v>
          </cell>
          <cell r="H212">
            <v>212.976</v>
          </cell>
          <cell r="I212">
            <v>5423.3893055903209</v>
          </cell>
          <cell r="J212"/>
          <cell r="K212"/>
          <cell r="L212"/>
        </row>
        <row r="213">
          <cell r="G213">
            <v>4</v>
          </cell>
          <cell r="H213">
            <v>841.88159999999993</v>
          </cell>
          <cell r="I213">
            <v>3367.5263999999997</v>
          </cell>
          <cell r="J213"/>
          <cell r="K213"/>
          <cell r="L213"/>
        </row>
        <row r="214">
          <cell r="G214">
            <v>0.125</v>
          </cell>
          <cell r="H214">
            <v>36331.200000000004</v>
          </cell>
          <cell r="I214">
            <v>4541.4000000000005</v>
          </cell>
          <cell r="J214"/>
          <cell r="K214"/>
          <cell r="L214"/>
        </row>
        <row r="215">
          <cell r="G215">
            <v>1.03</v>
          </cell>
          <cell r="H215">
            <v>4800</v>
          </cell>
          <cell r="I215"/>
          <cell r="J215"/>
          <cell r="K215"/>
          <cell r="L215">
            <v>4944</v>
          </cell>
        </row>
        <row r="216">
          <cell r="G216">
            <v>1.1499999999999999</v>
          </cell>
          <cell r="H216">
            <v>191605.92792115384</v>
          </cell>
          <cell r="I216"/>
          <cell r="J216">
            <v>2203.4681710932691</v>
          </cell>
          <cell r="K216"/>
          <cell r="L216"/>
        </row>
        <row r="217">
          <cell r="G217">
            <v>3</v>
          </cell>
          <cell r="H217">
            <v>191605.92792115384</v>
          </cell>
          <cell r="I217">
            <v>5748.1778376346156</v>
          </cell>
          <cell r="J217"/>
          <cell r="K217"/>
          <cell r="L217"/>
        </row>
        <row r="218">
          <cell r="G218" t="str">
            <v>04-02-022</v>
          </cell>
          <cell r="H218">
            <v>536098.83360487432</v>
          </cell>
          <cell r="I218">
            <v>113421.21551262717</v>
          </cell>
          <cell r="J218">
            <v>231071.69017109327</v>
          </cell>
          <cell r="K218">
            <v>186661.92792115384</v>
          </cell>
          <cell r="L218">
            <v>4944</v>
          </cell>
        </row>
        <row r="219">
          <cell r="I219"/>
          <cell r="J219"/>
          <cell r="K219"/>
          <cell r="L219"/>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cell r="J222"/>
          <cell r="K222">
            <v>8914.9593461538461</v>
          </cell>
          <cell r="L222"/>
        </row>
        <row r="223">
          <cell r="G223">
            <v>4.1463999999999999</v>
          </cell>
          <cell r="H223">
            <v>4300.0961538461543</v>
          </cell>
          <cell r="I223"/>
          <cell r="J223"/>
          <cell r="K223">
            <v>17829.918692307692</v>
          </cell>
          <cell r="L223"/>
        </row>
        <row r="224">
          <cell r="G224">
            <v>0.78617598256519483</v>
          </cell>
          <cell r="H224">
            <v>11536.199999999999</v>
          </cell>
          <cell r="I224"/>
          <cell r="J224">
            <v>9069.4833700685995</v>
          </cell>
          <cell r="K224"/>
          <cell r="L224"/>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cell r="K227"/>
          <cell r="L227"/>
        </row>
        <row r="228">
          <cell r="G228">
            <v>0.19259015453577352</v>
          </cell>
          <cell r="H228">
            <v>4800</v>
          </cell>
          <cell r="I228"/>
          <cell r="J228"/>
          <cell r="K228"/>
          <cell r="L228">
            <v>924.43274177171293</v>
          </cell>
        </row>
        <row r="229">
          <cell r="G229">
            <v>1.1499999999999999</v>
          </cell>
          <cell r="H229">
            <v>31764.739660637184</v>
          </cell>
          <cell r="I229"/>
          <cell r="J229">
            <v>365.2945060973276</v>
          </cell>
          <cell r="K229"/>
          <cell r="L229"/>
        </row>
        <row r="230">
          <cell r="G230">
            <v>3</v>
          </cell>
          <cell r="H230">
            <v>31764.739660637184</v>
          </cell>
          <cell r="I230">
            <v>952.94218981911547</v>
          </cell>
          <cell r="J230"/>
          <cell r="K230"/>
          <cell r="L230"/>
        </row>
        <row r="231">
          <cell r="G231" t="str">
            <v>04-02-030</v>
          </cell>
          <cell r="H231">
            <v>105434.06376128539</v>
          </cell>
          <cell r="I231">
            <v>21155.576277750686</v>
          </cell>
          <cell r="J231">
            <v>52513.747822897516</v>
          </cell>
          <cell r="K231">
            <v>30840.30691886547</v>
          </cell>
          <cell r="L231">
            <v>924.43274177171293</v>
          </cell>
        </row>
        <row r="232">
          <cell r="I232"/>
          <cell r="J232"/>
          <cell r="K232"/>
          <cell r="L232"/>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cell r="J235"/>
          <cell r="K235">
            <v>9332.9286923076925</v>
          </cell>
          <cell r="L235"/>
        </row>
        <row r="236">
          <cell r="G236">
            <v>4.3407999999999998</v>
          </cell>
          <cell r="H236">
            <v>4300.0961538461543</v>
          </cell>
          <cell r="I236"/>
          <cell r="J236"/>
          <cell r="K236">
            <v>18665.857384615385</v>
          </cell>
          <cell r="L236"/>
        </row>
        <row r="237">
          <cell r="G237">
            <v>0.75890897690458781</v>
          </cell>
          <cell r="H237">
            <v>11536.199999999999</v>
          </cell>
          <cell r="I237"/>
          <cell r="J237">
            <v>8754.9257393667049</v>
          </cell>
          <cell r="K237"/>
          <cell r="L237"/>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cell r="K240"/>
          <cell r="L240"/>
        </row>
        <row r="241">
          <cell r="G241">
            <v>0.22716187689413722</v>
          </cell>
          <cell r="H241">
            <v>4800</v>
          </cell>
          <cell r="I241"/>
          <cell r="J241"/>
          <cell r="K241"/>
          <cell r="L241">
            <v>1090.3770090918586</v>
          </cell>
        </row>
        <row r="242">
          <cell r="G242">
            <v>1.1499999999999999</v>
          </cell>
          <cell r="H242">
            <v>33842.568784925999</v>
          </cell>
          <cell r="I242"/>
          <cell r="J242">
            <v>389.18954102664895</v>
          </cell>
          <cell r="K242"/>
          <cell r="L242"/>
        </row>
        <row r="243">
          <cell r="G243">
            <v>3</v>
          </cell>
          <cell r="H243">
            <v>33842.568784925999</v>
          </cell>
          <cell r="I243">
            <v>1015.27706354778</v>
          </cell>
          <cell r="J243"/>
          <cell r="K243"/>
          <cell r="L243"/>
        </row>
        <row r="244">
          <cell r="G244" t="str">
            <v>04-02-031</v>
          </cell>
          <cell r="H244">
            <v>116517.48616871281</v>
          </cell>
          <cell r="I244">
            <v>22948.212677390824</v>
          </cell>
          <cell r="J244">
            <v>59726.704706395991</v>
          </cell>
          <cell r="K244">
            <v>32752.191775834144</v>
          </cell>
          <cell r="L244">
            <v>1090.3770090918586</v>
          </cell>
        </row>
        <row r="245">
          <cell r="I245"/>
          <cell r="J245"/>
          <cell r="K245"/>
          <cell r="L245"/>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cell r="J248"/>
          <cell r="K248">
            <v>10000.303615384617</v>
          </cell>
          <cell r="L248"/>
        </row>
        <row r="249">
          <cell r="G249">
            <v>4.6512000000000002</v>
          </cell>
          <cell r="H249">
            <v>4300.0961538461543</v>
          </cell>
          <cell r="I249"/>
          <cell r="J249"/>
          <cell r="K249">
            <v>20000.607230769234</v>
          </cell>
          <cell r="L249"/>
        </row>
        <row r="250">
          <cell r="G250">
            <v>0.76018953371351894</v>
          </cell>
          <cell r="H250">
            <v>17922</v>
          </cell>
          <cell r="I250"/>
          <cell r="J250">
            <v>13624.116823213686</v>
          </cell>
          <cell r="K250"/>
          <cell r="L250"/>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cell r="K253"/>
          <cell r="L253"/>
        </row>
        <row r="254">
          <cell r="G254">
            <v>0.25782219892653474</v>
          </cell>
          <cell r="H254">
            <v>4800</v>
          </cell>
          <cell r="I254"/>
          <cell r="J254"/>
          <cell r="K254"/>
          <cell r="L254">
            <v>1237.5465548473667</v>
          </cell>
        </row>
        <row r="255">
          <cell r="G255">
            <v>1.1499999999999999</v>
          </cell>
          <cell r="H255">
            <v>36575.397265093976</v>
          </cell>
          <cell r="I255"/>
          <cell r="J255">
            <v>420.61706854858073</v>
          </cell>
          <cell r="K255"/>
          <cell r="L255"/>
        </row>
        <row r="256">
          <cell r="G256">
            <v>3</v>
          </cell>
          <cell r="H256">
            <v>36575.397265093976</v>
          </cell>
          <cell r="I256">
            <v>1097.2619179528192</v>
          </cell>
          <cell r="J256"/>
          <cell r="K256"/>
          <cell r="L256"/>
        </row>
        <row r="257">
          <cell r="G257" t="str">
            <v>04-02-035</v>
          </cell>
          <cell r="H257">
            <v>131973.47247339413</v>
          </cell>
          <cell r="I257">
            <v>24116.082295013519</v>
          </cell>
          <cell r="J257">
            <v>71281.992913286624</v>
          </cell>
          <cell r="K257">
            <v>35337.85071024661</v>
          </cell>
          <cell r="L257">
            <v>1237.5465548473667</v>
          </cell>
        </row>
        <row r="258">
          <cell r="I258"/>
          <cell r="J258"/>
          <cell r="K258"/>
          <cell r="L258"/>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cell r="J261"/>
          <cell r="K261">
            <v>10000.303615384617</v>
          </cell>
          <cell r="L261"/>
        </row>
        <row r="262">
          <cell r="G262">
            <v>4.6512000000000002</v>
          </cell>
          <cell r="H262">
            <v>4300.0961538461543</v>
          </cell>
          <cell r="I262"/>
          <cell r="J262"/>
          <cell r="K262">
            <v>20000.607230769234</v>
          </cell>
          <cell r="L262"/>
        </row>
        <row r="263">
          <cell r="G263">
            <v>0.72492177434198424</v>
          </cell>
          <cell r="H263">
            <v>17922</v>
          </cell>
          <cell r="I263"/>
          <cell r="J263">
            <v>12992.048039757041</v>
          </cell>
          <cell r="K263"/>
          <cell r="L263"/>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cell r="J266">
            <v>1932.7057257500455</v>
          </cell>
          <cell r="K266"/>
          <cell r="L266"/>
        </row>
        <row r="267">
          <cell r="G267">
            <v>3.4316507914595978E-2</v>
          </cell>
          <cell r="H267">
            <v>36331.200000000004</v>
          </cell>
          <cell r="I267">
            <v>1246.7599123467696</v>
          </cell>
          <cell r="J267"/>
          <cell r="K267"/>
          <cell r="L267"/>
        </row>
        <row r="268">
          <cell r="G268">
            <v>0.27453206331676783</v>
          </cell>
          <cell r="H268">
            <v>4800</v>
          </cell>
          <cell r="I268"/>
          <cell r="J268"/>
          <cell r="K268"/>
          <cell r="L268">
            <v>1317.7539039204855</v>
          </cell>
        </row>
        <row r="269">
          <cell r="G269">
            <v>1.1499999999999999</v>
          </cell>
          <cell r="H269">
            <v>36973.630522601801</v>
          </cell>
          <cell r="I269"/>
          <cell r="J269">
            <v>425.19675100992072</v>
          </cell>
          <cell r="K269"/>
          <cell r="L269"/>
        </row>
        <row r="270">
          <cell r="G270">
            <v>3</v>
          </cell>
          <cell r="H270">
            <v>36973.630522601801</v>
          </cell>
          <cell r="I270">
            <v>1109.2089156780539</v>
          </cell>
          <cell r="J270"/>
          <cell r="K270"/>
          <cell r="L270"/>
        </row>
        <row r="271">
          <cell r="G271" t="str">
            <v>04-02-040</v>
          </cell>
          <cell r="H271">
            <v>144454.79504426138</v>
          </cell>
          <cell r="I271">
            <v>31267.162467040107</v>
          </cell>
          <cell r="J271">
            <v>76214.002054619501</v>
          </cell>
          <cell r="K271">
            <v>35655.876618681315</v>
          </cell>
          <cell r="L271">
            <v>1317.7539039204855</v>
          </cell>
        </row>
        <row r="272">
          <cell r="I272"/>
          <cell r="J272"/>
          <cell r="K272"/>
          <cell r="L272"/>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cell r="J275"/>
          <cell r="K275">
            <v>8914.9593461538461</v>
          </cell>
          <cell r="L275"/>
        </row>
        <row r="276">
          <cell r="G276">
            <v>4.1463999999999999</v>
          </cell>
          <cell r="H276">
            <v>4300.0961538461543</v>
          </cell>
          <cell r="I276"/>
          <cell r="J276"/>
          <cell r="K276">
            <v>17829.918692307692</v>
          </cell>
          <cell r="L276"/>
        </row>
        <row r="277">
          <cell r="G277">
            <v>0.7844522968197879</v>
          </cell>
          <cell r="H277">
            <v>17922</v>
          </cell>
          <cell r="I277"/>
          <cell r="J277">
            <v>14058.954063604238</v>
          </cell>
          <cell r="K277"/>
          <cell r="L277"/>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cell r="J280">
            <v>1421.5426713780921</v>
          </cell>
          <cell r="K280"/>
          <cell r="L280"/>
        </row>
        <row r="281">
          <cell r="G281">
            <v>2.52404593639576E-2</v>
          </cell>
          <cell r="H281">
            <v>36331.200000000004</v>
          </cell>
          <cell r="I281">
            <v>917.01617724381651</v>
          </cell>
          <cell r="J281"/>
          <cell r="K281"/>
          <cell r="L281"/>
        </row>
        <row r="282">
          <cell r="G282">
            <v>0.2019236749116608</v>
          </cell>
          <cell r="H282">
            <v>4800</v>
          </cell>
          <cell r="I282"/>
          <cell r="J282"/>
          <cell r="K282"/>
          <cell r="L282">
            <v>969.23363957597189</v>
          </cell>
        </row>
        <row r="283">
          <cell r="G283">
            <v>1.1499999999999999</v>
          </cell>
          <cell r="H283">
            <v>31987.178223662137</v>
          </cell>
          <cell r="I283"/>
          <cell r="J283">
            <v>367.85254957211453</v>
          </cell>
          <cell r="K283"/>
          <cell r="L283"/>
        </row>
        <row r="284">
          <cell r="G284">
            <v>3</v>
          </cell>
          <cell r="H284">
            <v>31987.178223662137</v>
          </cell>
          <cell r="I284">
            <v>959.61534670986407</v>
          </cell>
          <cell r="J284"/>
          <cell r="K284"/>
          <cell r="L284"/>
        </row>
        <row r="285">
          <cell r="G285" t="str">
            <v>04-02-042</v>
          </cell>
          <cell r="H285">
            <v>119333.24128412487</v>
          </cell>
          <cell r="I285">
            <v>26392.949899192241</v>
          </cell>
          <cell r="J285">
            <v>60953.113161270478</v>
          </cell>
          <cell r="K285">
            <v>31017.944584086166</v>
          </cell>
          <cell r="L285">
            <v>969.23363957597189</v>
          </cell>
        </row>
        <row r="286">
          <cell r="I286"/>
          <cell r="J286"/>
          <cell r="K286"/>
          <cell r="L286"/>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cell r="J289"/>
          <cell r="K289">
            <v>7599.9899423076922</v>
          </cell>
          <cell r="L289"/>
        </row>
        <row r="290">
          <cell r="G290">
            <v>2.6511</v>
          </cell>
          <cell r="H290">
            <v>4300.0961538461543</v>
          </cell>
          <cell r="I290"/>
          <cell r="J290"/>
          <cell r="K290">
            <v>11399.984913461538</v>
          </cell>
          <cell r="L290"/>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cell r="K293"/>
          <cell r="L293"/>
        </row>
        <row r="294">
          <cell r="G294">
            <v>0.11330000000000001</v>
          </cell>
          <cell r="H294">
            <v>4800</v>
          </cell>
          <cell r="I294"/>
          <cell r="J294"/>
          <cell r="K294"/>
          <cell r="L294">
            <v>543.84</v>
          </cell>
        </row>
        <row r="295">
          <cell r="G295">
            <v>1.1499999999999999</v>
          </cell>
          <cell r="H295">
            <v>22130.175629019232</v>
          </cell>
          <cell r="I295"/>
          <cell r="J295">
            <v>254.49701973372115</v>
          </cell>
          <cell r="K295"/>
          <cell r="L295"/>
        </row>
        <row r="296">
          <cell r="G296">
            <v>3</v>
          </cell>
          <cell r="H296">
            <v>22130.175629019232</v>
          </cell>
          <cell r="I296">
            <v>663.90526887057695</v>
          </cell>
          <cell r="J296"/>
          <cell r="K296"/>
          <cell r="L296"/>
        </row>
        <row r="297">
          <cell r="G297" t="str">
            <v>04-02-043</v>
          </cell>
          <cell r="H297">
            <v>68602.181268351385</v>
          </cell>
          <cell r="I297">
            <v>20348.07026408381</v>
          </cell>
          <cell r="J297">
            <v>26123.935375248344</v>
          </cell>
          <cell r="K297">
            <v>21586.335629019231</v>
          </cell>
          <cell r="L297">
            <v>543.84</v>
          </cell>
        </row>
        <row r="298">
          <cell r="I298"/>
          <cell r="J298"/>
          <cell r="K298"/>
          <cell r="L298"/>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cell r="J301"/>
          <cell r="K301">
            <v>9199.6257115384615</v>
          </cell>
          <cell r="L301"/>
        </row>
        <row r="302">
          <cell r="G302">
            <v>3.2091000000000003</v>
          </cell>
          <cell r="H302">
            <v>4300.0961538461543</v>
          </cell>
          <cell r="I302"/>
          <cell r="J302"/>
          <cell r="K302">
            <v>13799.438567307692</v>
          </cell>
          <cell r="L302"/>
        </row>
        <row r="303">
          <cell r="G303">
            <v>0.92966287876129172</v>
          </cell>
          <cell r="H303">
            <v>8095</v>
          </cell>
          <cell r="I303"/>
          <cell r="J303">
            <v>7525.6210035726563</v>
          </cell>
          <cell r="K303"/>
          <cell r="L303"/>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cell r="J306">
            <v>1609.4568506994406</v>
          </cell>
          <cell r="K306"/>
          <cell r="L306"/>
        </row>
        <row r="307">
          <cell r="G307">
            <v>2.8577003741112227E-2</v>
          </cell>
          <cell r="H307">
            <v>36331.200000000004</v>
          </cell>
          <cell r="I307">
            <v>1038.2368383190967</v>
          </cell>
          <cell r="J307"/>
          <cell r="K307"/>
          <cell r="L307"/>
        </row>
        <row r="308">
          <cell r="G308">
            <v>0.22861602992889782</v>
          </cell>
          <cell r="H308">
            <v>4800</v>
          </cell>
          <cell r="I308"/>
          <cell r="J308"/>
          <cell r="K308"/>
          <cell r="L308">
            <v>1097.3569436587095</v>
          </cell>
        </row>
        <row r="309">
          <cell r="G309">
            <v>1.1499999999999999</v>
          </cell>
          <cell r="H309">
            <v>28877.502689996862</v>
          </cell>
          <cell r="I309"/>
          <cell r="J309">
            <v>332.09128093496389</v>
          </cell>
          <cell r="K309"/>
          <cell r="L309"/>
        </row>
        <row r="310">
          <cell r="G310">
            <v>3</v>
          </cell>
          <cell r="H310">
            <v>28877.502689996862</v>
          </cell>
          <cell r="I310">
            <v>866.32508069990581</v>
          </cell>
          <cell r="J310"/>
          <cell r="K310"/>
          <cell r="L310"/>
        </row>
        <row r="311">
          <cell r="G311" t="str">
            <v>04-02-044</v>
          </cell>
          <cell r="H311">
            <v>111826.53723533938</v>
          </cell>
          <cell r="I311">
            <v>22583.659338703208</v>
          </cell>
          <cell r="J311">
            <v>60365.375206639306</v>
          </cell>
          <cell r="K311">
            <v>27780.145746338152</v>
          </cell>
          <cell r="L311">
            <v>1097.3569436587095</v>
          </cell>
        </row>
        <row r="312">
          <cell r="I312"/>
          <cell r="J312"/>
          <cell r="K312"/>
          <cell r="L312"/>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cell r="J315"/>
          <cell r="K315">
            <v>8799.7167692307703</v>
          </cell>
          <cell r="L315"/>
        </row>
        <row r="316">
          <cell r="G316">
            <v>3.0696000000000003</v>
          </cell>
          <cell r="H316">
            <v>4300.0961538461543</v>
          </cell>
          <cell r="I316"/>
          <cell r="J316"/>
          <cell r="K316">
            <v>13199.575153846155</v>
          </cell>
          <cell r="L316"/>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cell r="K319"/>
          <cell r="L319"/>
        </row>
        <row r="320">
          <cell r="G320">
            <v>0.25750000000000001</v>
          </cell>
          <cell r="H320">
            <v>4800</v>
          </cell>
          <cell r="I320"/>
          <cell r="J320"/>
          <cell r="K320"/>
          <cell r="L320">
            <v>1236</v>
          </cell>
        </row>
        <row r="321">
          <cell r="G321">
            <v>1.1499999999999999</v>
          </cell>
          <cell r="H321">
            <v>28566.099624519233</v>
          </cell>
          <cell r="I321"/>
          <cell r="J321">
            <v>328.5101456819711</v>
          </cell>
          <cell r="K321"/>
          <cell r="L321"/>
        </row>
        <row r="322">
          <cell r="G322">
            <v>3</v>
          </cell>
          <cell r="H322">
            <v>28566.099624519233</v>
          </cell>
          <cell r="I322">
            <v>856.9829887355769</v>
          </cell>
          <cell r="J322"/>
          <cell r="K322"/>
          <cell r="L322"/>
        </row>
        <row r="323">
          <cell r="G323" t="str">
            <v>04-02-046</v>
          </cell>
          <cell r="H323">
            <v>112864.45098966463</v>
          </cell>
          <cell r="I323">
            <v>26802.51386394881</v>
          </cell>
          <cell r="J323">
            <v>57495.837501196591</v>
          </cell>
          <cell r="K323">
            <v>27330.099624519233</v>
          </cell>
          <cell r="L323">
            <v>1236</v>
          </cell>
        </row>
        <row r="324">
          <cell r="I324"/>
          <cell r="J324"/>
          <cell r="K324"/>
          <cell r="L324"/>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cell r="J327"/>
          <cell r="K327">
            <v>7599.9899423076922</v>
          </cell>
          <cell r="L327"/>
        </row>
        <row r="328">
          <cell r="G328">
            <v>2.6511</v>
          </cell>
          <cell r="H328">
            <v>4300.0961538461543</v>
          </cell>
          <cell r="I328"/>
          <cell r="J328"/>
          <cell r="K328">
            <v>11399.984913461538</v>
          </cell>
          <cell r="L328"/>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cell r="K331"/>
          <cell r="L331"/>
        </row>
        <row r="332">
          <cell r="G332">
            <v>2.0488043478260869E-2</v>
          </cell>
          <cell r="H332">
            <v>4800</v>
          </cell>
          <cell r="I332"/>
          <cell r="J332"/>
          <cell r="K332"/>
          <cell r="L332">
            <v>98.342608695652174</v>
          </cell>
        </row>
        <row r="333">
          <cell r="G333">
            <v>1.1499999999999999</v>
          </cell>
          <cell r="H333">
            <v>22647.791600714045</v>
          </cell>
          <cell r="I333"/>
          <cell r="J333">
            <v>260.44960340821149</v>
          </cell>
          <cell r="K333"/>
          <cell r="L333"/>
        </row>
        <row r="334">
          <cell r="G334">
            <v>3</v>
          </cell>
          <cell r="H334">
            <v>22647.791600714045</v>
          </cell>
          <cell r="I334">
            <v>679.43374802142137</v>
          </cell>
          <cell r="J334"/>
          <cell r="K334"/>
          <cell r="L334"/>
        </row>
        <row r="335">
          <cell r="G335" t="str">
            <v>04-02-050</v>
          </cell>
          <cell r="H335">
            <v>82304.279400262836</v>
          </cell>
          <cell r="I335">
            <v>22543.179166712915</v>
          </cell>
          <cell r="J335">
            <v>37113.308632835877</v>
          </cell>
          <cell r="K335">
            <v>22549.448992018391</v>
          </cell>
          <cell r="L335">
            <v>98.342608695652174</v>
          </cell>
        </row>
        <row r="336">
          <cell r="I336"/>
          <cell r="J336"/>
          <cell r="K336"/>
          <cell r="L336"/>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cell r="J339"/>
          <cell r="K339">
            <v>105352.35576923077</v>
          </cell>
          <cell r="L339"/>
        </row>
        <row r="340">
          <cell r="G340">
            <v>49</v>
          </cell>
          <cell r="H340">
            <v>4300.0961538461543</v>
          </cell>
          <cell r="I340"/>
          <cell r="J340"/>
          <cell r="K340">
            <v>210704.71153846153</v>
          </cell>
          <cell r="L340"/>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cell r="K343"/>
          <cell r="L343"/>
        </row>
        <row r="344">
          <cell r="G344">
            <v>1.03</v>
          </cell>
          <cell r="H344">
            <v>4800</v>
          </cell>
          <cell r="I344"/>
          <cell r="J344"/>
          <cell r="K344"/>
          <cell r="L344">
            <v>4944</v>
          </cell>
        </row>
        <row r="345">
          <cell r="G345">
            <v>1.1499999999999999</v>
          </cell>
          <cell r="H345">
            <v>344571.16423523647</v>
          </cell>
          <cell r="I345"/>
          <cell r="J345">
            <v>3962.5683887052191</v>
          </cell>
          <cell r="K345"/>
          <cell r="L345"/>
        </row>
        <row r="346">
          <cell r="G346">
            <v>3</v>
          </cell>
          <cell r="H346">
            <v>344571.16423523647</v>
          </cell>
          <cell r="I346">
            <v>10337.134927057094</v>
          </cell>
          <cell r="J346"/>
          <cell r="K346"/>
          <cell r="L346"/>
        </row>
        <row r="347">
          <cell r="G347" t="str">
            <v>04-02-052</v>
          </cell>
          <cell r="H347">
            <v>686688.98820357514</v>
          </cell>
          <cell r="I347">
            <v>112528.81676345052</v>
          </cell>
          <cell r="J347">
            <v>229589.00720488818</v>
          </cell>
          <cell r="K347">
            <v>339627.16423523647</v>
          </cell>
          <cell r="L347">
            <v>4944</v>
          </cell>
        </row>
        <row r="348">
          <cell r="I348"/>
          <cell r="J348"/>
          <cell r="K348"/>
          <cell r="L348"/>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cell r="J351"/>
          <cell r="K351">
            <v>64001.771134615388</v>
          </cell>
          <cell r="L351"/>
        </row>
        <row r="352">
          <cell r="G352">
            <v>22.325700000000001</v>
          </cell>
          <cell r="H352">
            <v>4300.0961538461543</v>
          </cell>
          <cell r="I352"/>
          <cell r="J352"/>
          <cell r="K352">
            <v>96002.656701923086</v>
          </cell>
          <cell r="L352"/>
        </row>
        <row r="353">
          <cell r="G353">
            <v>16.666666666666668</v>
          </cell>
          <cell r="H353">
            <v>2784</v>
          </cell>
          <cell r="I353">
            <v>46400</v>
          </cell>
          <cell r="J353"/>
          <cell r="K353"/>
          <cell r="L353"/>
        </row>
        <row r="354">
          <cell r="G354">
            <v>32</v>
          </cell>
          <cell r="H354">
            <v>28.999999999999996</v>
          </cell>
          <cell r="I354">
            <v>927.99999999999989</v>
          </cell>
          <cell r="J354"/>
          <cell r="K354"/>
          <cell r="L354"/>
        </row>
        <row r="355">
          <cell r="G355">
            <v>50</v>
          </cell>
          <cell r="H355">
            <v>212.976</v>
          </cell>
          <cell r="I355">
            <v>10648.800000000001</v>
          </cell>
          <cell r="J355"/>
          <cell r="K355"/>
          <cell r="L355"/>
        </row>
        <row r="356">
          <cell r="G356">
            <v>4</v>
          </cell>
          <cell r="H356">
            <v>841.88159999999993</v>
          </cell>
          <cell r="I356">
            <v>3367.5263999999997</v>
          </cell>
          <cell r="J356"/>
          <cell r="K356"/>
          <cell r="L356"/>
        </row>
        <row r="357">
          <cell r="G357">
            <v>0.125</v>
          </cell>
          <cell r="H357">
            <v>36331.200000000004</v>
          </cell>
          <cell r="I357">
            <v>4541.4000000000005</v>
          </cell>
          <cell r="J357"/>
          <cell r="K357"/>
          <cell r="L357"/>
        </row>
        <row r="358">
          <cell r="G358">
            <v>1.03</v>
          </cell>
          <cell r="H358">
            <v>4800</v>
          </cell>
          <cell r="I358"/>
          <cell r="J358"/>
          <cell r="K358"/>
          <cell r="L358">
            <v>4944</v>
          </cell>
        </row>
        <row r="359">
          <cell r="G359">
            <v>3.824390243902439E-3</v>
          </cell>
          <cell r="H359">
            <v>83873.799999999988</v>
          </cell>
          <cell r="I359"/>
          <cell r="J359">
            <v>320.76614243902435</v>
          </cell>
          <cell r="K359"/>
          <cell r="L359"/>
        </row>
        <row r="360">
          <cell r="G360">
            <v>1.1499999999999999</v>
          </cell>
          <cell r="H360">
            <v>194011.83171923077</v>
          </cell>
          <cell r="I360"/>
          <cell r="J360">
            <v>2231.1360647711535</v>
          </cell>
          <cell r="K360"/>
          <cell r="L360"/>
        </row>
        <row r="361">
          <cell r="G361">
            <v>3</v>
          </cell>
          <cell r="H361">
            <v>194011.83171923077</v>
          </cell>
          <cell r="I361">
            <v>5820.3549515769237</v>
          </cell>
          <cell r="J361"/>
          <cell r="K361"/>
          <cell r="L361"/>
        </row>
        <row r="362">
          <cell r="G362" t="str">
            <v>04-02-060</v>
          </cell>
          <cell r="H362">
            <v>539176.3892780178</v>
          </cell>
          <cell r="I362">
            <v>111752.48135157692</v>
          </cell>
          <cell r="J362">
            <v>233412.07620721016</v>
          </cell>
          <cell r="K362">
            <v>189067.83171923077</v>
          </cell>
          <cell r="L362">
            <v>4944</v>
          </cell>
        </row>
        <row r="363">
          <cell r="I363"/>
          <cell r="J363"/>
          <cell r="K363"/>
          <cell r="L363"/>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cell r="J366"/>
          <cell r="K366">
            <v>64001.771134615388</v>
          </cell>
          <cell r="L366"/>
        </row>
        <row r="367">
          <cell r="G367">
            <v>22.325700000000001</v>
          </cell>
          <cell r="H367">
            <v>4300.0961538461543</v>
          </cell>
          <cell r="I367"/>
          <cell r="J367"/>
          <cell r="K367">
            <v>96002.656701923086</v>
          </cell>
          <cell r="L367"/>
        </row>
        <row r="368">
          <cell r="G368">
            <v>8.3333333333333339</v>
          </cell>
          <cell r="H368">
            <v>2784</v>
          </cell>
          <cell r="I368">
            <v>23200</v>
          </cell>
          <cell r="J368"/>
          <cell r="K368"/>
          <cell r="L368"/>
        </row>
        <row r="369">
          <cell r="G369">
            <v>32</v>
          </cell>
          <cell r="H369">
            <v>28.999999999999996</v>
          </cell>
          <cell r="I369">
            <v>927.99999999999989</v>
          </cell>
          <cell r="J369"/>
          <cell r="K369"/>
          <cell r="L369"/>
        </row>
        <row r="370">
          <cell r="G370">
            <v>25</v>
          </cell>
          <cell r="H370">
            <v>212.976</v>
          </cell>
          <cell r="I370">
            <v>5324.4000000000005</v>
          </cell>
          <cell r="J370"/>
          <cell r="K370"/>
          <cell r="L370"/>
        </row>
        <row r="371">
          <cell r="G371">
            <v>4</v>
          </cell>
          <cell r="H371">
            <v>841.88159999999993</v>
          </cell>
          <cell r="I371">
            <v>3367.5263999999997</v>
          </cell>
          <cell r="J371"/>
          <cell r="K371"/>
          <cell r="L371"/>
        </row>
        <row r="372">
          <cell r="G372">
            <v>0.125</v>
          </cell>
          <cell r="H372">
            <v>36331.200000000004</v>
          </cell>
          <cell r="I372">
            <v>4541.4000000000005</v>
          </cell>
          <cell r="J372"/>
          <cell r="K372"/>
          <cell r="L372"/>
        </row>
        <row r="373">
          <cell r="G373">
            <v>1.03</v>
          </cell>
          <cell r="H373">
            <v>4800</v>
          </cell>
          <cell r="I373"/>
          <cell r="J373"/>
          <cell r="K373"/>
          <cell r="L373">
            <v>4944</v>
          </cell>
        </row>
        <row r="374">
          <cell r="G374">
            <v>1.1499999999999999</v>
          </cell>
          <cell r="H374">
            <v>189711.73556538462</v>
          </cell>
          <cell r="I374"/>
          <cell r="J374">
            <v>2181.6849590019228</v>
          </cell>
          <cell r="K374"/>
          <cell r="L374"/>
        </row>
        <row r="375">
          <cell r="G375">
            <v>3</v>
          </cell>
          <cell r="H375">
            <v>189711.73556538462</v>
          </cell>
          <cell r="I375">
            <v>5691.3520669615382</v>
          </cell>
          <cell r="J375"/>
          <cell r="K375"/>
          <cell r="L375"/>
        </row>
        <row r="376">
          <cell r="G376" t="str">
            <v>04-02-070</v>
          </cell>
          <cell r="H376">
            <v>502532.7529913481</v>
          </cell>
          <cell r="I376">
            <v>83099.078466961539</v>
          </cell>
          <cell r="J376">
            <v>229721.93895900194</v>
          </cell>
          <cell r="K376">
            <v>184767.73556538462</v>
          </cell>
          <cell r="L376">
            <v>4944</v>
          </cell>
        </row>
        <row r="377">
          <cell r="I377"/>
          <cell r="J377"/>
          <cell r="K377"/>
          <cell r="L377"/>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cell r="J380"/>
          <cell r="K380">
            <v>64001.771134615388</v>
          </cell>
          <cell r="L380"/>
        </row>
        <row r="381">
          <cell r="G381">
            <v>22.325700000000001</v>
          </cell>
          <cell r="H381">
            <v>4300.0961538461543</v>
          </cell>
          <cell r="I381"/>
          <cell r="J381"/>
          <cell r="K381">
            <v>96002.656701923086</v>
          </cell>
          <cell r="L381"/>
        </row>
        <row r="382">
          <cell r="G382">
            <v>13.333333333333334</v>
          </cell>
          <cell r="H382">
            <v>2784</v>
          </cell>
          <cell r="I382">
            <v>37120</v>
          </cell>
          <cell r="J382"/>
          <cell r="K382"/>
          <cell r="L382"/>
        </row>
        <row r="383">
          <cell r="G383">
            <v>32</v>
          </cell>
          <cell r="H383">
            <v>28.999999999999996</v>
          </cell>
          <cell r="I383">
            <v>927.99999999999989</v>
          </cell>
          <cell r="J383"/>
          <cell r="K383"/>
          <cell r="L383"/>
        </row>
        <row r="384">
          <cell r="G384">
            <v>40</v>
          </cell>
          <cell r="H384">
            <v>212.976</v>
          </cell>
          <cell r="I384">
            <v>8519.0400000000009</v>
          </cell>
          <cell r="J384"/>
          <cell r="K384"/>
          <cell r="L384"/>
        </row>
        <row r="385">
          <cell r="G385">
            <v>4</v>
          </cell>
          <cell r="H385">
            <v>841.88159999999993</v>
          </cell>
          <cell r="I385">
            <v>3367.5263999999997</v>
          </cell>
          <cell r="J385"/>
          <cell r="K385"/>
          <cell r="L385"/>
        </row>
        <row r="386">
          <cell r="G386">
            <v>0.125</v>
          </cell>
          <cell r="H386">
            <v>36331.200000000004</v>
          </cell>
          <cell r="I386">
            <v>4541.4000000000005</v>
          </cell>
          <cell r="J386"/>
          <cell r="K386"/>
          <cell r="L386"/>
        </row>
        <row r="387">
          <cell r="G387">
            <v>1.03</v>
          </cell>
          <cell r="H387">
            <v>4800</v>
          </cell>
          <cell r="I387"/>
          <cell r="J387"/>
          <cell r="K387"/>
          <cell r="L387">
            <v>4944</v>
          </cell>
        </row>
        <row r="388">
          <cell r="G388">
            <v>1.1499999999999999</v>
          </cell>
          <cell r="H388">
            <v>192291.7932576923</v>
          </cell>
          <cell r="I388"/>
          <cell r="J388">
            <v>2211.3556224634613</v>
          </cell>
          <cell r="K388"/>
          <cell r="L388"/>
        </row>
        <row r="389">
          <cell r="G389">
            <v>3</v>
          </cell>
          <cell r="H389">
            <v>192291.7932576923</v>
          </cell>
          <cell r="I389">
            <v>5768.7537977307684</v>
          </cell>
          <cell r="J389"/>
          <cell r="K389"/>
          <cell r="L389"/>
        </row>
        <row r="390">
          <cell r="G390" t="str">
            <v>04-02-072</v>
          </cell>
          <cell r="H390">
            <v>524326.4750778866</v>
          </cell>
          <cell r="I390">
            <v>100291.12019773076</v>
          </cell>
          <cell r="J390">
            <v>231743.56162246346</v>
          </cell>
          <cell r="K390">
            <v>187347.7932576923</v>
          </cell>
          <cell r="L390">
            <v>4944</v>
          </cell>
        </row>
        <row r="391">
          <cell r="I391"/>
          <cell r="J391"/>
          <cell r="K391"/>
          <cell r="L391"/>
        </row>
        <row r="392">
          <cell r="G392">
            <v>1.03</v>
          </cell>
          <cell r="H392">
            <v>274957.22557692305</v>
          </cell>
          <cell r="I392">
            <v>40046.400000000001</v>
          </cell>
          <cell r="J392">
            <v>223556.35</v>
          </cell>
          <cell r="K392">
            <v>19603.192344230767</v>
          </cell>
          <cell r="L392">
            <v>0</v>
          </cell>
        </row>
        <row r="393">
          <cell r="G393">
            <v>1.03</v>
          </cell>
          <cell r="H393">
            <v>4800</v>
          </cell>
          <cell r="I393"/>
          <cell r="J393"/>
          <cell r="K393"/>
          <cell r="L393">
            <v>4944</v>
          </cell>
        </row>
        <row r="394">
          <cell r="G394">
            <v>7.4419000000000004</v>
          </cell>
          <cell r="H394">
            <v>8600.1923076923085</v>
          </cell>
          <cell r="I394"/>
          <cell r="J394"/>
          <cell r="K394">
            <v>64001.771134615388</v>
          </cell>
          <cell r="L394"/>
        </row>
        <row r="395">
          <cell r="G395">
            <v>22.325700000000001</v>
          </cell>
          <cell r="H395">
            <v>4300.0961538461543</v>
          </cell>
          <cell r="I395"/>
          <cell r="J395"/>
          <cell r="K395">
            <v>96002.656701923086</v>
          </cell>
          <cell r="L395"/>
        </row>
        <row r="396">
          <cell r="G396">
            <v>1</v>
          </cell>
          <cell r="H396">
            <v>4800</v>
          </cell>
          <cell r="I396"/>
          <cell r="J396"/>
          <cell r="K396"/>
          <cell r="L396">
            <v>4800</v>
          </cell>
        </row>
        <row r="397">
          <cell r="G397">
            <v>0.125</v>
          </cell>
          <cell r="H397">
            <v>36331.200000000004</v>
          </cell>
          <cell r="I397">
            <v>4541.4000000000005</v>
          </cell>
          <cell r="J397"/>
          <cell r="K397"/>
          <cell r="L397"/>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cell r="J401">
            <v>2220.9617029442311</v>
          </cell>
          <cell r="K401"/>
          <cell r="L401"/>
        </row>
        <row r="402">
          <cell r="G402">
            <v>3</v>
          </cell>
          <cell r="H402">
            <v>193127.10460384618</v>
          </cell>
          <cell r="I402">
            <v>5793.8131381153853</v>
          </cell>
          <cell r="J402"/>
          <cell r="K402"/>
          <cell r="L402"/>
        </row>
        <row r="403">
          <cell r="G403" t="str">
            <v>04-02-080</v>
          </cell>
          <cell r="H403">
            <v>523596.68286608998</v>
          </cell>
          <cell r="I403">
            <v>102036.33055929956</v>
          </cell>
          <cell r="J403">
            <v>228433.24770294424</v>
          </cell>
          <cell r="K403">
            <v>183383.10460384618</v>
          </cell>
          <cell r="L403">
            <v>9744</v>
          </cell>
        </row>
        <row r="404">
          <cell r="I404"/>
          <cell r="J404"/>
          <cell r="K404"/>
          <cell r="L404"/>
        </row>
        <row r="405">
          <cell r="G405">
            <v>1.03</v>
          </cell>
          <cell r="H405">
            <v>274957.22557692305</v>
          </cell>
          <cell r="I405">
            <v>40046.400000000001</v>
          </cell>
          <cell r="J405">
            <v>223556.35</v>
          </cell>
          <cell r="K405">
            <v>19603.192344230767</v>
          </cell>
          <cell r="L405">
            <v>0</v>
          </cell>
        </row>
        <row r="406">
          <cell r="G406">
            <v>1.03</v>
          </cell>
          <cell r="H406">
            <v>4800</v>
          </cell>
          <cell r="I406"/>
          <cell r="J406"/>
          <cell r="K406"/>
          <cell r="L406">
            <v>4944</v>
          </cell>
        </row>
        <row r="407">
          <cell r="G407">
            <v>7.4419000000000004</v>
          </cell>
          <cell r="H407">
            <v>8600.1923076923085</v>
          </cell>
          <cell r="I407"/>
          <cell r="J407"/>
          <cell r="K407">
            <v>64001.771134615388</v>
          </cell>
          <cell r="L407"/>
        </row>
        <row r="408">
          <cell r="G408">
            <v>22.325700000000001</v>
          </cell>
          <cell r="H408">
            <v>4300.0961538461543</v>
          </cell>
          <cell r="I408"/>
          <cell r="J408"/>
          <cell r="K408">
            <v>96002.656701923086</v>
          </cell>
          <cell r="L408"/>
        </row>
        <row r="409">
          <cell r="G409">
            <v>1</v>
          </cell>
          <cell r="H409">
            <v>4800</v>
          </cell>
          <cell r="I409"/>
          <cell r="J409"/>
          <cell r="K409"/>
          <cell r="L409">
            <v>4800</v>
          </cell>
        </row>
        <row r="410">
          <cell r="G410">
            <v>0.125</v>
          </cell>
          <cell r="H410">
            <v>36331.200000000004</v>
          </cell>
          <cell r="I410">
            <v>4541.4000000000005</v>
          </cell>
          <cell r="J410"/>
          <cell r="K410"/>
          <cell r="L410"/>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cell r="J414">
            <v>3202.4541818181815</v>
          </cell>
          <cell r="K414"/>
          <cell r="L414"/>
        </row>
        <row r="415">
          <cell r="G415">
            <v>1.1499999999999999</v>
          </cell>
          <cell r="H415">
            <v>193987.1238346154</v>
          </cell>
          <cell r="I415"/>
          <cell r="J415">
            <v>2230.8519240980768</v>
          </cell>
          <cell r="K415"/>
          <cell r="L415"/>
        </row>
        <row r="416">
          <cell r="G416">
            <v>3</v>
          </cell>
          <cell r="H416">
            <v>193987.1238346154</v>
          </cell>
          <cell r="I416">
            <v>5819.6137150384629</v>
          </cell>
          <cell r="J416"/>
          <cell r="K416"/>
          <cell r="L416"/>
        </row>
        <row r="417">
          <cell r="G417" t="str">
            <v>04-02-082</v>
          </cell>
          <cell r="H417">
            <v>540950.67043205025</v>
          </cell>
          <cell r="I417">
            <v>114653.97049151867</v>
          </cell>
          <cell r="J417">
            <v>232309.57610591626</v>
          </cell>
          <cell r="K417">
            <v>184243.1238346154</v>
          </cell>
          <cell r="L417">
            <v>9744</v>
          </cell>
        </row>
        <row r="418">
          <cell r="I418"/>
          <cell r="J418"/>
          <cell r="K418"/>
          <cell r="L418"/>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cell r="J420">
            <v>11043.269908386188</v>
          </cell>
          <cell r="K420"/>
          <cell r="L420"/>
        </row>
        <row r="421">
          <cell r="G421">
            <v>1.353</v>
          </cell>
          <cell r="H421">
            <v>8600.1923076923085</v>
          </cell>
          <cell r="I421"/>
          <cell r="J421"/>
          <cell r="K421">
            <v>11636.060192307692</v>
          </cell>
          <cell r="L421"/>
        </row>
        <row r="422">
          <cell r="G422">
            <v>4.0590000000000002</v>
          </cell>
          <cell r="H422">
            <v>4300.0961538461543</v>
          </cell>
          <cell r="I422"/>
          <cell r="J422"/>
          <cell r="K422">
            <v>17454.090288461539</v>
          </cell>
          <cell r="L422"/>
        </row>
        <row r="423">
          <cell r="G423">
            <v>0.25750000000000001</v>
          </cell>
          <cell r="H423">
            <v>7040</v>
          </cell>
          <cell r="I423"/>
          <cell r="J423">
            <v>1812.8</v>
          </cell>
          <cell r="K423"/>
          <cell r="L423"/>
        </row>
        <row r="424">
          <cell r="G424">
            <v>0.25750000000000001</v>
          </cell>
          <cell r="H424">
            <v>4800</v>
          </cell>
          <cell r="I424"/>
          <cell r="J424"/>
          <cell r="K424"/>
          <cell r="L424">
            <v>1236</v>
          </cell>
        </row>
        <row r="425">
          <cell r="G425">
            <v>3.2187500000000001E-2</v>
          </cell>
          <cell r="H425">
            <v>36331.200000000004</v>
          </cell>
          <cell r="I425">
            <v>1169.4105000000002</v>
          </cell>
          <cell r="J425"/>
          <cell r="K425"/>
          <cell r="L425"/>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cell r="J428">
            <v>406.32780666084989</v>
          </cell>
          <cell r="K428"/>
          <cell r="L428"/>
        </row>
        <row r="429">
          <cell r="G429">
            <v>3</v>
          </cell>
          <cell r="H429">
            <v>35332.852753117382</v>
          </cell>
          <cell r="I429">
            <v>1059.9855825935215</v>
          </cell>
          <cell r="J429"/>
          <cell r="K429"/>
          <cell r="L429"/>
        </row>
        <row r="430">
          <cell r="G430" t="str">
            <v>04-02-090</v>
          </cell>
          <cell r="H430">
            <v>121279.80998257612</v>
          </cell>
          <cell r="I430">
            <v>15022.0365477098</v>
          </cell>
          <cell r="J430">
            <v>70924.920681748932</v>
          </cell>
          <cell r="K430">
            <v>34096.852753117382</v>
          </cell>
          <cell r="L430">
            <v>1236</v>
          </cell>
        </row>
        <row r="431">
          <cell r="I431"/>
          <cell r="J431"/>
          <cell r="K431"/>
          <cell r="L431"/>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cell r="J433"/>
          <cell r="K433">
            <v>64001.771134615388</v>
          </cell>
          <cell r="L433"/>
        </row>
        <row r="434">
          <cell r="G434">
            <v>22.325700000000001</v>
          </cell>
          <cell r="H434">
            <v>4300.0961538461543</v>
          </cell>
          <cell r="I434"/>
          <cell r="J434"/>
          <cell r="K434">
            <v>96002.656701923086</v>
          </cell>
          <cell r="L434"/>
        </row>
        <row r="435">
          <cell r="G435">
            <v>1</v>
          </cell>
          <cell r="H435">
            <v>4800</v>
          </cell>
          <cell r="I435"/>
          <cell r="J435"/>
          <cell r="K435"/>
          <cell r="L435">
            <v>4800</v>
          </cell>
        </row>
        <row r="436">
          <cell r="G436">
            <v>0.125</v>
          </cell>
          <cell r="H436">
            <v>36331.200000000004</v>
          </cell>
          <cell r="I436">
            <v>4541.4000000000005</v>
          </cell>
          <cell r="J436"/>
          <cell r="K436"/>
          <cell r="L436"/>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cell r="J440">
            <v>2155.9841830067307</v>
          </cell>
          <cell r="K440"/>
          <cell r="L440"/>
        </row>
        <row r="441">
          <cell r="G441">
            <v>3</v>
          </cell>
          <cell r="H441">
            <v>187476.88547884618</v>
          </cell>
          <cell r="I441">
            <v>5624.3065643653854</v>
          </cell>
          <cell r="J441"/>
          <cell r="K441"/>
          <cell r="L441"/>
        </row>
        <row r="442">
          <cell r="G442" t="str">
            <v>04-02-092</v>
          </cell>
          <cell r="H442">
            <v>515538.86407720507</v>
          </cell>
          <cell r="I442">
            <v>93472.264415352198</v>
          </cell>
          <cell r="J442">
            <v>234589.71418300673</v>
          </cell>
          <cell r="K442">
            <v>182676.88547884618</v>
          </cell>
          <cell r="L442">
            <v>4800</v>
          </cell>
        </row>
        <row r="443">
          <cell r="I443"/>
          <cell r="J443"/>
          <cell r="K443"/>
          <cell r="L443"/>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cell r="J446"/>
          <cell r="K446">
            <v>8914.9593461538461</v>
          </cell>
          <cell r="L446"/>
        </row>
        <row r="447">
          <cell r="G447">
            <v>4.1463999999999999</v>
          </cell>
          <cell r="H447">
            <v>4300.0961538461543</v>
          </cell>
          <cell r="I447"/>
          <cell r="J447"/>
          <cell r="K447">
            <v>17829.918692307692</v>
          </cell>
          <cell r="L447"/>
        </row>
        <row r="448">
          <cell r="G448">
            <v>0.86263772514349812</v>
          </cell>
          <cell r="H448">
            <v>11536.199999999999</v>
          </cell>
          <cell r="I448"/>
          <cell r="J448">
            <v>9951.5613248004229</v>
          </cell>
          <cell r="K448"/>
          <cell r="L448"/>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cell r="J451">
            <v>810.77859734775973</v>
          </cell>
          <cell r="K451"/>
          <cell r="L451"/>
        </row>
        <row r="452">
          <cell r="G452">
            <v>1.4395926799498575E-2</v>
          </cell>
          <cell r="H452">
            <v>36331.200000000004</v>
          </cell>
          <cell r="I452">
            <v>523.02129573794264</v>
          </cell>
          <cell r="J452"/>
          <cell r="K452"/>
          <cell r="L452"/>
        </row>
        <row r="453">
          <cell r="G453">
            <v>0.1151674143959886</v>
          </cell>
          <cell r="H453">
            <v>4800</v>
          </cell>
          <cell r="I453"/>
          <cell r="J453"/>
          <cell r="K453"/>
          <cell r="L453">
            <v>552.80358910074528</v>
          </cell>
        </row>
        <row r="454">
          <cell r="G454">
            <v>1.1499999999999999</v>
          </cell>
          <cell r="H454">
            <v>29904.726524171554</v>
          </cell>
          <cell r="I454"/>
          <cell r="J454">
            <v>343.90435502797283</v>
          </cell>
          <cell r="K454"/>
          <cell r="L454"/>
        </row>
        <row r="455">
          <cell r="G455">
            <v>3</v>
          </cell>
          <cell r="H455">
            <v>29904.726524171554</v>
          </cell>
          <cell r="I455">
            <v>897.14179572514661</v>
          </cell>
          <cell r="J455"/>
          <cell r="K455"/>
          <cell r="L455"/>
        </row>
        <row r="456">
          <cell r="G456" t="str">
            <v>04-02-094</v>
          </cell>
          <cell r="H456">
            <v>86068.953569547943</v>
          </cell>
          <cell r="I456">
            <v>18038.098283966225</v>
          </cell>
          <cell r="J456">
            <v>38126.128761410167</v>
          </cell>
          <cell r="K456">
            <v>29351.922935070808</v>
          </cell>
          <cell r="L456">
            <v>552.80358910074528</v>
          </cell>
        </row>
        <row r="457">
          <cell r="I457"/>
          <cell r="J457"/>
          <cell r="K457"/>
          <cell r="L457"/>
        </row>
        <row r="458">
          <cell r="G458">
            <v>0.1545</v>
          </cell>
          <cell r="H458">
            <v>281298.22269230767</v>
          </cell>
          <cell r="I458">
            <v>6006.96</v>
          </cell>
          <cell r="J458">
            <v>34533.067499999997</v>
          </cell>
          <cell r="K458">
            <v>2920.5479059615386</v>
          </cell>
          <cell r="L458">
            <v>0</v>
          </cell>
        </row>
        <row r="459">
          <cell r="G459">
            <v>0.1545</v>
          </cell>
          <cell r="H459">
            <v>7040</v>
          </cell>
          <cell r="I459"/>
          <cell r="J459">
            <v>1087.68</v>
          </cell>
          <cell r="K459"/>
          <cell r="L459"/>
        </row>
        <row r="460">
          <cell r="G460">
            <v>1</v>
          </cell>
          <cell r="H460">
            <v>762.00161538461543</v>
          </cell>
          <cell r="I460">
            <v>0</v>
          </cell>
          <cell r="J460">
            <v>331.99200000000002</v>
          </cell>
          <cell r="K460">
            <v>430.00961538461536</v>
          </cell>
          <cell r="L460">
            <v>0</v>
          </cell>
        </row>
        <row r="461">
          <cell r="G461">
            <v>1.0851999999999999</v>
          </cell>
          <cell r="H461">
            <v>8600.1923076923085</v>
          </cell>
          <cell r="I461"/>
          <cell r="J461"/>
          <cell r="K461">
            <v>9332.9286923076925</v>
          </cell>
          <cell r="L461"/>
        </row>
        <row r="462">
          <cell r="G462">
            <v>4.3407999999999998</v>
          </cell>
          <cell r="H462">
            <v>4300.0961538461543</v>
          </cell>
          <cell r="I462"/>
          <cell r="J462"/>
          <cell r="K462">
            <v>18665.857384615385</v>
          </cell>
          <cell r="L462"/>
        </row>
        <row r="463">
          <cell r="G463">
            <v>0.75890897690458781</v>
          </cell>
          <cell r="H463">
            <v>11536.199999999999</v>
          </cell>
          <cell r="I463"/>
          <cell r="J463">
            <v>8754.9257393667049</v>
          </cell>
          <cell r="K463"/>
          <cell r="L463"/>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cell r="K466"/>
          <cell r="L466"/>
        </row>
        <row r="467">
          <cell r="G467">
            <v>0.1545</v>
          </cell>
          <cell r="H467">
            <v>4800</v>
          </cell>
          <cell r="I467"/>
          <cell r="J467"/>
          <cell r="K467"/>
          <cell r="L467">
            <v>741.6</v>
          </cell>
        </row>
        <row r="468">
          <cell r="G468">
            <v>1.1499999999999999</v>
          </cell>
          <cell r="H468">
            <v>32090.94359826923</v>
          </cell>
          <cell r="I468"/>
          <cell r="J468">
            <v>369.04585138009611</v>
          </cell>
          <cell r="K468"/>
          <cell r="L468"/>
        </row>
        <row r="469">
          <cell r="G469">
            <v>3</v>
          </cell>
          <cell r="H469">
            <v>32090.94359826923</v>
          </cell>
          <cell r="I469">
            <v>962.72830794807703</v>
          </cell>
          <cell r="J469"/>
          <cell r="K469"/>
          <cell r="L469"/>
        </row>
        <row r="470">
          <cell r="G470" t="str">
            <v>04-02-095</v>
          </cell>
          <cell r="H470">
            <v>106466.77881427178</v>
          </cell>
          <cell r="I470">
            <v>28069.592088464382</v>
          </cell>
          <cell r="J470">
            <v>46306.243127538153</v>
          </cell>
          <cell r="K470">
            <v>31349.343598269232</v>
          </cell>
          <cell r="L470">
            <v>741.6</v>
          </cell>
        </row>
        <row r="471">
          <cell r="I471"/>
          <cell r="J471"/>
          <cell r="K471"/>
          <cell r="L471"/>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cell r="J474"/>
          <cell r="K474">
            <v>73501.543557692305</v>
          </cell>
          <cell r="L474"/>
        </row>
        <row r="475">
          <cell r="G475">
            <v>17.093</v>
          </cell>
          <cell r="H475">
            <v>4300.0961538461543</v>
          </cell>
          <cell r="I475"/>
          <cell r="J475"/>
          <cell r="K475">
            <v>73501.543557692305</v>
          </cell>
          <cell r="L475"/>
        </row>
        <row r="476">
          <cell r="G476">
            <v>2</v>
          </cell>
          <cell r="H476">
            <v>2053.1999999999998</v>
          </cell>
          <cell r="I476"/>
          <cell r="J476">
            <v>4106.3999999999996</v>
          </cell>
          <cell r="K476"/>
          <cell r="L476"/>
        </row>
        <row r="477">
          <cell r="G477">
            <v>2.1428571428571428</v>
          </cell>
          <cell r="H477">
            <v>8595.84</v>
          </cell>
          <cell r="I477">
            <v>18419.657142857144</v>
          </cell>
          <cell r="J477">
            <v>0</v>
          </cell>
          <cell r="K477">
            <v>0</v>
          </cell>
          <cell r="L477">
            <v>0</v>
          </cell>
        </row>
        <row r="478">
          <cell r="G478">
            <v>1.03</v>
          </cell>
          <cell r="H478">
            <v>4800</v>
          </cell>
          <cell r="I478"/>
          <cell r="J478"/>
          <cell r="K478"/>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cell r="K480"/>
          <cell r="L480"/>
        </row>
        <row r="481">
          <cell r="G481">
            <v>1.1499999999999999</v>
          </cell>
          <cell r="H481">
            <v>185568.59292115382</v>
          </cell>
          <cell r="I481"/>
          <cell r="J481">
            <v>2134.0388185932688</v>
          </cell>
          <cell r="K481"/>
          <cell r="L481"/>
        </row>
        <row r="482">
          <cell r="G482">
            <v>3</v>
          </cell>
          <cell r="H482">
            <v>185568.59292115382</v>
          </cell>
          <cell r="I482">
            <v>5567.0577876346142</v>
          </cell>
          <cell r="J482"/>
          <cell r="K482"/>
          <cell r="L482"/>
        </row>
        <row r="483">
          <cell r="G483" t="str">
            <v>04-02-100</v>
          </cell>
          <cell r="H483">
            <v>535899.08547023893</v>
          </cell>
          <cell r="I483">
            <v>120068.91493049177</v>
          </cell>
          <cell r="J483">
            <v>230261.57761859329</v>
          </cell>
          <cell r="K483">
            <v>180624.59292115382</v>
          </cell>
          <cell r="L483">
            <v>4944</v>
          </cell>
        </row>
        <row r="484">
          <cell r="I484"/>
          <cell r="J484"/>
          <cell r="K484"/>
          <cell r="L484"/>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cell r="J487"/>
          <cell r="K487">
            <v>73501.543557692305</v>
          </cell>
          <cell r="L487"/>
        </row>
        <row r="488">
          <cell r="G488">
            <v>17.093</v>
          </cell>
          <cell r="H488">
            <v>4300.0961538461543</v>
          </cell>
          <cell r="I488"/>
          <cell r="J488"/>
          <cell r="K488">
            <v>73501.543557692305</v>
          </cell>
          <cell r="L488"/>
        </row>
        <row r="489">
          <cell r="G489">
            <v>2</v>
          </cell>
          <cell r="H489">
            <v>2053.1999999999998</v>
          </cell>
          <cell r="I489"/>
          <cell r="J489">
            <v>4106.3999999999996</v>
          </cell>
          <cell r="K489"/>
          <cell r="L489"/>
        </row>
        <row r="490">
          <cell r="G490">
            <v>10</v>
          </cell>
          <cell r="H490">
            <v>8595.84</v>
          </cell>
          <cell r="I490">
            <v>85958.399999999994</v>
          </cell>
          <cell r="J490">
            <v>0</v>
          </cell>
          <cell r="K490">
            <v>0</v>
          </cell>
          <cell r="L490">
            <v>0</v>
          </cell>
        </row>
        <row r="491">
          <cell r="G491">
            <v>1.03</v>
          </cell>
          <cell r="H491">
            <v>4800</v>
          </cell>
          <cell r="I491"/>
          <cell r="J491"/>
          <cell r="K491"/>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cell r="K493"/>
          <cell r="L493"/>
        </row>
        <row r="494">
          <cell r="G494">
            <v>1.1499999999999999</v>
          </cell>
          <cell r="H494">
            <v>186586.28234423074</v>
          </cell>
          <cell r="I494"/>
          <cell r="J494">
            <v>2145.7422469586531</v>
          </cell>
          <cell r="K494"/>
          <cell r="L494"/>
        </row>
        <row r="495">
          <cell r="G495">
            <v>3</v>
          </cell>
          <cell r="H495">
            <v>186586.28234423074</v>
          </cell>
          <cell r="I495">
            <v>5597.588470326923</v>
          </cell>
          <cell r="J495"/>
          <cell r="K495"/>
          <cell r="L495"/>
        </row>
        <row r="496">
          <cell r="G496" t="str">
            <v>04-02-102</v>
          </cell>
          <cell r="H496">
            <v>609854.16066151625</v>
          </cell>
          <cell r="I496">
            <v>193359.78847032689</v>
          </cell>
          <cell r="J496">
            <v>229908.08984695867</v>
          </cell>
          <cell r="K496">
            <v>181642.28234423074</v>
          </cell>
          <cell r="L496">
            <v>4944</v>
          </cell>
        </row>
        <row r="497">
          <cell r="I497"/>
          <cell r="J497"/>
          <cell r="K497"/>
          <cell r="L497"/>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cell r="J501"/>
          <cell r="K501"/>
          <cell r="L501">
            <v>4944</v>
          </cell>
        </row>
        <row r="502">
          <cell r="G502">
            <v>14.613200000000001</v>
          </cell>
          <cell r="H502">
            <v>8600.1923076923085</v>
          </cell>
          <cell r="I502"/>
          <cell r="J502"/>
          <cell r="K502">
            <v>125676.33023076922</v>
          </cell>
          <cell r="L502"/>
        </row>
        <row r="503">
          <cell r="G503">
            <v>29.226400000000002</v>
          </cell>
          <cell r="H503">
            <v>4300.0961538461543</v>
          </cell>
          <cell r="I503"/>
          <cell r="J503"/>
          <cell r="K503">
            <v>125676.33023076922</v>
          </cell>
          <cell r="L503"/>
        </row>
        <row r="504">
          <cell r="G504">
            <v>0.125</v>
          </cell>
          <cell r="H504">
            <v>36331.200000000004</v>
          </cell>
          <cell r="I504">
            <v>4541.4000000000005</v>
          </cell>
          <cell r="J504"/>
          <cell r="K504"/>
          <cell r="L504"/>
        </row>
        <row r="505">
          <cell r="G505">
            <v>1.1499999999999999</v>
          </cell>
          <cell r="H505">
            <v>276421.93225769227</v>
          </cell>
          <cell r="I505"/>
          <cell r="J505">
            <v>3178.8522209634607</v>
          </cell>
          <cell r="K505"/>
          <cell r="L505"/>
        </row>
        <row r="506">
          <cell r="G506">
            <v>3</v>
          </cell>
          <cell r="H506">
            <v>276421.93225769227</v>
          </cell>
          <cell r="I506">
            <v>8292.6579677307673</v>
          </cell>
          <cell r="J506"/>
          <cell r="K506"/>
          <cell r="L506"/>
        </row>
        <row r="507">
          <cell r="G507" t="str">
            <v>04-02-110</v>
          </cell>
          <cell r="H507">
            <v>611134.49040483078</v>
          </cell>
          <cell r="I507">
            <v>106093.01839553827</v>
          </cell>
          <cell r="J507">
            <v>228619.53975160027</v>
          </cell>
          <cell r="K507">
            <v>271477.93225769227</v>
          </cell>
          <cell r="L507">
            <v>4944</v>
          </cell>
        </row>
        <row r="508">
          <cell r="I508"/>
          <cell r="J508"/>
          <cell r="K508"/>
          <cell r="L508"/>
        </row>
        <row r="509">
          <cell r="G509">
            <v>1</v>
          </cell>
          <cell r="H509">
            <v>2934.288</v>
          </cell>
          <cell r="I509"/>
          <cell r="J509">
            <v>2934.288</v>
          </cell>
          <cell r="K509"/>
          <cell r="L509"/>
        </row>
        <row r="510">
          <cell r="G510">
            <v>1</v>
          </cell>
          <cell r="H510">
            <v>688.39024390243844</v>
          </cell>
          <cell r="I510"/>
          <cell r="J510">
            <v>688.39024390243844</v>
          </cell>
          <cell r="K510"/>
          <cell r="L510"/>
        </row>
        <row r="511">
          <cell r="G511">
            <v>1</v>
          </cell>
          <cell r="H511">
            <v>172.09756097560961</v>
          </cell>
          <cell r="I511">
            <v>172.09756097560961</v>
          </cell>
          <cell r="J511"/>
          <cell r="K511"/>
          <cell r="L511"/>
        </row>
        <row r="512">
          <cell r="G512">
            <v>1</v>
          </cell>
          <cell r="H512">
            <v>602.34146341463361</v>
          </cell>
          <cell r="I512"/>
          <cell r="J512"/>
          <cell r="K512">
            <v>602.34146341463361</v>
          </cell>
          <cell r="L512"/>
        </row>
        <row r="513">
          <cell r="G513">
            <v>1</v>
          </cell>
          <cell r="H513">
            <v>2495.4146341463393</v>
          </cell>
          <cell r="I513"/>
          <cell r="J513"/>
          <cell r="K513">
            <v>2495.4146341463393</v>
          </cell>
          <cell r="L513"/>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cell r="J516"/>
          <cell r="K516"/>
          <cell r="L516"/>
        </row>
        <row r="517">
          <cell r="G517">
            <v>1</v>
          </cell>
          <cell r="H517">
            <v>2934.288</v>
          </cell>
          <cell r="I517"/>
          <cell r="J517">
            <v>2934.288</v>
          </cell>
          <cell r="K517"/>
          <cell r="L517"/>
        </row>
        <row r="518">
          <cell r="G518">
            <v>1</v>
          </cell>
          <cell r="H518">
            <v>688.39024390243844</v>
          </cell>
          <cell r="I518"/>
          <cell r="J518">
            <v>688.39024390243844</v>
          </cell>
          <cell r="K518"/>
          <cell r="L518"/>
        </row>
        <row r="519">
          <cell r="G519">
            <v>1</v>
          </cell>
          <cell r="H519">
            <v>172.09756097560961</v>
          </cell>
          <cell r="I519">
            <v>172.09756097560961</v>
          </cell>
          <cell r="J519"/>
          <cell r="K519"/>
          <cell r="L519"/>
        </row>
        <row r="520">
          <cell r="G520">
            <v>1</v>
          </cell>
          <cell r="H520">
            <v>602.34146341463361</v>
          </cell>
          <cell r="I520"/>
          <cell r="J520"/>
          <cell r="K520">
            <v>602.34146341463361</v>
          </cell>
          <cell r="L520"/>
        </row>
        <row r="521">
          <cell r="G521">
            <v>1</v>
          </cell>
          <cell r="H521">
            <v>2495.4146341463393</v>
          </cell>
          <cell r="I521"/>
          <cell r="J521"/>
          <cell r="K521">
            <v>2495.4146341463393</v>
          </cell>
          <cell r="L521"/>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cell r="J524"/>
          <cell r="K524"/>
          <cell r="L524"/>
        </row>
        <row r="525">
          <cell r="G525">
            <v>1</v>
          </cell>
          <cell r="H525">
            <v>2934.288</v>
          </cell>
          <cell r="I525"/>
          <cell r="J525">
            <v>2934.288</v>
          </cell>
          <cell r="K525"/>
          <cell r="L525"/>
        </row>
        <row r="526">
          <cell r="G526">
            <v>1</v>
          </cell>
          <cell r="H526">
            <v>688.39024390243844</v>
          </cell>
          <cell r="I526"/>
          <cell r="J526">
            <v>688.39024390243844</v>
          </cell>
          <cell r="K526"/>
          <cell r="L526"/>
        </row>
        <row r="527">
          <cell r="G527">
            <v>1</v>
          </cell>
          <cell r="H527">
            <v>172.09756097560961</v>
          </cell>
          <cell r="I527">
            <v>172.09756097560961</v>
          </cell>
          <cell r="J527"/>
          <cell r="K527"/>
          <cell r="L527"/>
        </row>
        <row r="528">
          <cell r="G528">
            <v>1</v>
          </cell>
          <cell r="H528">
            <v>602.34146341463361</v>
          </cell>
          <cell r="I528"/>
          <cell r="J528"/>
          <cell r="K528">
            <v>602.34146341463361</v>
          </cell>
          <cell r="L528"/>
        </row>
        <row r="529">
          <cell r="G529">
            <v>1</v>
          </cell>
          <cell r="H529">
            <v>2495.4146341463393</v>
          </cell>
          <cell r="I529"/>
          <cell r="J529"/>
          <cell r="K529">
            <v>2495.4146341463393</v>
          </cell>
          <cell r="L529"/>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cell r="J532"/>
          <cell r="K532"/>
          <cell r="L532"/>
        </row>
        <row r="533">
          <cell r="G533">
            <v>1</v>
          </cell>
          <cell r="H533">
            <v>2934.288</v>
          </cell>
          <cell r="I533"/>
          <cell r="J533">
            <v>2934.288</v>
          </cell>
          <cell r="K533"/>
          <cell r="L533"/>
        </row>
        <row r="534">
          <cell r="G534">
            <v>1</v>
          </cell>
          <cell r="H534">
            <v>688.39024390243844</v>
          </cell>
          <cell r="I534"/>
          <cell r="J534">
            <v>688.39024390243844</v>
          </cell>
          <cell r="K534"/>
          <cell r="L534"/>
        </row>
        <row r="535">
          <cell r="G535">
            <v>1</v>
          </cell>
          <cell r="H535">
            <v>172.09756097560961</v>
          </cell>
          <cell r="I535">
            <v>172.09756097560961</v>
          </cell>
          <cell r="J535"/>
          <cell r="K535"/>
          <cell r="L535"/>
        </row>
        <row r="536">
          <cell r="G536">
            <v>1</v>
          </cell>
          <cell r="H536">
            <v>602.34146341463361</v>
          </cell>
          <cell r="I536"/>
          <cell r="J536"/>
          <cell r="K536">
            <v>602.34146341463361</v>
          </cell>
          <cell r="L536"/>
        </row>
        <row r="537">
          <cell r="G537">
            <v>1</v>
          </cell>
          <cell r="H537">
            <v>2495.4146341463393</v>
          </cell>
          <cell r="I537"/>
          <cell r="J537"/>
          <cell r="K537">
            <v>2495.4146341463393</v>
          </cell>
          <cell r="L537"/>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cell r="J540"/>
          <cell r="K540"/>
          <cell r="L540"/>
        </row>
        <row r="541">
          <cell r="G541">
            <v>1</v>
          </cell>
          <cell r="H541">
            <v>2934.288</v>
          </cell>
          <cell r="I541"/>
          <cell r="J541">
            <v>2934.288</v>
          </cell>
          <cell r="K541"/>
          <cell r="L541"/>
        </row>
        <row r="542">
          <cell r="G542">
            <v>1</v>
          </cell>
          <cell r="H542">
            <v>688.39024390243844</v>
          </cell>
          <cell r="I542"/>
          <cell r="J542">
            <v>688.39024390243844</v>
          </cell>
          <cell r="K542"/>
          <cell r="L542"/>
        </row>
        <row r="543">
          <cell r="G543">
            <v>1</v>
          </cell>
          <cell r="H543">
            <v>172.09756097560961</v>
          </cell>
          <cell r="I543">
            <v>172.09756097560961</v>
          </cell>
          <cell r="J543"/>
          <cell r="K543"/>
          <cell r="L543"/>
        </row>
        <row r="544">
          <cell r="G544">
            <v>1</v>
          </cell>
          <cell r="H544">
            <v>602.34146341463361</v>
          </cell>
          <cell r="I544"/>
          <cell r="J544"/>
          <cell r="K544">
            <v>602.34146341463361</v>
          </cell>
          <cell r="L544"/>
        </row>
        <row r="545">
          <cell r="G545">
            <v>1</v>
          </cell>
          <cell r="H545">
            <v>2495.4146341463393</v>
          </cell>
          <cell r="I545"/>
          <cell r="J545"/>
          <cell r="K545">
            <v>2495.4146341463393</v>
          </cell>
          <cell r="L545"/>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cell r="J548"/>
          <cell r="K548"/>
          <cell r="L548"/>
        </row>
        <row r="549">
          <cell r="G549">
            <v>1</v>
          </cell>
          <cell r="H549">
            <v>2934.288</v>
          </cell>
          <cell r="I549"/>
          <cell r="J549">
            <v>2934.288</v>
          </cell>
          <cell r="K549"/>
          <cell r="L549"/>
        </row>
        <row r="550">
          <cell r="G550">
            <v>1</v>
          </cell>
          <cell r="H550">
            <v>688.39024390243844</v>
          </cell>
          <cell r="I550"/>
          <cell r="J550">
            <v>688.39024390243844</v>
          </cell>
          <cell r="K550"/>
          <cell r="L550"/>
        </row>
        <row r="551">
          <cell r="G551">
            <v>1</v>
          </cell>
          <cell r="H551">
            <v>172.09756097560961</v>
          </cell>
          <cell r="I551">
            <v>172.09756097560961</v>
          </cell>
          <cell r="J551"/>
          <cell r="K551"/>
          <cell r="L551"/>
        </row>
        <row r="552">
          <cell r="G552">
            <v>1</v>
          </cell>
          <cell r="H552">
            <v>602.34146341463361</v>
          </cell>
          <cell r="I552"/>
          <cell r="J552"/>
          <cell r="K552">
            <v>602.34146341463361</v>
          </cell>
          <cell r="L552"/>
        </row>
        <row r="553">
          <cell r="G553">
            <v>1</v>
          </cell>
          <cell r="H553">
            <v>2495.4146341463393</v>
          </cell>
          <cell r="I553"/>
          <cell r="J553"/>
          <cell r="K553">
            <v>2495.4146341463393</v>
          </cell>
          <cell r="L553"/>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cell r="J556"/>
          <cell r="K556"/>
          <cell r="L556"/>
        </row>
        <row r="557">
          <cell r="G557">
            <v>1</v>
          </cell>
          <cell r="H557">
            <v>2934.288</v>
          </cell>
          <cell r="I557"/>
          <cell r="J557">
            <v>2934.288</v>
          </cell>
          <cell r="K557"/>
          <cell r="L557"/>
        </row>
        <row r="558">
          <cell r="G558">
            <v>1</v>
          </cell>
          <cell r="H558">
            <v>688.39024390243844</v>
          </cell>
          <cell r="I558"/>
          <cell r="J558">
            <v>688.39024390243844</v>
          </cell>
          <cell r="K558"/>
          <cell r="L558"/>
        </row>
        <row r="559">
          <cell r="G559">
            <v>1</v>
          </cell>
          <cell r="H559">
            <v>172.09756097560961</v>
          </cell>
          <cell r="I559">
            <v>172.09756097560961</v>
          </cell>
          <cell r="J559"/>
          <cell r="K559"/>
          <cell r="L559"/>
        </row>
        <row r="560">
          <cell r="G560">
            <v>1</v>
          </cell>
          <cell r="H560">
            <v>602.34146341463361</v>
          </cell>
          <cell r="I560"/>
          <cell r="J560"/>
          <cell r="K560">
            <v>602.34146341463361</v>
          </cell>
          <cell r="L560"/>
        </row>
        <row r="561">
          <cell r="G561">
            <v>1</v>
          </cell>
          <cell r="H561">
            <v>2495.4146341463393</v>
          </cell>
          <cell r="I561"/>
          <cell r="J561"/>
          <cell r="K561">
            <v>2495.4146341463393</v>
          </cell>
          <cell r="L561"/>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cell r="J564"/>
          <cell r="K564"/>
          <cell r="L564"/>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cell r="J567">
            <v>30020</v>
          </cell>
          <cell r="K567"/>
          <cell r="L567"/>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cell r="J570"/>
          <cell r="K570">
            <v>12500</v>
          </cell>
          <cell r="L570"/>
        </row>
        <row r="571">
          <cell r="G571">
            <v>0.1236</v>
          </cell>
          <cell r="H571">
            <v>4800</v>
          </cell>
          <cell r="I571"/>
          <cell r="J571"/>
          <cell r="K571"/>
          <cell r="L571">
            <v>593.28</v>
          </cell>
        </row>
        <row r="572">
          <cell r="G572">
            <v>1.1499999999999999</v>
          </cell>
          <cell r="H572">
            <v>16477.812257584475</v>
          </cell>
          <cell r="I572"/>
          <cell r="J572">
            <v>189.49484096222147</v>
          </cell>
          <cell r="K572"/>
          <cell r="L572"/>
        </row>
        <row r="573">
          <cell r="G573">
            <v>3</v>
          </cell>
          <cell r="H573">
            <v>16477.812257584475</v>
          </cell>
          <cell r="I573">
            <v>494.33436772753424</v>
          </cell>
          <cell r="J573"/>
          <cell r="K573"/>
          <cell r="L573"/>
        </row>
        <row r="574">
          <cell r="G574" t="str">
            <v>04-03-050</v>
          </cell>
          <cell r="H574">
            <v>87381.720574209103</v>
          </cell>
          <cell r="I574">
            <v>9063.7696585520571</v>
          </cell>
          <cell r="J574">
            <v>61840.138658072567</v>
          </cell>
          <cell r="K574">
            <v>15884.532257584477</v>
          </cell>
          <cell r="L574">
            <v>593.28</v>
          </cell>
        </row>
        <row r="575">
          <cell r="I575"/>
          <cell r="J575"/>
          <cell r="K575"/>
          <cell r="L575"/>
        </row>
        <row r="576">
          <cell r="G576">
            <v>1.05</v>
          </cell>
          <cell r="H576">
            <v>35961.1</v>
          </cell>
          <cell r="I576"/>
          <cell r="J576">
            <v>37759.154999999999</v>
          </cell>
          <cell r="K576"/>
          <cell r="L576"/>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cell r="J578"/>
          <cell r="K578">
            <v>6599.7875769230768</v>
          </cell>
          <cell r="L578"/>
        </row>
        <row r="579">
          <cell r="G579">
            <v>0.76739999999999997</v>
          </cell>
          <cell r="H579">
            <v>4300.0961538461543</v>
          </cell>
          <cell r="I579"/>
          <cell r="J579"/>
          <cell r="K579">
            <v>3299.8937884615384</v>
          </cell>
          <cell r="L579"/>
        </row>
        <row r="580">
          <cell r="G580">
            <v>23.148148148148152</v>
          </cell>
          <cell r="H580">
            <v>77.274974238328667</v>
          </cell>
          <cell r="I580"/>
          <cell r="J580"/>
          <cell r="K580"/>
          <cell r="L580">
            <v>1788.772551813164</v>
          </cell>
        </row>
        <row r="581">
          <cell r="G581">
            <v>1.6685999999999999E-2</v>
          </cell>
          <cell r="H581">
            <v>4800</v>
          </cell>
          <cell r="I581"/>
          <cell r="J581"/>
          <cell r="K581"/>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cell r="J583">
            <v>138.95218177176233</v>
          </cell>
          <cell r="K583"/>
          <cell r="L583"/>
        </row>
        <row r="584">
          <cell r="G584">
            <v>3</v>
          </cell>
          <cell r="H584">
            <v>12082.798414935856</v>
          </cell>
          <cell r="I584">
            <v>362.48395244807574</v>
          </cell>
          <cell r="J584"/>
          <cell r="K584"/>
          <cell r="L584"/>
        </row>
        <row r="585">
          <cell r="G585" t="str">
            <v>05-01-010</v>
          </cell>
          <cell r="H585">
            <v>53874.207305155687</v>
          </cell>
          <cell r="I585">
            <v>1043.1660484480758</v>
          </cell>
          <cell r="J585">
            <v>40748.24284177176</v>
          </cell>
          <cell r="K585">
            <v>10213.933063122693</v>
          </cell>
          <cell r="L585">
            <v>1868.8653518131639</v>
          </cell>
        </row>
        <row r="586">
          <cell r="I586"/>
          <cell r="J586"/>
          <cell r="K586"/>
          <cell r="L586"/>
        </row>
        <row r="587">
          <cell r="G587">
            <v>12.875</v>
          </cell>
          <cell r="H587">
            <v>1939.98</v>
          </cell>
          <cell r="I587"/>
          <cell r="J587">
            <v>24977.2425</v>
          </cell>
          <cell r="K587"/>
          <cell r="L587"/>
        </row>
        <row r="588">
          <cell r="G588">
            <v>1.6995E-2</v>
          </cell>
          <cell r="H588">
            <v>225574.19865384616</v>
          </cell>
          <cell r="I588">
            <v>627.72731999999996</v>
          </cell>
          <cell r="J588">
            <v>2902.9159500000001</v>
          </cell>
          <cell r="K588">
            <v>302.99023612211539</v>
          </cell>
          <cell r="L588">
            <v>0</v>
          </cell>
        </row>
        <row r="589">
          <cell r="G589">
            <v>1.25</v>
          </cell>
          <cell r="H589">
            <v>283.5</v>
          </cell>
          <cell r="I589"/>
          <cell r="J589">
            <v>354.375</v>
          </cell>
          <cell r="K589"/>
          <cell r="L589"/>
        </row>
        <row r="590">
          <cell r="G590">
            <v>0.76739999999999997</v>
          </cell>
          <cell r="H590">
            <v>8600.1923076923085</v>
          </cell>
          <cell r="I590"/>
          <cell r="J590"/>
          <cell r="K590">
            <v>6599.7875769230768</v>
          </cell>
          <cell r="L590"/>
        </row>
        <row r="591">
          <cell r="G591">
            <v>0.76739999999999997</v>
          </cell>
          <cell r="H591">
            <v>4300.0961538461543</v>
          </cell>
          <cell r="I591"/>
          <cell r="J591"/>
          <cell r="K591">
            <v>3299.8937884615384</v>
          </cell>
          <cell r="L591"/>
        </row>
        <row r="592">
          <cell r="G592">
            <v>12.875</v>
          </cell>
          <cell r="H592">
            <v>77.274974238328667</v>
          </cell>
          <cell r="I592"/>
          <cell r="J592"/>
          <cell r="K592"/>
          <cell r="L592">
            <v>994.91529331848164</v>
          </cell>
        </row>
        <row r="593">
          <cell r="G593">
            <v>1.6995E-2</v>
          </cell>
          <cell r="H593">
            <v>4800</v>
          </cell>
          <cell r="I593"/>
          <cell r="J593"/>
          <cell r="K593"/>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cell r="J595">
            <v>129.90323260298993</v>
          </cell>
          <cell r="K595"/>
          <cell r="L595"/>
        </row>
        <row r="596">
          <cell r="G596">
            <v>3</v>
          </cell>
          <cell r="H596">
            <v>11295.933269825213</v>
          </cell>
          <cell r="I596">
            <v>338.87799809475638</v>
          </cell>
          <cell r="J596"/>
          <cell r="K596"/>
          <cell r="L596"/>
        </row>
        <row r="597">
          <cell r="G597" t="str">
            <v>05-01-011</v>
          </cell>
          <cell r="H597">
            <v>40691.343270522957</v>
          </cell>
          <cell r="I597">
            <v>1030.9733180947565</v>
          </cell>
          <cell r="J597">
            <v>28364.436682602987</v>
          </cell>
          <cell r="K597">
            <v>10219.44197650673</v>
          </cell>
          <cell r="L597">
            <v>1076.4912933184817</v>
          </cell>
        </row>
        <row r="598">
          <cell r="I598"/>
          <cell r="J598"/>
          <cell r="K598"/>
          <cell r="L598"/>
        </row>
        <row r="599">
          <cell r="G599">
            <v>13.570487483530959</v>
          </cell>
          <cell r="H599">
            <v>840</v>
          </cell>
          <cell r="I599"/>
          <cell r="J599">
            <v>11399.209486166006</v>
          </cell>
          <cell r="K599"/>
          <cell r="L599"/>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cell r="J601">
            <v>435</v>
          </cell>
          <cell r="K601"/>
          <cell r="L601"/>
        </row>
        <row r="602">
          <cell r="G602">
            <v>1.25</v>
          </cell>
          <cell r="H602">
            <v>283.5</v>
          </cell>
          <cell r="I602"/>
          <cell r="J602">
            <v>354.375</v>
          </cell>
          <cell r="K602"/>
          <cell r="L602"/>
        </row>
        <row r="603">
          <cell r="G603">
            <v>0.57999999999999996</v>
          </cell>
          <cell r="H603">
            <v>8600.1923076923085</v>
          </cell>
          <cell r="I603"/>
          <cell r="J603"/>
          <cell r="K603">
            <v>4988.1115384615377</v>
          </cell>
          <cell r="L603"/>
        </row>
        <row r="604">
          <cell r="G604">
            <v>0.57999999999999996</v>
          </cell>
          <cell r="H604">
            <v>4300.0961538461543</v>
          </cell>
          <cell r="I604"/>
          <cell r="J604"/>
          <cell r="K604">
            <v>2494.0557692307689</v>
          </cell>
          <cell r="L604"/>
        </row>
        <row r="605">
          <cell r="G605">
            <v>13.570487483530959</v>
          </cell>
          <cell r="H605">
            <v>77.274974238328667</v>
          </cell>
          <cell r="I605"/>
          <cell r="J605"/>
          <cell r="K605"/>
          <cell r="L605">
            <v>1048.6590706914164</v>
          </cell>
        </row>
        <row r="606">
          <cell r="G606">
            <v>1.2360000000000001E-2</v>
          </cell>
          <cell r="H606">
            <v>4800</v>
          </cell>
          <cell r="I606"/>
          <cell r="J606"/>
          <cell r="K606"/>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cell r="J608">
            <v>101.51373482057051</v>
          </cell>
          <cell r="K608"/>
          <cell r="L608"/>
        </row>
        <row r="609">
          <cell r="G609">
            <v>3</v>
          </cell>
          <cell r="H609">
            <v>8827.2812887452619</v>
          </cell>
          <cell r="I609">
            <v>264.81843866235789</v>
          </cell>
          <cell r="J609"/>
          <cell r="K609"/>
          <cell r="L609"/>
        </row>
        <row r="610">
          <cell r="G610" t="str">
            <v>05-02-010</v>
          </cell>
          <cell r="H610">
            <v>24014.306508394195</v>
          </cell>
          <cell r="I610">
            <v>785.71539866235798</v>
          </cell>
          <cell r="J610">
            <v>14401.309820986577</v>
          </cell>
          <cell r="K610">
            <v>7719.2942180538448</v>
          </cell>
          <cell r="L610">
            <v>1107.9870706914164</v>
          </cell>
        </row>
        <row r="611">
          <cell r="I611"/>
          <cell r="J611"/>
          <cell r="K611"/>
          <cell r="L611"/>
        </row>
        <row r="612">
          <cell r="G612">
            <v>13.570487483530959</v>
          </cell>
          <cell r="H612">
            <v>910</v>
          </cell>
          <cell r="I612"/>
          <cell r="J612">
            <v>12349.143610013172</v>
          </cell>
          <cell r="K612"/>
          <cell r="L612"/>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cell r="J614">
            <v>435</v>
          </cell>
          <cell r="K614"/>
          <cell r="L614"/>
        </row>
        <row r="615">
          <cell r="G615">
            <v>1.25</v>
          </cell>
          <cell r="H615">
            <v>283.5</v>
          </cell>
          <cell r="I615"/>
          <cell r="J615">
            <v>354.375</v>
          </cell>
          <cell r="K615"/>
          <cell r="L615"/>
        </row>
        <row r="616">
          <cell r="G616">
            <v>0.57999999999999996</v>
          </cell>
          <cell r="H616">
            <v>8600.1923076923085</v>
          </cell>
          <cell r="I616"/>
          <cell r="J616"/>
          <cell r="K616">
            <v>4988.1115384615377</v>
          </cell>
          <cell r="L616"/>
        </row>
        <row r="617">
          <cell r="G617">
            <v>0.57999999999999996</v>
          </cell>
          <cell r="H617">
            <v>4300.0961538461543</v>
          </cell>
          <cell r="I617"/>
          <cell r="J617"/>
          <cell r="K617">
            <v>2494.0557692307689</v>
          </cell>
          <cell r="L617"/>
        </row>
        <row r="618">
          <cell r="G618">
            <v>13.570487483530959</v>
          </cell>
          <cell r="H618">
            <v>77.274974238328667</v>
          </cell>
          <cell r="I618"/>
          <cell r="J618"/>
          <cell r="K618"/>
          <cell r="L618">
            <v>1048.6590706914164</v>
          </cell>
        </row>
        <row r="619">
          <cell r="G619">
            <v>1.6995E-2</v>
          </cell>
          <cell r="H619">
            <v>4800</v>
          </cell>
          <cell r="I619"/>
          <cell r="J619"/>
          <cell r="K619"/>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cell r="J621">
            <v>102.71987437931715</v>
          </cell>
          <cell r="K621"/>
          <cell r="L621"/>
        </row>
        <row r="622">
          <cell r="G622">
            <v>3</v>
          </cell>
          <cell r="H622">
            <v>8932.1629895058395</v>
          </cell>
          <cell r="I622">
            <v>267.96488968517519</v>
          </cell>
          <cell r="J622"/>
          <cell r="K622"/>
          <cell r="L622"/>
        </row>
        <row r="623">
          <cell r="G623" t="str">
            <v>05-02-020</v>
          </cell>
          <cell r="H623">
            <v>26036.377633583506</v>
          </cell>
          <cell r="I623">
            <v>960.06020968517521</v>
          </cell>
          <cell r="J623">
            <v>16144.154434392491</v>
          </cell>
          <cell r="K623">
            <v>7801.9279188144228</v>
          </cell>
          <cell r="L623">
            <v>1130.2350706914165</v>
          </cell>
        </row>
        <row r="624">
          <cell r="I624"/>
          <cell r="J624"/>
          <cell r="K624"/>
          <cell r="L624"/>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cell r="K626"/>
          <cell r="L626"/>
        </row>
        <row r="627">
          <cell r="G627">
            <v>2</v>
          </cell>
          <cell r="H627">
            <v>1760</v>
          </cell>
          <cell r="I627">
            <v>3520</v>
          </cell>
          <cell r="J627"/>
          <cell r="K627"/>
          <cell r="L627"/>
        </row>
        <row r="628">
          <cell r="G628">
            <v>0.93020000000000003</v>
          </cell>
          <cell r="H628">
            <v>8600.1923076923085</v>
          </cell>
          <cell r="I628"/>
          <cell r="J628"/>
          <cell r="K628">
            <v>7999.8988846153843</v>
          </cell>
          <cell r="L628"/>
        </row>
        <row r="629">
          <cell r="G629">
            <v>1.1742000000000001E-2</v>
          </cell>
          <cell r="H629">
            <v>4800</v>
          </cell>
          <cell r="I629"/>
          <cell r="J629"/>
          <cell r="K629"/>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cell r="J631">
            <v>95.608499263244994</v>
          </cell>
          <cell r="K631"/>
          <cell r="L631"/>
        </row>
        <row r="632">
          <cell r="G632">
            <v>3</v>
          </cell>
          <cell r="H632">
            <v>8313.7825446299994</v>
          </cell>
          <cell r="I632">
            <v>249.41347633890001</v>
          </cell>
          <cell r="J632"/>
          <cell r="K632"/>
          <cell r="L632"/>
        </row>
        <row r="633">
          <cell r="G633" t="str">
            <v>06-01-010</v>
          </cell>
          <cell r="H633">
            <v>16547.959055232142</v>
          </cell>
          <cell r="I633">
            <v>5632.6784363388997</v>
          </cell>
          <cell r="J633">
            <v>2601.4980742632451</v>
          </cell>
          <cell r="K633">
            <v>8257.4209446299992</v>
          </cell>
          <cell r="L633">
            <v>56.361600000000003</v>
          </cell>
        </row>
        <row r="634">
          <cell r="I634"/>
          <cell r="J634"/>
          <cell r="K634"/>
          <cell r="L634"/>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cell r="K636"/>
          <cell r="L636"/>
        </row>
        <row r="637">
          <cell r="G637">
            <v>2</v>
          </cell>
          <cell r="H637">
            <v>1760</v>
          </cell>
          <cell r="I637">
            <v>3520</v>
          </cell>
          <cell r="J637"/>
          <cell r="K637"/>
          <cell r="L637"/>
        </row>
        <row r="638">
          <cell r="G638">
            <v>0.93020000000000003</v>
          </cell>
          <cell r="H638">
            <v>8600.1923076923085</v>
          </cell>
          <cell r="I638"/>
          <cell r="J638"/>
          <cell r="K638">
            <v>7999.8988846153843</v>
          </cell>
          <cell r="L638"/>
        </row>
        <row r="639">
          <cell r="G639">
            <v>9.8879999999999992E-3</v>
          </cell>
          <cell r="H639">
            <v>4800</v>
          </cell>
          <cell r="I639"/>
          <cell r="J639"/>
          <cell r="K639"/>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cell r="J641">
            <v>95.099455558218452</v>
          </cell>
          <cell r="K641"/>
          <cell r="L641"/>
        </row>
        <row r="642">
          <cell r="G642">
            <v>3</v>
          </cell>
          <cell r="H642">
            <v>8269.5178746276924</v>
          </cell>
          <cell r="I642">
            <v>248.08553623883074</v>
          </cell>
          <cell r="J642"/>
          <cell r="K642"/>
          <cell r="L642"/>
        </row>
        <row r="643">
          <cell r="G643" t="str">
            <v>06-01-011</v>
          </cell>
          <cell r="H643">
            <v>16034.107106424741</v>
          </cell>
          <cell r="I643">
            <v>5559.2669762388305</v>
          </cell>
          <cell r="J643">
            <v>2205.3222555582183</v>
          </cell>
          <cell r="K643">
            <v>8222.0554746276921</v>
          </cell>
          <cell r="L643">
            <v>47.462399999999995</v>
          </cell>
        </row>
        <row r="644">
          <cell r="I644"/>
          <cell r="J644"/>
          <cell r="K644"/>
          <cell r="L644"/>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cell r="K647"/>
          <cell r="L647"/>
        </row>
        <row r="648">
          <cell r="G648">
            <v>0.33333333333333331</v>
          </cell>
          <cell r="H648">
            <v>1760</v>
          </cell>
          <cell r="I648">
            <v>586.66666666666663</v>
          </cell>
          <cell r="J648"/>
          <cell r="K648"/>
          <cell r="L648"/>
        </row>
        <row r="649">
          <cell r="G649">
            <v>0.93020000000000003</v>
          </cell>
          <cell r="H649">
            <v>8600.1923076923085</v>
          </cell>
          <cell r="I649"/>
          <cell r="J649"/>
          <cell r="K649">
            <v>7999.8988846153843</v>
          </cell>
          <cell r="L649"/>
        </row>
        <row r="650">
          <cell r="G650">
            <v>2.7810000000000005E-2</v>
          </cell>
          <cell r="H650">
            <v>4800</v>
          </cell>
          <cell r="I650"/>
          <cell r="J650"/>
          <cell r="K650"/>
          <cell r="L650">
            <v>133.48800000000003</v>
          </cell>
        </row>
        <row r="651">
          <cell r="G651">
            <v>1.1499999999999999</v>
          </cell>
          <cell r="H651">
            <v>8896.074126957692</v>
          </cell>
          <cell r="I651"/>
          <cell r="J651">
            <v>102.30485246001345</v>
          </cell>
          <cell r="K651"/>
          <cell r="L651"/>
        </row>
        <row r="652">
          <cell r="G652">
            <v>3</v>
          </cell>
          <cell r="H652">
            <v>8896.074126957692</v>
          </cell>
          <cell r="I652">
            <v>266.88222380873077</v>
          </cell>
          <cell r="J652"/>
          <cell r="K652"/>
          <cell r="L652"/>
        </row>
        <row r="653">
          <cell r="G653" t="str">
            <v>06-01-020</v>
          </cell>
          <cell r="H653">
            <v>19603.457974893106</v>
          </cell>
          <cell r="I653">
            <v>4490.8016904753977</v>
          </cell>
          <cell r="J653">
            <v>6216.5821574600141</v>
          </cell>
          <cell r="K653">
            <v>8762.5861269576926</v>
          </cell>
          <cell r="L653">
            <v>133.48800000000003</v>
          </cell>
        </row>
        <row r="654">
          <cell r="I654"/>
          <cell r="J654"/>
          <cell r="K654"/>
          <cell r="L654"/>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cell r="K657"/>
          <cell r="L657"/>
        </row>
        <row r="658">
          <cell r="G658">
            <v>1.6666666666666667</v>
          </cell>
          <cell r="H658">
            <v>1760</v>
          </cell>
          <cell r="I658">
            <v>2933.3333333333335</v>
          </cell>
          <cell r="J658"/>
          <cell r="K658"/>
          <cell r="L658"/>
        </row>
        <row r="659">
          <cell r="G659">
            <v>1.8604000000000001</v>
          </cell>
          <cell r="H659">
            <v>8600.1923076923085</v>
          </cell>
          <cell r="I659"/>
          <cell r="J659"/>
          <cell r="K659">
            <v>15999.797769230769</v>
          </cell>
          <cell r="L659"/>
        </row>
        <row r="660">
          <cell r="G660">
            <v>0.1236</v>
          </cell>
          <cell r="H660">
            <v>4800</v>
          </cell>
          <cell r="I660"/>
          <cell r="J660"/>
          <cell r="K660"/>
          <cell r="L660">
            <v>593.28</v>
          </cell>
        </row>
        <row r="661">
          <cell r="G661">
            <v>1.1499999999999999</v>
          </cell>
          <cell r="H661">
            <v>19380.785384769228</v>
          </cell>
          <cell r="I661"/>
          <cell r="J661">
            <v>222.87903192484609</v>
          </cell>
          <cell r="K661"/>
          <cell r="L661"/>
        </row>
        <row r="662">
          <cell r="G662">
            <v>3</v>
          </cell>
          <cell r="H662">
            <v>19380.785384769228</v>
          </cell>
          <cell r="I662">
            <v>581.42356154307674</v>
          </cell>
          <cell r="J662"/>
          <cell r="K662"/>
          <cell r="L662"/>
        </row>
        <row r="663">
          <cell r="G663" t="str">
            <v>06-01-021</v>
          </cell>
          <cell r="H663">
            <v>67413.766311570493</v>
          </cell>
          <cell r="I663">
            <v>21100.324894876412</v>
          </cell>
          <cell r="J663">
            <v>26932.656031924846</v>
          </cell>
          <cell r="K663">
            <v>18787.505384769229</v>
          </cell>
          <cell r="L663">
            <v>593.28</v>
          </cell>
        </row>
        <row r="664">
          <cell r="I664"/>
          <cell r="J664"/>
          <cell r="K664"/>
          <cell r="L664"/>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cell r="K667"/>
          <cell r="L667"/>
        </row>
        <row r="668">
          <cell r="G668">
            <v>0.33333333333333331</v>
          </cell>
          <cell r="H668">
            <v>1760</v>
          </cell>
          <cell r="I668">
            <v>586.66666666666663</v>
          </cell>
          <cell r="J668"/>
          <cell r="K668"/>
          <cell r="L668"/>
        </row>
        <row r="669">
          <cell r="G669">
            <v>0.93020000000000003</v>
          </cell>
          <cell r="H669">
            <v>8600.1923076923085</v>
          </cell>
          <cell r="I669"/>
          <cell r="J669"/>
          <cell r="K669">
            <v>7999.8988846153843</v>
          </cell>
          <cell r="L669"/>
        </row>
        <row r="670">
          <cell r="G670">
            <v>2.7810000000000005E-2</v>
          </cell>
          <cell r="H670">
            <v>4800</v>
          </cell>
          <cell r="I670"/>
          <cell r="J670"/>
          <cell r="K670"/>
          <cell r="L670">
            <v>133.48800000000003</v>
          </cell>
        </row>
        <row r="671">
          <cell r="G671">
            <v>1.1499999999999999</v>
          </cell>
          <cell r="H671">
            <v>8896.074126957692</v>
          </cell>
          <cell r="I671"/>
          <cell r="J671">
            <v>102.30485246001345</v>
          </cell>
          <cell r="K671"/>
          <cell r="L671"/>
        </row>
        <row r="672">
          <cell r="G672">
            <v>3</v>
          </cell>
          <cell r="H672">
            <v>8896.074126957692</v>
          </cell>
          <cell r="I672">
            <v>266.88222380873077</v>
          </cell>
          <cell r="J672"/>
          <cell r="K672"/>
          <cell r="L672"/>
        </row>
        <row r="673">
          <cell r="G673" t="str">
            <v>06-01-022</v>
          </cell>
          <cell r="H673">
            <v>19603.457974893106</v>
          </cell>
          <cell r="I673">
            <v>4490.8016904753977</v>
          </cell>
          <cell r="J673">
            <v>6216.5821574600141</v>
          </cell>
          <cell r="K673">
            <v>8762.5861269576926</v>
          </cell>
          <cell r="L673">
            <v>133.48800000000003</v>
          </cell>
        </row>
        <row r="674">
          <cell r="I674"/>
          <cell r="J674"/>
          <cell r="K674"/>
          <cell r="L674"/>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cell r="K677"/>
          <cell r="L677"/>
        </row>
        <row r="678">
          <cell r="G678">
            <v>0.33333333333333331</v>
          </cell>
          <cell r="H678">
            <v>1760</v>
          </cell>
          <cell r="I678">
            <v>586.66666666666663</v>
          </cell>
          <cell r="J678"/>
          <cell r="K678"/>
          <cell r="L678"/>
        </row>
        <row r="679">
          <cell r="G679">
            <v>0.93020000000000003</v>
          </cell>
          <cell r="H679">
            <v>8600.1923076923085</v>
          </cell>
          <cell r="I679"/>
          <cell r="J679"/>
          <cell r="K679">
            <v>7999.8988846153843</v>
          </cell>
          <cell r="L679"/>
        </row>
        <row r="680">
          <cell r="G680">
            <v>3.09E-2</v>
          </cell>
          <cell r="H680">
            <v>4800</v>
          </cell>
          <cell r="I680"/>
          <cell r="J680"/>
          <cell r="K680"/>
          <cell r="L680">
            <v>148.32</v>
          </cell>
        </row>
        <row r="681">
          <cell r="G681">
            <v>1.1499999999999999</v>
          </cell>
          <cell r="H681">
            <v>8995.6491538846149</v>
          </cell>
          <cell r="I681"/>
          <cell r="J681">
            <v>103.44996526967307</v>
          </cell>
          <cell r="K681"/>
          <cell r="L681"/>
        </row>
        <row r="682">
          <cell r="G682">
            <v>3</v>
          </cell>
          <cell r="H682">
            <v>8995.6491538846149</v>
          </cell>
          <cell r="I682">
            <v>269.86947461653841</v>
          </cell>
          <cell r="J682"/>
          <cell r="K682"/>
          <cell r="L682"/>
        </row>
        <row r="683">
          <cell r="G683" t="str">
            <v>06-01-023</v>
          </cell>
          <cell r="H683">
            <v>20506.668710437494</v>
          </cell>
          <cell r="I683">
            <v>4613.9281412832052</v>
          </cell>
          <cell r="J683">
            <v>6897.0914152696732</v>
          </cell>
          <cell r="K683">
            <v>8847.3291538846152</v>
          </cell>
          <cell r="L683">
            <v>148.32</v>
          </cell>
        </row>
        <row r="684">
          <cell r="I684"/>
          <cell r="J684"/>
          <cell r="K684"/>
          <cell r="L684"/>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cell r="K687"/>
          <cell r="L687"/>
        </row>
        <row r="688">
          <cell r="G688">
            <v>1.6666666666666667</v>
          </cell>
          <cell r="H688">
            <v>1760</v>
          </cell>
          <cell r="I688">
            <v>2933.3333333333335</v>
          </cell>
          <cell r="J688"/>
          <cell r="K688"/>
          <cell r="L688"/>
        </row>
        <row r="689">
          <cell r="G689">
            <v>1.8604000000000001</v>
          </cell>
          <cell r="H689">
            <v>8600.1923076923085</v>
          </cell>
          <cell r="I689"/>
          <cell r="J689"/>
          <cell r="K689">
            <v>15999.797769230769</v>
          </cell>
          <cell r="L689"/>
        </row>
        <row r="690">
          <cell r="G690">
            <v>9.7850000000000006E-2</v>
          </cell>
          <cell r="H690">
            <v>4800</v>
          </cell>
          <cell r="I690"/>
          <cell r="J690"/>
          <cell r="K690"/>
          <cell r="L690">
            <v>469.68</v>
          </cell>
        </row>
        <row r="691">
          <cell r="G691">
            <v>1.1499999999999999</v>
          </cell>
          <cell r="H691">
            <v>18808.999262942307</v>
          </cell>
          <cell r="I691"/>
          <cell r="J691">
            <v>216.30349152383653</v>
          </cell>
          <cell r="K691"/>
          <cell r="L691"/>
        </row>
        <row r="692">
          <cell r="G692">
            <v>3</v>
          </cell>
          <cell r="H692">
            <v>18808.999262942307</v>
          </cell>
          <cell r="I692">
            <v>564.26997788826918</v>
          </cell>
          <cell r="J692"/>
          <cell r="K692"/>
          <cell r="L692"/>
        </row>
        <row r="693">
          <cell r="G693" t="str">
            <v>06-01-025</v>
          </cell>
          <cell r="H693">
            <v>60354.918390687752</v>
          </cell>
          <cell r="I693">
            <v>20082.011311221606</v>
          </cell>
          <cell r="J693">
            <v>21463.907816523839</v>
          </cell>
          <cell r="K693">
            <v>18339.319262942307</v>
          </cell>
          <cell r="L693">
            <v>469.68</v>
          </cell>
        </row>
        <row r="694">
          <cell r="I694"/>
          <cell r="J694"/>
          <cell r="K694"/>
          <cell r="L694"/>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cell r="K697"/>
          <cell r="L697"/>
        </row>
        <row r="698">
          <cell r="G698">
            <v>0.33333333333333331</v>
          </cell>
          <cell r="H698">
            <v>1760</v>
          </cell>
          <cell r="I698">
            <v>586.66666666666663</v>
          </cell>
          <cell r="J698"/>
          <cell r="K698"/>
          <cell r="L698"/>
        </row>
        <row r="699">
          <cell r="G699">
            <v>0.93020000000000003</v>
          </cell>
          <cell r="H699">
            <v>8600.1923076923085</v>
          </cell>
          <cell r="I699"/>
          <cell r="J699"/>
          <cell r="K699">
            <v>7999.8988846153843</v>
          </cell>
          <cell r="L699"/>
        </row>
        <row r="700">
          <cell r="G700">
            <v>8.2400000000000008E-3</v>
          </cell>
          <cell r="H700">
            <v>4800</v>
          </cell>
          <cell r="I700"/>
          <cell r="J700"/>
          <cell r="K700"/>
          <cell r="L700">
            <v>39.552000000000007</v>
          </cell>
        </row>
        <row r="701">
          <cell r="G701">
            <v>1.1499999999999999</v>
          </cell>
          <cell r="H701">
            <v>8282.6326743692298</v>
          </cell>
          <cell r="I701"/>
          <cell r="J701">
            <v>95.250275755246136</v>
          </cell>
          <cell r="K701"/>
          <cell r="L701"/>
        </row>
        <row r="702">
          <cell r="G702">
            <v>3</v>
          </cell>
          <cell r="H702">
            <v>8282.6326743692298</v>
          </cell>
          <cell r="I702">
            <v>248.47898023107689</v>
          </cell>
          <cell r="J702"/>
          <cell r="K702"/>
          <cell r="L702"/>
        </row>
        <row r="703">
          <cell r="G703" t="str">
            <v>06-01-030</v>
          </cell>
          <cell r="H703">
            <v>13914.317197022219</v>
          </cell>
          <cell r="I703">
            <v>3711.5168468977436</v>
          </cell>
          <cell r="J703">
            <v>1920.1676757552464</v>
          </cell>
          <cell r="K703">
            <v>8243.0806743692301</v>
          </cell>
          <cell r="L703">
            <v>39.552000000000007</v>
          </cell>
        </row>
        <row r="704">
          <cell r="I704"/>
          <cell r="J704"/>
          <cell r="K704"/>
          <cell r="L704"/>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cell r="K707"/>
          <cell r="L707"/>
        </row>
        <row r="708">
          <cell r="G708">
            <v>0.33333333333333331</v>
          </cell>
          <cell r="H708">
            <v>1760</v>
          </cell>
          <cell r="I708">
            <v>586.66666666666663</v>
          </cell>
          <cell r="J708"/>
          <cell r="K708"/>
          <cell r="L708"/>
        </row>
        <row r="709">
          <cell r="G709">
            <v>0.93020000000000003</v>
          </cell>
          <cell r="H709">
            <v>8600.1923076923085</v>
          </cell>
          <cell r="I709"/>
          <cell r="J709"/>
          <cell r="K709">
            <v>7999.8988846153843</v>
          </cell>
          <cell r="L709"/>
        </row>
        <row r="710">
          <cell r="G710">
            <v>5.1500000000000009E-3</v>
          </cell>
          <cell r="H710">
            <v>4800</v>
          </cell>
          <cell r="I710"/>
          <cell r="J710"/>
          <cell r="K710"/>
          <cell r="L710">
            <v>24.720000000000006</v>
          </cell>
        </row>
        <row r="711">
          <cell r="G711">
            <v>1.1499999999999999</v>
          </cell>
          <cell r="H711">
            <v>8165.857262826923</v>
          </cell>
          <cell r="I711"/>
          <cell r="J711">
            <v>93.907358522509597</v>
          </cell>
          <cell r="K711"/>
          <cell r="L711"/>
        </row>
        <row r="712">
          <cell r="G712">
            <v>3</v>
          </cell>
          <cell r="H712">
            <v>8165.857262826923</v>
          </cell>
          <cell r="I712">
            <v>244.97571788480766</v>
          </cell>
          <cell r="J712"/>
          <cell r="K712"/>
          <cell r="L712"/>
        </row>
        <row r="713">
          <cell r="G713" t="str">
            <v>06-01-031</v>
          </cell>
          <cell r="H713">
            <v>12979.912580900907</v>
          </cell>
          <cell r="I713">
            <v>3587.8743845514741</v>
          </cell>
          <cell r="J713">
            <v>1226.1809335225098</v>
          </cell>
          <cell r="K713">
            <v>8141.1372628269228</v>
          </cell>
          <cell r="L713">
            <v>24.720000000000006</v>
          </cell>
        </row>
        <row r="714">
          <cell r="I714"/>
          <cell r="J714"/>
          <cell r="K714"/>
          <cell r="L714"/>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cell r="K717"/>
          <cell r="L717"/>
        </row>
        <row r="718">
          <cell r="G718">
            <v>0.33333333333333331</v>
          </cell>
          <cell r="H718">
            <v>1760</v>
          </cell>
          <cell r="I718">
            <v>586.66666666666663</v>
          </cell>
          <cell r="J718"/>
          <cell r="K718"/>
          <cell r="L718"/>
        </row>
        <row r="719">
          <cell r="G719">
            <v>0.93020000000000003</v>
          </cell>
          <cell r="H719">
            <v>8600.1923076923085</v>
          </cell>
          <cell r="I719"/>
          <cell r="J719"/>
          <cell r="K719">
            <v>7999.8988846153843</v>
          </cell>
          <cell r="L719"/>
        </row>
        <row r="720">
          <cell r="G720">
            <v>1.8746000000000002E-2</v>
          </cell>
          <cell r="H720">
            <v>4800</v>
          </cell>
          <cell r="I720"/>
          <cell r="J720"/>
          <cell r="K720"/>
          <cell r="L720">
            <v>89.980800000000016</v>
          </cell>
        </row>
        <row r="721">
          <cell r="G721">
            <v>1.1499999999999999</v>
          </cell>
          <cell r="H721">
            <v>8507.6652274592307</v>
          </cell>
          <cell r="I721"/>
          <cell r="J721">
            <v>97.838150115781133</v>
          </cell>
          <cell r="K721"/>
          <cell r="L721"/>
        </row>
        <row r="722">
          <cell r="G722">
            <v>3</v>
          </cell>
          <cell r="H722">
            <v>8507.6652274592307</v>
          </cell>
          <cell r="I722">
            <v>255.22995682377692</v>
          </cell>
          <cell r="J722"/>
          <cell r="K722"/>
          <cell r="L722"/>
        </row>
        <row r="723">
          <cell r="G723" t="str">
            <v>06-01-032</v>
          </cell>
          <cell r="H723">
            <v>16779.354086065458</v>
          </cell>
          <cell r="I723">
            <v>4126.7411034904435</v>
          </cell>
          <cell r="J723">
            <v>4144.9477551157815</v>
          </cell>
          <cell r="K723">
            <v>8417.6844274592313</v>
          </cell>
          <cell r="L723">
            <v>89.980800000000016</v>
          </cell>
        </row>
        <row r="724">
          <cell r="I724"/>
          <cell r="J724"/>
          <cell r="K724"/>
          <cell r="L724"/>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cell r="K727"/>
          <cell r="L727"/>
        </row>
        <row r="728">
          <cell r="G728">
            <v>0.33333333333333331</v>
          </cell>
          <cell r="H728">
            <v>1760</v>
          </cell>
          <cell r="I728">
            <v>586.66666666666663</v>
          </cell>
          <cell r="J728"/>
          <cell r="K728"/>
          <cell r="L728"/>
        </row>
        <row r="729">
          <cell r="G729">
            <v>0.93020000000000003</v>
          </cell>
          <cell r="H729">
            <v>8600.1923076923085</v>
          </cell>
          <cell r="I729"/>
          <cell r="J729"/>
          <cell r="K729">
            <v>7999.8988846153843</v>
          </cell>
          <cell r="L729"/>
        </row>
        <row r="730">
          <cell r="G730">
            <v>1.0815000000000002E-2</v>
          </cell>
          <cell r="H730">
            <v>4800</v>
          </cell>
          <cell r="I730"/>
          <cell r="J730"/>
          <cell r="K730"/>
          <cell r="L730">
            <v>51.912000000000006</v>
          </cell>
        </row>
        <row r="731">
          <cell r="G731">
            <v>1.1499999999999999</v>
          </cell>
          <cell r="H731">
            <v>8318.3108057826921</v>
          </cell>
          <cell r="I731"/>
          <cell r="J731">
            <v>95.660574266500959</v>
          </cell>
          <cell r="K731"/>
          <cell r="L731"/>
        </row>
        <row r="732">
          <cell r="G732">
            <v>3</v>
          </cell>
          <cell r="H732">
            <v>8318.3108057826921</v>
          </cell>
          <cell r="I732">
            <v>249.54932417348078</v>
          </cell>
          <cell r="J732"/>
          <cell r="K732"/>
          <cell r="L732"/>
        </row>
        <row r="733">
          <cell r="G733" t="str">
            <v>06-01-033</v>
          </cell>
          <cell r="H733">
            <v>14581.20963838934</v>
          </cell>
          <cell r="I733">
            <v>3812.7031908401473</v>
          </cell>
          <cell r="J733">
            <v>2450.1956417665015</v>
          </cell>
          <cell r="K733">
            <v>8266.3988057826919</v>
          </cell>
          <cell r="L733">
            <v>51.912000000000006</v>
          </cell>
        </row>
        <row r="734">
          <cell r="I734"/>
          <cell r="J734"/>
          <cell r="K734"/>
          <cell r="L734"/>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cell r="K737"/>
          <cell r="L737"/>
        </row>
        <row r="738">
          <cell r="G738">
            <v>2</v>
          </cell>
          <cell r="H738">
            <v>1760</v>
          </cell>
          <cell r="I738">
            <v>3520</v>
          </cell>
          <cell r="J738"/>
          <cell r="K738"/>
          <cell r="L738"/>
        </row>
        <row r="739">
          <cell r="G739">
            <v>0.93020000000000003</v>
          </cell>
          <cell r="H739">
            <v>8600.1923076923085</v>
          </cell>
          <cell r="I739"/>
          <cell r="J739"/>
          <cell r="K739">
            <v>7999.8988846153843</v>
          </cell>
          <cell r="L739"/>
        </row>
        <row r="740">
          <cell r="G740">
            <v>9.2700000000000005E-2</v>
          </cell>
          <cell r="H740">
            <v>4800</v>
          </cell>
          <cell r="I740"/>
          <cell r="J740"/>
          <cell r="K740"/>
          <cell r="L740">
            <v>444.96000000000004</v>
          </cell>
        </row>
        <row r="741">
          <cell r="G741">
            <v>1.1499999999999999</v>
          </cell>
          <cell r="H741">
            <v>10729.143923192307</v>
          </cell>
          <cell r="I741"/>
          <cell r="J741">
            <v>123.38515511671152</v>
          </cell>
          <cell r="K741"/>
          <cell r="L741"/>
        </row>
        <row r="742">
          <cell r="G742">
            <v>3</v>
          </cell>
          <cell r="H742">
            <v>10729.143923192307</v>
          </cell>
          <cell r="I742">
            <v>321.87431769576921</v>
          </cell>
          <cell r="J742"/>
          <cell r="K742"/>
          <cell r="L742"/>
        </row>
        <row r="743">
          <cell r="G743" t="str">
            <v>06-01-034</v>
          </cell>
          <cell r="H743">
            <v>53816.308546004795</v>
          </cell>
          <cell r="I743">
            <v>22782.050317695772</v>
          </cell>
          <cell r="J743">
            <v>20305.114305116713</v>
          </cell>
          <cell r="K743">
            <v>10284.183923192308</v>
          </cell>
          <cell r="L743">
            <v>444.96000000000004</v>
          </cell>
        </row>
        <row r="744">
          <cell r="I744"/>
          <cell r="J744"/>
          <cell r="K744"/>
          <cell r="L744"/>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cell r="K749"/>
          <cell r="L749"/>
        </row>
        <row r="750">
          <cell r="G750">
            <v>0.45</v>
          </cell>
          <cell r="H750">
            <v>7668.0000000000009</v>
          </cell>
          <cell r="I750">
            <v>3450.6000000000004</v>
          </cell>
          <cell r="J750"/>
          <cell r="K750"/>
          <cell r="L750"/>
        </row>
        <row r="751">
          <cell r="G751">
            <v>1.7054</v>
          </cell>
          <cell r="H751">
            <v>8600.1923076923085</v>
          </cell>
          <cell r="I751"/>
          <cell r="J751"/>
          <cell r="K751">
            <v>14666.767961538462</v>
          </cell>
          <cell r="L751"/>
        </row>
        <row r="752">
          <cell r="G752">
            <v>1.7054</v>
          </cell>
          <cell r="H752">
            <v>4300.0961538461543</v>
          </cell>
          <cell r="I752"/>
          <cell r="J752"/>
          <cell r="K752">
            <v>7333.3839807692311</v>
          </cell>
          <cell r="L752"/>
        </row>
        <row r="753">
          <cell r="G753">
            <v>8.2400000000000001E-2</v>
          </cell>
          <cell r="H753">
            <v>4800</v>
          </cell>
          <cell r="I753"/>
          <cell r="J753"/>
          <cell r="K753"/>
          <cell r="L753">
            <v>395.52</v>
          </cell>
        </row>
        <row r="754">
          <cell r="G754">
            <v>1.1499999999999999</v>
          </cell>
          <cell r="H754">
            <v>26816.389577353846</v>
          </cell>
          <cell r="I754"/>
          <cell r="J754">
            <v>308.3884801395692</v>
          </cell>
          <cell r="K754"/>
          <cell r="L754"/>
        </row>
        <row r="755">
          <cell r="G755">
            <v>3</v>
          </cell>
          <cell r="H755">
            <v>26816.389577353846</v>
          </cell>
          <cell r="I755">
            <v>804.49168732061548</v>
          </cell>
          <cell r="J755"/>
          <cell r="K755"/>
          <cell r="L755"/>
        </row>
        <row r="756">
          <cell r="G756" t="str">
            <v>06-01-040</v>
          </cell>
          <cell r="H756">
            <v>81527.076842959068</v>
          </cell>
          <cell r="I756">
            <v>24779.699967907385</v>
          </cell>
          <cell r="J756">
            <v>29930.987297697829</v>
          </cell>
          <cell r="K756">
            <v>26420.869577353846</v>
          </cell>
          <cell r="L756">
            <v>395.52</v>
          </cell>
        </row>
        <row r="757">
          <cell r="I757"/>
          <cell r="J757"/>
          <cell r="K757"/>
          <cell r="L757"/>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cell r="K762"/>
          <cell r="L762"/>
        </row>
        <row r="763">
          <cell r="G763">
            <v>1</v>
          </cell>
          <cell r="H763">
            <v>7082</v>
          </cell>
          <cell r="I763">
            <v>7082</v>
          </cell>
          <cell r="J763"/>
          <cell r="K763"/>
          <cell r="L763"/>
        </row>
        <row r="764">
          <cell r="G764">
            <v>0.71379999999999999</v>
          </cell>
          <cell r="H764">
            <v>8600.1923076923085</v>
          </cell>
          <cell r="I764"/>
          <cell r="J764"/>
          <cell r="K764">
            <v>6138.8172692307689</v>
          </cell>
          <cell r="L764"/>
        </row>
        <row r="765">
          <cell r="G765">
            <v>0.71379999999999999</v>
          </cell>
          <cell r="H765">
            <v>4300.0961538461543</v>
          </cell>
          <cell r="I765"/>
          <cell r="J765"/>
          <cell r="K765">
            <v>3069.4086346153845</v>
          </cell>
          <cell r="L765"/>
        </row>
        <row r="766">
          <cell r="G766">
            <v>4.9440000000000005E-2</v>
          </cell>
          <cell r="H766">
            <v>4800</v>
          </cell>
          <cell r="I766"/>
          <cell r="J766"/>
          <cell r="K766"/>
          <cell r="L766">
            <v>237.31200000000001</v>
          </cell>
        </row>
        <row r="767">
          <cell r="G767">
            <v>1.1499999999999999</v>
          </cell>
          <cell r="H767">
            <v>12789.589895723077</v>
          </cell>
          <cell r="I767"/>
          <cell r="J767">
            <v>147.08028380081538</v>
          </cell>
          <cell r="K767"/>
          <cell r="L767"/>
        </row>
        <row r="768">
          <cell r="G768">
            <v>3</v>
          </cell>
          <cell r="H768">
            <v>12789.589895723077</v>
          </cell>
          <cell r="I768">
            <v>383.68769687169231</v>
          </cell>
          <cell r="J768"/>
          <cell r="K768"/>
          <cell r="L768"/>
        </row>
        <row r="769">
          <cell r="G769" t="str">
            <v>06-01-050</v>
          </cell>
          <cell r="H769">
            <v>57010.806008217471</v>
          </cell>
          <cell r="I769">
            <v>23653.28279216462</v>
          </cell>
          <cell r="J769">
            <v>20567.933320329772</v>
          </cell>
          <cell r="K769">
            <v>12552.277895723077</v>
          </cell>
          <cell r="L769">
            <v>237.31200000000001</v>
          </cell>
        </row>
        <row r="770">
          <cell r="I770"/>
          <cell r="J770"/>
          <cell r="K770"/>
          <cell r="L770"/>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cell r="K775"/>
          <cell r="L775"/>
        </row>
        <row r="776">
          <cell r="G776">
            <v>1</v>
          </cell>
          <cell r="H776">
            <v>7082</v>
          </cell>
          <cell r="I776">
            <v>7082</v>
          </cell>
          <cell r="J776"/>
          <cell r="K776"/>
          <cell r="L776"/>
        </row>
        <row r="777">
          <cell r="G777">
            <v>0.71379999999999999</v>
          </cell>
          <cell r="H777">
            <v>8600.1923076923085</v>
          </cell>
          <cell r="I777"/>
          <cell r="J777"/>
          <cell r="K777">
            <v>6138.8172692307689</v>
          </cell>
          <cell r="L777"/>
        </row>
        <row r="778">
          <cell r="G778">
            <v>0.71379999999999999</v>
          </cell>
          <cell r="H778">
            <v>4300.0961538461543</v>
          </cell>
          <cell r="I778"/>
          <cell r="J778"/>
          <cell r="K778">
            <v>3069.4086346153845</v>
          </cell>
          <cell r="L778"/>
        </row>
        <row r="779">
          <cell r="G779">
            <v>4.9440000000000005E-2</v>
          </cell>
          <cell r="H779">
            <v>4800</v>
          </cell>
          <cell r="I779"/>
          <cell r="J779"/>
          <cell r="K779"/>
          <cell r="L779">
            <v>237.31200000000001</v>
          </cell>
        </row>
        <row r="780">
          <cell r="G780">
            <v>1.1499999999999999</v>
          </cell>
          <cell r="H780">
            <v>12789.589895723077</v>
          </cell>
          <cell r="I780"/>
          <cell r="J780">
            <v>147.08028380081538</v>
          </cell>
          <cell r="K780"/>
          <cell r="L780"/>
        </row>
        <row r="781">
          <cell r="G781">
            <v>3</v>
          </cell>
          <cell r="H781">
            <v>12789.589895723077</v>
          </cell>
          <cell r="I781">
            <v>383.68769687169231</v>
          </cell>
          <cell r="J781"/>
          <cell r="K781"/>
          <cell r="L781"/>
        </row>
        <row r="782">
          <cell r="G782" t="str">
            <v>06-01-051</v>
          </cell>
          <cell r="H782">
            <v>57010.806008217471</v>
          </cell>
          <cell r="I782">
            <v>23653.28279216462</v>
          </cell>
          <cell r="J782">
            <v>20567.933320329772</v>
          </cell>
          <cell r="K782">
            <v>12552.277895723077</v>
          </cell>
          <cell r="L782">
            <v>237.31200000000001</v>
          </cell>
        </row>
        <row r="783">
          <cell r="I783"/>
          <cell r="J783"/>
          <cell r="K783"/>
          <cell r="L783"/>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cell r="K788"/>
          <cell r="L788"/>
        </row>
        <row r="789">
          <cell r="G789">
            <v>1</v>
          </cell>
          <cell r="H789">
            <v>7082</v>
          </cell>
          <cell r="I789">
            <v>7082</v>
          </cell>
          <cell r="J789"/>
          <cell r="K789"/>
          <cell r="L789"/>
        </row>
        <row r="790">
          <cell r="G790">
            <v>0.71379999999999999</v>
          </cell>
          <cell r="H790">
            <v>8600.1923076923085</v>
          </cell>
          <cell r="I790"/>
          <cell r="J790"/>
          <cell r="K790">
            <v>6138.8172692307689</v>
          </cell>
          <cell r="L790"/>
        </row>
        <row r="791">
          <cell r="G791">
            <v>0.71379999999999999</v>
          </cell>
          <cell r="H791">
            <v>4300.0961538461543</v>
          </cell>
          <cell r="I791"/>
          <cell r="J791"/>
          <cell r="K791">
            <v>3069.4086346153845</v>
          </cell>
          <cell r="L791"/>
        </row>
        <row r="792">
          <cell r="G792">
            <v>4.9440000000000005E-2</v>
          </cell>
          <cell r="H792">
            <v>4800</v>
          </cell>
          <cell r="I792"/>
          <cell r="J792"/>
          <cell r="K792"/>
          <cell r="L792">
            <v>237.31200000000001</v>
          </cell>
        </row>
        <row r="793">
          <cell r="G793">
            <v>1.1499999999999999</v>
          </cell>
          <cell r="H793">
            <v>12789.589895723077</v>
          </cell>
          <cell r="I793"/>
          <cell r="J793">
            <v>147.08028380081538</v>
          </cell>
          <cell r="K793"/>
          <cell r="L793"/>
        </row>
        <row r="794">
          <cell r="G794">
            <v>3</v>
          </cell>
          <cell r="H794">
            <v>12789.589895723077</v>
          </cell>
          <cell r="I794">
            <v>383.68769687169231</v>
          </cell>
          <cell r="J794"/>
          <cell r="K794"/>
          <cell r="L794"/>
        </row>
        <row r="795">
          <cell r="G795" t="str">
            <v>06-01-052</v>
          </cell>
          <cell r="H795">
            <v>57010.806008217471</v>
          </cell>
          <cell r="I795">
            <v>23653.28279216462</v>
          </cell>
          <cell r="J795">
            <v>20567.933320329772</v>
          </cell>
          <cell r="K795">
            <v>12552.277895723077</v>
          </cell>
          <cell r="L795">
            <v>237.31200000000001</v>
          </cell>
        </row>
        <row r="796">
          <cell r="I796"/>
          <cell r="J796"/>
          <cell r="K796"/>
          <cell r="L796"/>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cell r="K801"/>
          <cell r="L801"/>
        </row>
        <row r="802">
          <cell r="G802">
            <v>1</v>
          </cell>
          <cell r="H802">
            <v>7082</v>
          </cell>
          <cell r="I802">
            <v>7082</v>
          </cell>
          <cell r="J802"/>
          <cell r="K802"/>
          <cell r="L802"/>
        </row>
        <row r="803">
          <cell r="G803">
            <v>0.71379999999999999</v>
          </cell>
          <cell r="H803">
            <v>8600.1923076923085</v>
          </cell>
          <cell r="I803"/>
          <cell r="J803"/>
          <cell r="K803">
            <v>6138.8172692307689</v>
          </cell>
          <cell r="L803"/>
        </row>
        <row r="804">
          <cell r="G804">
            <v>0.71379999999999999</v>
          </cell>
          <cell r="H804">
            <v>4300.0961538461543</v>
          </cell>
          <cell r="I804"/>
          <cell r="J804"/>
          <cell r="K804">
            <v>3069.4086346153845</v>
          </cell>
          <cell r="L804"/>
        </row>
        <row r="805">
          <cell r="G805">
            <v>4.9440000000000005E-2</v>
          </cell>
          <cell r="H805">
            <v>4800</v>
          </cell>
          <cell r="I805"/>
          <cell r="J805"/>
          <cell r="K805"/>
          <cell r="L805">
            <v>237.31200000000001</v>
          </cell>
        </row>
        <row r="806">
          <cell r="G806">
            <v>1.1499999999999999</v>
          </cell>
          <cell r="H806">
            <v>12789.589895723077</v>
          </cell>
          <cell r="I806"/>
          <cell r="J806">
            <v>147.08028380081538</v>
          </cell>
          <cell r="K806"/>
          <cell r="L806"/>
        </row>
        <row r="807">
          <cell r="G807">
            <v>3</v>
          </cell>
          <cell r="H807">
            <v>12789.589895723077</v>
          </cell>
          <cell r="I807">
            <v>383.68769687169231</v>
          </cell>
          <cell r="J807"/>
          <cell r="K807"/>
          <cell r="L807"/>
        </row>
        <row r="808">
          <cell r="G808" t="str">
            <v>06-01-053</v>
          </cell>
          <cell r="H808">
            <v>57010.806008217471</v>
          </cell>
          <cell r="I808">
            <v>23653.28279216462</v>
          </cell>
          <cell r="J808">
            <v>20567.933320329772</v>
          </cell>
          <cell r="K808">
            <v>12552.277895723077</v>
          </cell>
          <cell r="L808">
            <v>237.31200000000001</v>
          </cell>
        </row>
        <row r="809">
          <cell r="I809"/>
          <cell r="J809"/>
          <cell r="K809"/>
          <cell r="L809"/>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cell r="K814"/>
          <cell r="L814"/>
        </row>
        <row r="815">
          <cell r="G815">
            <v>0.45</v>
          </cell>
          <cell r="H815">
            <v>7082</v>
          </cell>
          <cell r="I815">
            <v>3186.9</v>
          </cell>
          <cell r="J815"/>
          <cell r="K815"/>
          <cell r="L815"/>
        </row>
        <row r="816">
          <cell r="G816">
            <v>1.1896</v>
          </cell>
          <cell r="H816">
            <v>8600.1923076923085</v>
          </cell>
          <cell r="I816"/>
          <cell r="J816"/>
          <cell r="K816">
            <v>10230.78876923077</v>
          </cell>
          <cell r="L816"/>
        </row>
        <row r="817">
          <cell r="G817">
            <v>1.1896</v>
          </cell>
          <cell r="H817">
            <v>4300.0961538461543</v>
          </cell>
          <cell r="I817"/>
          <cell r="J817"/>
          <cell r="K817">
            <v>5115.3943846153852</v>
          </cell>
          <cell r="L817"/>
        </row>
        <row r="818">
          <cell r="G818">
            <v>8.2400000000000001E-2</v>
          </cell>
          <cell r="H818">
            <v>4800</v>
          </cell>
          <cell r="I818"/>
          <cell r="J818"/>
          <cell r="K818"/>
          <cell r="L818">
            <v>395.52</v>
          </cell>
        </row>
        <row r="819">
          <cell r="G819">
            <v>1.1499999999999999</v>
          </cell>
          <cell r="H819">
            <v>20162.420788892308</v>
          </cell>
          <cell r="I819"/>
          <cell r="J819">
            <v>231.86783907226152</v>
          </cell>
          <cell r="K819"/>
          <cell r="L819"/>
        </row>
        <row r="820">
          <cell r="G820">
            <v>3</v>
          </cell>
          <cell r="H820">
            <v>20162.420788892308</v>
          </cell>
          <cell r="I820">
            <v>604.87262366676919</v>
          </cell>
          <cell r="J820"/>
          <cell r="K820"/>
          <cell r="L820"/>
        </row>
        <row r="821">
          <cell r="G821" t="str">
            <v>06-01-054</v>
          </cell>
          <cell r="H821">
            <v>74333.268349776379</v>
          </cell>
          <cell r="I821">
            <v>24316.380904253539</v>
          </cell>
          <cell r="J821">
            <v>29854.46665663052</v>
          </cell>
          <cell r="K821">
            <v>19766.900788892308</v>
          </cell>
          <cell r="L821">
            <v>395.52</v>
          </cell>
        </row>
        <row r="822">
          <cell r="I822"/>
          <cell r="J822"/>
          <cell r="K822"/>
          <cell r="L822"/>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cell r="K827"/>
          <cell r="L827"/>
        </row>
        <row r="828">
          <cell r="G828">
            <v>1</v>
          </cell>
          <cell r="H828">
            <v>7082</v>
          </cell>
          <cell r="I828">
            <v>7082</v>
          </cell>
          <cell r="J828"/>
          <cell r="K828"/>
          <cell r="L828"/>
        </row>
        <row r="829">
          <cell r="G829">
            <v>0.71379999999999999</v>
          </cell>
          <cell r="H829">
            <v>8600.1923076923085</v>
          </cell>
          <cell r="I829"/>
          <cell r="J829"/>
          <cell r="K829">
            <v>6138.8172692307689</v>
          </cell>
          <cell r="L829"/>
        </row>
        <row r="830">
          <cell r="G830">
            <v>0.71379999999999999</v>
          </cell>
          <cell r="H830">
            <v>4300.0961538461543</v>
          </cell>
          <cell r="I830"/>
          <cell r="J830"/>
          <cell r="K830">
            <v>3069.4086346153845</v>
          </cell>
          <cell r="L830"/>
        </row>
        <row r="831">
          <cell r="G831">
            <v>4.9440000000000005E-2</v>
          </cell>
          <cell r="H831">
            <v>4800</v>
          </cell>
          <cell r="I831"/>
          <cell r="J831"/>
          <cell r="K831"/>
          <cell r="L831">
            <v>237.31200000000001</v>
          </cell>
        </row>
        <row r="832">
          <cell r="G832">
            <v>1.1499999999999999</v>
          </cell>
          <cell r="H832">
            <v>12789.589895723077</v>
          </cell>
          <cell r="I832"/>
          <cell r="J832">
            <v>147.08028380081538</v>
          </cell>
          <cell r="K832"/>
          <cell r="L832"/>
        </row>
        <row r="833">
          <cell r="G833">
            <v>3</v>
          </cell>
          <cell r="H833">
            <v>12789.589895723077</v>
          </cell>
          <cell r="I833">
            <v>383.68769687169231</v>
          </cell>
          <cell r="J833"/>
          <cell r="K833"/>
          <cell r="L833"/>
        </row>
        <row r="834">
          <cell r="G834" t="str">
            <v>06-01-055</v>
          </cell>
          <cell r="H834">
            <v>57010.806008217471</v>
          </cell>
          <cell r="I834">
            <v>23653.28279216462</v>
          </cell>
          <cell r="J834">
            <v>20567.933320329772</v>
          </cell>
          <cell r="K834">
            <v>12552.277895723077</v>
          </cell>
          <cell r="L834">
            <v>237.31200000000001</v>
          </cell>
        </row>
        <row r="835">
          <cell r="I835"/>
          <cell r="J835"/>
          <cell r="K835"/>
          <cell r="L835"/>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cell r="K840"/>
          <cell r="L840"/>
        </row>
        <row r="841">
          <cell r="G841">
            <v>1</v>
          </cell>
          <cell r="H841">
            <v>7082</v>
          </cell>
          <cell r="I841">
            <v>7082</v>
          </cell>
          <cell r="J841"/>
          <cell r="K841"/>
          <cell r="L841"/>
        </row>
        <row r="842">
          <cell r="G842">
            <v>0.71379999999999999</v>
          </cell>
          <cell r="H842">
            <v>8600.1923076923085</v>
          </cell>
          <cell r="I842"/>
          <cell r="J842"/>
          <cell r="K842">
            <v>6138.8172692307689</v>
          </cell>
          <cell r="L842"/>
        </row>
        <row r="843">
          <cell r="G843">
            <v>0.71379999999999999</v>
          </cell>
          <cell r="H843">
            <v>4300.0961538461543</v>
          </cell>
          <cell r="I843"/>
          <cell r="J843"/>
          <cell r="K843">
            <v>3069.4086346153845</v>
          </cell>
          <cell r="L843"/>
        </row>
        <row r="844">
          <cell r="G844">
            <v>4.9440000000000005E-2</v>
          </cell>
          <cell r="H844">
            <v>4800</v>
          </cell>
          <cell r="I844"/>
          <cell r="J844"/>
          <cell r="K844"/>
          <cell r="L844">
            <v>237.31200000000001</v>
          </cell>
        </row>
        <row r="845">
          <cell r="G845">
            <v>1.1499999999999999</v>
          </cell>
          <cell r="H845">
            <v>12789.589895723077</v>
          </cell>
          <cell r="I845"/>
          <cell r="J845">
            <v>147.08028380081538</v>
          </cell>
          <cell r="K845"/>
          <cell r="L845"/>
        </row>
        <row r="846">
          <cell r="G846">
            <v>3</v>
          </cell>
          <cell r="H846">
            <v>12789.589895723077</v>
          </cell>
          <cell r="I846">
            <v>383.68769687169231</v>
          </cell>
          <cell r="J846"/>
          <cell r="K846"/>
          <cell r="L846"/>
        </row>
        <row r="847">
          <cell r="G847" t="str">
            <v>06-01-056</v>
          </cell>
          <cell r="H847">
            <v>57010.806008217471</v>
          </cell>
          <cell r="I847">
            <v>23653.28279216462</v>
          </cell>
          <cell r="J847">
            <v>20567.933320329772</v>
          </cell>
          <cell r="K847">
            <v>12552.277895723077</v>
          </cell>
          <cell r="L847">
            <v>237.31200000000001</v>
          </cell>
        </row>
        <row r="848">
          <cell r="I848"/>
          <cell r="J848"/>
          <cell r="K848"/>
          <cell r="L848"/>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cell r="K853"/>
          <cell r="L853"/>
        </row>
        <row r="854">
          <cell r="G854">
            <v>1</v>
          </cell>
          <cell r="H854">
            <v>7082</v>
          </cell>
          <cell r="I854">
            <v>7082</v>
          </cell>
          <cell r="J854"/>
          <cell r="K854"/>
          <cell r="L854"/>
        </row>
        <row r="855">
          <cell r="G855">
            <v>0.71379999999999999</v>
          </cell>
          <cell r="H855">
            <v>8600.1923076923085</v>
          </cell>
          <cell r="I855"/>
          <cell r="J855"/>
          <cell r="K855">
            <v>6138.8172692307689</v>
          </cell>
          <cell r="L855"/>
        </row>
        <row r="856">
          <cell r="G856">
            <v>0.71379999999999999</v>
          </cell>
          <cell r="H856">
            <v>4300.0961538461543</v>
          </cell>
          <cell r="I856"/>
          <cell r="J856"/>
          <cell r="K856">
            <v>3069.4086346153845</v>
          </cell>
          <cell r="L856"/>
        </row>
        <row r="857">
          <cell r="G857">
            <v>4.9440000000000005E-2</v>
          </cell>
          <cell r="H857">
            <v>4800</v>
          </cell>
          <cell r="I857"/>
          <cell r="J857"/>
          <cell r="K857"/>
          <cell r="L857">
            <v>237.31200000000001</v>
          </cell>
        </row>
        <row r="858">
          <cell r="G858">
            <v>1.1499999999999999</v>
          </cell>
          <cell r="H858">
            <v>12789.589895723077</v>
          </cell>
          <cell r="I858"/>
          <cell r="J858">
            <v>147.08028380081538</v>
          </cell>
          <cell r="K858"/>
          <cell r="L858"/>
        </row>
        <row r="859">
          <cell r="G859">
            <v>3</v>
          </cell>
          <cell r="H859">
            <v>12789.589895723077</v>
          </cell>
          <cell r="I859">
            <v>383.68769687169231</v>
          </cell>
          <cell r="J859"/>
          <cell r="K859"/>
          <cell r="L859"/>
        </row>
        <row r="860">
          <cell r="G860" t="str">
            <v>06-01-057</v>
          </cell>
          <cell r="H860">
            <v>57010.806008217471</v>
          </cell>
          <cell r="I860">
            <v>23653.28279216462</v>
          </cell>
          <cell r="J860">
            <v>20567.933320329772</v>
          </cell>
          <cell r="K860">
            <v>12552.277895723077</v>
          </cell>
          <cell r="L860">
            <v>237.31200000000001</v>
          </cell>
        </row>
        <row r="861">
          <cell r="I861"/>
          <cell r="J861"/>
          <cell r="K861"/>
          <cell r="L861"/>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cell r="K864"/>
          <cell r="L864"/>
        </row>
        <row r="865">
          <cell r="G865">
            <v>1.37</v>
          </cell>
          <cell r="H865">
            <v>762.00161538461543</v>
          </cell>
          <cell r="I865">
            <v>0</v>
          </cell>
          <cell r="J865">
            <v>454.82904000000008</v>
          </cell>
          <cell r="K865">
            <v>589.11317307692309</v>
          </cell>
          <cell r="L865">
            <v>0</v>
          </cell>
        </row>
        <row r="866">
          <cell r="G866">
            <v>2</v>
          </cell>
          <cell r="H866">
            <v>7082</v>
          </cell>
          <cell r="I866">
            <v>14164</v>
          </cell>
          <cell r="J866"/>
          <cell r="K866"/>
          <cell r="L866"/>
        </row>
        <row r="867">
          <cell r="G867">
            <v>1.2403</v>
          </cell>
          <cell r="H867">
            <v>8600.1923076923085</v>
          </cell>
          <cell r="I867"/>
          <cell r="J867"/>
          <cell r="K867">
            <v>10666.818519230768</v>
          </cell>
          <cell r="L867"/>
        </row>
        <row r="868">
          <cell r="G868">
            <v>1.2403</v>
          </cell>
          <cell r="H868">
            <v>4300.0961538461543</v>
          </cell>
          <cell r="I868"/>
          <cell r="J868"/>
          <cell r="K868">
            <v>5333.4092596153841</v>
          </cell>
          <cell r="L868"/>
        </row>
        <row r="869">
          <cell r="G869">
            <v>8.317250000000001E-2</v>
          </cell>
          <cell r="H869">
            <v>4800</v>
          </cell>
          <cell r="I869"/>
          <cell r="J869"/>
          <cell r="K869"/>
          <cell r="L869">
            <v>399.22800000000007</v>
          </cell>
        </row>
        <row r="870">
          <cell r="G870">
            <v>1.1499999999999999</v>
          </cell>
          <cell r="H870">
            <v>20210.10677527788</v>
          </cell>
          <cell r="I870"/>
          <cell r="J870">
            <v>232.4162279156956</v>
          </cell>
          <cell r="K870"/>
          <cell r="L870"/>
        </row>
        <row r="871">
          <cell r="G871">
            <v>3</v>
          </cell>
          <cell r="H871">
            <v>20210.10677527788</v>
          </cell>
          <cell r="I871">
            <v>606.30320325833645</v>
          </cell>
          <cell r="J871"/>
          <cell r="K871"/>
          <cell r="L871"/>
        </row>
        <row r="872">
          <cell r="G872" t="str">
            <v>06-01-060</v>
          </cell>
          <cell r="H872">
            <v>75031.656259781434</v>
          </cell>
          <cell r="I872">
            <v>28472.258359580876</v>
          </cell>
          <cell r="J872">
            <v>26349.291124922674</v>
          </cell>
          <cell r="K872">
            <v>19810.878775277881</v>
          </cell>
          <cell r="L872">
            <v>399.22800000000007</v>
          </cell>
        </row>
        <row r="873">
          <cell r="I873"/>
          <cell r="J873"/>
          <cell r="K873"/>
          <cell r="L873"/>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cell r="K876"/>
          <cell r="L876"/>
        </row>
        <row r="877">
          <cell r="G877">
            <v>1.37</v>
          </cell>
          <cell r="H877">
            <v>762.00161538461543</v>
          </cell>
          <cell r="I877">
            <v>0</v>
          </cell>
          <cell r="J877">
            <v>454.82904000000008</v>
          </cell>
          <cell r="K877">
            <v>589.11317307692309</v>
          </cell>
          <cell r="L877">
            <v>0</v>
          </cell>
        </row>
        <row r="878">
          <cell r="G878">
            <v>2</v>
          </cell>
          <cell r="H878">
            <v>7082</v>
          </cell>
          <cell r="I878">
            <v>14164</v>
          </cell>
          <cell r="J878"/>
          <cell r="K878"/>
          <cell r="L878"/>
        </row>
        <row r="879">
          <cell r="G879">
            <v>1.2403</v>
          </cell>
          <cell r="H879">
            <v>8600.1923076923085</v>
          </cell>
          <cell r="I879"/>
          <cell r="J879"/>
          <cell r="K879">
            <v>10666.818519230768</v>
          </cell>
          <cell r="L879"/>
        </row>
        <row r="880">
          <cell r="G880">
            <v>1.2403</v>
          </cell>
          <cell r="H880">
            <v>4300.0961538461543</v>
          </cell>
          <cell r="I880"/>
          <cell r="J880"/>
          <cell r="K880">
            <v>5333.4092596153841</v>
          </cell>
          <cell r="L880"/>
        </row>
        <row r="881">
          <cell r="G881">
            <v>8.317250000000001E-2</v>
          </cell>
          <cell r="H881">
            <v>4800</v>
          </cell>
          <cell r="I881"/>
          <cell r="J881"/>
          <cell r="K881"/>
          <cell r="L881">
            <v>399.22800000000007</v>
          </cell>
        </row>
        <row r="882">
          <cell r="G882">
            <v>1.1499999999999999</v>
          </cell>
          <cell r="H882">
            <v>20210.10677527788</v>
          </cell>
          <cell r="I882"/>
          <cell r="J882">
            <v>232.4162279156956</v>
          </cell>
          <cell r="K882"/>
          <cell r="L882"/>
        </row>
        <row r="883">
          <cell r="G883">
            <v>3</v>
          </cell>
          <cell r="H883">
            <v>20210.10677527788</v>
          </cell>
          <cell r="I883">
            <v>606.30320325833645</v>
          </cell>
          <cell r="J883"/>
          <cell r="K883"/>
          <cell r="L883"/>
        </row>
        <row r="884">
          <cell r="G884" t="str">
            <v>06-01-061</v>
          </cell>
          <cell r="H884">
            <v>75031.656259781434</v>
          </cell>
          <cell r="I884">
            <v>28472.258359580876</v>
          </cell>
          <cell r="J884">
            <v>26349.291124922674</v>
          </cell>
          <cell r="K884">
            <v>19810.878775277881</v>
          </cell>
          <cell r="L884">
            <v>399.22800000000007</v>
          </cell>
        </row>
        <row r="885">
          <cell r="I885"/>
          <cell r="J885"/>
          <cell r="K885"/>
          <cell r="L885"/>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cell r="K888"/>
          <cell r="L888"/>
        </row>
        <row r="889">
          <cell r="G889">
            <v>1.37</v>
          </cell>
          <cell r="H889">
            <v>762.00161538461543</v>
          </cell>
          <cell r="I889">
            <v>0</v>
          </cell>
          <cell r="J889">
            <v>454.82904000000008</v>
          </cell>
          <cell r="K889">
            <v>589.11317307692309</v>
          </cell>
          <cell r="L889">
            <v>0</v>
          </cell>
        </row>
        <row r="890">
          <cell r="G890">
            <v>2</v>
          </cell>
          <cell r="H890">
            <v>7082</v>
          </cell>
          <cell r="I890">
            <v>14164</v>
          </cell>
          <cell r="J890"/>
          <cell r="K890"/>
          <cell r="L890"/>
        </row>
        <row r="891">
          <cell r="G891">
            <v>1.2403</v>
          </cell>
          <cell r="H891">
            <v>8600.1923076923085</v>
          </cell>
          <cell r="I891"/>
          <cell r="J891"/>
          <cell r="K891">
            <v>10666.818519230768</v>
          </cell>
          <cell r="L891"/>
        </row>
        <row r="892">
          <cell r="G892">
            <v>1.2403</v>
          </cell>
          <cell r="H892">
            <v>4300.0961538461543</v>
          </cell>
          <cell r="I892"/>
          <cell r="J892"/>
          <cell r="K892">
            <v>5333.4092596153841</v>
          </cell>
          <cell r="L892"/>
        </row>
        <row r="893">
          <cell r="G893">
            <v>8.317250000000001E-2</v>
          </cell>
          <cell r="H893">
            <v>4800</v>
          </cell>
          <cell r="I893"/>
          <cell r="J893"/>
          <cell r="K893"/>
          <cell r="L893">
            <v>399.22800000000007</v>
          </cell>
        </row>
        <row r="894">
          <cell r="G894">
            <v>1.1499999999999999</v>
          </cell>
          <cell r="H894">
            <v>20210.10677527788</v>
          </cell>
          <cell r="I894"/>
          <cell r="J894">
            <v>232.4162279156956</v>
          </cell>
          <cell r="K894"/>
          <cell r="L894"/>
        </row>
        <row r="895">
          <cell r="G895">
            <v>3</v>
          </cell>
          <cell r="H895">
            <v>20210.10677527788</v>
          </cell>
          <cell r="I895">
            <v>606.30320325833645</v>
          </cell>
          <cell r="J895"/>
          <cell r="K895"/>
          <cell r="L895"/>
        </row>
        <row r="896">
          <cell r="G896" t="str">
            <v>06-01-062</v>
          </cell>
          <cell r="H896">
            <v>75031.656259781434</v>
          </cell>
          <cell r="I896">
            <v>28472.258359580876</v>
          </cell>
          <cell r="J896">
            <v>26349.291124922674</v>
          </cell>
          <cell r="K896">
            <v>19810.878775277881</v>
          </cell>
          <cell r="L896">
            <v>399.22800000000007</v>
          </cell>
        </row>
        <row r="897">
          <cell r="I897"/>
          <cell r="J897"/>
          <cell r="K897"/>
          <cell r="L897"/>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cell r="K900"/>
          <cell r="L900"/>
        </row>
        <row r="901">
          <cell r="G901">
            <v>1.37</v>
          </cell>
          <cell r="H901">
            <v>762.00161538461543</v>
          </cell>
          <cell r="I901">
            <v>0</v>
          </cell>
          <cell r="J901">
            <v>454.82904000000008</v>
          </cell>
          <cell r="K901">
            <v>589.11317307692309</v>
          </cell>
          <cell r="L901">
            <v>0</v>
          </cell>
        </row>
        <row r="902">
          <cell r="G902">
            <v>2</v>
          </cell>
          <cell r="H902">
            <v>7082</v>
          </cell>
          <cell r="I902">
            <v>14164</v>
          </cell>
          <cell r="J902"/>
          <cell r="K902"/>
          <cell r="L902"/>
        </row>
        <row r="903">
          <cell r="G903">
            <v>1.2403</v>
          </cell>
          <cell r="H903">
            <v>8600.1923076923085</v>
          </cell>
          <cell r="I903"/>
          <cell r="J903"/>
          <cell r="K903">
            <v>10666.818519230768</v>
          </cell>
          <cell r="L903"/>
        </row>
        <row r="904">
          <cell r="G904">
            <v>1.2403</v>
          </cell>
          <cell r="H904">
            <v>4300.0961538461543</v>
          </cell>
          <cell r="I904"/>
          <cell r="J904"/>
          <cell r="K904">
            <v>5333.4092596153841</v>
          </cell>
          <cell r="L904"/>
        </row>
        <row r="905">
          <cell r="G905">
            <v>8.317250000000001E-2</v>
          </cell>
          <cell r="H905">
            <v>4800</v>
          </cell>
          <cell r="I905"/>
          <cell r="J905"/>
          <cell r="K905"/>
          <cell r="L905">
            <v>399.22800000000007</v>
          </cell>
        </row>
        <row r="906">
          <cell r="G906">
            <v>1.1499999999999999</v>
          </cell>
          <cell r="H906">
            <v>20210.10677527788</v>
          </cell>
          <cell r="I906"/>
          <cell r="J906">
            <v>232.4162279156956</v>
          </cell>
          <cell r="K906"/>
          <cell r="L906"/>
        </row>
        <row r="907">
          <cell r="G907">
            <v>3</v>
          </cell>
          <cell r="H907">
            <v>20210.10677527788</v>
          </cell>
          <cell r="I907">
            <v>606.30320325833645</v>
          </cell>
          <cell r="J907"/>
          <cell r="K907"/>
          <cell r="L907"/>
        </row>
        <row r="908">
          <cell r="G908" t="str">
            <v>06-01-063</v>
          </cell>
          <cell r="H908">
            <v>75031.656259781434</v>
          </cell>
          <cell r="I908">
            <v>28472.258359580876</v>
          </cell>
          <cell r="J908">
            <v>26349.291124922674</v>
          </cell>
          <cell r="K908">
            <v>19810.878775277881</v>
          </cell>
          <cell r="L908">
            <v>399.22800000000007</v>
          </cell>
        </row>
        <row r="909">
          <cell r="I909"/>
          <cell r="J909"/>
          <cell r="K909"/>
          <cell r="L909"/>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cell r="K912"/>
          <cell r="L912"/>
        </row>
        <row r="913">
          <cell r="G913">
            <v>1.37</v>
          </cell>
          <cell r="H913">
            <v>762.00161538461543</v>
          </cell>
          <cell r="I913">
            <v>0</v>
          </cell>
          <cell r="J913">
            <v>454.82904000000008</v>
          </cell>
          <cell r="K913">
            <v>589.11317307692309</v>
          </cell>
          <cell r="L913">
            <v>0</v>
          </cell>
        </row>
        <row r="914">
          <cell r="G914">
            <v>2</v>
          </cell>
          <cell r="H914">
            <v>7082</v>
          </cell>
          <cell r="I914">
            <v>14164</v>
          </cell>
          <cell r="J914"/>
          <cell r="K914"/>
          <cell r="L914"/>
        </row>
        <row r="915">
          <cell r="G915">
            <v>1.2403</v>
          </cell>
          <cell r="H915">
            <v>8600.1923076923085</v>
          </cell>
          <cell r="I915"/>
          <cell r="J915"/>
          <cell r="K915">
            <v>10666.818519230768</v>
          </cell>
          <cell r="L915"/>
        </row>
        <row r="916">
          <cell r="G916">
            <v>1.2403</v>
          </cell>
          <cell r="H916">
            <v>4300.0961538461543</v>
          </cell>
          <cell r="I916"/>
          <cell r="J916"/>
          <cell r="K916">
            <v>5333.4092596153841</v>
          </cell>
          <cell r="L916"/>
        </row>
        <row r="917">
          <cell r="G917">
            <v>8.317250000000001E-2</v>
          </cell>
          <cell r="H917">
            <v>4800</v>
          </cell>
          <cell r="I917"/>
          <cell r="J917"/>
          <cell r="K917"/>
          <cell r="L917">
            <v>399.22800000000007</v>
          </cell>
        </row>
        <row r="918">
          <cell r="G918">
            <v>1.1499999999999999</v>
          </cell>
          <cell r="H918">
            <v>20210.10677527788</v>
          </cell>
          <cell r="I918"/>
          <cell r="J918">
            <v>232.4162279156956</v>
          </cell>
          <cell r="K918"/>
          <cell r="L918"/>
        </row>
        <row r="919">
          <cell r="G919">
            <v>3</v>
          </cell>
          <cell r="H919">
            <v>20210.10677527788</v>
          </cell>
          <cell r="I919">
            <v>606.30320325833645</v>
          </cell>
          <cell r="J919"/>
          <cell r="K919"/>
          <cell r="L919"/>
        </row>
        <row r="920">
          <cell r="G920" t="str">
            <v>06-01-064</v>
          </cell>
          <cell r="H920">
            <v>75031.656259781434</v>
          </cell>
          <cell r="I920">
            <v>28472.258359580876</v>
          </cell>
          <cell r="J920">
            <v>26349.291124922674</v>
          </cell>
          <cell r="K920">
            <v>19810.878775277881</v>
          </cell>
          <cell r="L920">
            <v>399.22800000000007</v>
          </cell>
        </row>
        <row r="921">
          <cell r="I921"/>
          <cell r="J921"/>
          <cell r="K921"/>
          <cell r="L921"/>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cell r="K924"/>
          <cell r="L924"/>
        </row>
        <row r="925">
          <cell r="G925">
            <v>1.37</v>
          </cell>
          <cell r="H925">
            <v>762.00161538461543</v>
          </cell>
          <cell r="I925">
            <v>0</v>
          </cell>
          <cell r="J925">
            <v>454.82904000000008</v>
          </cell>
          <cell r="K925">
            <v>589.11317307692309</v>
          </cell>
          <cell r="L925">
            <v>0</v>
          </cell>
        </row>
        <row r="926">
          <cell r="G926">
            <v>2</v>
          </cell>
          <cell r="H926">
            <v>7082</v>
          </cell>
          <cell r="I926">
            <v>14164</v>
          </cell>
          <cell r="J926"/>
          <cell r="K926"/>
          <cell r="L926"/>
        </row>
        <row r="927">
          <cell r="G927">
            <v>1.2403</v>
          </cell>
          <cell r="H927">
            <v>8600.1923076923085</v>
          </cell>
          <cell r="I927"/>
          <cell r="J927"/>
          <cell r="K927">
            <v>10666.818519230768</v>
          </cell>
          <cell r="L927"/>
        </row>
        <row r="928">
          <cell r="G928">
            <v>1.2403</v>
          </cell>
          <cell r="H928">
            <v>4300.0961538461543</v>
          </cell>
          <cell r="I928"/>
          <cell r="J928"/>
          <cell r="K928">
            <v>5333.4092596153841</v>
          </cell>
          <cell r="L928"/>
        </row>
        <row r="929">
          <cell r="G929">
            <v>8.317250000000001E-2</v>
          </cell>
          <cell r="H929">
            <v>4800</v>
          </cell>
          <cell r="I929"/>
          <cell r="J929"/>
          <cell r="K929"/>
          <cell r="L929">
            <v>399.22800000000007</v>
          </cell>
        </row>
        <row r="930">
          <cell r="G930">
            <v>1.1499999999999999</v>
          </cell>
          <cell r="H930">
            <v>20210.10677527788</v>
          </cell>
          <cell r="I930"/>
          <cell r="J930">
            <v>232.4162279156956</v>
          </cell>
          <cell r="K930"/>
          <cell r="L930"/>
        </row>
        <row r="931">
          <cell r="G931">
            <v>3</v>
          </cell>
          <cell r="H931">
            <v>20210.10677527788</v>
          </cell>
          <cell r="I931">
            <v>606.30320325833645</v>
          </cell>
          <cell r="J931"/>
          <cell r="K931"/>
          <cell r="L931"/>
        </row>
        <row r="932">
          <cell r="G932" t="str">
            <v>06-01-065</v>
          </cell>
          <cell r="H932">
            <v>75031.656259781434</v>
          </cell>
          <cell r="I932">
            <v>28472.258359580876</v>
          </cell>
          <cell r="J932">
            <v>26349.291124922674</v>
          </cell>
          <cell r="K932">
            <v>19810.878775277881</v>
          </cell>
          <cell r="L932">
            <v>399.22800000000007</v>
          </cell>
        </row>
        <row r="933">
          <cell r="I933"/>
          <cell r="J933"/>
          <cell r="K933"/>
          <cell r="L933"/>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cell r="K935"/>
          <cell r="L935"/>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cell r="J937"/>
          <cell r="K937">
            <v>3332.5745192307695</v>
          </cell>
          <cell r="L937"/>
        </row>
        <row r="938">
          <cell r="G938">
            <v>0.38750000000000001</v>
          </cell>
          <cell r="H938">
            <v>4300.0961538461543</v>
          </cell>
          <cell r="I938"/>
          <cell r="J938"/>
          <cell r="K938">
            <v>1666.2872596153848</v>
          </cell>
          <cell r="L938"/>
        </row>
        <row r="939">
          <cell r="G939">
            <v>0.25</v>
          </cell>
          <cell r="H939">
            <v>36331.200000000004</v>
          </cell>
          <cell r="I939">
            <v>9082.8000000000011</v>
          </cell>
          <cell r="J939"/>
          <cell r="K939"/>
          <cell r="L939"/>
        </row>
        <row r="940">
          <cell r="G940">
            <v>1.3333333333333339</v>
          </cell>
          <cell r="H940">
            <v>212.976</v>
          </cell>
          <cell r="I940">
            <v>283.96800000000013</v>
          </cell>
          <cell r="J940"/>
          <cell r="K940"/>
          <cell r="L940"/>
        </row>
        <row r="941">
          <cell r="G941">
            <v>1.1499999999999999</v>
          </cell>
          <cell r="H941">
            <v>5416.4591666826927</v>
          </cell>
          <cell r="I941"/>
          <cell r="J941">
            <v>62.289280416850964</v>
          </cell>
          <cell r="K941"/>
          <cell r="L941"/>
        </row>
        <row r="942">
          <cell r="G942">
            <v>3</v>
          </cell>
          <cell r="H942">
            <v>5416.4591666826927</v>
          </cell>
          <cell r="I942">
            <v>162.49377500048078</v>
          </cell>
          <cell r="J942"/>
          <cell r="K942"/>
          <cell r="L942"/>
        </row>
        <row r="943">
          <cell r="G943" t="str">
            <v>06-01-100</v>
          </cell>
          <cell r="H943">
            <v>21811.424209600027</v>
          </cell>
          <cell r="I943">
            <v>13452.193025000483</v>
          </cell>
          <cell r="J943">
            <v>2942.7720179168514</v>
          </cell>
          <cell r="K943">
            <v>5416.4591666826927</v>
          </cell>
          <cell r="L943">
            <v>0</v>
          </cell>
        </row>
        <row r="944">
          <cell r="I944"/>
          <cell r="J944"/>
          <cell r="K944"/>
          <cell r="L944"/>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cell r="K946"/>
          <cell r="L946"/>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cell r="J948"/>
          <cell r="K948">
            <v>4666.4643461538462</v>
          </cell>
          <cell r="L948"/>
        </row>
        <row r="949">
          <cell r="G949">
            <v>0.54259999999999997</v>
          </cell>
          <cell r="H949">
            <v>4300.0961538461543</v>
          </cell>
          <cell r="I949"/>
          <cell r="J949"/>
          <cell r="K949">
            <v>2333.2321730769231</v>
          </cell>
          <cell r="L949"/>
        </row>
        <row r="950">
          <cell r="G950">
            <v>0.25</v>
          </cell>
          <cell r="H950">
            <v>36331.200000000004</v>
          </cell>
          <cell r="I950">
            <v>9082.8000000000011</v>
          </cell>
          <cell r="J950"/>
          <cell r="K950"/>
          <cell r="L950"/>
        </row>
        <row r="951">
          <cell r="G951">
            <v>1.3333333333333339</v>
          </cell>
          <cell r="H951">
            <v>212.976</v>
          </cell>
          <cell r="I951">
            <v>283.96800000000013</v>
          </cell>
          <cell r="J951"/>
          <cell r="K951"/>
          <cell r="L951"/>
        </row>
        <row r="952">
          <cell r="G952">
            <v>1.1499999999999999</v>
          </cell>
          <cell r="H952">
            <v>7417.2939070673074</v>
          </cell>
          <cell r="I952"/>
          <cell r="J952">
            <v>85.29887993127403</v>
          </cell>
          <cell r="K952"/>
          <cell r="L952"/>
        </row>
        <row r="953">
          <cell r="G953">
            <v>3</v>
          </cell>
          <cell r="H953">
            <v>7417.2939070673074</v>
          </cell>
          <cell r="I953">
            <v>222.5188172120192</v>
          </cell>
          <cell r="J953"/>
          <cell r="K953"/>
          <cell r="L953"/>
        </row>
        <row r="954">
          <cell r="G954" t="str">
            <v>06-01-110</v>
          </cell>
          <cell r="H954">
            <v>23515.032341710605</v>
          </cell>
          <cell r="I954">
            <v>13131.956817212022</v>
          </cell>
          <cell r="J954">
            <v>2965.7816174312743</v>
          </cell>
          <cell r="K954">
            <v>7417.2939070673074</v>
          </cell>
          <cell r="L954">
            <v>0</v>
          </cell>
        </row>
        <row r="955">
          <cell r="I955"/>
          <cell r="J955"/>
          <cell r="K955"/>
          <cell r="L955"/>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cell r="K957"/>
          <cell r="L957"/>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cell r="J959"/>
          <cell r="K959">
            <v>4666.4643461538462</v>
          </cell>
          <cell r="L959"/>
        </row>
        <row r="960">
          <cell r="G960">
            <v>0.54259999999999997</v>
          </cell>
          <cell r="H960">
            <v>4300.0961538461543</v>
          </cell>
          <cell r="I960"/>
          <cell r="J960"/>
          <cell r="K960">
            <v>2333.2321730769231</v>
          </cell>
          <cell r="L960"/>
        </row>
        <row r="961">
          <cell r="G961">
            <v>0.25</v>
          </cell>
          <cell r="H961">
            <v>36331.200000000004</v>
          </cell>
          <cell r="I961">
            <v>9082.8000000000011</v>
          </cell>
          <cell r="J961"/>
          <cell r="K961"/>
          <cell r="L961"/>
        </row>
        <row r="962">
          <cell r="G962">
            <v>1.3333333333333339</v>
          </cell>
          <cell r="H962">
            <v>212.976</v>
          </cell>
          <cell r="I962">
            <v>283.96800000000013</v>
          </cell>
          <cell r="J962"/>
          <cell r="K962"/>
          <cell r="L962"/>
        </row>
        <row r="963">
          <cell r="G963">
            <v>1.1499999999999999</v>
          </cell>
          <cell r="H963">
            <v>7417.2939070673074</v>
          </cell>
          <cell r="I963"/>
          <cell r="J963">
            <v>85.29887993127403</v>
          </cell>
          <cell r="K963"/>
          <cell r="L963"/>
        </row>
        <row r="964">
          <cell r="G964">
            <v>3</v>
          </cell>
          <cell r="H964">
            <v>7417.2939070673074</v>
          </cell>
          <cell r="I964">
            <v>222.5188172120192</v>
          </cell>
          <cell r="J964"/>
          <cell r="K964"/>
          <cell r="L964"/>
        </row>
        <row r="965">
          <cell r="G965" t="str">
            <v>06-01-120</v>
          </cell>
          <cell r="H965">
            <v>23515.032341710605</v>
          </cell>
          <cell r="I965">
            <v>13131.956817212022</v>
          </cell>
          <cell r="J965">
            <v>2965.7816174312743</v>
          </cell>
          <cell r="K965">
            <v>7417.2939070673074</v>
          </cell>
          <cell r="L965">
            <v>0</v>
          </cell>
        </row>
        <row r="966">
          <cell r="I966"/>
          <cell r="J966"/>
          <cell r="K966"/>
          <cell r="L966"/>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cell r="J968">
            <v>17640</v>
          </cell>
          <cell r="K968"/>
          <cell r="L968"/>
        </row>
        <row r="969">
          <cell r="G969">
            <v>0.84</v>
          </cell>
          <cell r="H969">
            <v>8600.1923076923085</v>
          </cell>
          <cell r="I969"/>
          <cell r="J969"/>
          <cell r="K969">
            <v>7224.1615384615379</v>
          </cell>
          <cell r="L969"/>
        </row>
        <row r="970">
          <cell r="G970">
            <v>0.84</v>
          </cell>
          <cell r="H970">
            <v>4300.0961538461543</v>
          </cell>
          <cell r="I970"/>
          <cell r="J970"/>
          <cell r="K970">
            <v>3612.080769230769</v>
          </cell>
          <cell r="L970"/>
        </row>
        <row r="971">
          <cell r="G971">
            <v>0.6</v>
          </cell>
          <cell r="H971">
            <v>8595.84</v>
          </cell>
          <cell r="I971">
            <v>5157.5039999999999</v>
          </cell>
          <cell r="J971">
            <v>0</v>
          </cell>
          <cell r="K971">
            <v>0</v>
          </cell>
          <cell r="L971">
            <v>0</v>
          </cell>
        </row>
        <row r="972">
          <cell r="G972">
            <v>1.1499999999999999</v>
          </cell>
          <cell r="H972">
            <v>11582.84667440769</v>
          </cell>
          <cell r="I972"/>
          <cell r="J972">
            <v>133.20273675568845</v>
          </cell>
          <cell r="K972"/>
          <cell r="L972"/>
        </row>
        <row r="973">
          <cell r="G973">
            <v>3</v>
          </cell>
          <cell r="H973">
            <v>11582.84667440769</v>
          </cell>
          <cell r="I973">
            <v>347.48540023223075</v>
          </cell>
          <cell r="J973"/>
          <cell r="K973"/>
          <cell r="L973"/>
        </row>
        <row r="974">
          <cell r="G974" t="str">
            <v>06-01-130</v>
          </cell>
          <cell r="H974">
            <v>44735.767261395609</v>
          </cell>
          <cell r="I974">
            <v>7026.7526002322311</v>
          </cell>
          <cell r="J974">
            <v>26126.167986755689</v>
          </cell>
          <cell r="K974">
            <v>11582.84667440769</v>
          </cell>
          <cell r="L974">
            <v>0</v>
          </cell>
        </row>
        <row r="975">
          <cell r="I975"/>
          <cell r="J975"/>
          <cell r="K975"/>
          <cell r="L975"/>
        </row>
        <row r="976">
          <cell r="G976">
            <v>1.03</v>
          </cell>
          <cell r="H976">
            <v>1821.1999999999998</v>
          </cell>
          <cell r="I976"/>
          <cell r="J976">
            <v>1875.836</v>
          </cell>
          <cell r="K976"/>
          <cell r="L976"/>
        </row>
        <row r="977">
          <cell r="G977">
            <v>2.5000000000000001E-2</v>
          </cell>
          <cell r="H977">
            <v>2199.3599999999997</v>
          </cell>
          <cell r="I977"/>
          <cell r="J977">
            <v>54.984000000000002</v>
          </cell>
          <cell r="K977"/>
          <cell r="L977"/>
        </row>
        <row r="978">
          <cell r="G978">
            <v>4.0689999999999997E-2</v>
          </cell>
          <cell r="H978">
            <v>8600.1923076923085</v>
          </cell>
          <cell r="I978"/>
          <cell r="J978"/>
          <cell r="K978">
            <v>349.94182499999994</v>
          </cell>
          <cell r="L978"/>
        </row>
        <row r="979">
          <cell r="G979">
            <v>1.163E-2</v>
          </cell>
          <cell r="H979">
            <v>4300.0961538461543</v>
          </cell>
          <cell r="I979"/>
          <cell r="J979"/>
          <cell r="K979">
            <v>50.010118269230766</v>
          </cell>
          <cell r="L979"/>
        </row>
        <row r="980">
          <cell r="G980">
            <v>1.1499999999999999</v>
          </cell>
          <cell r="H980">
            <v>399.9519432692307</v>
          </cell>
          <cell r="I980"/>
          <cell r="J980">
            <v>4.5994473475961524</v>
          </cell>
          <cell r="K980"/>
          <cell r="L980"/>
        </row>
        <row r="981">
          <cell r="G981">
            <v>3</v>
          </cell>
          <cell r="H981">
            <v>399.9519432692307</v>
          </cell>
          <cell r="I981">
            <v>11.998558298076921</v>
          </cell>
          <cell r="J981"/>
          <cell r="K981"/>
          <cell r="L981"/>
        </row>
        <row r="982">
          <cell r="G982" t="str">
            <v>06-02-010</v>
          </cell>
          <cell r="H982">
            <v>2347.3699489149039</v>
          </cell>
          <cell r="I982">
            <v>11.998558298076921</v>
          </cell>
          <cell r="J982">
            <v>1935.4194473475961</v>
          </cell>
          <cell r="K982">
            <v>399.9519432692307</v>
          </cell>
          <cell r="L982">
            <v>0</v>
          </cell>
        </row>
        <row r="983">
          <cell r="I983"/>
          <cell r="J983"/>
          <cell r="K983"/>
          <cell r="L983"/>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cell r="J985"/>
          <cell r="K985">
            <v>5382.8603653846158</v>
          </cell>
          <cell r="L985"/>
        </row>
        <row r="986">
          <cell r="G986">
            <v>0.62590000000000001</v>
          </cell>
          <cell r="H986">
            <v>4300.0961538461543</v>
          </cell>
          <cell r="I986"/>
          <cell r="J986"/>
          <cell r="K986">
            <v>2691.4301826923079</v>
          </cell>
          <cell r="L986"/>
        </row>
        <row r="987">
          <cell r="G987">
            <v>7.0000000000000007E-2</v>
          </cell>
          <cell r="H987">
            <v>841.88159999999993</v>
          </cell>
          <cell r="I987">
            <v>58.931711999999997</v>
          </cell>
          <cell r="J987"/>
          <cell r="K987"/>
          <cell r="L987"/>
        </row>
        <row r="988">
          <cell r="G988">
            <v>1.1499999999999999</v>
          </cell>
          <cell r="H988">
            <v>8441.5514403461548</v>
          </cell>
          <cell r="I988"/>
          <cell r="J988">
            <v>97.077841563980769</v>
          </cell>
          <cell r="K988"/>
          <cell r="L988"/>
        </row>
        <row r="989">
          <cell r="G989">
            <v>3</v>
          </cell>
          <cell r="H989">
            <v>8441.5514403461548</v>
          </cell>
          <cell r="I989">
            <v>253.24654321038463</v>
          </cell>
          <cell r="J989"/>
          <cell r="K989"/>
          <cell r="L989"/>
        </row>
        <row r="990">
          <cell r="G990" t="str">
            <v>09-01-010</v>
          </cell>
          <cell r="H990">
            <v>13589.24013712052</v>
          </cell>
          <cell r="I990">
            <v>1073.0598552103847</v>
          </cell>
          <cell r="J990">
            <v>4074.6288415639806</v>
          </cell>
          <cell r="K990">
            <v>8441.5514403461548</v>
          </cell>
          <cell r="L990">
            <v>0</v>
          </cell>
        </row>
        <row r="991">
          <cell r="I991"/>
          <cell r="J991"/>
          <cell r="K991"/>
          <cell r="L991"/>
        </row>
        <row r="992">
          <cell r="G992">
            <v>2.06E-2</v>
          </cell>
          <cell r="H992">
            <v>247849.19865384616</v>
          </cell>
          <cell r="I992">
            <v>760.88160000000005</v>
          </cell>
          <cell r="J992">
            <v>3977.5509999999999</v>
          </cell>
          <cell r="K992">
            <v>367.26089226923074</v>
          </cell>
          <cell r="L992">
            <v>0</v>
          </cell>
        </row>
        <row r="993">
          <cell r="G993">
            <v>0.4</v>
          </cell>
          <cell r="H993">
            <v>5199.12</v>
          </cell>
          <cell r="I993"/>
          <cell r="J993">
            <v>2079.6480000000001</v>
          </cell>
          <cell r="K993"/>
          <cell r="L993"/>
        </row>
        <row r="994">
          <cell r="G994">
            <v>0.62590000000000001</v>
          </cell>
          <cell r="H994">
            <v>8600.1923076923085</v>
          </cell>
          <cell r="I994"/>
          <cell r="J994"/>
          <cell r="K994">
            <v>5382.8603653846158</v>
          </cell>
          <cell r="L994"/>
        </row>
        <row r="995">
          <cell r="G995">
            <v>0.62590000000000001</v>
          </cell>
          <cell r="H995">
            <v>4300.0961538461543</v>
          </cell>
          <cell r="I995"/>
          <cell r="J995"/>
          <cell r="K995">
            <v>2691.4301826923079</v>
          </cell>
          <cell r="L995"/>
        </row>
        <row r="996">
          <cell r="G996">
            <v>7.0000000000000007E-2</v>
          </cell>
          <cell r="H996">
            <v>841.88159999999993</v>
          </cell>
          <cell r="I996">
            <v>58.931711999999997</v>
          </cell>
          <cell r="J996"/>
          <cell r="K996"/>
          <cell r="L996"/>
        </row>
        <row r="997">
          <cell r="G997">
            <v>1.1499999999999999</v>
          </cell>
          <cell r="H997">
            <v>8441.5514403461548</v>
          </cell>
          <cell r="I997"/>
          <cell r="J997">
            <v>97.077841563980769</v>
          </cell>
          <cell r="K997"/>
          <cell r="L997"/>
        </row>
        <row r="998">
          <cell r="G998">
            <v>3</v>
          </cell>
          <cell r="H998">
            <v>8441.5514403461548</v>
          </cell>
          <cell r="I998">
            <v>253.24654321038463</v>
          </cell>
          <cell r="J998"/>
          <cell r="K998"/>
          <cell r="L998"/>
        </row>
        <row r="999">
          <cell r="G999" t="str">
            <v>09-01-011</v>
          </cell>
          <cell r="H999">
            <v>15668.888137120521</v>
          </cell>
          <cell r="I999">
            <v>1073.0598552103847</v>
          </cell>
          <cell r="J999">
            <v>6154.2768415639812</v>
          </cell>
          <cell r="K999">
            <v>8441.5514403461548</v>
          </cell>
          <cell r="L999">
            <v>0</v>
          </cell>
        </row>
        <row r="1000">
          <cell r="I1000"/>
          <cell r="J1000"/>
          <cell r="K1000"/>
          <cell r="L1000"/>
        </row>
        <row r="1001">
          <cell r="G1001">
            <v>2.5299999999999998</v>
          </cell>
          <cell r="H1001">
            <v>4001.9999999999995</v>
          </cell>
          <cell r="I1001"/>
          <cell r="J1001">
            <v>10125.06</v>
          </cell>
          <cell r="K1001"/>
          <cell r="L1001"/>
        </row>
        <row r="1002">
          <cell r="G1002">
            <v>0.67830000000000001</v>
          </cell>
          <cell r="H1002">
            <v>5160.1153846153848</v>
          </cell>
          <cell r="I1002"/>
          <cell r="J1002"/>
          <cell r="K1002">
            <v>3500.1062653846152</v>
          </cell>
          <cell r="L1002"/>
        </row>
        <row r="1003">
          <cell r="G1003">
            <v>1.1499999999999999</v>
          </cell>
          <cell r="H1003">
            <v>3500.1062653846152</v>
          </cell>
          <cell r="I1003"/>
          <cell r="J1003">
            <v>40.251222051923072</v>
          </cell>
          <cell r="K1003"/>
          <cell r="L1003"/>
        </row>
        <row r="1004">
          <cell r="G1004">
            <v>3</v>
          </cell>
          <cell r="H1004">
            <v>3500.1062653846152</v>
          </cell>
          <cell r="I1004">
            <v>105.00318796153846</v>
          </cell>
          <cell r="J1004"/>
          <cell r="K1004"/>
          <cell r="L1004"/>
        </row>
        <row r="1005">
          <cell r="G1005" t="str">
            <v>09-01-020</v>
          </cell>
          <cell r="H1005">
            <v>13770.420675398076</v>
          </cell>
          <cell r="I1005">
            <v>105.00318796153846</v>
          </cell>
          <cell r="J1005">
            <v>10165.311222051923</v>
          </cell>
          <cell r="K1005">
            <v>3500.1062653846152</v>
          </cell>
          <cell r="L1005">
            <v>0</v>
          </cell>
        </row>
        <row r="1006">
          <cell r="I1006"/>
          <cell r="J1006"/>
          <cell r="K1006"/>
          <cell r="L1006"/>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cell r="J1008">
            <v>4406.26</v>
          </cell>
          <cell r="K1008"/>
          <cell r="L1008"/>
        </row>
        <row r="1009">
          <cell r="G1009">
            <v>0.5</v>
          </cell>
          <cell r="H1009">
            <v>2201</v>
          </cell>
          <cell r="I1009"/>
          <cell r="J1009">
            <v>1100.5</v>
          </cell>
          <cell r="K1009"/>
          <cell r="L1009"/>
        </row>
        <row r="1010">
          <cell r="G1010">
            <v>0.01</v>
          </cell>
          <cell r="H1010">
            <v>147454.56</v>
          </cell>
          <cell r="I1010">
            <v>1474.5455999999999</v>
          </cell>
          <cell r="J1010"/>
          <cell r="K1010"/>
          <cell r="L1010"/>
        </row>
        <row r="1011">
          <cell r="G1011">
            <v>0.44829999999999998</v>
          </cell>
          <cell r="H1011">
            <v>8600.1923076923085</v>
          </cell>
          <cell r="I1011"/>
          <cell r="J1011"/>
          <cell r="K1011">
            <v>3855.4662115384613</v>
          </cell>
          <cell r="L1011"/>
        </row>
        <row r="1012">
          <cell r="G1012">
            <v>0.44829999999999998</v>
          </cell>
          <cell r="H1012">
            <v>4300.0961538461543</v>
          </cell>
          <cell r="I1012"/>
          <cell r="J1012"/>
          <cell r="K1012">
            <v>1927.7331057692306</v>
          </cell>
          <cell r="L1012"/>
        </row>
        <row r="1013">
          <cell r="G1013">
            <v>0.77510000000000001</v>
          </cell>
          <cell r="H1013">
            <v>5160.1153846153848</v>
          </cell>
          <cell r="I1013"/>
          <cell r="J1013"/>
          <cell r="K1013">
            <v>3999.6054346153842</v>
          </cell>
          <cell r="L1013"/>
        </row>
        <row r="1014">
          <cell r="G1014">
            <v>5.1500000000000004E-2</v>
          </cell>
          <cell r="H1014">
            <v>4800</v>
          </cell>
          <cell r="I1014"/>
          <cell r="J1014"/>
          <cell r="K1014"/>
          <cell r="L1014">
            <v>247.20000000000002</v>
          </cell>
        </row>
        <row r="1015">
          <cell r="G1015">
            <v>1.1499999999999999</v>
          </cell>
          <cell r="H1015">
            <v>11012.378918653845</v>
          </cell>
          <cell r="I1015"/>
          <cell r="J1015">
            <v>126.6423575645192</v>
          </cell>
          <cell r="K1015"/>
          <cell r="L1015"/>
        </row>
        <row r="1016">
          <cell r="G1016">
            <v>3</v>
          </cell>
          <cell r="H1016">
            <v>11012.378918653845</v>
          </cell>
          <cell r="I1016">
            <v>330.37136755961529</v>
          </cell>
          <cell r="J1016"/>
          <cell r="K1016"/>
          <cell r="L1016"/>
        </row>
        <row r="1017">
          <cell r="G1017" t="str">
            <v>10-01-010</v>
          </cell>
          <cell r="H1017">
            <v>31443.761993777985</v>
          </cell>
          <cell r="I1017">
            <v>3807.2369675596156</v>
          </cell>
          <cell r="J1017">
            <v>16624.146107564524</v>
          </cell>
          <cell r="K1017">
            <v>10765.178918653844</v>
          </cell>
          <cell r="L1017">
            <v>247.20000000000002</v>
          </cell>
        </row>
        <row r="1018">
          <cell r="I1018"/>
          <cell r="J1018"/>
          <cell r="K1018"/>
          <cell r="L1018"/>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cell r="J1020">
            <v>13600</v>
          </cell>
          <cell r="K1020"/>
          <cell r="L1020"/>
        </row>
        <row r="1021">
          <cell r="G1021">
            <v>1</v>
          </cell>
          <cell r="H1021">
            <v>1972.6880754240001</v>
          </cell>
          <cell r="I1021">
            <v>0</v>
          </cell>
          <cell r="J1021">
            <v>1972.6880754240001</v>
          </cell>
          <cell r="K1021">
            <v>0</v>
          </cell>
          <cell r="L1021">
            <v>0</v>
          </cell>
        </row>
        <row r="1022">
          <cell r="G1022">
            <v>0.78300000000000003</v>
          </cell>
          <cell r="H1022">
            <v>8600.1923076923085</v>
          </cell>
          <cell r="I1022"/>
          <cell r="J1022"/>
          <cell r="K1022">
            <v>6733.9505769230773</v>
          </cell>
          <cell r="L1022"/>
        </row>
        <row r="1023">
          <cell r="G1023">
            <v>0.78300000000000003</v>
          </cell>
          <cell r="H1023">
            <v>4300.0961538461543</v>
          </cell>
          <cell r="I1023"/>
          <cell r="J1023"/>
          <cell r="K1023">
            <v>3366.9752884615386</v>
          </cell>
          <cell r="L1023"/>
        </row>
        <row r="1024">
          <cell r="G1024">
            <v>1.1499999999999999</v>
          </cell>
          <cell r="H1024">
            <v>10468.186757653846</v>
          </cell>
          <cell r="I1024"/>
          <cell r="J1024">
            <v>120.38414771301923</v>
          </cell>
          <cell r="K1024"/>
          <cell r="L1024"/>
        </row>
        <row r="1025">
          <cell r="G1025">
            <v>3</v>
          </cell>
          <cell r="H1025">
            <v>10468.186757653846</v>
          </cell>
          <cell r="I1025">
            <v>314.04560272961538</v>
          </cell>
          <cell r="J1025"/>
          <cell r="K1025"/>
          <cell r="L1025"/>
        </row>
        <row r="1026">
          <cell r="G1026" t="str">
            <v>10-02-010</v>
          </cell>
          <cell r="H1026">
            <v>30754.872183520481</v>
          </cell>
          <cell r="I1026">
            <v>1074.9272027296154</v>
          </cell>
          <cell r="J1026">
            <v>19211.758223137022</v>
          </cell>
          <cell r="K1026">
            <v>10468.186757653846</v>
          </cell>
          <cell r="L1026">
            <v>0</v>
          </cell>
        </row>
        <row r="1027">
          <cell r="I1027"/>
          <cell r="J1027"/>
          <cell r="K1027"/>
          <cell r="L1027"/>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cell r="K1030"/>
          <cell r="L1030"/>
        </row>
        <row r="1031">
          <cell r="G1031">
            <v>0.125</v>
          </cell>
          <cell r="H1031">
            <v>1760</v>
          </cell>
          <cell r="I1031">
            <v>220</v>
          </cell>
          <cell r="J1031"/>
          <cell r="K1031"/>
          <cell r="L1031"/>
        </row>
        <row r="1032">
          <cell r="G1032">
            <v>9.81</v>
          </cell>
          <cell r="H1032">
            <v>338.69529008639995</v>
          </cell>
          <cell r="I1032"/>
          <cell r="J1032">
            <v>3322.6007957475836</v>
          </cell>
          <cell r="K1032"/>
          <cell r="L1032"/>
        </row>
        <row r="1033">
          <cell r="G1033">
            <v>4.05</v>
          </cell>
          <cell r="H1033">
            <v>1000.728</v>
          </cell>
          <cell r="I1033"/>
          <cell r="J1033">
            <v>4052.9483999999998</v>
          </cell>
          <cell r="K1033"/>
          <cell r="L1033"/>
        </row>
        <row r="1034">
          <cell r="G1034">
            <v>1</v>
          </cell>
          <cell r="H1034">
            <v>9890.2211538461524</v>
          </cell>
          <cell r="I1034"/>
          <cell r="J1034"/>
          <cell r="K1034">
            <v>9890.2211538461524</v>
          </cell>
          <cell r="L1034"/>
        </row>
        <row r="1035">
          <cell r="G1035">
            <v>1</v>
          </cell>
          <cell r="H1035">
            <v>5160.1153846153848</v>
          </cell>
          <cell r="I1035"/>
          <cell r="J1035"/>
          <cell r="K1035">
            <v>5160.1153846153848</v>
          </cell>
          <cell r="L1035"/>
        </row>
        <row r="1036">
          <cell r="G1036">
            <v>0.69330000000000003</v>
          </cell>
          <cell r="H1036">
            <v>8600.1923076923085</v>
          </cell>
          <cell r="I1036"/>
          <cell r="J1036"/>
          <cell r="K1036">
            <v>5962.5133269230773</v>
          </cell>
          <cell r="L1036"/>
        </row>
        <row r="1037">
          <cell r="G1037">
            <v>8.2400000000000008E-3</v>
          </cell>
          <cell r="H1037">
            <v>4800</v>
          </cell>
          <cell r="I1037"/>
          <cell r="J1037"/>
          <cell r="K1037"/>
          <cell r="L1037">
            <v>39.552000000000007</v>
          </cell>
        </row>
        <row r="1038">
          <cell r="G1038">
            <v>1.1499999999999999</v>
          </cell>
          <cell r="H1038">
            <v>21381.585578215385</v>
          </cell>
          <cell r="I1038"/>
          <cell r="J1038">
            <v>245.88823414947692</v>
          </cell>
          <cell r="K1038"/>
          <cell r="L1038"/>
        </row>
        <row r="1039">
          <cell r="G1039">
            <v>3</v>
          </cell>
          <cell r="H1039">
            <v>21381.585578215385</v>
          </cell>
          <cell r="I1039">
            <v>641.4475673464616</v>
          </cell>
          <cell r="J1039"/>
          <cell r="K1039"/>
          <cell r="L1039"/>
        </row>
        <row r="1040">
          <cell r="G1040" t="str">
            <v>10-02-030</v>
          </cell>
          <cell r="H1040">
            <v>33034.657575458907</v>
          </cell>
          <cell r="I1040">
            <v>2140.3187673464618</v>
          </cell>
          <cell r="J1040">
            <v>9512.75322989706</v>
          </cell>
          <cell r="K1040">
            <v>21342.033578215385</v>
          </cell>
          <cell r="L1040">
            <v>39.552000000000007</v>
          </cell>
        </row>
        <row r="1041">
          <cell r="I1041"/>
          <cell r="J1041"/>
          <cell r="K1041"/>
          <cell r="L1041"/>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cell r="J1043">
            <v>930</v>
          </cell>
          <cell r="K1043"/>
          <cell r="L1043"/>
        </row>
        <row r="1044">
          <cell r="G1044">
            <v>0.63419999999999999</v>
          </cell>
          <cell r="H1044">
            <v>9890.2211538461524</v>
          </cell>
          <cell r="I1044"/>
          <cell r="J1044"/>
          <cell r="K1044">
            <v>6272.3782557692302</v>
          </cell>
          <cell r="L1044"/>
        </row>
        <row r="1045">
          <cell r="G1045">
            <v>0.63419999999999999</v>
          </cell>
          <cell r="H1045">
            <v>4300.0961538461543</v>
          </cell>
          <cell r="I1045"/>
          <cell r="J1045"/>
          <cell r="K1045">
            <v>2727.1209807692308</v>
          </cell>
          <cell r="L1045"/>
        </row>
        <row r="1046">
          <cell r="G1046">
            <v>1.1499999999999999</v>
          </cell>
          <cell r="H1046">
            <v>9917.6514672115372</v>
          </cell>
          <cell r="I1046"/>
          <cell r="J1046">
            <v>114.05299187293267</v>
          </cell>
          <cell r="K1046"/>
          <cell r="L1046"/>
        </row>
        <row r="1047">
          <cell r="G1047">
            <v>3</v>
          </cell>
          <cell r="H1047">
            <v>9917.6514672115372</v>
          </cell>
          <cell r="I1047">
            <v>297.52954401634611</v>
          </cell>
          <cell r="J1047"/>
          <cell r="K1047"/>
          <cell r="L1047"/>
        </row>
        <row r="1048">
          <cell r="G1048" t="str">
            <v>10-03-010</v>
          </cell>
          <cell r="H1048">
            <v>24579.388879100818</v>
          </cell>
          <cell r="I1048">
            <v>2199.7335440163461</v>
          </cell>
          <cell r="J1048">
            <v>12462.003867872934</v>
          </cell>
          <cell r="K1048">
            <v>9917.6514672115372</v>
          </cell>
          <cell r="L1048">
            <v>0</v>
          </cell>
        </row>
        <row r="1049">
          <cell r="I1049"/>
          <cell r="J1049"/>
          <cell r="K1049"/>
          <cell r="L1049"/>
        </row>
        <row r="1050">
          <cell r="G1050">
            <v>7.7000000000000013E-2</v>
          </cell>
          <cell r="H1050">
            <v>46500</v>
          </cell>
          <cell r="I1050"/>
          <cell r="J1050">
            <v>3580.5000000000005</v>
          </cell>
          <cell r="K1050"/>
          <cell r="L1050"/>
        </row>
        <row r="1051">
          <cell r="G1051">
            <v>7.7000000000000013E-2</v>
          </cell>
          <cell r="H1051">
            <v>5200</v>
          </cell>
          <cell r="I1051"/>
          <cell r="J1051"/>
          <cell r="K1051"/>
          <cell r="L1051">
            <v>400.40000000000009</v>
          </cell>
        </row>
        <row r="1052">
          <cell r="G1052">
            <v>1.1499999999999999</v>
          </cell>
          <cell r="H1052">
            <v>400.40000000000009</v>
          </cell>
          <cell r="I1052"/>
          <cell r="J1052">
            <v>4.6046000000000014</v>
          </cell>
          <cell r="K1052"/>
          <cell r="L1052"/>
        </row>
        <row r="1053">
          <cell r="G1053">
            <v>3</v>
          </cell>
          <cell r="H1053">
            <v>400.40000000000009</v>
          </cell>
          <cell r="I1053">
            <v>12.012000000000002</v>
          </cell>
          <cell r="J1053"/>
          <cell r="K1053"/>
          <cell r="L1053"/>
        </row>
        <row r="1054">
          <cell r="G1054" t="str">
            <v>10-03-020</v>
          </cell>
          <cell r="H1054">
            <v>3997.5166000000008</v>
          </cell>
          <cell r="I1054">
            <v>12.012000000000002</v>
          </cell>
          <cell r="J1054">
            <v>3585.1046000000006</v>
          </cell>
          <cell r="K1054">
            <v>0</v>
          </cell>
          <cell r="L1054">
            <v>400.40000000000009</v>
          </cell>
        </row>
        <row r="1055">
          <cell r="I1055"/>
          <cell r="J1055"/>
          <cell r="K1055"/>
          <cell r="L1055"/>
        </row>
        <row r="1056">
          <cell r="G1056">
            <v>5</v>
          </cell>
          <cell r="H1056">
            <v>881.25200000000007</v>
          </cell>
          <cell r="I1056"/>
          <cell r="J1056">
            <v>4406.26</v>
          </cell>
          <cell r="K1056"/>
          <cell r="L1056"/>
        </row>
        <row r="1057">
          <cell r="G1057">
            <v>0.77510000000000001</v>
          </cell>
          <cell r="H1057">
            <v>5160.1153846153848</v>
          </cell>
          <cell r="I1057"/>
          <cell r="J1057"/>
          <cell r="K1057">
            <v>3999.6054346153842</v>
          </cell>
          <cell r="L1057"/>
        </row>
        <row r="1058">
          <cell r="G1058">
            <v>0.5</v>
          </cell>
          <cell r="H1058">
            <v>2201</v>
          </cell>
          <cell r="I1058"/>
          <cell r="J1058">
            <v>1100.5</v>
          </cell>
          <cell r="K1058"/>
          <cell r="L1058"/>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cell r="K1060"/>
          <cell r="L1060"/>
        </row>
        <row r="1061">
          <cell r="G1061">
            <v>5.1500000000000004E-2</v>
          </cell>
          <cell r="H1061">
            <v>4800</v>
          </cell>
          <cell r="I1061"/>
          <cell r="J1061"/>
          <cell r="K1061"/>
          <cell r="L1061">
            <v>247.20000000000002</v>
          </cell>
        </row>
        <row r="1062">
          <cell r="G1062">
            <v>0.44829999999999998</v>
          </cell>
          <cell r="H1062">
            <v>8600.1923076923085</v>
          </cell>
          <cell r="I1062"/>
          <cell r="J1062"/>
          <cell r="K1062">
            <v>3855.4662115384613</v>
          </cell>
          <cell r="L1062"/>
        </row>
        <row r="1063">
          <cell r="G1063">
            <v>0.44829999999999998</v>
          </cell>
          <cell r="H1063">
            <v>4300.0961538461543</v>
          </cell>
          <cell r="I1063"/>
          <cell r="J1063"/>
          <cell r="K1063">
            <v>1927.7331057692306</v>
          </cell>
          <cell r="L1063"/>
        </row>
        <row r="1064">
          <cell r="G1064">
            <v>1.1499999999999999</v>
          </cell>
          <cell r="H1064">
            <v>11012.378918653845</v>
          </cell>
          <cell r="I1064"/>
          <cell r="J1064">
            <v>126.6423575645192</v>
          </cell>
          <cell r="K1064"/>
          <cell r="L1064"/>
        </row>
        <row r="1065">
          <cell r="G1065">
            <v>3</v>
          </cell>
          <cell r="H1065">
            <v>11012.378918653845</v>
          </cell>
          <cell r="I1065">
            <v>330.37136755961529</v>
          </cell>
          <cell r="J1065"/>
          <cell r="K1065"/>
          <cell r="L1065"/>
        </row>
        <row r="1066">
          <cell r="G1066" t="str">
            <v>10-05-020</v>
          </cell>
          <cell r="H1066">
            <v>31443.761993777985</v>
          </cell>
          <cell r="I1066">
            <v>3807.2369675596156</v>
          </cell>
          <cell r="J1066">
            <v>16624.146107564524</v>
          </cell>
          <cell r="K1066">
            <v>10765.178918653844</v>
          </cell>
          <cell r="L1066">
            <v>247.20000000000002</v>
          </cell>
        </row>
        <row r="1067">
          <cell r="I1067"/>
          <cell r="J1067"/>
          <cell r="K1067"/>
          <cell r="L1067"/>
        </row>
        <row r="1068">
          <cell r="G1068">
            <v>1</v>
          </cell>
          <cell r="H1068">
            <v>63793.296000000002</v>
          </cell>
          <cell r="I1068"/>
          <cell r="J1068">
            <v>63793.296000000002</v>
          </cell>
          <cell r="K1068"/>
          <cell r="L1068"/>
        </row>
        <row r="1069">
          <cell r="G1069">
            <v>0.21779999999999999</v>
          </cell>
          <cell r="H1069">
            <v>9890.2211538461524</v>
          </cell>
          <cell r="I1069"/>
          <cell r="J1069"/>
          <cell r="K1069">
            <v>2154.0901673076919</v>
          </cell>
          <cell r="L1069"/>
        </row>
        <row r="1070">
          <cell r="G1070">
            <v>0.43559999999999999</v>
          </cell>
          <cell r="H1070">
            <v>4300.0961538461543</v>
          </cell>
          <cell r="I1070"/>
          <cell r="J1070"/>
          <cell r="K1070">
            <v>1873.1218846153847</v>
          </cell>
          <cell r="L1070"/>
        </row>
        <row r="1071">
          <cell r="G1071">
            <v>1</v>
          </cell>
          <cell r="H1071">
            <v>191.39999999999998</v>
          </cell>
          <cell r="I1071"/>
          <cell r="J1071">
            <v>191.39999999999998</v>
          </cell>
          <cell r="K1071"/>
          <cell r="L1071"/>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cell r="J1073">
            <v>47.084375847115382</v>
          </cell>
          <cell r="K1073"/>
          <cell r="L1073"/>
        </row>
        <row r="1074">
          <cell r="G1074">
            <v>3</v>
          </cell>
          <cell r="H1074">
            <v>4094.2935519230768</v>
          </cell>
          <cell r="I1074">
            <v>122.8288065576923</v>
          </cell>
          <cell r="J1074"/>
          <cell r="K1074"/>
          <cell r="L1074"/>
        </row>
        <row r="1075">
          <cell r="G1075" t="str">
            <v>11-01-010</v>
          </cell>
          <cell r="H1075">
            <v>68506.374734327896</v>
          </cell>
          <cell r="I1075">
            <v>380.30080655769234</v>
          </cell>
          <cell r="J1075">
            <v>64031.78037584712</v>
          </cell>
          <cell r="K1075">
            <v>4094.2935519230768</v>
          </cell>
          <cell r="L1075">
            <v>0</v>
          </cell>
        </row>
        <row r="1076">
          <cell r="I1076"/>
          <cell r="J1076"/>
          <cell r="K1076"/>
          <cell r="L1076"/>
        </row>
        <row r="1077">
          <cell r="G1077">
            <v>0.6</v>
          </cell>
          <cell r="H1077">
            <v>85724</v>
          </cell>
          <cell r="I1077"/>
          <cell r="J1077">
            <v>51434.400000000001</v>
          </cell>
          <cell r="K1077"/>
          <cell r="L1077"/>
        </row>
        <row r="1078">
          <cell r="G1078">
            <v>1</v>
          </cell>
          <cell r="H1078">
            <v>15000</v>
          </cell>
          <cell r="I1078"/>
          <cell r="J1078">
            <v>15000</v>
          </cell>
          <cell r="K1078"/>
          <cell r="L1078"/>
        </row>
        <row r="1079">
          <cell r="G1079">
            <v>2</v>
          </cell>
          <cell r="H1079">
            <v>5500</v>
          </cell>
          <cell r="I1079"/>
          <cell r="J1079">
            <v>11000</v>
          </cell>
          <cell r="K1079"/>
          <cell r="L1079"/>
        </row>
        <row r="1080">
          <cell r="G1080">
            <v>1.3144</v>
          </cell>
          <cell r="H1080">
            <v>9890.2211538461524</v>
          </cell>
          <cell r="I1080"/>
          <cell r="J1080"/>
          <cell r="K1080">
            <v>12999.706684615383</v>
          </cell>
          <cell r="L1080"/>
        </row>
        <row r="1081">
          <cell r="G1081">
            <v>1.1499999999999999</v>
          </cell>
          <cell r="H1081">
            <v>12999.706684615383</v>
          </cell>
          <cell r="I1081"/>
          <cell r="J1081">
            <v>149.49662687307691</v>
          </cell>
          <cell r="K1081"/>
          <cell r="L1081"/>
        </row>
        <row r="1082">
          <cell r="G1082">
            <v>3</v>
          </cell>
          <cell r="H1082">
            <v>12999.706684615383</v>
          </cell>
          <cell r="I1082">
            <v>389.9912005384615</v>
          </cell>
          <cell r="J1082"/>
          <cell r="K1082"/>
          <cell r="L1082"/>
        </row>
        <row r="1083">
          <cell r="G1083" t="str">
            <v>11-02-010</v>
          </cell>
          <cell r="H1083">
            <v>90973.594512026932</v>
          </cell>
          <cell r="I1083">
            <v>389.9912005384615</v>
          </cell>
          <cell r="J1083">
            <v>77583.896626873073</v>
          </cell>
          <cell r="K1083">
            <v>12999.706684615383</v>
          </cell>
          <cell r="L1083">
            <v>0</v>
          </cell>
        </row>
        <row r="1084">
          <cell r="I1084"/>
          <cell r="J1084"/>
          <cell r="K1084"/>
          <cell r="L1084"/>
        </row>
        <row r="1085">
          <cell r="G1085">
            <v>0.6</v>
          </cell>
          <cell r="H1085">
            <v>85724</v>
          </cell>
          <cell r="I1085"/>
          <cell r="J1085">
            <v>51434.400000000001</v>
          </cell>
          <cell r="K1085"/>
          <cell r="L1085"/>
        </row>
        <row r="1086">
          <cell r="G1086">
            <v>1</v>
          </cell>
          <cell r="H1086">
            <v>15000</v>
          </cell>
          <cell r="I1086"/>
          <cell r="J1086">
            <v>15000</v>
          </cell>
          <cell r="K1086"/>
          <cell r="L1086"/>
        </row>
        <row r="1087">
          <cell r="G1087">
            <v>2</v>
          </cell>
          <cell r="H1087">
            <v>5500</v>
          </cell>
          <cell r="I1087"/>
          <cell r="J1087">
            <v>11000</v>
          </cell>
          <cell r="K1087"/>
          <cell r="L1087"/>
        </row>
        <row r="1088">
          <cell r="G1088">
            <v>1.3144</v>
          </cell>
          <cell r="H1088">
            <v>9890.2211538461524</v>
          </cell>
          <cell r="I1088"/>
          <cell r="J1088"/>
          <cell r="K1088">
            <v>12999.706684615383</v>
          </cell>
          <cell r="L1088"/>
        </row>
        <row r="1089">
          <cell r="G1089">
            <v>1.1499999999999999</v>
          </cell>
          <cell r="H1089">
            <v>12999.706684615383</v>
          </cell>
          <cell r="I1089"/>
          <cell r="J1089">
            <v>149.49662687307691</v>
          </cell>
          <cell r="K1089"/>
          <cell r="L1089"/>
        </row>
        <row r="1090">
          <cell r="G1090">
            <v>3</v>
          </cell>
          <cell r="H1090">
            <v>12999.706684615383</v>
          </cell>
          <cell r="I1090">
            <v>389.9912005384615</v>
          </cell>
          <cell r="J1090"/>
          <cell r="K1090"/>
          <cell r="L1090"/>
        </row>
        <row r="1091">
          <cell r="G1091" t="str">
            <v>11-02-011</v>
          </cell>
          <cell r="H1091">
            <v>90973.594512026932</v>
          </cell>
          <cell r="I1091">
            <v>389.9912005384615</v>
          </cell>
          <cell r="J1091">
            <v>77583.896626873073</v>
          </cell>
          <cell r="K1091">
            <v>12999.706684615383</v>
          </cell>
          <cell r="L1091">
            <v>0</v>
          </cell>
        </row>
        <row r="1092">
          <cell r="I1092"/>
          <cell r="J1092"/>
          <cell r="K1092"/>
          <cell r="L1092"/>
        </row>
        <row r="1093">
          <cell r="G1093">
            <v>0.115</v>
          </cell>
          <cell r="H1093">
            <v>85724</v>
          </cell>
          <cell r="I1093"/>
          <cell r="J1093">
            <v>9858.26</v>
          </cell>
          <cell r="K1093"/>
          <cell r="L1093"/>
        </row>
        <row r="1094">
          <cell r="G1094">
            <v>0.23</v>
          </cell>
          <cell r="H1094">
            <v>15000</v>
          </cell>
          <cell r="I1094"/>
          <cell r="J1094">
            <v>3450</v>
          </cell>
          <cell r="K1094"/>
          <cell r="L1094"/>
        </row>
        <row r="1095">
          <cell r="G1095">
            <v>2</v>
          </cell>
          <cell r="H1095">
            <v>5500</v>
          </cell>
          <cell r="I1095"/>
          <cell r="J1095">
            <v>11000</v>
          </cell>
          <cell r="K1095"/>
          <cell r="L1095"/>
        </row>
        <row r="1096">
          <cell r="G1096">
            <v>1.3144</v>
          </cell>
          <cell r="H1096">
            <v>9890.2211538461524</v>
          </cell>
          <cell r="I1096"/>
          <cell r="J1096"/>
          <cell r="K1096">
            <v>12999.706684615383</v>
          </cell>
          <cell r="L1096"/>
        </row>
        <row r="1097">
          <cell r="G1097">
            <v>1.1499999999999999</v>
          </cell>
          <cell r="H1097">
            <v>12999.706684615383</v>
          </cell>
          <cell r="I1097"/>
          <cell r="J1097">
            <v>149.49662687307691</v>
          </cell>
          <cell r="K1097"/>
          <cell r="L1097"/>
        </row>
        <row r="1098">
          <cell r="G1098">
            <v>3</v>
          </cell>
          <cell r="H1098">
            <v>12999.706684615383</v>
          </cell>
          <cell r="I1098">
            <v>389.9912005384615</v>
          </cell>
          <cell r="J1098"/>
          <cell r="K1098"/>
          <cell r="L1098"/>
        </row>
        <row r="1099">
          <cell r="G1099" t="str">
            <v>11-02-020</v>
          </cell>
          <cell r="H1099">
            <v>37847.454512026925</v>
          </cell>
          <cell r="I1099">
            <v>389.9912005384615</v>
          </cell>
          <cell r="J1099">
            <v>24457.756626873081</v>
          </cell>
          <cell r="K1099">
            <v>12999.706684615383</v>
          </cell>
          <cell r="L1099">
            <v>0</v>
          </cell>
        </row>
        <row r="1100">
          <cell r="I1100"/>
          <cell r="J1100"/>
          <cell r="K1100"/>
          <cell r="L1100"/>
        </row>
        <row r="1101">
          <cell r="G1101">
            <v>0.08</v>
          </cell>
          <cell r="H1101">
            <v>85724</v>
          </cell>
          <cell r="I1101"/>
          <cell r="J1101">
            <v>6857.92</v>
          </cell>
          <cell r="K1101"/>
          <cell r="L1101"/>
        </row>
        <row r="1102">
          <cell r="G1102">
            <v>0.16</v>
          </cell>
          <cell r="H1102">
            <v>15000</v>
          </cell>
          <cell r="I1102"/>
          <cell r="J1102">
            <v>2400</v>
          </cell>
          <cell r="K1102"/>
          <cell r="L1102"/>
        </row>
        <row r="1103">
          <cell r="G1103">
            <v>2</v>
          </cell>
          <cell r="H1103">
            <v>5500</v>
          </cell>
          <cell r="I1103"/>
          <cell r="J1103">
            <v>11000</v>
          </cell>
          <cell r="K1103"/>
          <cell r="L1103"/>
        </row>
        <row r="1104">
          <cell r="G1104">
            <v>1.3144</v>
          </cell>
          <cell r="H1104">
            <v>9890.2211538461524</v>
          </cell>
          <cell r="I1104"/>
          <cell r="J1104"/>
          <cell r="K1104">
            <v>12999.706684615383</v>
          </cell>
          <cell r="L1104"/>
        </row>
        <row r="1105">
          <cell r="G1105">
            <v>1.1499999999999999</v>
          </cell>
          <cell r="H1105">
            <v>12999.706684615383</v>
          </cell>
          <cell r="I1105"/>
          <cell r="J1105">
            <v>149.49662687307691</v>
          </cell>
          <cell r="K1105"/>
          <cell r="L1105"/>
        </row>
        <row r="1106">
          <cell r="G1106">
            <v>3</v>
          </cell>
          <cell r="H1106">
            <v>12999.706684615383</v>
          </cell>
          <cell r="I1106">
            <v>389.9912005384615</v>
          </cell>
          <cell r="J1106"/>
          <cell r="K1106"/>
          <cell r="L1106"/>
        </row>
        <row r="1107">
          <cell r="G1107" t="str">
            <v>11-02-021</v>
          </cell>
          <cell r="H1107">
            <v>33797.114512026921</v>
          </cell>
          <cell r="I1107">
            <v>389.9912005384615</v>
          </cell>
          <cell r="J1107">
            <v>20407.416626873077</v>
          </cell>
          <cell r="K1107">
            <v>12999.706684615383</v>
          </cell>
          <cell r="L1107">
            <v>0</v>
          </cell>
        </row>
        <row r="1108">
          <cell r="I1108"/>
          <cell r="J1108"/>
          <cell r="K1108"/>
          <cell r="L1108"/>
        </row>
        <row r="1109">
          <cell r="G1109">
            <v>0.16</v>
          </cell>
          <cell r="H1109">
            <v>85724</v>
          </cell>
          <cell r="I1109"/>
          <cell r="J1109">
            <v>13715.84</v>
          </cell>
          <cell r="K1109"/>
          <cell r="L1109"/>
        </row>
        <row r="1110">
          <cell r="G1110">
            <v>0.16</v>
          </cell>
          <cell r="H1110">
            <v>15000</v>
          </cell>
          <cell r="I1110"/>
          <cell r="J1110">
            <v>2400</v>
          </cell>
          <cell r="K1110"/>
          <cell r="L1110"/>
        </row>
        <row r="1111">
          <cell r="G1111">
            <v>2</v>
          </cell>
          <cell r="H1111">
            <v>5500</v>
          </cell>
          <cell r="I1111"/>
          <cell r="J1111">
            <v>11000</v>
          </cell>
          <cell r="K1111"/>
          <cell r="L1111"/>
        </row>
        <row r="1112">
          <cell r="G1112">
            <v>1.3144</v>
          </cell>
          <cell r="H1112">
            <v>9890.2211538461524</v>
          </cell>
          <cell r="I1112"/>
          <cell r="J1112"/>
          <cell r="K1112">
            <v>12999.706684615383</v>
          </cell>
          <cell r="L1112"/>
        </row>
        <row r="1113">
          <cell r="G1113">
            <v>1.1499999999999999</v>
          </cell>
          <cell r="H1113">
            <v>12999.706684615383</v>
          </cell>
          <cell r="I1113"/>
          <cell r="J1113">
            <v>149.49662687307691</v>
          </cell>
          <cell r="K1113"/>
          <cell r="L1113"/>
        </row>
        <row r="1114">
          <cell r="G1114">
            <v>3</v>
          </cell>
          <cell r="H1114">
            <v>12999.706684615383</v>
          </cell>
          <cell r="I1114">
            <v>389.9912005384615</v>
          </cell>
          <cell r="J1114"/>
          <cell r="K1114"/>
          <cell r="L1114"/>
        </row>
        <row r="1115">
          <cell r="G1115" t="str">
            <v>11-02-022</v>
          </cell>
          <cell r="H1115">
            <v>40655.034512026919</v>
          </cell>
          <cell r="I1115">
            <v>389.9912005384615</v>
          </cell>
          <cell r="J1115">
            <v>27265.336626873079</v>
          </cell>
          <cell r="K1115">
            <v>12999.706684615383</v>
          </cell>
          <cell r="L1115">
            <v>0</v>
          </cell>
        </row>
        <row r="1116">
          <cell r="I1116"/>
          <cell r="J1116"/>
          <cell r="K1116"/>
          <cell r="L1116"/>
        </row>
        <row r="1117">
          <cell r="G1117">
            <v>0.08</v>
          </cell>
          <cell r="H1117">
            <v>85724</v>
          </cell>
          <cell r="I1117"/>
          <cell r="J1117">
            <v>6857.92</v>
          </cell>
          <cell r="K1117"/>
          <cell r="L1117"/>
        </row>
        <row r="1118">
          <cell r="G1118">
            <v>0.16</v>
          </cell>
          <cell r="H1118">
            <v>15000</v>
          </cell>
          <cell r="I1118"/>
          <cell r="J1118">
            <v>2400</v>
          </cell>
          <cell r="K1118"/>
          <cell r="L1118"/>
        </row>
        <row r="1119">
          <cell r="G1119">
            <v>2</v>
          </cell>
          <cell r="H1119">
            <v>5500</v>
          </cell>
          <cell r="I1119"/>
          <cell r="J1119">
            <v>11000</v>
          </cell>
          <cell r="K1119"/>
          <cell r="L1119"/>
        </row>
        <row r="1120">
          <cell r="G1120">
            <v>1.3144</v>
          </cell>
          <cell r="H1120">
            <v>9890.2211538461524</v>
          </cell>
          <cell r="I1120"/>
          <cell r="J1120"/>
          <cell r="K1120">
            <v>12999.706684615383</v>
          </cell>
          <cell r="L1120"/>
        </row>
        <row r="1121">
          <cell r="G1121">
            <v>1.1499999999999999</v>
          </cell>
          <cell r="H1121">
            <v>12999.706684615383</v>
          </cell>
          <cell r="I1121"/>
          <cell r="J1121">
            <v>149.49662687307691</v>
          </cell>
          <cell r="K1121"/>
          <cell r="L1121"/>
        </row>
        <row r="1122">
          <cell r="G1122">
            <v>3</v>
          </cell>
          <cell r="H1122">
            <v>12999.706684615383</v>
          </cell>
          <cell r="I1122">
            <v>389.9912005384615</v>
          </cell>
          <cell r="J1122"/>
          <cell r="K1122"/>
          <cell r="L1122"/>
        </row>
        <row r="1123">
          <cell r="G1123" t="str">
            <v>11-02-023</v>
          </cell>
          <cell r="H1123">
            <v>33797.114512026921</v>
          </cell>
          <cell r="I1123">
            <v>389.9912005384615</v>
          </cell>
          <cell r="J1123">
            <v>20407.416626873077</v>
          </cell>
          <cell r="K1123">
            <v>12999.706684615383</v>
          </cell>
          <cell r="L1123">
            <v>0</v>
          </cell>
        </row>
        <row r="1124">
          <cell r="I1124"/>
          <cell r="J1124"/>
          <cell r="K1124"/>
          <cell r="L1124"/>
        </row>
        <row r="1125">
          <cell r="G1125">
            <v>1</v>
          </cell>
          <cell r="H1125">
            <v>8003.9999999999991</v>
          </cell>
          <cell r="I1125"/>
          <cell r="J1125">
            <v>8003.9999999999991</v>
          </cell>
          <cell r="K1125"/>
          <cell r="L1125"/>
        </row>
        <row r="1126">
          <cell r="G1126">
            <v>0.52100000000000002</v>
          </cell>
          <cell r="H1126">
            <v>9890.2211538461524</v>
          </cell>
          <cell r="I1126"/>
          <cell r="J1126"/>
          <cell r="K1126">
            <v>5152.8052211538461</v>
          </cell>
          <cell r="L1126"/>
        </row>
        <row r="1127">
          <cell r="G1127">
            <v>1.1499999999999999</v>
          </cell>
          <cell r="H1127">
            <v>5152.8052211538461</v>
          </cell>
          <cell r="I1127"/>
          <cell r="J1127">
            <v>59.257260043269227</v>
          </cell>
          <cell r="K1127"/>
          <cell r="L1127"/>
        </row>
        <row r="1128">
          <cell r="G1128">
            <v>3</v>
          </cell>
          <cell r="H1128">
            <v>5152.8052211538461</v>
          </cell>
          <cell r="I1128">
            <v>154.5841566346154</v>
          </cell>
          <cell r="J1128"/>
          <cell r="K1128"/>
          <cell r="L1128"/>
        </row>
        <row r="1129">
          <cell r="G1129" t="str">
            <v>11-02-030</v>
          </cell>
          <cell r="H1129">
            <v>13370.646637831731</v>
          </cell>
          <cell r="I1129">
            <v>154.5841566346154</v>
          </cell>
          <cell r="J1129">
            <v>8063.2572600432686</v>
          </cell>
          <cell r="K1129">
            <v>5152.8052211538461</v>
          </cell>
          <cell r="L1129">
            <v>0</v>
          </cell>
        </row>
        <row r="1130">
          <cell r="I1130"/>
          <cell r="J1130"/>
          <cell r="K1130"/>
          <cell r="L1130"/>
        </row>
        <row r="1131">
          <cell r="G1131">
            <v>1.1499999999999999</v>
          </cell>
          <cell r="H1131">
            <v>23311.359999999997</v>
          </cell>
          <cell r="I1131"/>
          <cell r="J1131">
            <v>26808.063999999995</v>
          </cell>
          <cell r="K1131"/>
          <cell r="L1131"/>
        </row>
        <row r="1132">
          <cell r="G1132">
            <v>0.71499999999999997</v>
          </cell>
          <cell r="H1132">
            <v>9890.2211538461524</v>
          </cell>
          <cell r="I1132"/>
          <cell r="J1132"/>
          <cell r="K1132">
            <v>7071.5081249999985</v>
          </cell>
          <cell r="L1132"/>
        </row>
        <row r="1133">
          <cell r="G1133">
            <v>1.1499999999999999</v>
          </cell>
          <cell r="H1133">
            <v>7071.5081249999985</v>
          </cell>
          <cell r="I1133"/>
          <cell r="J1133">
            <v>81.322343437499981</v>
          </cell>
          <cell r="K1133"/>
          <cell r="L1133"/>
        </row>
        <row r="1134">
          <cell r="G1134">
            <v>3</v>
          </cell>
          <cell r="H1134">
            <v>7071.5081249999985</v>
          </cell>
          <cell r="I1134">
            <v>212.14524374999993</v>
          </cell>
          <cell r="J1134"/>
          <cell r="K1134"/>
          <cell r="L1134"/>
        </row>
        <row r="1135">
          <cell r="G1135" t="str">
            <v>11-03-010</v>
          </cell>
          <cell r="H1135">
            <v>34173.039712187492</v>
          </cell>
          <cell r="I1135">
            <v>212.14524374999993</v>
          </cell>
          <cell r="J1135">
            <v>26889.386343437494</v>
          </cell>
          <cell r="K1135">
            <v>7071.5081249999985</v>
          </cell>
          <cell r="L1135">
            <v>0</v>
          </cell>
        </row>
        <row r="1136">
          <cell r="I1136"/>
          <cell r="J1136"/>
          <cell r="K1136"/>
          <cell r="L1136"/>
        </row>
        <row r="1137">
          <cell r="G1137">
            <v>2.5299999999999998</v>
          </cell>
          <cell r="H1137">
            <v>4001.9999999999995</v>
          </cell>
          <cell r="I1137"/>
          <cell r="J1137">
            <v>10125.06</v>
          </cell>
          <cell r="K1137"/>
          <cell r="L1137"/>
        </row>
        <row r="1138">
          <cell r="G1138">
            <v>0.67830000000000001</v>
          </cell>
          <cell r="H1138">
            <v>5160.1153846153848</v>
          </cell>
          <cell r="I1138"/>
          <cell r="J1138"/>
          <cell r="K1138">
            <v>3500.1062653846152</v>
          </cell>
          <cell r="L1138"/>
        </row>
        <row r="1139">
          <cell r="G1139">
            <v>1.1499999999999999</v>
          </cell>
          <cell r="H1139">
            <v>3500.1062653846152</v>
          </cell>
          <cell r="I1139"/>
          <cell r="J1139">
            <v>40.251222051923072</v>
          </cell>
          <cell r="K1139"/>
          <cell r="L1139"/>
        </row>
        <row r="1140">
          <cell r="G1140">
            <v>3</v>
          </cell>
          <cell r="H1140">
            <v>3500.1062653846152</v>
          </cell>
          <cell r="I1140">
            <v>105.00318796153846</v>
          </cell>
          <cell r="J1140"/>
          <cell r="K1140"/>
          <cell r="L1140"/>
        </row>
        <row r="1141">
          <cell r="G1141" t="str">
            <v>11-03-020</v>
          </cell>
          <cell r="H1141">
            <v>13770.420675398076</v>
          </cell>
          <cell r="I1141">
            <v>105.00318796153846</v>
          </cell>
          <cell r="J1141">
            <v>10165.311222051923</v>
          </cell>
          <cell r="K1141">
            <v>3500.1062653846152</v>
          </cell>
          <cell r="L1141">
            <v>0</v>
          </cell>
        </row>
        <row r="1142">
          <cell r="I1142"/>
          <cell r="J1142"/>
          <cell r="K1142"/>
          <cell r="L1142"/>
        </row>
        <row r="1143">
          <cell r="G1143">
            <v>1</v>
          </cell>
          <cell r="H1143">
            <v>51485.616000000002</v>
          </cell>
          <cell r="I1143"/>
          <cell r="J1143">
            <v>51485.616000000002</v>
          </cell>
          <cell r="K1143"/>
          <cell r="L1143"/>
        </row>
        <row r="1144">
          <cell r="G1144">
            <v>1</v>
          </cell>
          <cell r="H1144">
            <v>729.30232558139539</v>
          </cell>
          <cell r="I1144"/>
          <cell r="J1144">
            <v>729.30232558139539</v>
          </cell>
          <cell r="K1144"/>
          <cell r="L1144"/>
        </row>
        <row r="1145">
          <cell r="G1145">
            <v>0.77049999999999996</v>
          </cell>
          <cell r="H1145">
            <v>9890.2211538461524</v>
          </cell>
          <cell r="I1145"/>
          <cell r="J1145"/>
          <cell r="K1145">
            <v>7620.4153990384593</v>
          </cell>
          <cell r="L1145"/>
        </row>
        <row r="1146">
          <cell r="G1146">
            <v>0.77049999999999996</v>
          </cell>
          <cell r="H1146">
            <v>4300.0961538461543</v>
          </cell>
          <cell r="I1146"/>
          <cell r="J1146"/>
          <cell r="K1146">
            <v>3313.2240865384615</v>
          </cell>
          <cell r="L1146"/>
        </row>
        <row r="1147">
          <cell r="G1147" t="str">
            <v>11-03-050</v>
          </cell>
          <cell r="H1147">
            <v>63148.557811158316</v>
          </cell>
          <cell r="I1147">
            <v>0</v>
          </cell>
          <cell r="J1147">
            <v>52214.918325581399</v>
          </cell>
          <cell r="K1147">
            <v>10933.639485576921</v>
          </cell>
          <cell r="L1147">
            <v>0</v>
          </cell>
        </row>
        <row r="1148">
          <cell r="I1148"/>
          <cell r="J1148"/>
          <cell r="K1148"/>
          <cell r="L1148"/>
        </row>
        <row r="1149">
          <cell r="G1149">
            <v>1</v>
          </cell>
          <cell r="H1149">
            <v>46794.399999999994</v>
          </cell>
          <cell r="I1149"/>
          <cell r="J1149">
            <v>46794.399999999994</v>
          </cell>
          <cell r="K1149"/>
          <cell r="L1149"/>
        </row>
        <row r="1150">
          <cell r="G1150">
            <v>0.15</v>
          </cell>
          <cell r="H1150">
            <v>21000</v>
          </cell>
          <cell r="I1150"/>
          <cell r="J1150">
            <v>3150</v>
          </cell>
          <cell r="K1150"/>
          <cell r="L1150"/>
        </row>
        <row r="1151">
          <cell r="G1151">
            <v>0.3</v>
          </cell>
          <cell r="H1151">
            <v>3758.4</v>
          </cell>
          <cell r="I1151"/>
          <cell r="J1151">
            <v>1127.52</v>
          </cell>
          <cell r="K1151"/>
          <cell r="L1151"/>
        </row>
        <row r="1152">
          <cell r="G1152">
            <v>0.52100000000000002</v>
          </cell>
          <cell r="H1152">
            <v>9890.2211538461524</v>
          </cell>
          <cell r="I1152"/>
          <cell r="J1152"/>
          <cell r="K1152">
            <v>5152.8052211538461</v>
          </cell>
          <cell r="L1152"/>
        </row>
        <row r="1153">
          <cell r="G1153">
            <v>1.1499999999999999</v>
          </cell>
          <cell r="H1153">
            <v>5152.8052211538461</v>
          </cell>
          <cell r="I1153"/>
          <cell r="J1153">
            <v>59.257260043269227</v>
          </cell>
          <cell r="K1153"/>
          <cell r="L1153"/>
        </row>
        <row r="1154">
          <cell r="G1154">
            <v>3</v>
          </cell>
          <cell r="H1154">
            <v>5152.8052211538461</v>
          </cell>
          <cell r="I1154">
            <v>154.5841566346154</v>
          </cell>
          <cell r="J1154"/>
          <cell r="K1154"/>
          <cell r="L1154"/>
        </row>
        <row r="1155">
          <cell r="G1155" t="str">
            <v>11-03-060</v>
          </cell>
          <cell r="H1155">
            <v>56438.566637831718</v>
          </cell>
          <cell r="I1155">
            <v>154.5841566346154</v>
          </cell>
          <cell r="J1155">
            <v>51131.17726004326</v>
          </cell>
          <cell r="K1155">
            <v>5152.8052211538461</v>
          </cell>
          <cell r="L1155">
            <v>0</v>
          </cell>
        </row>
        <row r="1156">
          <cell r="I1156"/>
          <cell r="J1156"/>
          <cell r="K1156"/>
          <cell r="L1156"/>
        </row>
        <row r="1157">
          <cell r="G1157">
            <v>1</v>
          </cell>
          <cell r="H1157">
            <v>120000</v>
          </cell>
          <cell r="I1157"/>
          <cell r="J1157">
            <v>120000</v>
          </cell>
          <cell r="K1157"/>
          <cell r="L1157"/>
        </row>
        <row r="1158">
          <cell r="G1158">
            <v>1.7618</v>
          </cell>
          <cell r="H1158">
            <v>9890.2211538461524</v>
          </cell>
          <cell r="I1158"/>
          <cell r="J1158"/>
          <cell r="K1158">
            <v>17424.591628846152</v>
          </cell>
          <cell r="L1158"/>
        </row>
        <row r="1159">
          <cell r="G1159">
            <v>1.7618</v>
          </cell>
          <cell r="H1159">
            <v>4300.0961538461543</v>
          </cell>
          <cell r="I1159"/>
          <cell r="J1159"/>
          <cell r="K1159">
            <v>7575.9094038461535</v>
          </cell>
          <cell r="L1159"/>
        </row>
        <row r="1160">
          <cell r="G1160">
            <v>1</v>
          </cell>
          <cell r="H1160">
            <v>8640</v>
          </cell>
          <cell r="I1160"/>
          <cell r="J1160"/>
          <cell r="K1160">
            <v>8640</v>
          </cell>
          <cell r="L1160"/>
        </row>
        <row r="1161">
          <cell r="G1161">
            <v>1.1499999999999999</v>
          </cell>
          <cell r="H1161">
            <v>33640.501032692307</v>
          </cell>
          <cell r="I1161"/>
          <cell r="J1161">
            <v>386.86576187596148</v>
          </cell>
          <cell r="K1161"/>
          <cell r="L1161"/>
        </row>
        <row r="1162">
          <cell r="G1162">
            <v>3</v>
          </cell>
          <cell r="H1162">
            <v>33640.501032692307</v>
          </cell>
          <cell r="I1162">
            <v>1009.2150309807693</v>
          </cell>
          <cell r="J1162"/>
          <cell r="K1162"/>
          <cell r="L1162"/>
        </row>
        <row r="1163">
          <cell r="G1163" t="str">
            <v>12-01-010</v>
          </cell>
          <cell r="H1163">
            <v>155036.58182554902</v>
          </cell>
          <cell r="I1163">
            <v>1009.2150309807693</v>
          </cell>
          <cell r="J1163">
            <v>120386.86576187596</v>
          </cell>
          <cell r="K1163">
            <v>33640.501032692307</v>
          </cell>
          <cell r="L1163">
            <v>0</v>
          </cell>
        </row>
        <row r="1164">
          <cell r="I1164"/>
          <cell r="J1164"/>
          <cell r="K1164"/>
          <cell r="L1164"/>
        </row>
        <row r="1165">
          <cell r="G1165">
            <v>1</v>
          </cell>
          <cell r="H1165">
            <v>120000</v>
          </cell>
          <cell r="I1165"/>
          <cell r="J1165">
            <v>120000</v>
          </cell>
          <cell r="K1165"/>
          <cell r="L1165"/>
        </row>
        <row r="1166">
          <cell r="G1166">
            <v>1.7618</v>
          </cell>
          <cell r="H1166">
            <v>9890.2211538461524</v>
          </cell>
          <cell r="I1166"/>
          <cell r="J1166"/>
          <cell r="K1166">
            <v>17424.591628846152</v>
          </cell>
          <cell r="L1166"/>
        </row>
        <row r="1167">
          <cell r="G1167">
            <v>1.7618</v>
          </cell>
          <cell r="H1167">
            <v>4300.0961538461543</v>
          </cell>
          <cell r="I1167"/>
          <cell r="J1167"/>
          <cell r="K1167">
            <v>7575.9094038461535</v>
          </cell>
          <cell r="L1167"/>
        </row>
        <row r="1168">
          <cell r="G1168">
            <v>1</v>
          </cell>
          <cell r="H1168">
            <v>8640</v>
          </cell>
          <cell r="I1168"/>
          <cell r="J1168"/>
          <cell r="K1168">
            <v>8640</v>
          </cell>
          <cell r="L1168"/>
        </row>
        <row r="1169">
          <cell r="G1169">
            <v>1.1499999999999999</v>
          </cell>
          <cell r="H1169">
            <v>33640.501032692307</v>
          </cell>
          <cell r="I1169"/>
          <cell r="J1169">
            <v>386.86576187596148</v>
          </cell>
          <cell r="K1169"/>
          <cell r="L1169"/>
        </row>
        <row r="1170">
          <cell r="G1170">
            <v>3</v>
          </cell>
          <cell r="H1170">
            <v>33640.501032692307</v>
          </cell>
          <cell r="I1170">
            <v>1009.2150309807693</v>
          </cell>
          <cell r="J1170"/>
          <cell r="K1170"/>
          <cell r="L1170"/>
        </row>
        <row r="1171">
          <cell r="G1171" t="str">
            <v>12-01-020</v>
          </cell>
          <cell r="H1171">
            <v>155036.58182554902</v>
          </cell>
          <cell r="I1171">
            <v>1009.2150309807693</v>
          </cell>
          <cell r="J1171">
            <v>120386.86576187596</v>
          </cell>
          <cell r="K1171">
            <v>33640.501032692307</v>
          </cell>
          <cell r="L1171">
            <v>0</v>
          </cell>
        </row>
        <row r="1172">
          <cell r="I1172"/>
          <cell r="J1172"/>
          <cell r="K1172"/>
          <cell r="L1172"/>
        </row>
        <row r="1173">
          <cell r="G1173">
            <v>1</v>
          </cell>
          <cell r="H1173">
            <v>86005.87999999999</v>
          </cell>
          <cell r="I1173"/>
          <cell r="J1173">
            <v>86005.87999999999</v>
          </cell>
          <cell r="K1173"/>
          <cell r="L1173"/>
        </row>
        <row r="1174">
          <cell r="G1174">
            <v>1.7618</v>
          </cell>
          <cell r="H1174">
            <v>9890.2211538461524</v>
          </cell>
          <cell r="I1174"/>
          <cell r="J1174"/>
          <cell r="K1174">
            <v>17424.591628846152</v>
          </cell>
          <cell r="L1174"/>
        </row>
        <row r="1175">
          <cell r="G1175">
            <v>1.7618</v>
          </cell>
          <cell r="H1175">
            <v>4300.0961538461543</v>
          </cell>
          <cell r="I1175"/>
          <cell r="J1175"/>
          <cell r="K1175">
            <v>7575.9094038461535</v>
          </cell>
          <cell r="L1175"/>
        </row>
        <row r="1176">
          <cell r="G1176">
            <v>1</v>
          </cell>
          <cell r="H1176">
            <v>3240</v>
          </cell>
          <cell r="I1176"/>
          <cell r="J1176"/>
          <cell r="K1176">
            <v>3240</v>
          </cell>
          <cell r="L1176"/>
        </row>
        <row r="1177">
          <cell r="G1177">
            <v>1.1499999999999999</v>
          </cell>
          <cell r="H1177">
            <v>28240.501032692307</v>
          </cell>
          <cell r="I1177"/>
          <cell r="J1177">
            <v>324.76576187596152</v>
          </cell>
          <cell r="K1177"/>
          <cell r="L1177"/>
        </row>
        <row r="1178">
          <cell r="G1178">
            <v>3</v>
          </cell>
          <cell r="H1178">
            <v>28240.501032692307</v>
          </cell>
          <cell r="I1178">
            <v>847.21503098076926</v>
          </cell>
          <cell r="J1178"/>
          <cell r="K1178"/>
          <cell r="L1178"/>
        </row>
        <row r="1179">
          <cell r="G1179" t="str">
            <v>12-01-030</v>
          </cell>
          <cell r="H1179">
            <v>115418.36182554901</v>
          </cell>
          <cell r="I1179">
            <v>847.21503098076926</v>
          </cell>
          <cell r="J1179">
            <v>86330.645761875945</v>
          </cell>
          <cell r="K1179">
            <v>28240.501032692307</v>
          </cell>
          <cell r="L1179">
            <v>0</v>
          </cell>
        </row>
        <row r="1180">
          <cell r="I1180"/>
          <cell r="J1180"/>
          <cell r="K1180"/>
          <cell r="L1180"/>
        </row>
        <row r="1181">
          <cell r="G1181">
            <v>1</v>
          </cell>
          <cell r="H1181">
            <v>173800</v>
          </cell>
          <cell r="I1181"/>
          <cell r="J1181">
            <v>173800</v>
          </cell>
          <cell r="K1181"/>
          <cell r="L1181"/>
        </row>
        <row r="1182">
          <cell r="G1182">
            <v>2.74</v>
          </cell>
          <cell r="H1182">
            <v>9890.2211538461524</v>
          </cell>
          <cell r="I1182"/>
          <cell r="J1182"/>
          <cell r="K1182">
            <v>27099.205961538461</v>
          </cell>
          <cell r="L1182"/>
        </row>
        <row r="1183">
          <cell r="G1183">
            <v>2.74</v>
          </cell>
          <cell r="H1183">
            <v>4300.0961538461543</v>
          </cell>
          <cell r="I1183"/>
          <cell r="J1183"/>
          <cell r="K1183">
            <v>11782.263461538463</v>
          </cell>
          <cell r="L1183"/>
        </row>
        <row r="1184">
          <cell r="G1184">
            <v>1</v>
          </cell>
          <cell r="H1184">
            <v>8640</v>
          </cell>
          <cell r="I1184"/>
          <cell r="J1184"/>
          <cell r="K1184">
            <v>8640</v>
          </cell>
          <cell r="L1184"/>
        </row>
        <row r="1185">
          <cell r="G1185">
            <v>1.1499999999999999</v>
          </cell>
          <cell r="H1185">
            <v>47521.469423076924</v>
          </cell>
          <cell r="I1185"/>
          <cell r="J1185">
            <v>546.4968983653846</v>
          </cell>
          <cell r="K1185"/>
          <cell r="L1185"/>
        </row>
        <row r="1186">
          <cell r="G1186">
            <v>3</v>
          </cell>
          <cell r="H1186">
            <v>47521.469423076924</v>
          </cell>
          <cell r="I1186">
            <v>1425.6440826923076</v>
          </cell>
          <cell r="J1186"/>
          <cell r="K1186"/>
          <cell r="L1186"/>
        </row>
        <row r="1187">
          <cell r="G1187" t="str">
            <v>12-01-040</v>
          </cell>
          <cell r="H1187">
            <v>223293.61040413461</v>
          </cell>
          <cell r="I1187">
            <v>1425.6440826923076</v>
          </cell>
          <cell r="J1187">
            <v>174346.49689836538</v>
          </cell>
          <cell r="K1187">
            <v>47521.469423076924</v>
          </cell>
          <cell r="L1187">
            <v>0</v>
          </cell>
        </row>
        <row r="1188">
          <cell r="I1188"/>
          <cell r="J1188"/>
          <cell r="K1188"/>
          <cell r="L1188"/>
        </row>
        <row r="1189">
          <cell r="G1189">
            <v>1</v>
          </cell>
          <cell r="H1189">
            <v>133565.53200000001</v>
          </cell>
          <cell r="I1189"/>
          <cell r="J1189">
            <v>133565.53200000001</v>
          </cell>
          <cell r="K1189"/>
          <cell r="L1189"/>
        </row>
        <row r="1190">
          <cell r="G1190">
            <v>1</v>
          </cell>
          <cell r="H1190">
            <v>83637.159999999989</v>
          </cell>
          <cell r="I1190"/>
          <cell r="J1190">
            <v>83637.159999999989</v>
          </cell>
          <cell r="K1190"/>
          <cell r="L1190"/>
        </row>
        <row r="1191">
          <cell r="G1191">
            <v>1</v>
          </cell>
          <cell r="H1191">
            <v>16570.02</v>
          </cell>
          <cell r="I1191"/>
          <cell r="J1191">
            <v>16570.02</v>
          </cell>
          <cell r="K1191"/>
          <cell r="L1191"/>
        </row>
        <row r="1192">
          <cell r="G1192">
            <v>2.3100000000000005</v>
          </cell>
          <cell r="H1192">
            <v>85724</v>
          </cell>
          <cell r="I1192"/>
          <cell r="J1192">
            <v>198022.44000000003</v>
          </cell>
          <cell r="K1192"/>
          <cell r="L1192"/>
        </row>
        <row r="1193">
          <cell r="G1193">
            <v>6</v>
          </cell>
          <cell r="H1193">
            <v>1800</v>
          </cell>
          <cell r="I1193"/>
          <cell r="J1193">
            <v>10800</v>
          </cell>
          <cell r="K1193"/>
          <cell r="L1193"/>
        </row>
        <row r="1194">
          <cell r="G1194">
            <v>0.3216</v>
          </cell>
          <cell r="H1194">
            <v>8590</v>
          </cell>
          <cell r="I1194"/>
          <cell r="J1194">
            <v>2762.5439999999999</v>
          </cell>
          <cell r="K1194"/>
          <cell r="L1194"/>
        </row>
        <row r="1195">
          <cell r="G1195">
            <v>0.56000000000000005</v>
          </cell>
          <cell r="H1195">
            <v>59100</v>
          </cell>
          <cell r="I1195"/>
          <cell r="J1195">
            <v>33096</v>
          </cell>
          <cell r="K1195"/>
          <cell r="L1195"/>
        </row>
        <row r="1196">
          <cell r="G1196">
            <v>2.1920000000000002</v>
          </cell>
          <cell r="H1196">
            <v>36600</v>
          </cell>
          <cell r="I1196"/>
          <cell r="J1196">
            <v>80227.200000000012</v>
          </cell>
          <cell r="K1196"/>
          <cell r="L1196"/>
        </row>
        <row r="1197">
          <cell r="G1197">
            <v>1</v>
          </cell>
          <cell r="H1197">
            <v>61248</v>
          </cell>
          <cell r="I1197"/>
          <cell r="J1197">
            <v>61248</v>
          </cell>
          <cell r="K1197"/>
          <cell r="L1197"/>
        </row>
        <row r="1198">
          <cell r="G1198">
            <v>10.260376624635027</v>
          </cell>
          <cell r="H1198">
            <v>9890.2211538461524</v>
          </cell>
          <cell r="I1198"/>
          <cell r="J1198"/>
          <cell r="K1198">
            <v>101477.39393939394</v>
          </cell>
          <cell r="L1198"/>
        </row>
        <row r="1199">
          <cell r="G1199">
            <v>10.260376624635027</v>
          </cell>
          <cell r="H1199">
            <v>4300.0961538461543</v>
          </cell>
          <cell r="I1199"/>
          <cell r="J1199"/>
          <cell r="K1199">
            <v>44120.606060606064</v>
          </cell>
          <cell r="L1199"/>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cell r="J1201"/>
          <cell r="K1201"/>
          <cell r="L1201">
            <v>42.624000000000002</v>
          </cell>
        </row>
        <row r="1202">
          <cell r="G1202">
            <v>1.1499999999999999</v>
          </cell>
          <cell r="H1202">
            <v>145798.93840404617</v>
          </cell>
          <cell r="I1202"/>
          <cell r="J1202">
            <v>1676.687791646531</v>
          </cell>
          <cell r="K1202"/>
          <cell r="L1202"/>
        </row>
        <row r="1203">
          <cell r="G1203">
            <v>3</v>
          </cell>
          <cell r="H1203">
            <v>145798.93840404617</v>
          </cell>
          <cell r="I1203">
            <v>4373.9681521213852</v>
          </cell>
          <cell r="J1203"/>
          <cell r="K1203"/>
          <cell r="L1203"/>
        </row>
        <row r="1204">
          <cell r="G1204" t="str">
            <v>12-02-010</v>
          </cell>
          <cell r="H1204">
            <v>773623.27482781408</v>
          </cell>
          <cell r="I1204">
            <v>4701.9598321213853</v>
          </cell>
          <cell r="J1204">
            <v>623122.37659164658</v>
          </cell>
          <cell r="K1204">
            <v>145756.31440404616</v>
          </cell>
          <cell r="L1204">
            <v>42.624000000000002</v>
          </cell>
        </row>
        <row r="1205">
          <cell r="I1205"/>
          <cell r="J1205"/>
          <cell r="K1205"/>
          <cell r="L1205"/>
        </row>
        <row r="1206">
          <cell r="G1206">
            <v>1</v>
          </cell>
          <cell r="H1206">
            <v>133565.53200000001</v>
          </cell>
          <cell r="I1206"/>
          <cell r="J1206">
            <v>133565.53200000001</v>
          </cell>
          <cell r="K1206"/>
          <cell r="L1206"/>
        </row>
        <row r="1207">
          <cell r="G1207">
            <v>1</v>
          </cell>
          <cell r="H1207">
            <v>83637.159999999989</v>
          </cell>
          <cell r="I1207"/>
          <cell r="J1207">
            <v>83637.159999999989</v>
          </cell>
          <cell r="K1207"/>
          <cell r="L1207"/>
        </row>
        <row r="1208">
          <cell r="G1208">
            <v>1</v>
          </cell>
          <cell r="H1208">
            <v>16570.02</v>
          </cell>
          <cell r="I1208"/>
          <cell r="J1208">
            <v>16570.02</v>
          </cell>
          <cell r="K1208"/>
          <cell r="L1208"/>
        </row>
        <row r="1209">
          <cell r="G1209">
            <v>2.9700000000000006</v>
          </cell>
          <cell r="H1209">
            <v>85724</v>
          </cell>
          <cell r="I1209"/>
          <cell r="J1209">
            <v>254600.28000000006</v>
          </cell>
          <cell r="K1209"/>
          <cell r="L1209"/>
        </row>
        <row r="1210">
          <cell r="G1210">
            <v>6</v>
          </cell>
          <cell r="H1210">
            <v>1800</v>
          </cell>
          <cell r="I1210"/>
          <cell r="J1210">
            <v>10800</v>
          </cell>
          <cell r="K1210"/>
          <cell r="L1210"/>
        </row>
        <row r="1211">
          <cell r="G1211">
            <v>0.36960000000000004</v>
          </cell>
          <cell r="H1211">
            <v>8590</v>
          </cell>
          <cell r="I1211"/>
          <cell r="J1211">
            <v>3174.8640000000005</v>
          </cell>
          <cell r="K1211"/>
          <cell r="L1211"/>
        </row>
        <row r="1212">
          <cell r="G1212">
            <v>0.72000000000000008</v>
          </cell>
          <cell r="H1212">
            <v>59100</v>
          </cell>
          <cell r="I1212"/>
          <cell r="J1212">
            <v>42552.000000000007</v>
          </cell>
          <cell r="K1212"/>
          <cell r="L1212"/>
        </row>
        <row r="1213">
          <cell r="G1213">
            <v>3.3120000000000003</v>
          </cell>
          <cell r="H1213">
            <v>36600</v>
          </cell>
          <cell r="I1213"/>
          <cell r="J1213">
            <v>121219.20000000001</v>
          </cell>
          <cell r="K1213"/>
          <cell r="L1213"/>
        </row>
        <row r="1214">
          <cell r="G1214">
            <v>1</v>
          </cell>
          <cell r="H1214">
            <v>61248</v>
          </cell>
          <cell r="I1214"/>
          <cell r="J1214">
            <v>61248</v>
          </cell>
          <cell r="K1214"/>
          <cell r="L1214"/>
        </row>
        <row r="1215">
          <cell r="G1215">
            <v>10.485882505202289</v>
          </cell>
          <cell r="H1215">
            <v>9890.2211538461524</v>
          </cell>
          <cell r="I1215"/>
          <cell r="J1215"/>
          <cell r="K1215">
            <v>103707.69696969698</v>
          </cell>
          <cell r="L1215"/>
        </row>
        <row r="1216">
          <cell r="G1216">
            <v>10.485882505202289</v>
          </cell>
          <cell r="H1216">
            <v>4300.0961538461543</v>
          </cell>
          <cell r="I1216"/>
          <cell r="J1216"/>
          <cell r="K1216">
            <v>45090.303030303032</v>
          </cell>
          <cell r="L1216"/>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cell r="J1218"/>
          <cell r="K1218"/>
          <cell r="L1218">
            <v>47.001600000000003</v>
          </cell>
        </row>
        <row r="1219">
          <cell r="G1219">
            <v>1.1499999999999999</v>
          </cell>
          <cell r="H1219">
            <v>149019.57532121846</v>
          </cell>
          <cell r="I1219"/>
          <cell r="J1219">
            <v>1713.7251161940121</v>
          </cell>
          <cell r="K1219"/>
          <cell r="L1219"/>
        </row>
        <row r="1220">
          <cell r="G1220">
            <v>3</v>
          </cell>
          <cell r="H1220">
            <v>149019.57532121846</v>
          </cell>
          <cell r="I1220">
            <v>4470.5872596365543</v>
          </cell>
          <cell r="J1220"/>
          <cell r="K1220"/>
          <cell r="L1220"/>
        </row>
        <row r="1221">
          <cell r="G1221" t="str">
            <v>12-02-011</v>
          </cell>
          <cell r="H1221">
            <v>884605.19252904912</v>
          </cell>
          <cell r="I1221">
            <v>4832.2645716365541</v>
          </cell>
          <cell r="J1221">
            <v>730753.35263619409</v>
          </cell>
          <cell r="K1221">
            <v>148972.57372121848</v>
          </cell>
          <cell r="L1221">
            <v>47.001600000000003</v>
          </cell>
        </row>
        <row r="1222">
          <cell r="I1222"/>
          <cell r="J1222"/>
          <cell r="K1222"/>
          <cell r="L1222"/>
        </row>
        <row r="1223">
          <cell r="G1223">
            <v>1</v>
          </cell>
          <cell r="H1223">
            <v>133565.53200000001</v>
          </cell>
          <cell r="I1223"/>
          <cell r="J1223">
            <v>133565.53200000001</v>
          </cell>
          <cell r="K1223"/>
          <cell r="L1223"/>
        </row>
        <row r="1224">
          <cell r="G1224">
            <v>1</v>
          </cell>
          <cell r="H1224">
            <v>83637.159999999989</v>
          </cell>
          <cell r="I1224"/>
          <cell r="J1224">
            <v>83637.159999999989</v>
          </cell>
          <cell r="K1224"/>
          <cell r="L1224"/>
        </row>
        <row r="1225">
          <cell r="G1225">
            <v>1</v>
          </cell>
          <cell r="H1225">
            <v>16570.02</v>
          </cell>
          <cell r="I1225"/>
          <cell r="J1225">
            <v>16570.02</v>
          </cell>
          <cell r="K1225"/>
          <cell r="L1225"/>
        </row>
        <row r="1226">
          <cell r="G1226">
            <v>2.2275</v>
          </cell>
          <cell r="H1226">
            <v>85724</v>
          </cell>
          <cell r="I1226"/>
          <cell r="J1226">
            <v>190950.21</v>
          </cell>
          <cell r="K1226"/>
          <cell r="L1226"/>
        </row>
        <row r="1227">
          <cell r="G1227">
            <v>6</v>
          </cell>
          <cell r="H1227">
            <v>1800</v>
          </cell>
          <cell r="I1227"/>
          <cell r="J1227">
            <v>10800</v>
          </cell>
          <cell r="K1227"/>
          <cell r="L1227"/>
        </row>
        <row r="1228">
          <cell r="G1228">
            <v>0.31559999999999999</v>
          </cell>
          <cell r="H1228">
            <v>8590</v>
          </cell>
          <cell r="I1228"/>
          <cell r="J1228">
            <v>2711.0039999999999</v>
          </cell>
          <cell r="K1228"/>
          <cell r="L1228"/>
        </row>
        <row r="1229">
          <cell r="G1229">
            <v>0.53999999999999992</v>
          </cell>
          <cell r="H1229">
            <v>59100</v>
          </cell>
          <cell r="I1229"/>
          <cell r="J1229">
            <v>31913.999999999996</v>
          </cell>
          <cell r="K1229"/>
          <cell r="L1229"/>
        </row>
        <row r="1230">
          <cell r="G1230">
            <v>2.052</v>
          </cell>
          <cell r="H1230">
            <v>36600</v>
          </cell>
          <cell r="I1230"/>
          <cell r="J1230">
            <v>75103.199999999997</v>
          </cell>
          <cell r="K1230"/>
          <cell r="L1230"/>
        </row>
        <row r="1231">
          <cell r="G1231">
            <v>1</v>
          </cell>
          <cell r="H1231">
            <v>61248</v>
          </cell>
          <cell r="I1231"/>
          <cell r="J1231">
            <v>61248</v>
          </cell>
          <cell r="K1231"/>
          <cell r="L1231"/>
        </row>
        <row r="1232">
          <cell r="G1232">
            <v>10.23218838956412</v>
          </cell>
          <cell r="H1232">
            <v>9890.2211538461524</v>
          </cell>
          <cell r="I1232"/>
          <cell r="J1232"/>
          <cell r="K1232">
            <v>101198.60606060606</v>
          </cell>
          <cell r="L1232"/>
        </row>
        <row r="1233">
          <cell r="G1233">
            <v>10.23218838956412</v>
          </cell>
          <cell r="H1233">
            <v>4300.0961538461543</v>
          </cell>
          <cell r="I1233"/>
          <cell r="J1233"/>
          <cell r="K1233">
            <v>43999.393939393944</v>
          </cell>
          <cell r="L1233"/>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cell r="J1235"/>
          <cell r="K1235"/>
          <cell r="L1235">
            <v>41.817599999999999</v>
          </cell>
        </row>
        <row r="1236">
          <cell r="G1236">
            <v>1.1499999999999999</v>
          </cell>
          <cell r="H1236">
            <v>145395.13686667231</v>
          </cell>
          <cell r="I1236"/>
          <cell r="J1236">
            <v>1672.0440739667313</v>
          </cell>
          <cell r="K1236"/>
          <cell r="L1236"/>
        </row>
        <row r="1237">
          <cell r="G1237">
            <v>3</v>
          </cell>
          <cell r="H1237">
            <v>145395.13686667231</v>
          </cell>
          <cell r="I1237">
            <v>4361.8541060001698</v>
          </cell>
          <cell r="J1237"/>
          <cell r="K1237"/>
          <cell r="L1237"/>
        </row>
        <row r="1238">
          <cell r="G1238" t="str">
            <v>12-02-020</v>
          </cell>
          <cell r="H1238">
            <v>759738.04419863899</v>
          </cell>
          <cell r="I1238">
            <v>4683.6405380001697</v>
          </cell>
          <cell r="J1238">
            <v>609659.26679396664</v>
          </cell>
          <cell r="K1238">
            <v>145353.3192666723</v>
          </cell>
          <cell r="L1238">
            <v>41.817599999999999</v>
          </cell>
        </row>
        <row r="1239">
          <cell r="I1239"/>
          <cell r="J1239"/>
          <cell r="K1239"/>
          <cell r="L1239"/>
        </row>
        <row r="1240">
          <cell r="G1240">
            <v>1</v>
          </cell>
          <cell r="H1240">
            <v>133565.53200000001</v>
          </cell>
          <cell r="I1240"/>
          <cell r="J1240">
            <v>133565.53200000001</v>
          </cell>
          <cell r="K1240"/>
          <cell r="L1240"/>
        </row>
        <row r="1241">
          <cell r="G1241">
            <v>1</v>
          </cell>
          <cell r="H1241">
            <v>83637.159999999989</v>
          </cell>
          <cell r="I1241"/>
          <cell r="J1241">
            <v>83637.159999999989</v>
          </cell>
          <cell r="K1241"/>
          <cell r="L1241"/>
        </row>
        <row r="1242">
          <cell r="G1242">
            <v>1</v>
          </cell>
          <cell r="H1242">
            <v>16570.02</v>
          </cell>
          <cell r="I1242"/>
          <cell r="J1242">
            <v>16570.02</v>
          </cell>
          <cell r="K1242"/>
          <cell r="L1242"/>
        </row>
        <row r="1243">
          <cell r="G1243">
            <v>4.4880000000000004</v>
          </cell>
          <cell r="H1243">
            <v>85724</v>
          </cell>
          <cell r="I1243"/>
          <cell r="J1243">
            <v>384729.31200000003</v>
          </cell>
          <cell r="K1243"/>
          <cell r="L1243"/>
        </row>
        <row r="1244">
          <cell r="G1244">
            <v>6</v>
          </cell>
          <cell r="H1244">
            <v>1800</v>
          </cell>
          <cell r="I1244"/>
          <cell r="J1244">
            <v>10800</v>
          </cell>
          <cell r="K1244"/>
          <cell r="L1244"/>
        </row>
        <row r="1245">
          <cell r="G1245">
            <v>0.48</v>
          </cell>
          <cell r="H1245">
            <v>8590</v>
          </cell>
          <cell r="I1245"/>
          <cell r="J1245">
            <v>4123.2</v>
          </cell>
          <cell r="K1245"/>
          <cell r="L1245"/>
        </row>
        <row r="1246">
          <cell r="G1246">
            <v>1.0880000000000001</v>
          </cell>
          <cell r="H1246">
            <v>59100</v>
          </cell>
          <cell r="I1246"/>
          <cell r="J1246">
            <v>64300.800000000003</v>
          </cell>
          <cell r="K1246"/>
          <cell r="L1246"/>
        </row>
        <row r="1247">
          <cell r="G1247">
            <v>5.8879999999999999</v>
          </cell>
          <cell r="H1247">
            <v>36600</v>
          </cell>
          <cell r="I1247"/>
          <cell r="J1247">
            <v>215500.79999999999</v>
          </cell>
          <cell r="K1247"/>
          <cell r="L1247"/>
        </row>
        <row r="1248">
          <cell r="G1248">
            <v>1</v>
          </cell>
          <cell r="H1248">
            <v>61248</v>
          </cell>
          <cell r="I1248"/>
          <cell r="J1248">
            <v>61248</v>
          </cell>
          <cell r="K1248"/>
          <cell r="L1248"/>
        </row>
        <row r="1249">
          <cell r="G1249">
            <v>11.004546030506988</v>
          </cell>
          <cell r="H1249">
            <v>9890.2211538461524</v>
          </cell>
          <cell r="I1249"/>
          <cell r="J1249"/>
          <cell r="K1249">
            <v>108837.39393939392</v>
          </cell>
          <cell r="L1249"/>
        </row>
        <row r="1250">
          <cell r="G1250">
            <v>11.004546030506988</v>
          </cell>
          <cell r="H1250">
            <v>4300.0961538461543</v>
          </cell>
          <cell r="I1250"/>
          <cell r="J1250"/>
          <cell r="K1250">
            <v>47320.606060606064</v>
          </cell>
          <cell r="L1250"/>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cell r="J1252"/>
          <cell r="K1252"/>
          <cell r="L1252">
            <v>57.6</v>
          </cell>
        </row>
        <row r="1253">
          <cell r="G1253">
            <v>1.1499999999999999</v>
          </cell>
          <cell r="H1253">
            <v>156429.53838384617</v>
          </cell>
          <cell r="I1253"/>
          <cell r="J1253">
            <v>1798.939691414231</v>
          </cell>
          <cell r="K1253"/>
          <cell r="L1253"/>
        </row>
        <row r="1254">
          <cell r="G1254">
            <v>3</v>
          </cell>
          <cell r="H1254">
            <v>156429.53838384617</v>
          </cell>
          <cell r="I1254">
            <v>4692.8861515153849</v>
          </cell>
          <cell r="J1254"/>
          <cell r="K1254"/>
          <cell r="L1254"/>
        </row>
        <row r="1255">
          <cell r="G1255" t="str">
            <v>12-02-021</v>
          </cell>
          <cell r="H1255">
            <v>1139889.1402267758</v>
          </cell>
          <cell r="I1255">
            <v>5136.1181515153849</v>
          </cell>
          <cell r="J1255">
            <v>978323.48369141424</v>
          </cell>
          <cell r="K1255">
            <v>156371.93838384617</v>
          </cell>
          <cell r="L1255">
            <v>57.6</v>
          </cell>
        </row>
        <row r="1256">
          <cell r="I1256"/>
          <cell r="J1256"/>
          <cell r="K1256"/>
          <cell r="L1256"/>
        </row>
        <row r="1257">
          <cell r="G1257">
            <v>2</v>
          </cell>
          <cell r="H1257">
            <v>109688.56759999999</v>
          </cell>
          <cell r="I1257"/>
          <cell r="J1257">
            <v>219377.13519999999</v>
          </cell>
          <cell r="K1257"/>
          <cell r="L1257"/>
        </row>
        <row r="1258">
          <cell r="G1258">
            <v>2</v>
          </cell>
          <cell r="H1258">
            <v>16570.02</v>
          </cell>
          <cell r="I1258"/>
          <cell r="J1258">
            <v>33140.04</v>
          </cell>
          <cell r="K1258"/>
          <cell r="L1258"/>
        </row>
        <row r="1259">
          <cell r="G1259">
            <v>0.87614999999999998</v>
          </cell>
          <cell r="H1259">
            <v>85724</v>
          </cell>
          <cell r="I1259"/>
          <cell r="J1259">
            <v>75107.082599999994</v>
          </cell>
          <cell r="K1259"/>
          <cell r="L1259"/>
        </row>
        <row r="1260">
          <cell r="G1260">
            <v>6</v>
          </cell>
          <cell r="H1260">
            <v>1800</v>
          </cell>
          <cell r="I1260"/>
          <cell r="J1260">
            <v>10800</v>
          </cell>
          <cell r="K1260"/>
          <cell r="L1260"/>
        </row>
        <row r="1261">
          <cell r="G1261">
            <v>0.10619999999999999</v>
          </cell>
          <cell r="H1261">
            <v>8590</v>
          </cell>
          <cell r="I1261"/>
          <cell r="J1261">
            <v>912.25799999999992</v>
          </cell>
          <cell r="K1261"/>
          <cell r="L1261"/>
        </row>
        <row r="1262">
          <cell r="G1262">
            <v>0.21239999999999995</v>
          </cell>
          <cell r="H1262">
            <v>59100</v>
          </cell>
          <cell r="I1262"/>
          <cell r="J1262">
            <v>12552.839999999997</v>
          </cell>
          <cell r="K1262"/>
          <cell r="L1262"/>
        </row>
        <row r="1263">
          <cell r="G1263">
            <v>0.21239999999999995</v>
          </cell>
          <cell r="H1263">
            <v>36600</v>
          </cell>
          <cell r="I1263"/>
          <cell r="J1263">
            <v>7773.8399999999983</v>
          </cell>
          <cell r="K1263"/>
          <cell r="L1263"/>
        </row>
        <row r="1264">
          <cell r="G1264">
            <v>2</v>
          </cell>
          <cell r="H1264">
            <v>61248</v>
          </cell>
          <cell r="I1264"/>
          <cell r="J1264">
            <v>122496</v>
          </cell>
          <cell r="K1264"/>
          <cell r="L1264"/>
        </row>
        <row r="1265">
          <cell r="G1265">
            <v>10.952961560327228</v>
          </cell>
          <cell r="H1265">
            <v>9890.2211538461524</v>
          </cell>
          <cell r="I1265"/>
          <cell r="J1265"/>
          <cell r="K1265">
            <v>108327.21212121211</v>
          </cell>
          <cell r="L1265"/>
        </row>
        <row r="1266">
          <cell r="G1266">
            <v>10.952961560327228</v>
          </cell>
          <cell r="H1266">
            <v>4300.0961538461543</v>
          </cell>
          <cell r="I1266"/>
          <cell r="J1266"/>
          <cell r="K1266">
            <v>47098.78787878788</v>
          </cell>
          <cell r="L1266"/>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cell r="J1268"/>
          <cell r="K1268"/>
          <cell r="L1268">
            <v>30.585599999999996</v>
          </cell>
        </row>
        <row r="1269">
          <cell r="G1269">
            <v>1.1499999999999999</v>
          </cell>
          <cell r="H1269">
            <v>155570.1868818223</v>
          </cell>
          <cell r="I1269"/>
          <cell r="J1269">
            <v>1789.0571491409564</v>
          </cell>
          <cell r="K1269"/>
          <cell r="L1269"/>
        </row>
        <row r="1270">
          <cell r="G1270">
            <v>3</v>
          </cell>
          <cell r="H1270">
            <v>155570.1868818223</v>
          </cell>
          <cell r="I1270">
            <v>4667.1056064546692</v>
          </cell>
          <cell r="J1270"/>
          <cell r="K1270"/>
          <cell r="L1270"/>
        </row>
        <row r="1271">
          <cell r="G1271" t="str">
            <v>12-02-030</v>
          </cell>
          <cell r="H1271">
            <v>645509.30294941796</v>
          </cell>
          <cell r="I1271">
            <v>4902.4617984546694</v>
          </cell>
          <cell r="J1271">
            <v>485036.65426914103</v>
          </cell>
          <cell r="K1271">
            <v>155539.60128182231</v>
          </cell>
          <cell r="L1271">
            <v>30.585599999999996</v>
          </cell>
        </row>
        <row r="1272">
          <cell r="I1272"/>
          <cell r="J1272"/>
          <cell r="K1272"/>
          <cell r="L1272"/>
        </row>
        <row r="1273">
          <cell r="G1273">
            <v>1</v>
          </cell>
          <cell r="H1273">
            <v>133565.53200000001</v>
          </cell>
          <cell r="I1273"/>
          <cell r="J1273">
            <v>133565.53200000001</v>
          </cell>
          <cell r="K1273"/>
          <cell r="L1273"/>
        </row>
        <row r="1274">
          <cell r="G1274">
            <v>3.5365000000000002</v>
          </cell>
          <cell r="H1274">
            <v>85724</v>
          </cell>
          <cell r="I1274"/>
          <cell r="J1274">
            <v>303162.92600000004</v>
          </cell>
          <cell r="K1274"/>
          <cell r="L1274"/>
        </row>
        <row r="1275">
          <cell r="G1275">
            <v>3</v>
          </cell>
          <cell r="H1275">
            <v>1800</v>
          </cell>
          <cell r="I1275"/>
          <cell r="J1275">
            <v>5400</v>
          </cell>
          <cell r="K1275"/>
          <cell r="L1275"/>
        </row>
        <row r="1276">
          <cell r="G1276">
            <v>0.438</v>
          </cell>
          <cell r="H1276">
            <v>8590</v>
          </cell>
          <cell r="I1276"/>
          <cell r="J1276">
            <v>3762.42</v>
          </cell>
          <cell r="K1276"/>
          <cell r="L1276"/>
        </row>
        <row r="1277">
          <cell r="G1277">
            <v>0.85733333333333328</v>
          </cell>
          <cell r="H1277">
            <v>59100</v>
          </cell>
          <cell r="I1277"/>
          <cell r="J1277">
            <v>50668.399999999994</v>
          </cell>
          <cell r="K1277"/>
          <cell r="L1277"/>
        </row>
        <row r="1278">
          <cell r="G1278">
            <v>4.1373333333333333</v>
          </cell>
          <cell r="H1278">
            <v>36600</v>
          </cell>
          <cell r="I1278"/>
          <cell r="J1278">
            <v>151426.4</v>
          </cell>
          <cell r="K1278"/>
          <cell r="L1278"/>
        </row>
        <row r="1279">
          <cell r="G1279">
            <v>1</v>
          </cell>
          <cell r="H1279">
            <v>61248</v>
          </cell>
          <cell r="I1279"/>
          <cell r="J1279">
            <v>61248</v>
          </cell>
          <cell r="K1279"/>
          <cell r="L1279"/>
        </row>
        <row r="1280">
          <cell r="G1280">
            <v>8.2716966403824941</v>
          </cell>
          <cell r="H1280">
            <v>9890.2211538461524</v>
          </cell>
          <cell r="I1280"/>
          <cell r="J1280"/>
          <cell r="K1280">
            <v>81808.909090909088</v>
          </cell>
          <cell r="L1280"/>
        </row>
        <row r="1281">
          <cell r="G1281">
            <v>8.2716966403824941</v>
          </cell>
          <cell r="H1281">
            <v>4300.0961538461543</v>
          </cell>
          <cell r="I1281"/>
          <cell r="J1281"/>
          <cell r="K1281">
            <v>35569.090909090919</v>
          </cell>
          <cell r="L1281"/>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cell r="J1283"/>
          <cell r="K1283"/>
          <cell r="L1283">
            <v>55.872000000000007</v>
          </cell>
        </row>
        <row r="1284">
          <cell r="G1284">
            <v>1.1499999999999999</v>
          </cell>
          <cell r="H1284">
            <v>117641.39223233078</v>
          </cell>
          <cell r="I1284"/>
          <cell r="J1284">
            <v>1352.8760106718039</v>
          </cell>
          <cell r="K1284"/>
          <cell r="L1284"/>
        </row>
        <row r="1285">
          <cell r="G1285">
            <v>3</v>
          </cell>
          <cell r="H1285">
            <v>117641.39223233078</v>
          </cell>
          <cell r="I1285">
            <v>3529.2417669699234</v>
          </cell>
          <cell r="J1285"/>
          <cell r="K1285"/>
          <cell r="L1285"/>
        </row>
        <row r="1286">
          <cell r="G1286" t="str">
            <v>12-02-040</v>
          </cell>
          <cell r="H1286">
            <v>834175.3514499726</v>
          </cell>
          <cell r="I1286">
            <v>3959.1768069699233</v>
          </cell>
          <cell r="J1286">
            <v>712574.78241067193</v>
          </cell>
          <cell r="K1286">
            <v>117585.52023233077</v>
          </cell>
          <cell r="L1286">
            <v>55.872000000000007</v>
          </cell>
        </row>
        <row r="1287">
          <cell r="I1287"/>
          <cell r="J1287"/>
          <cell r="K1287"/>
          <cell r="L1287"/>
        </row>
        <row r="1288">
          <cell r="G1288">
            <v>1</v>
          </cell>
          <cell r="H1288">
            <v>133565.53200000001</v>
          </cell>
          <cell r="I1288"/>
          <cell r="J1288">
            <v>133565.53200000001</v>
          </cell>
          <cell r="K1288"/>
          <cell r="L1288"/>
        </row>
        <row r="1289">
          <cell r="G1289">
            <v>1.9051999999999998</v>
          </cell>
          <cell r="H1289">
            <v>85724</v>
          </cell>
          <cell r="I1289"/>
          <cell r="J1289">
            <v>163321.36479999998</v>
          </cell>
          <cell r="K1289"/>
          <cell r="L1289"/>
        </row>
        <row r="1290">
          <cell r="G1290">
            <v>3</v>
          </cell>
          <cell r="H1290">
            <v>1800</v>
          </cell>
          <cell r="I1290"/>
          <cell r="J1290">
            <v>5400</v>
          </cell>
          <cell r="K1290"/>
          <cell r="L1290"/>
        </row>
        <row r="1291">
          <cell r="G1291">
            <v>0.27600000000000002</v>
          </cell>
          <cell r="H1291">
            <v>8590</v>
          </cell>
          <cell r="I1291"/>
          <cell r="J1291">
            <v>2370.84</v>
          </cell>
          <cell r="K1291"/>
          <cell r="L1291"/>
        </row>
        <row r="1292">
          <cell r="G1292">
            <v>0.46186666666666659</v>
          </cell>
          <cell r="H1292">
            <v>59100</v>
          </cell>
          <cell r="I1292"/>
          <cell r="J1292">
            <v>27296.319999999996</v>
          </cell>
          <cell r="K1292"/>
          <cell r="L1292"/>
        </row>
        <row r="1293">
          <cell r="G1293">
            <v>1.5978666666666665</v>
          </cell>
          <cell r="H1293">
            <v>36600</v>
          </cell>
          <cell r="I1293"/>
          <cell r="J1293">
            <v>58481.919999999998</v>
          </cell>
          <cell r="K1293"/>
          <cell r="L1293"/>
        </row>
        <row r="1294">
          <cell r="G1294">
            <v>1</v>
          </cell>
          <cell r="H1294">
            <v>61248</v>
          </cell>
          <cell r="I1294"/>
          <cell r="J1294">
            <v>61248</v>
          </cell>
          <cell r="K1294"/>
          <cell r="L1294"/>
        </row>
        <row r="1295">
          <cell r="G1295">
            <v>7.4993389994396242</v>
          </cell>
          <cell r="H1295">
            <v>9890.2211538461524</v>
          </cell>
          <cell r="I1295"/>
          <cell r="J1295"/>
          <cell r="K1295">
            <v>74170.121212121216</v>
          </cell>
          <cell r="L1295"/>
        </row>
        <row r="1296">
          <cell r="G1296">
            <v>7.4993389994396242</v>
          </cell>
          <cell r="H1296">
            <v>4300.0961538461543</v>
          </cell>
          <cell r="I1296"/>
          <cell r="J1296"/>
          <cell r="K1296">
            <v>32247.878787878792</v>
          </cell>
          <cell r="L1296"/>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cell r="J1298"/>
          <cell r="K1298"/>
          <cell r="L1298">
            <v>40.08959999999999</v>
          </cell>
        </row>
        <row r="1299">
          <cell r="G1299">
            <v>1.1499999999999999</v>
          </cell>
          <cell r="H1299">
            <v>106606.99071515694</v>
          </cell>
          <cell r="I1299"/>
          <cell r="J1299">
            <v>1225.9803932243046</v>
          </cell>
          <cell r="K1299"/>
          <cell r="L1299"/>
        </row>
        <row r="1300">
          <cell r="G1300">
            <v>3</v>
          </cell>
          <cell r="H1300">
            <v>106606.99071515694</v>
          </cell>
          <cell r="I1300">
            <v>3198.209721454708</v>
          </cell>
          <cell r="J1300"/>
          <cell r="K1300"/>
          <cell r="L1300"/>
        </row>
        <row r="1301">
          <cell r="G1301" t="str">
            <v>12-02-041</v>
          </cell>
          <cell r="H1301">
            <v>564450.25222183589</v>
          </cell>
          <cell r="I1301">
            <v>3506.6991934547077</v>
          </cell>
          <cell r="J1301">
            <v>454336.56231322431</v>
          </cell>
          <cell r="K1301">
            <v>106566.90111515693</v>
          </cell>
          <cell r="L1301">
            <v>40.08959999999999</v>
          </cell>
        </row>
        <row r="1302">
          <cell r="I1302"/>
          <cell r="J1302"/>
          <cell r="K1302"/>
          <cell r="L1302"/>
        </row>
        <row r="1303">
          <cell r="G1303">
            <v>1</v>
          </cell>
          <cell r="H1303">
            <v>133565.53200000001</v>
          </cell>
          <cell r="I1303"/>
          <cell r="J1303">
            <v>133565.53200000001</v>
          </cell>
          <cell r="K1303"/>
          <cell r="L1303"/>
        </row>
        <row r="1304">
          <cell r="G1304">
            <v>2.3892000000000002</v>
          </cell>
          <cell r="H1304">
            <v>85724</v>
          </cell>
          <cell r="I1304"/>
          <cell r="J1304">
            <v>204811.78080000001</v>
          </cell>
          <cell r="K1304"/>
          <cell r="L1304"/>
        </row>
        <row r="1305">
          <cell r="G1305">
            <v>3</v>
          </cell>
          <cell r="H1305">
            <v>1800</v>
          </cell>
          <cell r="I1305"/>
          <cell r="J1305">
            <v>5400</v>
          </cell>
          <cell r="K1305"/>
          <cell r="L1305"/>
        </row>
        <row r="1306">
          <cell r="G1306">
            <v>0.32400000000000007</v>
          </cell>
          <cell r="H1306">
            <v>8590</v>
          </cell>
          <cell r="I1306"/>
          <cell r="J1306">
            <v>2783.1600000000008</v>
          </cell>
          <cell r="K1306"/>
          <cell r="L1306"/>
        </row>
        <row r="1307">
          <cell r="G1307">
            <v>0.57920000000000005</v>
          </cell>
          <cell r="H1307">
            <v>59100</v>
          </cell>
          <cell r="I1307"/>
          <cell r="J1307">
            <v>34230.720000000001</v>
          </cell>
          <cell r="K1307"/>
          <cell r="L1307"/>
        </row>
        <row r="1308">
          <cell r="G1308">
            <v>2.3552000000000004</v>
          </cell>
          <cell r="H1308">
            <v>36600</v>
          </cell>
          <cell r="I1308"/>
          <cell r="J1308">
            <v>86200.320000000022</v>
          </cell>
          <cell r="K1308"/>
          <cell r="L1308"/>
        </row>
        <row r="1309">
          <cell r="G1309">
            <v>1</v>
          </cell>
          <cell r="H1309">
            <v>61248</v>
          </cell>
          <cell r="I1309"/>
          <cell r="J1309">
            <v>61248</v>
          </cell>
          <cell r="K1309"/>
          <cell r="L1309"/>
        </row>
        <row r="1310">
          <cell r="G1310">
            <v>7.7248448800068852</v>
          </cell>
          <cell r="H1310">
            <v>9890.2211538461524</v>
          </cell>
          <cell r="I1310"/>
          <cell r="J1310"/>
          <cell r="K1310">
            <v>76400.42424242424</v>
          </cell>
          <cell r="L1310"/>
        </row>
        <row r="1311">
          <cell r="G1311">
            <v>7.7248448800068852</v>
          </cell>
          <cell r="H1311">
            <v>4300.0961538461543</v>
          </cell>
          <cell r="I1311"/>
          <cell r="J1311"/>
          <cell r="K1311">
            <v>33217.57575757576</v>
          </cell>
          <cell r="L1311"/>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cell r="J1313"/>
          <cell r="K1313"/>
          <cell r="L1313">
            <v>44.697599999999994</v>
          </cell>
        </row>
        <row r="1314">
          <cell r="G1314">
            <v>1.1499999999999999</v>
          </cell>
          <cell r="H1314">
            <v>109828.71378586462</v>
          </cell>
          <cell r="I1314"/>
          <cell r="J1314">
            <v>1263.0302085374431</v>
          </cell>
          <cell r="K1314"/>
          <cell r="L1314"/>
        </row>
        <row r="1315">
          <cell r="G1315">
            <v>3</v>
          </cell>
          <cell r="H1315">
            <v>109828.71378586462</v>
          </cell>
          <cell r="I1315">
            <v>3294.8614135759381</v>
          </cell>
          <cell r="J1315"/>
          <cell r="K1315"/>
          <cell r="L1315"/>
        </row>
        <row r="1316">
          <cell r="G1316" t="str">
            <v>12-02-042</v>
          </cell>
          <cell r="H1316">
            <v>644560.64895997779</v>
          </cell>
          <cell r="I1316">
            <v>3638.8094455759378</v>
          </cell>
          <cell r="J1316">
            <v>531093.12572853733</v>
          </cell>
          <cell r="K1316">
            <v>109784.01618586462</v>
          </cell>
          <cell r="L1316">
            <v>44.697599999999994</v>
          </cell>
        </row>
        <row r="1317">
          <cell r="I1317"/>
          <cell r="J1317"/>
          <cell r="K1317"/>
          <cell r="L1317"/>
        </row>
        <row r="1318">
          <cell r="G1318">
            <v>1</v>
          </cell>
          <cell r="H1318">
            <v>133565.53200000001</v>
          </cell>
          <cell r="I1318"/>
          <cell r="J1318">
            <v>133565.53200000001</v>
          </cell>
          <cell r="K1318"/>
          <cell r="L1318"/>
        </row>
        <row r="1319">
          <cell r="G1319">
            <v>4.0205000000000002</v>
          </cell>
          <cell r="H1319">
            <v>85724</v>
          </cell>
          <cell r="I1319"/>
          <cell r="J1319">
            <v>344653.342</v>
          </cell>
          <cell r="K1319"/>
          <cell r="L1319"/>
        </row>
        <row r="1320">
          <cell r="G1320">
            <v>3</v>
          </cell>
          <cell r="H1320">
            <v>1800</v>
          </cell>
          <cell r="I1320"/>
          <cell r="J1320">
            <v>5400</v>
          </cell>
          <cell r="K1320"/>
          <cell r="L1320"/>
        </row>
        <row r="1321">
          <cell r="G1321">
            <v>0.45799999999999996</v>
          </cell>
          <cell r="H1321">
            <v>8590</v>
          </cell>
          <cell r="I1321"/>
          <cell r="J1321">
            <v>3934.22</v>
          </cell>
          <cell r="K1321"/>
          <cell r="L1321"/>
        </row>
        <row r="1322">
          <cell r="G1322">
            <v>0.96933333333333327</v>
          </cell>
          <cell r="H1322">
            <v>59100</v>
          </cell>
          <cell r="I1322"/>
          <cell r="J1322">
            <v>57287.6</v>
          </cell>
          <cell r="K1322"/>
          <cell r="L1322"/>
        </row>
        <row r="1323">
          <cell r="G1323">
            <v>4.9693333333333332</v>
          </cell>
          <cell r="H1323">
            <v>36600</v>
          </cell>
          <cell r="I1323"/>
          <cell r="J1323">
            <v>181877.6</v>
          </cell>
          <cell r="K1323"/>
          <cell r="L1323"/>
        </row>
        <row r="1324">
          <cell r="G1324">
            <v>1</v>
          </cell>
          <cell r="H1324">
            <v>61248</v>
          </cell>
          <cell r="I1324"/>
          <cell r="J1324">
            <v>61248</v>
          </cell>
          <cell r="K1324"/>
          <cell r="L1324"/>
        </row>
        <row r="1325">
          <cell r="G1325">
            <v>8.3844495806661232</v>
          </cell>
          <cell r="H1325">
            <v>9890.2211538461524</v>
          </cell>
          <cell r="I1325"/>
          <cell r="J1325"/>
          <cell r="K1325">
            <v>82924.060606060593</v>
          </cell>
          <cell r="L1325"/>
        </row>
        <row r="1326">
          <cell r="G1326">
            <v>8.3844495806661232</v>
          </cell>
          <cell r="H1326">
            <v>4300.0961538461543</v>
          </cell>
          <cell r="I1326"/>
          <cell r="J1326"/>
          <cell r="K1326">
            <v>36053.939393939392</v>
          </cell>
          <cell r="L1326"/>
        </row>
        <row r="1327">
          <cell r="G1327">
            <v>1.188E-2</v>
          </cell>
          <cell r="H1327">
            <v>225574.19865384616</v>
          </cell>
          <cell r="I1327">
            <v>438.79968000000002</v>
          </cell>
          <cell r="J1327">
            <v>2029.2228</v>
          </cell>
          <cell r="K1327">
            <v>211.79900000769231</v>
          </cell>
          <cell r="L1327">
            <v>0</v>
          </cell>
        </row>
        <row r="1328">
          <cell r="G1328">
            <v>1.188E-2</v>
          </cell>
          <cell r="H1328">
            <v>4800</v>
          </cell>
          <cell r="I1328"/>
          <cell r="J1328"/>
          <cell r="K1328"/>
          <cell r="L1328">
            <v>57.024000000000001</v>
          </cell>
        </row>
        <row r="1329">
          <cell r="G1329">
            <v>1.1499999999999999</v>
          </cell>
          <cell r="H1329">
            <v>119246.82300000769</v>
          </cell>
          <cell r="I1329"/>
          <cell r="J1329">
            <v>1371.3384645000883</v>
          </cell>
          <cell r="K1329"/>
          <cell r="L1329"/>
        </row>
        <row r="1330">
          <cell r="G1330">
            <v>3</v>
          </cell>
          <cell r="H1330">
            <v>119246.82300000769</v>
          </cell>
          <cell r="I1330">
            <v>3577.4046900002309</v>
          </cell>
          <cell r="J1330"/>
          <cell r="K1330"/>
          <cell r="L1330"/>
        </row>
        <row r="1331">
          <cell r="G1331" t="str">
            <v>12-02-050</v>
          </cell>
          <cell r="H1331">
            <v>914629.88263450796</v>
          </cell>
          <cell r="I1331">
            <v>4016.2043700002309</v>
          </cell>
          <cell r="J1331">
            <v>791366.85526450002</v>
          </cell>
          <cell r="K1331">
            <v>119189.79900000768</v>
          </cell>
          <cell r="L1331">
            <v>57.024000000000001</v>
          </cell>
        </row>
        <row r="1332">
          <cell r="I1332"/>
          <cell r="J1332"/>
          <cell r="K1332"/>
          <cell r="L1332"/>
        </row>
        <row r="1333">
          <cell r="G1333">
            <v>1</v>
          </cell>
          <cell r="H1333">
            <v>133565.53200000001</v>
          </cell>
          <cell r="I1333"/>
          <cell r="J1333">
            <v>133565.53200000001</v>
          </cell>
          <cell r="K1333"/>
          <cell r="L1333"/>
        </row>
        <row r="1334">
          <cell r="G1334">
            <v>3.3055000000000003</v>
          </cell>
          <cell r="H1334">
            <v>85724</v>
          </cell>
          <cell r="I1334"/>
          <cell r="J1334">
            <v>283360.68200000003</v>
          </cell>
          <cell r="K1334"/>
          <cell r="L1334"/>
        </row>
        <row r="1335">
          <cell r="G1335">
            <v>3</v>
          </cell>
          <cell r="H1335">
            <v>1800</v>
          </cell>
          <cell r="I1335"/>
          <cell r="J1335">
            <v>5400</v>
          </cell>
          <cell r="K1335"/>
          <cell r="L1335"/>
        </row>
        <row r="1336">
          <cell r="G1336">
            <v>0.39960000000000001</v>
          </cell>
          <cell r="H1336">
            <v>8590</v>
          </cell>
          <cell r="I1336"/>
          <cell r="J1336">
            <v>3432.5640000000003</v>
          </cell>
          <cell r="K1336"/>
          <cell r="L1336"/>
        </row>
        <row r="1337">
          <cell r="G1337">
            <v>0.80133333333333334</v>
          </cell>
          <cell r="H1337">
            <v>59100</v>
          </cell>
          <cell r="I1337"/>
          <cell r="J1337">
            <v>47358.8</v>
          </cell>
          <cell r="K1337"/>
          <cell r="L1337"/>
        </row>
        <row r="1338">
          <cell r="G1338">
            <v>3.8413333333333335</v>
          </cell>
          <cell r="H1338">
            <v>36600</v>
          </cell>
          <cell r="I1338"/>
          <cell r="J1338">
            <v>140592.80000000002</v>
          </cell>
          <cell r="K1338"/>
          <cell r="L1338"/>
        </row>
        <row r="1339">
          <cell r="G1339">
            <v>1</v>
          </cell>
          <cell r="H1339">
            <v>61248</v>
          </cell>
          <cell r="I1339"/>
          <cell r="J1339">
            <v>61248</v>
          </cell>
          <cell r="K1339"/>
          <cell r="L1339"/>
        </row>
        <row r="1340">
          <cell r="G1340">
            <v>8.1025672299570477</v>
          </cell>
          <cell r="H1340">
            <v>9890.2211538461524</v>
          </cell>
          <cell r="I1340"/>
          <cell r="J1340"/>
          <cell r="K1340">
            <v>80136.181818181823</v>
          </cell>
          <cell r="L1340"/>
        </row>
        <row r="1341">
          <cell r="G1341">
            <v>8.1025672299570477</v>
          </cell>
          <cell r="H1341">
            <v>4300.0961538461543</v>
          </cell>
          <cell r="I1341"/>
          <cell r="J1341"/>
          <cell r="K1341">
            <v>34841.818181818184</v>
          </cell>
          <cell r="L1341"/>
        </row>
        <row r="1342">
          <cell r="G1342">
            <v>1.068E-2</v>
          </cell>
          <cell r="H1342">
            <v>225574.19865384616</v>
          </cell>
          <cell r="I1342">
            <v>394.47648000000004</v>
          </cell>
          <cell r="J1342">
            <v>1824.2508</v>
          </cell>
          <cell r="K1342">
            <v>190.40516162307694</v>
          </cell>
          <cell r="L1342">
            <v>0</v>
          </cell>
        </row>
        <row r="1343">
          <cell r="G1343">
            <v>1.068E-2</v>
          </cell>
          <cell r="H1343">
            <v>4800</v>
          </cell>
          <cell r="I1343"/>
          <cell r="J1343"/>
          <cell r="K1343"/>
          <cell r="L1343">
            <v>51.264000000000003</v>
          </cell>
        </row>
        <row r="1344">
          <cell r="G1344">
            <v>1.1499999999999999</v>
          </cell>
          <cell r="H1344">
            <v>115219.66916162307</v>
          </cell>
          <cell r="I1344"/>
          <cell r="J1344">
            <v>1325.0261953586651</v>
          </cell>
          <cell r="K1344"/>
          <cell r="L1344"/>
        </row>
        <row r="1345">
          <cell r="G1345">
            <v>3</v>
          </cell>
          <cell r="H1345">
            <v>115219.66916162307</v>
          </cell>
          <cell r="I1345">
            <v>3456.590074848692</v>
          </cell>
          <cell r="J1345"/>
          <cell r="K1345"/>
          <cell r="L1345"/>
        </row>
        <row r="1346">
          <cell r="G1346" t="str">
            <v>12-02-051</v>
          </cell>
          <cell r="H1346">
            <v>797178.39071183046</v>
          </cell>
          <cell r="I1346">
            <v>3851.0665548486922</v>
          </cell>
          <cell r="J1346">
            <v>678107.65499535878</v>
          </cell>
          <cell r="K1346">
            <v>115168.40516162307</v>
          </cell>
          <cell r="L1346">
            <v>51.264000000000003</v>
          </cell>
        </row>
        <row r="1347">
          <cell r="I1347"/>
          <cell r="J1347"/>
          <cell r="K1347"/>
          <cell r="L1347"/>
        </row>
        <row r="1348">
          <cell r="G1348">
            <v>1</v>
          </cell>
          <cell r="H1348">
            <v>133565.53200000001</v>
          </cell>
          <cell r="I1348"/>
          <cell r="J1348">
            <v>133565.53200000001</v>
          </cell>
          <cell r="K1348"/>
          <cell r="L1348"/>
        </row>
        <row r="1349">
          <cell r="G1349">
            <v>2.0614000000000003</v>
          </cell>
          <cell r="H1349">
            <v>85724</v>
          </cell>
          <cell r="I1349"/>
          <cell r="J1349">
            <v>176711.45360000004</v>
          </cell>
          <cell r="K1349"/>
          <cell r="L1349"/>
        </row>
        <row r="1350">
          <cell r="G1350">
            <v>3</v>
          </cell>
          <cell r="H1350">
            <v>1800</v>
          </cell>
          <cell r="I1350"/>
          <cell r="J1350">
            <v>5400</v>
          </cell>
          <cell r="K1350"/>
          <cell r="L1350"/>
        </row>
        <row r="1351">
          <cell r="G1351">
            <v>0.29520000000000002</v>
          </cell>
          <cell r="H1351">
            <v>8590</v>
          </cell>
          <cell r="I1351"/>
          <cell r="J1351">
            <v>2535.768</v>
          </cell>
          <cell r="K1351"/>
          <cell r="L1351"/>
        </row>
        <row r="1352">
          <cell r="G1352">
            <v>0.49973333333333336</v>
          </cell>
          <cell r="H1352">
            <v>59100</v>
          </cell>
          <cell r="I1352"/>
          <cell r="J1352">
            <v>29534.240000000002</v>
          </cell>
          <cell r="K1352"/>
          <cell r="L1352"/>
        </row>
        <row r="1353">
          <cell r="G1353">
            <v>1.7997333333333334</v>
          </cell>
          <cell r="H1353">
            <v>36600</v>
          </cell>
          <cell r="I1353"/>
          <cell r="J1353">
            <v>65870.240000000005</v>
          </cell>
          <cell r="K1353"/>
          <cell r="L1353"/>
        </row>
        <row r="1354">
          <cell r="G1354">
            <v>1</v>
          </cell>
          <cell r="H1354">
            <v>61248</v>
          </cell>
          <cell r="I1354"/>
          <cell r="J1354">
            <v>61248</v>
          </cell>
          <cell r="K1354"/>
          <cell r="L1354"/>
        </row>
        <row r="1355">
          <cell r="G1355">
            <v>7.6120919397232543</v>
          </cell>
          <cell r="H1355">
            <v>9890.2211538461524</v>
          </cell>
          <cell r="I1355"/>
          <cell r="J1355"/>
          <cell r="K1355">
            <v>75285.272727272721</v>
          </cell>
          <cell r="L1355"/>
        </row>
        <row r="1356">
          <cell r="G1356">
            <v>7.6120919397232543</v>
          </cell>
          <cell r="H1356">
            <v>4300.0961538461543</v>
          </cell>
          <cell r="I1356"/>
          <cell r="J1356"/>
          <cell r="K1356">
            <v>32732.727272727272</v>
          </cell>
          <cell r="L1356"/>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cell r="J1358"/>
          <cell r="K1358"/>
          <cell r="L1358">
            <v>41.241599999999998</v>
          </cell>
        </row>
        <row r="1359">
          <cell r="G1359">
            <v>1.1499999999999999</v>
          </cell>
          <cell r="H1359">
            <v>108212.42148283384</v>
          </cell>
          <cell r="I1359"/>
          <cell r="J1359">
            <v>1244.4428470525891</v>
          </cell>
          <cell r="K1359"/>
          <cell r="L1359"/>
        </row>
        <row r="1360">
          <cell r="G1360">
            <v>3</v>
          </cell>
          <cell r="H1360">
            <v>108212.42148283384</v>
          </cell>
          <cell r="I1360">
            <v>3246.3726444850154</v>
          </cell>
          <cell r="J1360"/>
          <cell r="K1360"/>
          <cell r="L1360"/>
        </row>
        <row r="1361">
          <cell r="G1361" t="str">
            <v>12-02-052</v>
          </cell>
          <cell r="H1361">
            <v>589353.4242063713</v>
          </cell>
          <cell r="I1361">
            <v>3563.7267564850154</v>
          </cell>
          <cell r="J1361">
            <v>477577.27596705256</v>
          </cell>
          <cell r="K1361">
            <v>108171.17988283385</v>
          </cell>
          <cell r="L1361">
            <v>41.241599999999998</v>
          </cell>
        </row>
        <row r="1362">
          <cell r="I1362"/>
          <cell r="J1362"/>
          <cell r="K1362"/>
          <cell r="L1362"/>
        </row>
        <row r="1363">
          <cell r="G1363">
            <v>1</v>
          </cell>
          <cell r="H1363">
            <v>109688.56759999999</v>
          </cell>
          <cell r="I1363"/>
          <cell r="J1363">
            <v>109688.56759999999</v>
          </cell>
          <cell r="K1363"/>
          <cell r="L1363"/>
        </row>
        <row r="1364">
          <cell r="G1364">
            <v>0.81674999999999986</v>
          </cell>
          <cell r="H1364">
            <v>85724</v>
          </cell>
          <cell r="I1364"/>
          <cell r="J1364">
            <v>70015.07699999999</v>
          </cell>
          <cell r="K1364"/>
          <cell r="L1364"/>
        </row>
        <row r="1365">
          <cell r="G1365">
            <v>3</v>
          </cell>
          <cell r="H1365">
            <v>1800</v>
          </cell>
          <cell r="I1365"/>
          <cell r="J1365">
            <v>5400</v>
          </cell>
          <cell r="K1365"/>
          <cell r="L1365"/>
        </row>
        <row r="1366">
          <cell r="G1366">
            <v>9.8999999999999991E-2</v>
          </cell>
          <cell r="H1366">
            <v>8590</v>
          </cell>
          <cell r="I1366"/>
          <cell r="J1366">
            <v>850.41</v>
          </cell>
          <cell r="K1366"/>
          <cell r="L1366"/>
        </row>
        <row r="1367">
          <cell r="G1367">
            <v>0.19799999999999995</v>
          </cell>
          <cell r="H1367">
            <v>59100</v>
          </cell>
          <cell r="I1367"/>
          <cell r="J1367">
            <v>11701.799999999997</v>
          </cell>
          <cell r="K1367"/>
          <cell r="L1367"/>
        </row>
        <row r="1368">
          <cell r="G1368">
            <v>0.19799999999999995</v>
          </cell>
          <cell r="H1368">
            <v>36600</v>
          </cell>
          <cell r="I1368"/>
          <cell r="J1368">
            <v>7246.7999999999984</v>
          </cell>
          <cell r="K1368"/>
          <cell r="L1368"/>
        </row>
        <row r="1369">
          <cell r="G1369">
            <v>1</v>
          </cell>
          <cell r="H1369">
            <v>61248</v>
          </cell>
          <cell r="I1369"/>
          <cell r="J1369">
            <v>61248</v>
          </cell>
          <cell r="K1369"/>
          <cell r="L1369"/>
        </row>
        <row r="1370">
          <cell r="G1370">
            <v>6.9130237099647447</v>
          </cell>
          <cell r="H1370">
            <v>9890.2211538461524</v>
          </cell>
          <cell r="I1370"/>
          <cell r="J1370"/>
          <cell r="K1370">
            <v>68371.333333333314</v>
          </cell>
          <cell r="L1370"/>
        </row>
        <row r="1371">
          <cell r="G1371">
            <v>6.9130237099647447</v>
          </cell>
          <cell r="H1371">
            <v>4300.0961538461543</v>
          </cell>
          <cell r="I1371"/>
          <cell r="J1371"/>
          <cell r="K1371">
            <v>29726.666666666664</v>
          </cell>
          <cell r="L1371"/>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cell r="J1373"/>
          <cell r="K1373"/>
          <cell r="L1373">
            <v>28.511999999999997</v>
          </cell>
        </row>
        <row r="1374">
          <cell r="G1374">
            <v>1.1499999999999999</v>
          </cell>
          <cell r="H1374">
            <v>98232.411500003815</v>
          </cell>
          <cell r="I1374"/>
          <cell r="J1374">
            <v>1129.6727322500437</v>
          </cell>
          <cell r="K1374"/>
          <cell r="L1374"/>
        </row>
        <row r="1375">
          <cell r="G1375">
            <v>3</v>
          </cell>
          <cell r="H1375">
            <v>98232.411500003815</v>
          </cell>
          <cell r="I1375">
            <v>2946.9723450001143</v>
          </cell>
          <cell r="J1375"/>
          <cell r="K1375"/>
          <cell r="L1375"/>
        </row>
        <row r="1376">
          <cell r="G1376" t="str">
            <v>12-02-060</v>
          </cell>
          <cell r="H1376">
            <v>369693.722417254</v>
          </cell>
          <cell r="I1376">
            <v>3166.3721850001143</v>
          </cell>
          <cell r="J1376">
            <v>268294.93873225007</v>
          </cell>
          <cell r="K1376">
            <v>98203.899500003812</v>
          </cell>
          <cell r="L1376">
            <v>28.511999999999997</v>
          </cell>
        </row>
        <row r="1377">
          <cell r="I1377"/>
          <cell r="J1377"/>
          <cell r="K1377"/>
          <cell r="L1377"/>
        </row>
        <row r="1378">
          <cell r="G1378">
            <v>8</v>
          </cell>
          <cell r="H1378">
            <v>133565.53200000001</v>
          </cell>
          <cell r="I1378"/>
          <cell r="J1378">
            <v>1068524.2560000001</v>
          </cell>
          <cell r="K1378"/>
          <cell r="L1378"/>
        </row>
        <row r="1379">
          <cell r="G1379">
            <v>3.8791499999999997</v>
          </cell>
          <cell r="H1379">
            <v>85724</v>
          </cell>
          <cell r="I1379"/>
          <cell r="J1379">
            <v>332536.25459999999</v>
          </cell>
          <cell r="K1379"/>
          <cell r="L1379"/>
        </row>
        <row r="1380">
          <cell r="G1380">
            <v>24</v>
          </cell>
          <cell r="H1380">
            <v>1800</v>
          </cell>
          <cell r="I1380"/>
          <cell r="J1380">
            <v>43200</v>
          </cell>
          <cell r="K1380"/>
          <cell r="L1380"/>
        </row>
        <row r="1381">
          <cell r="G1381">
            <v>0.47019999999999995</v>
          </cell>
          <cell r="H1381">
            <v>8590</v>
          </cell>
          <cell r="I1381"/>
          <cell r="J1381">
            <v>4039.0179999999996</v>
          </cell>
          <cell r="K1381"/>
          <cell r="L1381"/>
        </row>
        <row r="1382">
          <cell r="G1382">
            <v>1.2247999999999997</v>
          </cell>
          <cell r="H1382">
            <v>59100</v>
          </cell>
          <cell r="I1382"/>
          <cell r="J1382">
            <v>72385.679999999978</v>
          </cell>
          <cell r="K1382"/>
          <cell r="L1382"/>
        </row>
        <row r="1383">
          <cell r="G1383">
            <v>1.2247999999999997</v>
          </cell>
          <cell r="H1383">
            <v>36600</v>
          </cell>
          <cell r="I1383"/>
          <cell r="J1383">
            <v>44827.679999999986</v>
          </cell>
          <cell r="K1383"/>
          <cell r="L1383"/>
        </row>
        <row r="1384">
          <cell r="G1384">
            <v>8</v>
          </cell>
          <cell r="H1384">
            <v>61248</v>
          </cell>
          <cell r="I1384"/>
          <cell r="J1384">
            <v>489984</v>
          </cell>
          <cell r="K1384"/>
          <cell r="L1384"/>
        </row>
        <row r="1385">
          <cell r="G1385">
            <v>37.098113353295489</v>
          </cell>
          <cell r="H1385">
            <v>9890.2211538461524</v>
          </cell>
          <cell r="I1385"/>
          <cell r="J1385"/>
          <cell r="K1385">
            <v>366908.54545454541</v>
          </cell>
          <cell r="L1385"/>
        </row>
        <row r="1386">
          <cell r="G1386">
            <v>37.098113353295489</v>
          </cell>
          <cell r="H1386">
            <v>4300.0961538461543</v>
          </cell>
          <cell r="I1386"/>
          <cell r="J1386"/>
          <cell r="K1386">
            <v>159525.45454545456</v>
          </cell>
          <cell r="L1386"/>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cell r="J1388"/>
          <cell r="K1388"/>
          <cell r="L1388">
            <v>135.41759999999999</v>
          </cell>
        </row>
        <row r="1389">
          <cell r="G1389">
            <v>1.1499999999999999</v>
          </cell>
          <cell r="H1389">
            <v>527072.38674042234</v>
          </cell>
          <cell r="I1389"/>
          <cell r="J1389">
            <v>6061.3324475148565</v>
          </cell>
          <cell r="K1389"/>
          <cell r="L1389"/>
        </row>
        <row r="1390">
          <cell r="G1390">
            <v>3</v>
          </cell>
          <cell r="H1390">
            <v>527072.38674042234</v>
          </cell>
          <cell r="I1390">
            <v>15812.171602212671</v>
          </cell>
          <cell r="J1390"/>
          <cell r="K1390"/>
          <cell r="L1390"/>
        </row>
        <row r="1391">
          <cell r="G1391" t="str">
            <v>12-02-070</v>
          </cell>
          <cell r="H1391">
            <v>2610303.7095421492</v>
          </cell>
          <cell r="I1391">
            <v>16854.210034212672</v>
          </cell>
          <cell r="J1391">
            <v>2066377.1127675148</v>
          </cell>
          <cell r="K1391">
            <v>526936.9691404223</v>
          </cell>
          <cell r="L1391">
            <v>135.41759999999999</v>
          </cell>
        </row>
        <row r="1392">
          <cell r="I1392"/>
          <cell r="J1392"/>
          <cell r="K1392"/>
          <cell r="L1392"/>
        </row>
        <row r="1393">
          <cell r="G1393">
            <v>1</v>
          </cell>
          <cell r="H1393">
            <v>1055355.5183999999</v>
          </cell>
          <cell r="I1393"/>
          <cell r="J1393">
            <v>1055355.5183999999</v>
          </cell>
          <cell r="K1393"/>
          <cell r="L1393"/>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cell r="J1395">
            <v>29313.600000000002</v>
          </cell>
          <cell r="K1395"/>
          <cell r="L1395"/>
        </row>
        <row r="1396">
          <cell r="G1396">
            <v>0.49600000000000005</v>
          </cell>
          <cell r="H1396">
            <v>36600</v>
          </cell>
          <cell r="I1396"/>
          <cell r="J1396">
            <v>18153.600000000002</v>
          </cell>
          <cell r="K1396"/>
          <cell r="L1396"/>
        </row>
        <row r="1397">
          <cell r="G1397">
            <v>1</v>
          </cell>
          <cell r="H1397">
            <v>9250</v>
          </cell>
          <cell r="I1397"/>
          <cell r="J1397">
            <v>9250</v>
          </cell>
          <cell r="K1397"/>
          <cell r="L1397"/>
        </row>
        <row r="1398">
          <cell r="G1398">
            <v>2.9600000000000004E-3</v>
          </cell>
          <cell r="H1398">
            <v>4800</v>
          </cell>
          <cell r="I1398"/>
          <cell r="J1398"/>
          <cell r="K1398"/>
          <cell r="L1398">
            <v>14.208000000000002</v>
          </cell>
        </row>
        <row r="1399">
          <cell r="G1399">
            <v>10.519167173174017</v>
          </cell>
          <cell r="H1399">
            <v>9890.2211538461524</v>
          </cell>
          <cell r="I1399"/>
          <cell r="J1399"/>
          <cell r="K1399">
            <v>104036.88969696969</v>
          </cell>
          <cell r="L1399"/>
        </row>
        <row r="1400">
          <cell r="G1400">
            <v>10.519167173174017</v>
          </cell>
          <cell r="H1400">
            <v>4300.0961538461543</v>
          </cell>
          <cell r="I1400"/>
          <cell r="J1400"/>
          <cell r="K1400">
            <v>45233.430303030305</v>
          </cell>
          <cell r="L1400"/>
        </row>
        <row r="1401">
          <cell r="G1401">
            <v>1.1499999999999999</v>
          </cell>
          <cell r="H1401">
            <v>149337.29946801541</v>
          </cell>
          <cell r="I1401"/>
          <cell r="J1401">
            <v>1717.3789438821771</v>
          </cell>
          <cell r="K1401"/>
          <cell r="L1401"/>
        </row>
        <row r="1402">
          <cell r="G1402">
            <v>3</v>
          </cell>
          <cell r="H1402">
            <v>149337.29946801541</v>
          </cell>
          <cell r="I1402">
            <v>4480.1189840404622</v>
          </cell>
          <cell r="J1402"/>
          <cell r="K1402"/>
          <cell r="L1402"/>
        </row>
        <row r="1403">
          <cell r="G1403" t="str">
            <v>12-02-080</v>
          </cell>
          <cell r="H1403">
            <v>1268222.4439559383</v>
          </cell>
          <cell r="I1403">
            <v>4589.4495440404626</v>
          </cell>
          <cell r="J1403">
            <v>1114295.6949438823</v>
          </cell>
          <cell r="K1403">
            <v>149323.09146801539</v>
          </cell>
          <cell r="L1403">
            <v>14.208000000000002</v>
          </cell>
        </row>
        <row r="1404">
          <cell r="I1404"/>
          <cell r="J1404"/>
          <cell r="K1404"/>
          <cell r="L1404"/>
        </row>
        <row r="1405">
          <cell r="G1405">
            <v>1</v>
          </cell>
          <cell r="H1405">
            <v>331926.33240000001</v>
          </cell>
          <cell r="I1405"/>
          <cell r="J1405">
            <v>331926.33240000001</v>
          </cell>
          <cell r="K1405"/>
          <cell r="L1405"/>
        </row>
        <row r="1406">
          <cell r="G1406">
            <v>9.1</v>
          </cell>
          <cell r="H1406">
            <v>9890.2211538461524</v>
          </cell>
          <cell r="I1406"/>
          <cell r="J1406"/>
          <cell r="K1406">
            <v>90001.012499999983</v>
          </cell>
          <cell r="L1406"/>
        </row>
        <row r="1407">
          <cell r="G1407">
            <v>1.1499999999999999</v>
          </cell>
          <cell r="H1407">
            <v>90001.012499999983</v>
          </cell>
          <cell r="I1407"/>
          <cell r="J1407">
            <v>1035.0116437499998</v>
          </cell>
          <cell r="K1407"/>
          <cell r="L1407"/>
        </row>
        <row r="1408">
          <cell r="G1408">
            <v>3</v>
          </cell>
          <cell r="H1408">
            <v>90001.012499999983</v>
          </cell>
          <cell r="I1408">
            <v>2700.0303749999998</v>
          </cell>
          <cell r="J1408"/>
          <cell r="K1408"/>
          <cell r="L1408"/>
        </row>
        <row r="1409">
          <cell r="G1409" t="str">
            <v>12-02-100</v>
          </cell>
          <cell r="H1409">
            <v>425662.38691875001</v>
          </cell>
          <cell r="I1409">
            <v>2700.0303749999998</v>
          </cell>
          <cell r="J1409">
            <v>332961.34404375002</v>
          </cell>
          <cell r="K1409">
            <v>90001.012499999983</v>
          </cell>
          <cell r="L1409">
            <v>0</v>
          </cell>
        </row>
        <row r="1410">
          <cell r="I1410"/>
          <cell r="J1410"/>
          <cell r="K1410"/>
          <cell r="L1410"/>
        </row>
        <row r="1411">
          <cell r="G1411">
            <v>1</v>
          </cell>
          <cell r="H1411">
            <v>331926.33240000001</v>
          </cell>
          <cell r="I1411"/>
          <cell r="J1411">
            <v>331926.33240000001</v>
          </cell>
          <cell r="K1411"/>
          <cell r="L1411"/>
        </row>
        <row r="1412">
          <cell r="G1412">
            <v>9.1</v>
          </cell>
          <cell r="H1412">
            <v>9890.2211538461524</v>
          </cell>
          <cell r="I1412"/>
          <cell r="J1412"/>
          <cell r="K1412">
            <v>90001.012499999983</v>
          </cell>
          <cell r="L1412"/>
        </row>
        <row r="1413">
          <cell r="G1413">
            <v>1.1499999999999999</v>
          </cell>
          <cell r="H1413">
            <v>90001.012499999983</v>
          </cell>
          <cell r="I1413"/>
          <cell r="J1413">
            <v>1035.0116437499998</v>
          </cell>
          <cell r="K1413"/>
          <cell r="L1413"/>
        </row>
        <row r="1414">
          <cell r="G1414">
            <v>3</v>
          </cell>
          <cell r="H1414">
            <v>90001.012499999983</v>
          </cell>
          <cell r="I1414">
            <v>2700.0303749999998</v>
          </cell>
          <cell r="J1414"/>
          <cell r="K1414"/>
          <cell r="L1414"/>
        </row>
        <row r="1415">
          <cell r="G1415" t="str">
            <v>12-02-110</v>
          </cell>
          <cell r="H1415">
            <v>425662.38691875001</v>
          </cell>
          <cell r="I1415">
            <v>2700.0303749999998</v>
          </cell>
          <cell r="J1415">
            <v>332961.34404375002</v>
          </cell>
          <cell r="K1415">
            <v>90001.012499999983</v>
          </cell>
          <cell r="L1415">
            <v>0</v>
          </cell>
        </row>
        <row r="1416">
          <cell r="I1416"/>
          <cell r="J1416"/>
          <cell r="K1416"/>
          <cell r="L1416"/>
        </row>
        <row r="1417">
          <cell r="G1417">
            <v>2</v>
          </cell>
          <cell r="H1417">
            <v>133565.53200000001</v>
          </cell>
          <cell r="I1417"/>
          <cell r="J1417">
            <v>267131.06400000001</v>
          </cell>
          <cell r="K1417"/>
          <cell r="L1417"/>
        </row>
        <row r="1418">
          <cell r="G1418">
            <v>0.87449999999999994</v>
          </cell>
          <cell r="H1418">
            <v>85724</v>
          </cell>
          <cell r="I1418"/>
          <cell r="J1418">
            <v>74965.637999999992</v>
          </cell>
          <cell r="K1418"/>
          <cell r="L1418"/>
        </row>
        <row r="1419">
          <cell r="G1419">
            <v>6</v>
          </cell>
          <cell r="H1419">
            <v>1800</v>
          </cell>
          <cell r="I1419"/>
          <cell r="J1419">
            <v>10800</v>
          </cell>
          <cell r="K1419"/>
          <cell r="L1419"/>
        </row>
        <row r="1420">
          <cell r="G1420">
            <v>0.106</v>
          </cell>
          <cell r="H1420">
            <v>8590</v>
          </cell>
          <cell r="I1420"/>
          <cell r="J1420">
            <v>910.54</v>
          </cell>
          <cell r="K1420"/>
          <cell r="L1420"/>
        </row>
        <row r="1421">
          <cell r="G1421">
            <v>0.28799999999999998</v>
          </cell>
          <cell r="H1421">
            <v>59100</v>
          </cell>
          <cell r="I1421"/>
          <cell r="J1421">
            <v>17020.8</v>
          </cell>
          <cell r="K1421"/>
          <cell r="L1421"/>
        </row>
        <row r="1422">
          <cell r="G1422">
            <v>0.28799999999999998</v>
          </cell>
          <cell r="H1422">
            <v>36600</v>
          </cell>
          <cell r="I1422"/>
          <cell r="J1422">
            <v>10540.8</v>
          </cell>
          <cell r="K1422"/>
          <cell r="L1422"/>
        </row>
        <row r="1423">
          <cell r="G1423">
            <v>2</v>
          </cell>
          <cell r="H1423">
            <v>61248</v>
          </cell>
          <cell r="I1423"/>
          <cell r="J1423">
            <v>122496</v>
          </cell>
          <cell r="K1423"/>
          <cell r="L1423"/>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cell r="J1425"/>
          <cell r="K1425"/>
          <cell r="L1425">
            <v>30.527999999999995</v>
          </cell>
        </row>
        <row r="1426">
          <cell r="G1426">
            <v>11.144641558809401</v>
          </cell>
          <cell r="H1426">
            <v>9890.2211538461524</v>
          </cell>
          <cell r="I1426"/>
          <cell r="J1426"/>
          <cell r="K1426">
            <v>110222.9696969697</v>
          </cell>
          <cell r="L1426"/>
        </row>
        <row r="1427">
          <cell r="G1427">
            <v>11.144641558809401</v>
          </cell>
          <cell r="H1427">
            <v>4300.0961538461543</v>
          </cell>
          <cell r="I1427"/>
          <cell r="J1427"/>
          <cell r="K1427">
            <v>47923.030303030304</v>
          </cell>
          <cell r="L1427"/>
        </row>
        <row r="1428">
          <cell r="G1428">
            <v>1.1499999999999999</v>
          </cell>
          <cell r="H1428">
            <v>158289.91534343845</v>
          </cell>
          <cell r="I1428"/>
          <cell r="J1428">
            <v>1820.3340264495421</v>
          </cell>
          <cell r="K1428"/>
          <cell r="L1428"/>
        </row>
        <row r="1429">
          <cell r="G1429">
            <v>3</v>
          </cell>
          <cell r="H1429">
            <v>158289.91534343845</v>
          </cell>
          <cell r="I1429">
            <v>4748.6974603031531</v>
          </cell>
          <cell r="J1429"/>
          <cell r="K1429"/>
          <cell r="L1429"/>
        </row>
        <row r="1430">
          <cell r="G1430" t="str">
            <v>12-02-120</v>
          </cell>
          <cell r="H1430">
            <v>670045.05339019105</v>
          </cell>
          <cell r="I1430">
            <v>4983.6104203031528</v>
          </cell>
          <cell r="J1430">
            <v>506771.52762644948</v>
          </cell>
          <cell r="K1430">
            <v>158259.38734343846</v>
          </cell>
          <cell r="L1430">
            <v>30.527999999999995</v>
          </cell>
        </row>
        <row r="1431">
          <cell r="I1431"/>
          <cell r="J1431"/>
          <cell r="K1431"/>
          <cell r="L1431"/>
        </row>
        <row r="1432">
          <cell r="G1432">
            <v>1</v>
          </cell>
          <cell r="H1432">
            <v>133565.53200000001</v>
          </cell>
          <cell r="I1432"/>
          <cell r="J1432">
            <v>133565.53200000001</v>
          </cell>
          <cell r="K1432"/>
          <cell r="L1432"/>
        </row>
        <row r="1433">
          <cell r="G1433">
            <v>2.0834000000000001</v>
          </cell>
          <cell r="H1433">
            <v>85724</v>
          </cell>
          <cell r="I1433"/>
          <cell r="J1433">
            <v>178597.38160000002</v>
          </cell>
          <cell r="K1433"/>
          <cell r="L1433"/>
        </row>
        <row r="1434">
          <cell r="G1434">
            <v>3</v>
          </cell>
          <cell r="H1434">
            <v>1800</v>
          </cell>
          <cell r="I1434"/>
          <cell r="J1434">
            <v>5400</v>
          </cell>
          <cell r="K1434"/>
          <cell r="L1434"/>
        </row>
        <row r="1435">
          <cell r="G1435">
            <v>0.29680000000000001</v>
          </cell>
          <cell r="H1435">
            <v>8590</v>
          </cell>
          <cell r="I1435"/>
          <cell r="J1435">
            <v>2549.5120000000002</v>
          </cell>
          <cell r="K1435"/>
          <cell r="L1435"/>
        </row>
        <row r="1436">
          <cell r="G1436">
            <v>0.50506666666666666</v>
          </cell>
          <cell r="H1436">
            <v>59100</v>
          </cell>
          <cell r="I1436"/>
          <cell r="J1436">
            <v>29849.439999999999</v>
          </cell>
          <cell r="K1436"/>
          <cell r="L1436"/>
        </row>
        <row r="1437">
          <cell r="G1437">
            <v>1.8450666666666669</v>
          </cell>
          <cell r="H1437">
            <v>36600</v>
          </cell>
          <cell r="I1437"/>
          <cell r="J1437">
            <v>67529.440000000002</v>
          </cell>
          <cell r="K1437"/>
          <cell r="L1437"/>
        </row>
        <row r="1438">
          <cell r="G1438">
            <v>1</v>
          </cell>
          <cell r="H1438">
            <v>61248</v>
          </cell>
          <cell r="I1438"/>
          <cell r="J1438">
            <v>61248</v>
          </cell>
          <cell r="K1438"/>
          <cell r="L1438"/>
        </row>
        <row r="1439">
          <cell r="G1439">
            <v>7.6120919397232543</v>
          </cell>
          <cell r="H1439">
            <v>9890.2211538461524</v>
          </cell>
          <cell r="I1439"/>
          <cell r="J1439"/>
          <cell r="K1439">
            <v>75285.272727272721</v>
          </cell>
          <cell r="L1439"/>
        </row>
        <row r="1440">
          <cell r="G1440">
            <v>7.6120919397232543</v>
          </cell>
          <cell r="H1440">
            <v>4300.0961538461543</v>
          </cell>
          <cell r="I1440"/>
          <cell r="J1440"/>
          <cell r="K1440">
            <v>32732.727272727272</v>
          </cell>
          <cell r="L1440"/>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cell r="J1442"/>
          <cell r="K1442"/>
          <cell r="L1442">
            <v>41.241599999999998</v>
          </cell>
        </row>
        <row r="1443">
          <cell r="G1443">
            <v>1.1499999999999999</v>
          </cell>
          <cell r="H1443">
            <v>108212.42148283384</v>
          </cell>
          <cell r="I1443"/>
          <cell r="J1443">
            <v>1244.4428470525891</v>
          </cell>
          <cell r="K1443"/>
          <cell r="L1443"/>
        </row>
        <row r="1444">
          <cell r="G1444">
            <v>3</v>
          </cell>
          <cell r="H1444">
            <v>108212.42148283384</v>
          </cell>
          <cell r="I1444">
            <v>3246.3726444850154</v>
          </cell>
          <cell r="J1444"/>
          <cell r="K1444"/>
          <cell r="L1444"/>
        </row>
        <row r="1445">
          <cell r="G1445" t="str">
            <v>12-02-130</v>
          </cell>
          <cell r="H1445">
            <v>593227.49620637146</v>
          </cell>
          <cell r="I1445">
            <v>3563.7267564850154</v>
          </cell>
          <cell r="J1445">
            <v>481451.3479670526</v>
          </cell>
          <cell r="K1445">
            <v>108171.17988283385</v>
          </cell>
          <cell r="L1445">
            <v>41.241599999999998</v>
          </cell>
        </row>
        <row r="1446">
          <cell r="I1446"/>
          <cell r="J1446"/>
          <cell r="K1446"/>
          <cell r="L1446"/>
        </row>
        <row r="1447">
          <cell r="G1447">
            <v>1</v>
          </cell>
          <cell r="H1447">
            <v>133565.53200000001</v>
          </cell>
          <cell r="I1447"/>
          <cell r="J1447">
            <v>133565.53200000001</v>
          </cell>
          <cell r="K1447"/>
          <cell r="L1447"/>
        </row>
        <row r="1448">
          <cell r="G1448">
            <v>1</v>
          </cell>
          <cell r="H1448">
            <v>83637.159999999989</v>
          </cell>
          <cell r="I1448"/>
          <cell r="J1448">
            <v>83637.159999999989</v>
          </cell>
          <cell r="K1448"/>
          <cell r="L1448"/>
        </row>
        <row r="1449">
          <cell r="G1449">
            <v>2.3769900000000002</v>
          </cell>
          <cell r="H1449">
            <v>85724</v>
          </cell>
          <cell r="I1449"/>
          <cell r="J1449">
            <v>203765.09076000002</v>
          </cell>
          <cell r="K1449"/>
          <cell r="L1449"/>
        </row>
        <row r="1450">
          <cell r="G1450">
            <v>6</v>
          </cell>
          <cell r="H1450">
            <v>1800</v>
          </cell>
          <cell r="I1450"/>
          <cell r="J1450">
            <v>10800</v>
          </cell>
          <cell r="K1450"/>
          <cell r="L1450"/>
        </row>
        <row r="1451">
          <cell r="G1451">
            <v>0.33560000000000001</v>
          </cell>
          <cell r="H1451">
            <v>8590</v>
          </cell>
          <cell r="I1451"/>
          <cell r="J1451">
            <v>2882.8040000000001</v>
          </cell>
          <cell r="K1451"/>
          <cell r="L1451"/>
        </row>
        <row r="1452">
          <cell r="G1452">
            <v>0.58688000000000007</v>
          </cell>
          <cell r="H1452">
            <v>59100</v>
          </cell>
          <cell r="I1452"/>
          <cell r="J1452">
            <v>34684.608000000007</v>
          </cell>
          <cell r="K1452"/>
          <cell r="L1452"/>
        </row>
        <row r="1453">
          <cell r="G1453">
            <v>2.3424800000000001</v>
          </cell>
          <cell r="H1453">
            <v>36600</v>
          </cell>
          <cell r="I1453"/>
          <cell r="J1453">
            <v>85734.768000000011</v>
          </cell>
          <cell r="K1453"/>
          <cell r="L1453"/>
        </row>
        <row r="1454">
          <cell r="G1454">
            <v>1</v>
          </cell>
          <cell r="H1454">
            <v>61248</v>
          </cell>
          <cell r="I1454"/>
          <cell r="J1454">
            <v>61248</v>
          </cell>
          <cell r="K1454"/>
          <cell r="L1454"/>
        </row>
        <row r="1455">
          <cell r="G1455">
            <v>10.333666035819387</v>
          </cell>
          <cell r="H1455">
            <v>9890.2211538461524</v>
          </cell>
          <cell r="I1455"/>
          <cell r="J1455"/>
          <cell r="K1455">
            <v>102202.24242424242</v>
          </cell>
          <cell r="L1455"/>
        </row>
        <row r="1456">
          <cell r="G1456">
            <v>10.333666035819387</v>
          </cell>
          <cell r="H1456">
            <v>4300.0961538461543</v>
          </cell>
          <cell r="I1456"/>
          <cell r="J1456"/>
          <cell r="K1456">
            <v>44435.757575757576</v>
          </cell>
          <cell r="L1456"/>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cell r="J1458"/>
          <cell r="K1458"/>
          <cell r="L1458">
            <v>43.142400000000009</v>
          </cell>
        </row>
        <row r="1459">
          <cell r="G1459">
            <v>1.1499999999999999</v>
          </cell>
          <cell r="H1459">
            <v>146841.38224950078</v>
          </cell>
          <cell r="I1459"/>
          <cell r="J1459">
            <v>1688.6758958692587</v>
          </cell>
          <cell r="K1459"/>
          <cell r="L1459"/>
        </row>
        <row r="1460">
          <cell r="G1460">
            <v>3</v>
          </cell>
          <cell r="H1460">
            <v>146841.38224950078</v>
          </cell>
          <cell r="I1460">
            <v>4405.2414674850233</v>
          </cell>
          <cell r="J1460"/>
          <cell r="K1460"/>
          <cell r="L1460"/>
        </row>
        <row r="1461">
          <cell r="G1461" t="str">
            <v>12-02-140</v>
          </cell>
          <cell r="H1461">
            <v>771120.48342085513</v>
          </cell>
          <cell r="I1461">
            <v>4737.2222354850237</v>
          </cell>
          <cell r="J1461">
            <v>619541.87893586932</v>
          </cell>
          <cell r="K1461">
            <v>146798.23984950077</v>
          </cell>
          <cell r="L1461">
            <v>43.142400000000009</v>
          </cell>
        </row>
        <row r="1462">
          <cell r="I1462"/>
          <cell r="J1462"/>
          <cell r="K1462"/>
          <cell r="L1462"/>
        </row>
        <row r="1463">
          <cell r="G1463">
            <v>1</v>
          </cell>
          <cell r="H1463">
            <v>831234.31960000005</v>
          </cell>
          <cell r="I1463"/>
          <cell r="J1463">
            <v>831234.31960000005</v>
          </cell>
          <cell r="K1463"/>
          <cell r="L1463"/>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cell r="J1465">
            <v>23088.400000000001</v>
          </cell>
          <cell r="K1465"/>
          <cell r="L1465"/>
        </row>
        <row r="1466">
          <cell r="G1466">
            <v>0.39066666666666666</v>
          </cell>
          <cell r="H1466">
            <v>36600</v>
          </cell>
          <cell r="I1466"/>
          <cell r="J1466">
            <v>14298.4</v>
          </cell>
          <cell r="K1466"/>
          <cell r="L1466"/>
        </row>
        <row r="1467">
          <cell r="G1467">
            <v>1</v>
          </cell>
          <cell r="H1467">
            <v>9250</v>
          </cell>
          <cell r="I1467"/>
          <cell r="J1467">
            <v>9250</v>
          </cell>
          <cell r="K1467"/>
          <cell r="L1467"/>
        </row>
        <row r="1468">
          <cell r="G1468">
            <v>2.7440000000000003E-3</v>
          </cell>
          <cell r="H1468">
            <v>4800</v>
          </cell>
          <cell r="I1468"/>
          <cell r="J1468"/>
          <cell r="K1468"/>
          <cell r="L1468">
            <v>13.171200000000002</v>
          </cell>
        </row>
        <row r="1469">
          <cell r="G1469">
            <v>9.2082930329660062</v>
          </cell>
          <cell r="H1469">
            <v>9890.2211538461524</v>
          </cell>
          <cell r="I1469"/>
          <cell r="J1469"/>
          <cell r="K1469">
            <v>91072.054545454535</v>
          </cell>
          <cell r="L1469"/>
        </row>
        <row r="1470">
          <cell r="G1470">
            <v>9.2082930329660062</v>
          </cell>
          <cell r="H1470">
            <v>4300.0961538461543</v>
          </cell>
          <cell r="I1470"/>
          <cell r="J1470"/>
          <cell r="K1470">
            <v>39596.545454545456</v>
          </cell>
          <cell r="L1470"/>
        </row>
        <row r="1471">
          <cell r="G1471">
            <v>1.1499999999999999</v>
          </cell>
          <cell r="H1471">
            <v>130730.69177710614</v>
          </cell>
          <cell r="I1471"/>
          <cell r="J1471">
            <v>1503.4029554367205</v>
          </cell>
          <cell r="K1471"/>
          <cell r="L1471"/>
        </row>
        <row r="1472">
          <cell r="G1472">
            <v>3</v>
          </cell>
          <cell r="H1472">
            <v>130730.69177710614</v>
          </cell>
          <cell r="I1472">
            <v>3921.9207533131844</v>
          </cell>
          <cell r="J1472"/>
          <cell r="K1472"/>
          <cell r="L1472"/>
        </row>
        <row r="1473">
          <cell r="G1473" t="str">
            <v>12-02-150</v>
          </cell>
          <cell r="H1473">
            <v>1014597.1901098562</v>
          </cell>
          <cell r="I1473">
            <v>4023.2731373131842</v>
          </cell>
          <cell r="J1473">
            <v>879843.22519543685</v>
          </cell>
          <cell r="K1473">
            <v>130717.52057710614</v>
          </cell>
          <cell r="L1473">
            <v>13.171200000000002</v>
          </cell>
        </row>
        <row r="1474">
          <cell r="I1474"/>
          <cell r="J1474"/>
          <cell r="K1474"/>
          <cell r="L1474"/>
        </row>
        <row r="1475">
          <cell r="G1475">
            <v>1</v>
          </cell>
          <cell r="H1475">
            <v>873788.97759999987</v>
          </cell>
          <cell r="I1475"/>
          <cell r="J1475">
            <v>873788.97759999987</v>
          </cell>
          <cell r="K1475"/>
          <cell r="L1475"/>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cell r="J1477">
            <v>24270.400000000001</v>
          </cell>
          <cell r="K1477"/>
          <cell r="L1477"/>
        </row>
        <row r="1478">
          <cell r="G1478">
            <v>0.41066666666666668</v>
          </cell>
          <cell r="H1478">
            <v>36600</v>
          </cell>
          <cell r="I1478"/>
          <cell r="J1478">
            <v>15030.4</v>
          </cell>
          <cell r="K1478"/>
          <cell r="L1478"/>
        </row>
        <row r="1479">
          <cell r="G1479">
            <v>1</v>
          </cell>
          <cell r="H1479">
            <v>9250</v>
          </cell>
          <cell r="I1479"/>
          <cell r="J1479">
            <v>9250</v>
          </cell>
          <cell r="K1479"/>
          <cell r="L1479"/>
        </row>
        <row r="1480">
          <cell r="G1480">
            <v>2.8639999999999998E-3</v>
          </cell>
          <cell r="H1480">
            <v>4800</v>
          </cell>
          <cell r="I1480"/>
          <cell r="J1480"/>
          <cell r="K1480"/>
          <cell r="L1480">
            <v>13.747199999999999</v>
          </cell>
        </row>
        <row r="1481">
          <cell r="G1481">
            <v>9.508709148234205</v>
          </cell>
          <cell r="H1481">
            <v>9890.2211538461524</v>
          </cell>
          <cell r="I1481"/>
          <cell r="J1481"/>
          <cell r="K1481">
            <v>94043.236363636359</v>
          </cell>
          <cell r="L1481"/>
        </row>
        <row r="1482">
          <cell r="G1482">
            <v>9.508709148234205</v>
          </cell>
          <cell r="H1482">
            <v>4300.0961538461543</v>
          </cell>
          <cell r="I1482"/>
          <cell r="J1482"/>
          <cell r="K1482">
            <v>40888.363636363647</v>
          </cell>
          <cell r="L1482"/>
        </row>
        <row r="1483">
          <cell r="G1483">
            <v>1.1499999999999999</v>
          </cell>
          <cell r="H1483">
            <v>134996.40716094463</v>
          </cell>
          <cell r="I1483"/>
          <cell r="J1483">
            <v>1552.458682350863</v>
          </cell>
          <cell r="K1483"/>
          <cell r="L1483"/>
        </row>
        <row r="1484">
          <cell r="G1484">
            <v>3</v>
          </cell>
          <cell r="H1484">
            <v>134996.40716094463</v>
          </cell>
          <cell r="I1484">
            <v>4049.8922148283386</v>
          </cell>
          <cell r="J1484"/>
          <cell r="K1484"/>
          <cell r="L1484"/>
        </row>
        <row r="1485">
          <cell r="G1485" t="str">
            <v>12-02-160</v>
          </cell>
          <cell r="H1485">
            <v>1063533.5202021238</v>
          </cell>
          <cell r="I1485">
            <v>4155.6769188283388</v>
          </cell>
          <cell r="J1485">
            <v>924381.43612235074</v>
          </cell>
          <cell r="K1485">
            <v>134982.65996094461</v>
          </cell>
          <cell r="L1485">
            <v>13.747199999999999</v>
          </cell>
        </row>
        <row r="1486">
          <cell r="I1486"/>
          <cell r="J1486"/>
          <cell r="K1486"/>
          <cell r="L1486"/>
        </row>
        <row r="1487">
          <cell r="G1487">
            <v>1</v>
          </cell>
          <cell r="H1487">
            <v>133565.53200000001</v>
          </cell>
          <cell r="I1487"/>
          <cell r="J1487">
            <v>133565.53200000001</v>
          </cell>
          <cell r="K1487"/>
          <cell r="L1487"/>
        </row>
        <row r="1488">
          <cell r="G1488">
            <v>1.8579000000000001</v>
          </cell>
          <cell r="H1488">
            <v>85724</v>
          </cell>
          <cell r="I1488"/>
          <cell r="J1488">
            <v>159266.61960000001</v>
          </cell>
          <cell r="K1488"/>
          <cell r="L1488"/>
        </row>
        <row r="1489">
          <cell r="G1489">
            <v>3</v>
          </cell>
          <cell r="H1489">
            <v>1800</v>
          </cell>
          <cell r="I1489"/>
          <cell r="J1489">
            <v>5400</v>
          </cell>
          <cell r="K1489"/>
          <cell r="L1489"/>
        </row>
        <row r="1490">
          <cell r="G1490">
            <v>0.28120000000000001</v>
          </cell>
          <cell r="H1490">
            <v>8590</v>
          </cell>
          <cell r="I1490"/>
          <cell r="J1490">
            <v>2415.5080000000003</v>
          </cell>
          <cell r="K1490"/>
          <cell r="L1490"/>
        </row>
        <row r="1491">
          <cell r="G1491">
            <v>0.47199999999999998</v>
          </cell>
          <cell r="H1491">
            <v>59100</v>
          </cell>
          <cell r="I1491"/>
          <cell r="J1491">
            <v>27895.199999999997</v>
          </cell>
          <cell r="K1491"/>
          <cell r="L1491"/>
        </row>
        <row r="1492">
          <cell r="G1492">
            <v>1.6780000000000002</v>
          </cell>
          <cell r="H1492">
            <v>36600</v>
          </cell>
          <cell r="I1492"/>
          <cell r="J1492">
            <v>61414.8</v>
          </cell>
          <cell r="K1492"/>
          <cell r="L1492"/>
        </row>
        <row r="1493">
          <cell r="G1493">
            <v>1</v>
          </cell>
          <cell r="H1493">
            <v>61248</v>
          </cell>
          <cell r="I1493"/>
          <cell r="J1493">
            <v>61248</v>
          </cell>
          <cell r="K1493"/>
          <cell r="L1493"/>
        </row>
        <row r="1494">
          <cell r="G1494">
            <v>7.5049766464538052</v>
          </cell>
          <cell r="H1494">
            <v>9890.2211538461524</v>
          </cell>
          <cell r="I1494"/>
          <cell r="J1494"/>
          <cell r="K1494">
            <v>74225.878787878784</v>
          </cell>
          <cell r="L1494"/>
        </row>
        <row r="1495">
          <cell r="G1495">
            <v>7.5049766464538052</v>
          </cell>
          <cell r="H1495">
            <v>4300.0961538461543</v>
          </cell>
          <cell r="I1495"/>
          <cell r="J1495"/>
          <cell r="K1495">
            <v>32272.121212121216</v>
          </cell>
          <cell r="L1495"/>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cell r="J1497"/>
          <cell r="K1497"/>
          <cell r="L1497">
            <v>39.571199999999997</v>
          </cell>
        </row>
        <row r="1498">
          <cell r="G1498">
            <v>1.1499999999999999</v>
          </cell>
          <cell r="H1498">
            <v>106684.54686970232</v>
          </cell>
          <cell r="I1498"/>
          <cell r="J1498">
            <v>1226.8722890015765</v>
          </cell>
          <cell r="K1498"/>
          <cell r="L1498"/>
        </row>
        <row r="1499">
          <cell r="G1499">
            <v>3</v>
          </cell>
          <cell r="H1499">
            <v>106684.54686970232</v>
          </cell>
          <cell r="I1499">
            <v>3200.5364060910697</v>
          </cell>
          <cell r="J1499"/>
          <cell r="K1499"/>
          <cell r="L1499"/>
        </row>
        <row r="1500">
          <cell r="G1500" t="str">
            <v>12-02-170</v>
          </cell>
          <cell r="H1500">
            <v>564030.27318879496</v>
          </cell>
          <cell r="I1500">
            <v>3505.0367900910696</v>
          </cell>
          <cell r="J1500">
            <v>453840.68952900154</v>
          </cell>
          <cell r="K1500">
            <v>106644.97566970231</v>
          </cell>
          <cell r="L1500">
            <v>39.571199999999997</v>
          </cell>
        </row>
        <row r="1501">
          <cell r="I1501"/>
          <cell r="J1501"/>
          <cell r="K1501"/>
          <cell r="L1501"/>
        </row>
        <row r="1502">
          <cell r="G1502">
            <v>1</v>
          </cell>
          <cell r="H1502">
            <v>133565.53200000001</v>
          </cell>
          <cell r="I1502"/>
          <cell r="J1502">
            <v>133565.53200000001</v>
          </cell>
          <cell r="K1502"/>
          <cell r="L1502"/>
        </row>
        <row r="1503">
          <cell r="G1503">
            <v>3.6025</v>
          </cell>
          <cell r="H1503">
            <v>85724</v>
          </cell>
          <cell r="I1503"/>
          <cell r="J1503">
            <v>308820.71000000002</v>
          </cell>
          <cell r="K1503"/>
          <cell r="L1503"/>
        </row>
        <row r="1504">
          <cell r="G1504">
            <v>3</v>
          </cell>
          <cell r="H1504">
            <v>1800</v>
          </cell>
          <cell r="I1504"/>
          <cell r="J1504">
            <v>5400</v>
          </cell>
          <cell r="K1504"/>
          <cell r="L1504"/>
        </row>
        <row r="1505">
          <cell r="G1505">
            <v>0.438</v>
          </cell>
          <cell r="H1505">
            <v>8590</v>
          </cell>
          <cell r="I1505"/>
          <cell r="J1505">
            <v>3762.42</v>
          </cell>
          <cell r="K1505"/>
          <cell r="L1505"/>
        </row>
        <row r="1506">
          <cell r="G1506">
            <v>0.87333333333333329</v>
          </cell>
          <cell r="H1506">
            <v>59100</v>
          </cell>
          <cell r="I1506"/>
          <cell r="J1506">
            <v>51614</v>
          </cell>
          <cell r="K1506"/>
          <cell r="L1506"/>
        </row>
        <row r="1507">
          <cell r="G1507">
            <v>4.2733333333333334</v>
          </cell>
          <cell r="H1507">
            <v>36600</v>
          </cell>
          <cell r="I1507"/>
          <cell r="J1507">
            <v>156404</v>
          </cell>
          <cell r="K1507"/>
          <cell r="L1507"/>
        </row>
        <row r="1508">
          <cell r="G1508">
            <v>1</v>
          </cell>
          <cell r="H1508">
            <v>61248</v>
          </cell>
          <cell r="I1508"/>
          <cell r="J1508">
            <v>61248</v>
          </cell>
          <cell r="K1508"/>
          <cell r="L1508"/>
        </row>
        <row r="1509">
          <cell r="G1509">
            <v>8.2716966403824941</v>
          </cell>
          <cell r="H1509">
            <v>9890.2211538461524</v>
          </cell>
          <cell r="I1509"/>
          <cell r="J1509"/>
          <cell r="K1509">
            <v>81808.909090909088</v>
          </cell>
          <cell r="L1509"/>
        </row>
        <row r="1510">
          <cell r="G1510">
            <v>8.2716966403824941</v>
          </cell>
          <cell r="H1510">
            <v>4300.0961538461543</v>
          </cell>
          <cell r="I1510"/>
          <cell r="J1510"/>
          <cell r="K1510">
            <v>35569.090909090919</v>
          </cell>
          <cell r="L1510"/>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cell r="J1512"/>
          <cell r="K1512"/>
          <cell r="L1512">
            <v>55.584000000000003</v>
          </cell>
        </row>
        <row r="1513">
          <cell r="G1513">
            <v>1.1499999999999999</v>
          </cell>
          <cell r="H1513">
            <v>117640.03454041154</v>
          </cell>
          <cell r="I1513"/>
          <cell r="J1513">
            <v>1352.8603972147328</v>
          </cell>
          <cell r="K1513"/>
          <cell r="L1513"/>
        </row>
        <row r="1514">
          <cell r="G1514">
            <v>3</v>
          </cell>
          <cell r="H1514">
            <v>117640.03454041154</v>
          </cell>
          <cell r="I1514">
            <v>3529.201036212346</v>
          </cell>
          <cell r="J1514"/>
          <cell r="K1514"/>
          <cell r="L1514"/>
        </row>
        <row r="1515">
          <cell r="G1515" t="str">
            <v>12-02-180</v>
          </cell>
          <cell r="H1515">
            <v>845742.45665383863</v>
          </cell>
          <cell r="I1515">
            <v>3956.9199162123459</v>
          </cell>
          <cell r="J1515">
            <v>724145.50219721475</v>
          </cell>
          <cell r="K1515">
            <v>117584.45054041153</v>
          </cell>
          <cell r="L1515">
            <v>55.584000000000003</v>
          </cell>
        </row>
        <row r="1516">
          <cell r="I1516"/>
          <cell r="J1516"/>
          <cell r="K1516"/>
          <cell r="L1516"/>
        </row>
        <row r="1517">
          <cell r="G1517">
            <v>1</v>
          </cell>
          <cell r="H1517">
            <v>1548077.9999999995</v>
          </cell>
          <cell r="I1517"/>
          <cell r="J1517">
            <v>1548077.9999999995</v>
          </cell>
          <cell r="K1517"/>
          <cell r="L1517"/>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cell r="J1519">
            <v>35054.18</v>
          </cell>
          <cell r="K1519"/>
          <cell r="L1519"/>
        </row>
        <row r="1520">
          <cell r="G1520">
            <v>0.59313333333333329</v>
          </cell>
          <cell r="H1520">
            <v>36600</v>
          </cell>
          <cell r="I1520"/>
          <cell r="J1520">
            <v>21708.679999999997</v>
          </cell>
          <cell r="K1520"/>
          <cell r="L1520"/>
        </row>
        <row r="1521">
          <cell r="G1521">
            <v>1</v>
          </cell>
          <cell r="H1521">
            <v>73312</v>
          </cell>
          <cell r="I1521"/>
          <cell r="J1521">
            <v>73312</v>
          </cell>
          <cell r="K1521"/>
          <cell r="L1521"/>
        </row>
        <row r="1522">
          <cell r="G1522">
            <v>2.5560000000000001E-3</v>
          </cell>
          <cell r="H1522">
            <v>4800</v>
          </cell>
          <cell r="I1522"/>
          <cell r="J1522"/>
          <cell r="K1522"/>
          <cell r="L1522">
            <v>12.268800000000001</v>
          </cell>
        </row>
        <row r="1523">
          <cell r="G1523">
            <v>11.556920570838864</v>
          </cell>
          <cell r="H1523">
            <v>9890.2211538461524</v>
          </cell>
          <cell r="I1523"/>
          <cell r="J1523"/>
          <cell r="K1523">
            <v>114300.50030303029</v>
          </cell>
          <cell r="L1523"/>
        </row>
        <row r="1524">
          <cell r="G1524">
            <v>11.556920570838864</v>
          </cell>
          <cell r="H1524">
            <v>4300.0961538461543</v>
          </cell>
          <cell r="I1524"/>
          <cell r="J1524"/>
          <cell r="K1524">
            <v>49695.869696969698</v>
          </cell>
          <cell r="L1524"/>
        </row>
        <row r="1525">
          <cell r="G1525">
            <v>1.1499999999999999</v>
          </cell>
          <cell r="H1525">
            <v>164054.20767575921</v>
          </cell>
          <cell r="I1525"/>
          <cell r="J1525">
            <v>1886.6233882712309</v>
          </cell>
          <cell r="K1525"/>
          <cell r="L1525"/>
        </row>
        <row r="1526">
          <cell r="G1526">
            <v>3</v>
          </cell>
          <cell r="H1526">
            <v>164054.20767575921</v>
          </cell>
          <cell r="I1526">
            <v>4921.6262302727764</v>
          </cell>
          <cell r="J1526"/>
          <cell r="K1526"/>
          <cell r="L1526"/>
        </row>
        <row r="1527">
          <cell r="G1527" t="str">
            <v>12-02-190</v>
          </cell>
          <cell r="H1527">
            <v>1849546.3160703029</v>
          </cell>
          <cell r="I1527">
            <v>5016.0346462727766</v>
          </cell>
          <cell r="J1527">
            <v>1680476.0737482707</v>
          </cell>
          <cell r="K1527">
            <v>164041.93887575922</v>
          </cell>
          <cell r="L1527">
            <v>12.268800000000001</v>
          </cell>
        </row>
        <row r="1528">
          <cell r="I1528"/>
          <cell r="J1528"/>
          <cell r="K1528"/>
          <cell r="L1528"/>
        </row>
        <row r="1529">
          <cell r="G1529">
            <v>1</v>
          </cell>
          <cell r="H1529">
            <v>1736380.7999999998</v>
          </cell>
          <cell r="I1529"/>
          <cell r="J1529">
            <v>1736380.7999999998</v>
          </cell>
          <cell r="K1529"/>
          <cell r="L1529"/>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cell r="J1531">
            <v>39318.048000000003</v>
          </cell>
          <cell r="K1531"/>
          <cell r="L1531"/>
        </row>
        <row r="1532">
          <cell r="G1532">
            <v>0.66528000000000009</v>
          </cell>
          <cell r="H1532">
            <v>36600</v>
          </cell>
          <cell r="I1532"/>
          <cell r="J1532">
            <v>24349.248000000003</v>
          </cell>
          <cell r="K1532"/>
          <cell r="L1532"/>
        </row>
        <row r="1533">
          <cell r="G1533">
            <v>1</v>
          </cell>
          <cell r="H1533">
            <v>73312</v>
          </cell>
          <cell r="I1533"/>
          <cell r="J1533">
            <v>73312</v>
          </cell>
          <cell r="K1533"/>
          <cell r="L1533"/>
        </row>
        <row r="1534">
          <cell r="G1534">
            <v>3.1120000000000002E-3</v>
          </cell>
          <cell r="H1534">
            <v>4800</v>
          </cell>
          <cell r="I1534"/>
          <cell r="J1534"/>
          <cell r="K1534"/>
          <cell r="L1534">
            <v>14.937600000000002</v>
          </cell>
        </row>
        <row r="1535">
          <cell r="G1535">
            <v>12.606175614059698</v>
          </cell>
          <cell r="H1535">
            <v>9890.2211538461524</v>
          </cell>
          <cell r="I1535"/>
          <cell r="J1535"/>
          <cell r="K1535">
            <v>124677.86472727272</v>
          </cell>
          <cell r="L1535"/>
        </row>
        <row r="1536">
          <cell r="G1536">
            <v>12.606175614059698</v>
          </cell>
          <cell r="H1536">
            <v>4300.0961538461543</v>
          </cell>
          <cell r="I1536"/>
          <cell r="J1536"/>
          <cell r="K1536">
            <v>54207.76727272728</v>
          </cell>
          <cell r="L1536"/>
        </row>
        <row r="1537">
          <cell r="G1537">
            <v>1.1499999999999999</v>
          </cell>
          <cell r="H1537">
            <v>178956.05095421078</v>
          </cell>
          <cell r="I1537"/>
          <cell r="J1537">
            <v>2057.9945859734235</v>
          </cell>
          <cell r="K1537"/>
          <cell r="L1537"/>
        </row>
        <row r="1538">
          <cell r="G1538">
            <v>3</v>
          </cell>
          <cell r="H1538">
            <v>178956.05095421078</v>
          </cell>
          <cell r="I1538">
            <v>5368.6815286263227</v>
          </cell>
          <cell r="J1538"/>
          <cell r="K1538"/>
          <cell r="L1538"/>
        </row>
        <row r="1539">
          <cell r="G1539" t="str">
            <v>12-02-200</v>
          </cell>
          <cell r="H1539">
            <v>2060389.3286208103</v>
          </cell>
          <cell r="I1539">
            <v>5483.6263606263228</v>
          </cell>
          <cell r="J1539">
            <v>1875949.6513059731</v>
          </cell>
          <cell r="K1539">
            <v>178941.11335421077</v>
          </cell>
          <cell r="L1539">
            <v>14.937600000000002</v>
          </cell>
        </row>
        <row r="1540">
          <cell r="I1540"/>
          <cell r="J1540"/>
          <cell r="K1540"/>
          <cell r="L1540"/>
        </row>
        <row r="1541">
          <cell r="G1541">
            <v>1</v>
          </cell>
          <cell r="H1541">
            <v>133565.53200000001</v>
          </cell>
          <cell r="I1541"/>
          <cell r="J1541">
            <v>133565.53200000001</v>
          </cell>
          <cell r="K1541"/>
          <cell r="L1541"/>
        </row>
        <row r="1542">
          <cell r="G1542">
            <v>0.95700000000000007</v>
          </cell>
          <cell r="H1542">
            <v>85724</v>
          </cell>
          <cell r="I1542"/>
          <cell r="J1542">
            <v>82037.868000000002</v>
          </cell>
          <cell r="K1542"/>
          <cell r="L1542"/>
        </row>
        <row r="1543">
          <cell r="G1543">
            <v>3</v>
          </cell>
          <cell r="H1543">
            <v>1800</v>
          </cell>
          <cell r="I1543"/>
          <cell r="J1543">
            <v>5400</v>
          </cell>
          <cell r="K1543"/>
          <cell r="L1543"/>
        </row>
        <row r="1544">
          <cell r="G1544">
            <v>0.11599999999999999</v>
          </cell>
          <cell r="H1544">
            <v>8590</v>
          </cell>
          <cell r="I1544"/>
          <cell r="J1544">
            <v>996.43999999999994</v>
          </cell>
          <cell r="K1544"/>
          <cell r="L1544"/>
        </row>
        <row r="1545">
          <cell r="G1545">
            <v>0.23199999999999998</v>
          </cell>
          <cell r="H1545">
            <v>59100</v>
          </cell>
          <cell r="I1545"/>
          <cell r="J1545">
            <v>13711.199999999999</v>
          </cell>
          <cell r="K1545"/>
          <cell r="L1545"/>
        </row>
        <row r="1546">
          <cell r="G1546">
            <v>0.23199999999999998</v>
          </cell>
          <cell r="H1546">
            <v>36600</v>
          </cell>
          <cell r="I1546"/>
          <cell r="J1546">
            <v>8491.1999999999989</v>
          </cell>
          <cell r="K1546"/>
          <cell r="L1546"/>
        </row>
        <row r="1547">
          <cell r="G1547">
            <v>1</v>
          </cell>
          <cell r="H1547">
            <v>61248</v>
          </cell>
          <cell r="I1547"/>
          <cell r="J1547">
            <v>61248</v>
          </cell>
          <cell r="K1547"/>
          <cell r="L1547"/>
        </row>
        <row r="1548">
          <cell r="G1548">
            <v>7.2287319427589107</v>
          </cell>
          <cell r="H1548">
            <v>9890.2211538461524</v>
          </cell>
          <cell r="I1548"/>
          <cell r="J1548"/>
          <cell r="K1548">
            <v>71493.757575757569</v>
          </cell>
          <cell r="L1548"/>
        </row>
        <row r="1549">
          <cell r="G1549">
            <v>7.2287319427589107</v>
          </cell>
          <cell r="H1549">
            <v>4300.0961538461543</v>
          </cell>
          <cell r="I1549"/>
          <cell r="J1549"/>
          <cell r="K1549">
            <v>31084.242424242428</v>
          </cell>
          <cell r="L1549"/>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cell r="J1551"/>
          <cell r="K1551"/>
          <cell r="L1551">
            <v>33.407999999999994</v>
          </cell>
        </row>
        <row r="1552">
          <cell r="G1552">
            <v>1.1499999999999999</v>
          </cell>
          <cell r="H1552">
            <v>102735.49226263077</v>
          </cell>
          <cell r="I1552"/>
          <cell r="J1552">
            <v>1181.4581610202538</v>
          </cell>
          <cell r="K1552"/>
          <cell r="L1552"/>
        </row>
        <row r="1553">
          <cell r="G1553">
            <v>3</v>
          </cell>
          <cell r="H1553">
            <v>102735.49226263077</v>
          </cell>
          <cell r="I1553">
            <v>3082.0647678789228</v>
          </cell>
          <cell r="J1553"/>
          <cell r="K1553"/>
          <cell r="L1553"/>
        </row>
        <row r="1554">
          <cell r="G1554" t="str">
            <v>12-02-210</v>
          </cell>
          <cell r="H1554">
            <v>413895.16735153005</v>
          </cell>
          <cell r="I1554">
            <v>3339.1393278789228</v>
          </cell>
          <cell r="J1554">
            <v>307820.53576102032</v>
          </cell>
          <cell r="K1554">
            <v>102702.08426263077</v>
          </cell>
          <cell r="L1554">
            <v>33.407999999999994</v>
          </cell>
        </row>
        <row r="1555">
          <cell r="I1555"/>
          <cell r="J1555"/>
          <cell r="K1555"/>
          <cell r="L1555"/>
        </row>
        <row r="1556">
          <cell r="G1556">
            <v>1</v>
          </cell>
          <cell r="H1556">
            <v>133565.53200000001</v>
          </cell>
          <cell r="I1556"/>
          <cell r="J1556">
            <v>133565.53200000001</v>
          </cell>
          <cell r="K1556"/>
          <cell r="L1556"/>
        </row>
        <row r="1557">
          <cell r="G1557">
            <v>0.92400000000000004</v>
          </cell>
          <cell r="H1557">
            <v>85724</v>
          </cell>
          <cell r="I1557"/>
          <cell r="J1557">
            <v>79208.97600000001</v>
          </cell>
          <cell r="K1557"/>
          <cell r="L1557"/>
        </row>
        <row r="1558">
          <cell r="G1558">
            <v>3</v>
          </cell>
          <cell r="H1558">
            <v>1800</v>
          </cell>
          <cell r="I1558"/>
          <cell r="J1558">
            <v>5400</v>
          </cell>
          <cell r="K1558"/>
          <cell r="L1558"/>
        </row>
        <row r="1559">
          <cell r="G1559">
            <v>0.11199999999999999</v>
          </cell>
          <cell r="H1559">
            <v>8590</v>
          </cell>
          <cell r="I1559"/>
          <cell r="J1559">
            <v>962.07999999999993</v>
          </cell>
          <cell r="K1559"/>
          <cell r="L1559"/>
        </row>
        <row r="1560">
          <cell r="G1560">
            <v>0.22399999999999998</v>
          </cell>
          <cell r="H1560">
            <v>59100</v>
          </cell>
          <cell r="I1560"/>
          <cell r="J1560">
            <v>13238.399999999998</v>
          </cell>
          <cell r="K1560"/>
          <cell r="L1560"/>
        </row>
        <row r="1561">
          <cell r="G1561">
            <v>0.22399999999999998</v>
          </cell>
          <cell r="H1561">
            <v>36600</v>
          </cell>
          <cell r="I1561"/>
          <cell r="J1561">
            <v>8198.4</v>
          </cell>
          <cell r="K1561"/>
          <cell r="L1561"/>
        </row>
        <row r="1562">
          <cell r="G1562">
            <v>1</v>
          </cell>
          <cell r="H1562">
            <v>61248</v>
          </cell>
          <cell r="I1562"/>
          <cell r="J1562">
            <v>61248</v>
          </cell>
          <cell r="K1562"/>
          <cell r="L1562"/>
        </row>
        <row r="1563">
          <cell r="G1563">
            <v>7.1159790024752798</v>
          </cell>
          <cell r="H1563">
            <v>9890.2211538461524</v>
          </cell>
          <cell r="I1563"/>
          <cell r="J1563"/>
          <cell r="K1563">
            <v>70378.606060606049</v>
          </cell>
          <cell r="L1563"/>
        </row>
        <row r="1564">
          <cell r="G1564">
            <v>7.1159790024752798</v>
          </cell>
          <cell r="H1564">
            <v>4300.0961538461543</v>
          </cell>
          <cell r="I1564"/>
          <cell r="J1564"/>
          <cell r="K1564">
            <v>30599.393939393944</v>
          </cell>
          <cell r="L1564"/>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cell r="J1566"/>
          <cell r="K1566"/>
          <cell r="L1566">
            <v>32.256</v>
          </cell>
        </row>
        <row r="1567">
          <cell r="G1567">
            <v>1.1499999999999999</v>
          </cell>
          <cell r="H1567">
            <v>101130.06149495384</v>
          </cell>
          <cell r="I1567"/>
          <cell r="J1567">
            <v>1162.9957071919691</v>
          </cell>
          <cell r="K1567"/>
          <cell r="L1567"/>
        </row>
        <row r="1568">
          <cell r="G1568">
            <v>3</v>
          </cell>
          <cell r="H1568">
            <v>101130.06149495384</v>
          </cell>
          <cell r="I1568">
            <v>3033.9018448486154</v>
          </cell>
          <cell r="J1568"/>
          <cell r="K1568"/>
          <cell r="L1568"/>
        </row>
        <row r="1569">
          <cell r="G1569" t="str">
            <v>12-02-220</v>
          </cell>
          <cell r="H1569">
            <v>408544.40016699448</v>
          </cell>
          <cell r="I1569">
            <v>3282.1117648486152</v>
          </cell>
          <cell r="J1569">
            <v>304132.22690719203</v>
          </cell>
          <cell r="K1569">
            <v>101097.80549495385</v>
          </cell>
          <cell r="L1569">
            <v>32.256</v>
          </cell>
        </row>
        <row r="1570">
          <cell r="I1570"/>
          <cell r="J1570"/>
          <cell r="K1570"/>
          <cell r="L1570"/>
        </row>
        <row r="1571">
          <cell r="G1571">
            <v>1</v>
          </cell>
          <cell r="H1571">
            <v>1071840</v>
          </cell>
          <cell r="I1571"/>
          <cell r="J1571">
            <v>1071840</v>
          </cell>
          <cell r="K1571"/>
          <cell r="L1571"/>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cell r="J1573">
            <v>24270.400000000001</v>
          </cell>
          <cell r="K1573"/>
          <cell r="L1573"/>
        </row>
        <row r="1574">
          <cell r="G1574">
            <v>0.41066666666666668</v>
          </cell>
          <cell r="H1574">
            <v>36600</v>
          </cell>
          <cell r="I1574"/>
          <cell r="J1574">
            <v>15030.4</v>
          </cell>
          <cell r="K1574"/>
          <cell r="L1574"/>
        </row>
        <row r="1575">
          <cell r="G1575">
            <v>1</v>
          </cell>
          <cell r="H1575">
            <v>9250</v>
          </cell>
          <cell r="I1575"/>
          <cell r="J1575">
            <v>9250</v>
          </cell>
          <cell r="K1575"/>
          <cell r="L1575"/>
        </row>
        <row r="1576">
          <cell r="G1576">
            <v>2.8639999999999998E-3</v>
          </cell>
          <cell r="H1576">
            <v>4800</v>
          </cell>
          <cell r="I1576"/>
          <cell r="J1576"/>
          <cell r="K1576"/>
          <cell r="L1576">
            <v>13.747199999999999</v>
          </cell>
        </row>
        <row r="1577">
          <cell r="G1577">
            <v>9.508709148234205</v>
          </cell>
          <cell r="H1577">
            <v>9890.2211538461524</v>
          </cell>
          <cell r="I1577"/>
          <cell r="J1577"/>
          <cell r="K1577">
            <v>94043.236363636359</v>
          </cell>
          <cell r="L1577"/>
        </row>
        <row r="1578">
          <cell r="G1578">
            <v>9.508709148234205</v>
          </cell>
          <cell r="H1578">
            <v>4300.0961538461543</v>
          </cell>
          <cell r="I1578"/>
          <cell r="J1578"/>
          <cell r="K1578">
            <v>40888.363636363647</v>
          </cell>
          <cell r="L1578"/>
        </row>
        <row r="1579">
          <cell r="G1579">
            <v>1.1499999999999999</v>
          </cell>
          <cell r="H1579">
            <v>134996.40716094463</v>
          </cell>
          <cell r="I1579"/>
          <cell r="J1579">
            <v>1552.458682350863</v>
          </cell>
          <cell r="K1579"/>
          <cell r="L1579"/>
        </row>
        <row r="1580">
          <cell r="G1580">
            <v>3</v>
          </cell>
          <cell r="H1580">
            <v>134996.40716094463</v>
          </cell>
          <cell r="I1580">
            <v>4049.8922148283386</v>
          </cell>
          <cell r="J1580"/>
          <cell r="K1580"/>
          <cell r="L1580"/>
        </row>
        <row r="1581">
          <cell r="G1581" t="str">
            <v>12-02-230</v>
          </cell>
          <cell r="H1581">
            <v>1261584.5426021237</v>
          </cell>
          <cell r="I1581">
            <v>4155.6769188283388</v>
          </cell>
          <cell r="J1581">
            <v>1122432.4585223505</v>
          </cell>
          <cell r="K1581">
            <v>134982.65996094461</v>
          </cell>
          <cell r="L1581">
            <v>13.747199999999999</v>
          </cell>
        </row>
        <row r="1582">
          <cell r="I1582"/>
          <cell r="J1582"/>
          <cell r="K1582"/>
          <cell r="L1582"/>
        </row>
        <row r="1583">
          <cell r="G1583">
            <v>0.5</v>
          </cell>
          <cell r="H1583">
            <v>133565.53200000001</v>
          </cell>
          <cell r="I1583"/>
          <cell r="J1583">
            <v>66782.766000000003</v>
          </cell>
          <cell r="K1583"/>
          <cell r="L1583"/>
        </row>
        <row r="1584">
          <cell r="G1584">
            <v>0.495</v>
          </cell>
          <cell r="H1584">
            <v>85724</v>
          </cell>
          <cell r="I1584"/>
          <cell r="J1584">
            <v>42433.38</v>
          </cell>
          <cell r="K1584"/>
          <cell r="L1584"/>
        </row>
        <row r="1585">
          <cell r="G1585">
            <v>3</v>
          </cell>
          <cell r="H1585">
            <v>1800</v>
          </cell>
          <cell r="I1585"/>
          <cell r="J1585">
            <v>5400</v>
          </cell>
          <cell r="K1585"/>
          <cell r="L1585"/>
        </row>
        <row r="1586">
          <cell r="G1586">
            <v>0.06</v>
          </cell>
          <cell r="H1586">
            <v>8590</v>
          </cell>
          <cell r="I1586"/>
          <cell r="J1586">
            <v>515.4</v>
          </cell>
          <cell r="K1586"/>
          <cell r="L1586"/>
        </row>
        <row r="1587">
          <cell r="G1587">
            <v>0.11999999999999998</v>
          </cell>
          <cell r="H1587">
            <v>59100</v>
          </cell>
          <cell r="I1587"/>
          <cell r="J1587">
            <v>7091.9999999999991</v>
          </cell>
          <cell r="K1587"/>
          <cell r="L1587"/>
        </row>
        <row r="1588">
          <cell r="G1588">
            <v>0.11999999999999998</v>
          </cell>
          <cell r="H1588">
            <v>36600</v>
          </cell>
          <cell r="I1588"/>
          <cell r="J1588">
            <v>4391.9999999999991</v>
          </cell>
          <cell r="K1588"/>
          <cell r="L1588"/>
        </row>
        <row r="1589">
          <cell r="G1589">
            <v>1</v>
          </cell>
          <cell r="H1589">
            <v>61248</v>
          </cell>
          <cell r="I1589"/>
          <cell r="J1589">
            <v>61248</v>
          </cell>
          <cell r="K1589"/>
          <cell r="L1589"/>
        </row>
        <row r="1590">
          <cell r="G1590">
            <v>5.1716954884594255</v>
          </cell>
          <cell r="H1590">
            <v>9890.2211538461524</v>
          </cell>
          <cell r="I1590"/>
          <cell r="J1590"/>
          <cell r="K1590">
            <v>51149.21212121212</v>
          </cell>
          <cell r="L1590"/>
        </row>
        <row r="1591">
          <cell r="G1591">
            <v>5.1716954884594255</v>
          </cell>
          <cell r="H1591">
            <v>4300.0961538461543</v>
          </cell>
          <cell r="I1591"/>
          <cell r="J1591"/>
          <cell r="K1591">
            <v>22238.78787878788</v>
          </cell>
          <cell r="L1591"/>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cell r="J1593"/>
          <cell r="K1593"/>
          <cell r="L1593">
            <v>17.28</v>
          </cell>
        </row>
        <row r="1594">
          <cell r="G1594">
            <v>1.1499999999999999</v>
          </cell>
          <cell r="H1594">
            <v>73469.461515153846</v>
          </cell>
          <cell r="I1594"/>
          <cell r="J1594">
            <v>844.89880742426919</v>
          </cell>
          <cell r="K1594"/>
          <cell r="L1594"/>
        </row>
        <row r="1595">
          <cell r="G1595">
            <v>3</v>
          </cell>
          <cell r="H1595">
            <v>73469.461515153846</v>
          </cell>
          <cell r="I1595">
            <v>2204.0838454546156</v>
          </cell>
          <cell r="J1595"/>
          <cell r="K1595"/>
          <cell r="L1595"/>
        </row>
        <row r="1596">
          <cell r="G1596" t="str">
            <v>12-02-240</v>
          </cell>
          <cell r="H1596">
            <v>265129.87576803274</v>
          </cell>
          <cell r="I1596">
            <v>2337.0534454546155</v>
          </cell>
          <cell r="J1596">
            <v>189323.36080742427</v>
          </cell>
          <cell r="K1596">
            <v>73452.181515153847</v>
          </cell>
          <cell r="L1596">
            <v>17.28</v>
          </cell>
        </row>
        <row r="1597">
          <cell r="I1597"/>
          <cell r="J1597"/>
          <cell r="K1597"/>
          <cell r="L1597"/>
        </row>
        <row r="1598">
          <cell r="G1598">
            <v>1</v>
          </cell>
          <cell r="H1598">
            <v>591600</v>
          </cell>
          <cell r="I1598"/>
          <cell r="J1598">
            <v>591600</v>
          </cell>
          <cell r="K1598"/>
          <cell r="L1598"/>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cell r="J1600"/>
          <cell r="K1600"/>
          <cell r="L1600">
            <v>7.7568000000000001</v>
          </cell>
        </row>
        <row r="1601">
          <cell r="G1601">
            <v>5.9850000000000003</v>
          </cell>
          <cell r="H1601">
            <v>9890.2211538461524</v>
          </cell>
          <cell r="I1601"/>
          <cell r="J1601"/>
          <cell r="K1601">
            <v>59192.973605769221</v>
          </cell>
          <cell r="L1601"/>
        </row>
        <row r="1602">
          <cell r="G1602">
            <v>1.1499999999999999</v>
          </cell>
          <cell r="H1602">
            <v>59229.540774793837</v>
          </cell>
          <cell r="I1602"/>
          <cell r="J1602">
            <v>681.13971891012898</v>
          </cell>
          <cell r="K1602"/>
          <cell r="L1602"/>
        </row>
        <row r="1603">
          <cell r="G1603">
            <v>3</v>
          </cell>
          <cell r="H1603">
            <v>59229.540774793837</v>
          </cell>
          <cell r="I1603">
            <v>1776.8862232438153</v>
          </cell>
          <cell r="J1603"/>
          <cell r="K1603"/>
          <cell r="L1603"/>
        </row>
        <row r="1604">
          <cell r="G1604" t="str">
            <v>12-02-250</v>
          </cell>
          <cell r="H1604">
            <v>653623.28425294778</v>
          </cell>
          <cell r="I1604">
            <v>1836.5747992438153</v>
          </cell>
          <cell r="J1604">
            <v>592557.16867891012</v>
          </cell>
          <cell r="K1604">
            <v>59221.783974793834</v>
          </cell>
          <cell r="L1604">
            <v>7.7568000000000001</v>
          </cell>
        </row>
        <row r="1605">
          <cell r="I1605"/>
          <cell r="J1605"/>
          <cell r="K1605"/>
          <cell r="L1605"/>
        </row>
        <row r="1606">
          <cell r="G1606">
            <v>1</v>
          </cell>
          <cell r="H1606">
            <v>668995.19999999995</v>
          </cell>
          <cell r="I1606"/>
          <cell r="J1606">
            <v>668995.19999999995</v>
          </cell>
          <cell r="K1606"/>
          <cell r="L1606"/>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cell r="J1608">
            <v>15148.512000000002</v>
          </cell>
          <cell r="K1608"/>
          <cell r="L1608"/>
        </row>
        <row r="1609">
          <cell r="G1609">
            <v>0.25632000000000005</v>
          </cell>
          <cell r="H1609">
            <v>36600</v>
          </cell>
          <cell r="I1609"/>
          <cell r="J1609">
            <v>9381.3120000000017</v>
          </cell>
          <cell r="K1609"/>
          <cell r="L1609"/>
        </row>
        <row r="1610">
          <cell r="G1610">
            <v>2.2880000000000005E-3</v>
          </cell>
          <cell r="H1610">
            <v>4800</v>
          </cell>
          <cell r="I1610"/>
          <cell r="J1610"/>
          <cell r="K1610"/>
          <cell r="L1610">
            <v>10.982400000000002</v>
          </cell>
        </row>
        <row r="1611">
          <cell r="G1611">
            <v>23.040299999999998</v>
          </cell>
          <cell r="H1611">
            <v>9890.2211538461524</v>
          </cell>
          <cell r="I1611"/>
          <cell r="J1611"/>
          <cell r="K1611">
            <v>227873.66245096148</v>
          </cell>
          <cell r="L1611"/>
        </row>
        <row r="1612">
          <cell r="G1612">
            <v>23.040299999999998</v>
          </cell>
          <cell r="H1612">
            <v>4300.0961538461543</v>
          </cell>
          <cell r="I1612"/>
          <cell r="J1612"/>
          <cell r="K1612">
            <v>99075.505413461535</v>
          </cell>
          <cell r="L1612"/>
        </row>
        <row r="1613">
          <cell r="G1613">
            <v>1.1499999999999999</v>
          </cell>
          <cell r="H1613">
            <v>327000.941182943</v>
          </cell>
          <cell r="I1613"/>
          <cell r="J1613">
            <v>3760.5108236038441</v>
          </cell>
          <cell r="K1613"/>
          <cell r="L1613"/>
        </row>
        <row r="1614">
          <cell r="G1614">
            <v>3</v>
          </cell>
          <cell r="H1614">
            <v>327000.941182943</v>
          </cell>
          <cell r="I1614">
            <v>9810.0282354882893</v>
          </cell>
          <cell r="J1614"/>
          <cell r="K1614"/>
          <cell r="L1614"/>
        </row>
        <row r="1615">
          <cell r="G1615" t="str">
            <v>12-03-010</v>
          </cell>
          <cell r="H1615">
            <v>1034571.8270900351</v>
          </cell>
          <cell r="I1615">
            <v>9894.5378034882888</v>
          </cell>
          <cell r="J1615">
            <v>697676.34810360381</v>
          </cell>
          <cell r="K1615">
            <v>326989.95878294302</v>
          </cell>
          <cell r="L1615">
            <v>10.982400000000002</v>
          </cell>
        </row>
        <row r="1616">
          <cell r="I1616"/>
          <cell r="J1616"/>
          <cell r="K1616"/>
          <cell r="L1616"/>
        </row>
        <row r="1617">
          <cell r="G1617">
            <v>1</v>
          </cell>
          <cell r="H1617">
            <v>259955.99999999997</v>
          </cell>
          <cell r="I1617"/>
          <cell r="J1617">
            <v>259955.99999999997</v>
          </cell>
          <cell r="K1617"/>
          <cell r="L1617"/>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cell r="J1619">
            <v>5886.36</v>
          </cell>
          <cell r="K1619"/>
          <cell r="L1619"/>
        </row>
        <row r="1620">
          <cell r="G1620">
            <v>9.9599999999999994E-2</v>
          </cell>
          <cell r="H1620">
            <v>36600</v>
          </cell>
          <cell r="I1620"/>
          <cell r="J1620">
            <v>3645.3599999999997</v>
          </cell>
          <cell r="K1620"/>
          <cell r="L1620"/>
        </row>
        <row r="1621">
          <cell r="G1621">
            <v>1.384E-3</v>
          </cell>
          <cell r="H1621">
            <v>4800</v>
          </cell>
          <cell r="I1621"/>
          <cell r="J1621"/>
          <cell r="K1621"/>
          <cell r="L1621">
            <v>6.6432000000000002</v>
          </cell>
        </row>
        <row r="1622">
          <cell r="G1622">
            <v>19.7257</v>
          </cell>
          <cell r="H1622">
            <v>9890.2211538461524</v>
          </cell>
          <cell r="I1622"/>
          <cell r="J1622"/>
          <cell r="K1622">
            <v>195091.53541442307</v>
          </cell>
          <cell r="L1622"/>
        </row>
        <row r="1623">
          <cell r="G1623">
            <v>19.7257</v>
          </cell>
          <cell r="H1623">
            <v>4300.0961538461543</v>
          </cell>
          <cell r="I1623"/>
          <cell r="J1623"/>
          <cell r="K1623">
            <v>84822.406701923072</v>
          </cell>
          <cell r="L1623"/>
        </row>
        <row r="1624">
          <cell r="G1624">
            <v>1.1499999999999999</v>
          </cell>
          <cell r="H1624">
            <v>279945.25954328303</v>
          </cell>
          <cell r="I1624"/>
          <cell r="J1624">
            <v>3219.3704847477547</v>
          </cell>
          <cell r="K1624"/>
          <cell r="L1624"/>
        </row>
        <row r="1625">
          <cell r="G1625">
            <v>3</v>
          </cell>
          <cell r="H1625">
            <v>279945.25954328303</v>
          </cell>
          <cell r="I1625">
            <v>8398.3577862984912</v>
          </cell>
          <cell r="J1625"/>
          <cell r="K1625"/>
          <cell r="L1625"/>
        </row>
        <row r="1626">
          <cell r="G1626" t="str">
            <v>12-03-020</v>
          </cell>
          <cell r="H1626">
            <v>561338.22827832925</v>
          </cell>
          <cell r="I1626">
            <v>8449.4772102984916</v>
          </cell>
          <cell r="J1626">
            <v>272943.49152474769</v>
          </cell>
          <cell r="K1626">
            <v>279938.61634328304</v>
          </cell>
          <cell r="L1626">
            <v>6.6432000000000002</v>
          </cell>
        </row>
        <row r="1627">
          <cell r="I1627"/>
          <cell r="J1627"/>
          <cell r="K1627"/>
          <cell r="L1627"/>
        </row>
        <row r="1628">
          <cell r="G1628">
            <v>1</v>
          </cell>
          <cell r="H1628">
            <v>962150.39999999991</v>
          </cell>
          <cell r="I1628"/>
          <cell r="J1628">
            <v>962150.39999999991</v>
          </cell>
          <cell r="K1628"/>
          <cell r="L1628"/>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cell r="J1630">
            <v>21786.624</v>
          </cell>
          <cell r="K1630"/>
          <cell r="L1630"/>
        </row>
        <row r="1631">
          <cell r="G1631">
            <v>0.36864000000000002</v>
          </cell>
          <cell r="H1631">
            <v>36600</v>
          </cell>
          <cell r="I1631"/>
          <cell r="J1631">
            <v>13492.224</v>
          </cell>
          <cell r="K1631"/>
          <cell r="L1631"/>
        </row>
        <row r="1632">
          <cell r="G1632">
            <v>2.9120000000000001E-3</v>
          </cell>
          <cell r="H1632">
            <v>4800</v>
          </cell>
          <cell r="I1632"/>
          <cell r="J1632"/>
          <cell r="K1632"/>
          <cell r="L1632">
            <v>13.977600000000001</v>
          </cell>
        </row>
        <row r="1633">
          <cell r="G1633">
            <v>25.415800000000001</v>
          </cell>
          <cell r="H1633">
            <v>9890.2211538461524</v>
          </cell>
          <cell r="I1633"/>
          <cell r="J1633"/>
          <cell r="K1633">
            <v>251367.88280192303</v>
          </cell>
          <cell r="L1633"/>
        </row>
        <row r="1634">
          <cell r="G1634">
            <v>25.415800000000001</v>
          </cell>
          <cell r="H1634">
            <v>4300.0961538461543</v>
          </cell>
          <cell r="I1634"/>
          <cell r="J1634"/>
          <cell r="K1634">
            <v>109290.38382692308</v>
          </cell>
          <cell r="L1634"/>
        </row>
        <row r="1635">
          <cell r="G1635">
            <v>1.1499999999999999</v>
          </cell>
          <cell r="H1635">
            <v>360724.15994332609</v>
          </cell>
          <cell r="I1635"/>
          <cell r="J1635">
            <v>4148.3278393482497</v>
          </cell>
          <cell r="K1635"/>
          <cell r="L1635"/>
        </row>
        <row r="1636">
          <cell r="G1636">
            <v>3</v>
          </cell>
          <cell r="H1636">
            <v>360724.15994332609</v>
          </cell>
          <cell r="I1636">
            <v>10821.724798299781</v>
          </cell>
          <cell r="J1636"/>
          <cell r="K1636"/>
          <cell r="L1636"/>
        </row>
        <row r="1637">
          <cell r="G1637" t="str">
            <v>12-03-030</v>
          </cell>
          <cell r="H1637">
            <v>1373728.4169329742</v>
          </cell>
          <cell r="I1637">
            <v>10929.282430299781</v>
          </cell>
          <cell r="J1637">
            <v>1002074.9745593482</v>
          </cell>
          <cell r="K1637">
            <v>360710.1823433261</v>
          </cell>
          <cell r="L1637">
            <v>13.977600000000001</v>
          </cell>
        </row>
        <row r="1638">
          <cell r="I1638"/>
          <cell r="J1638"/>
          <cell r="K1638"/>
          <cell r="L1638"/>
        </row>
        <row r="1639">
          <cell r="G1639">
            <v>1</v>
          </cell>
          <cell r="H1639">
            <v>509123.99999999988</v>
          </cell>
          <cell r="I1639"/>
          <cell r="J1639">
            <v>509123.99999999988</v>
          </cell>
          <cell r="K1639"/>
          <cell r="L1639"/>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cell r="J1641"/>
          <cell r="K1641"/>
          <cell r="L1641">
            <v>9.5616000000000021</v>
          </cell>
        </row>
        <row r="1642">
          <cell r="G1642">
            <v>4.2938999999999998</v>
          </cell>
          <cell r="H1642">
            <v>9890.2211538461524</v>
          </cell>
          <cell r="I1642"/>
          <cell r="J1642"/>
          <cell r="K1642">
            <v>42467.620612499988</v>
          </cell>
          <cell r="L1642"/>
        </row>
        <row r="1643">
          <cell r="G1643">
            <v>1.1499999999999999</v>
          </cell>
          <cell r="H1643">
            <v>42512.695984218451</v>
          </cell>
          <cell r="I1643"/>
          <cell r="J1643">
            <v>488.89600381851216</v>
          </cell>
          <cell r="K1643"/>
          <cell r="L1643"/>
        </row>
        <row r="1644">
          <cell r="G1644">
            <v>3</v>
          </cell>
          <cell r="H1644">
            <v>42512.695984218451</v>
          </cell>
          <cell r="I1644">
            <v>1275.3808795265536</v>
          </cell>
          <cell r="J1644"/>
          <cell r="K1644"/>
          <cell r="L1644"/>
        </row>
        <row r="1645">
          <cell r="G1645" t="str">
            <v>12-03-040</v>
          </cell>
          <cell r="H1645">
            <v>553814.80289956345</v>
          </cell>
          <cell r="I1645">
            <v>1348.9573915265537</v>
          </cell>
          <cell r="J1645">
            <v>509953.1495238184</v>
          </cell>
          <cell r="K1645">
            <v>42503.134384218451</v>
          </cell>
          <cell r="L1645">
            <v>9.5616000000000021</v>
          </cell>
        </row>
        <row r="1646">
          <cell r="I1646"/>
          <cell r="J1646"/>
          <cell r="K1646"/>
          <cell r="L1646"/>
        </row>
        <row r="1647">
          <cell r="G1647">
            <v>1</v>
          </cell>
          <cell r="H1647">
            <v>1630728</v>
          </cell>
          <cell r="I1647"/>
          <cell r="J1647">
            <v>1630728</v>
          </cell>
          <cell r="K1647"/>
          <cell r="L1647"/>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cell r="J1649"/>
          <cell r="K1649"/>
          <cell r="L1649">
            <v>16.627200000000002</v>
          </cell>
        </row>
        <row r="1650">
          <cell r="G1650">
            <v>13.7475</v>
          </cell>
          <cell r="H1650">
            <v>9890.2211538461524</v>
          </cell>
          <cell r="I1650"/>
          <cell r="J1650"/>
          <cell r="K1650">
            <v>135965.8153125</v>
          </cell>
          <cell r="L1650"/>
        </row>
        <row r="1651">
          <cell r="G1651">
            <v>1.1499999999999999</v>
          </cell>
          <cell r="H1651">
            <v>136044.19939263692</v>
          </cell>
          <cell r="I1651"/>
          <cell r="J1651">
            <v>1564.5082930153244</v>
          </cell>
          <cell r="K1651"/>
          <cell r="L1651"/>
        </row>
        <row r="1652">
          <cell r="G1652">
            <v>3</v>
          </cell>
          <cell r="H1652">
            <v>136044.19939263692</v>
          </cell>
          <cell r="I1652">
            <v>4081.3259817791077</v>
          </cell>
          <cell r="J1652"/>
          <cell r="K1652"/>
          <cell r="L1652"/>
        </row>
        <row r="1653">
          <cell r="G1653" t="str">
            <v>12-03-050</v>
          </cell>
          <cell r="H1653">
            <v>1773137.6658114314</v>
          </cell>
          <cell r="I1653">
            <v>4209.2722857791077</v>
          </cell>
          <cell r="J1653">
            <v>1632884.1941330153</v>
          </cell>
          <cell r="K1653">
            <v>136027.57219263693</v>
          </cell>
          <cell r="L1653">
            <v>16.627200000000002</v>
          </cell>
        </row>
        <row r="1654">
          <cell r="I1654"/>
          <cell r="J1654"/>
          <cell r="K1654"/>
          <cell r="L1654"/>
        </row>
        <row r="1655">
          <cell r="G1655">
            <v>1</v>
          </cell>
          <cell r="H1655">
            <v>180236.22959999999</v>
          </cell>
          <cell r="I1655"/>
          <cell r="J1655">
            <v>180236.22959999999</v>
          </cell>
          <cell r="K1655"/>
          <cell r="L1655"/>
        </row>
        <row r="1656">
          <cell r="G1656" t="str">
            <v>12-04-010</v>
          </cell>
          <cell r="H1656">
            <v>180236.22959999999</v>
          </cell>
          <cell r="I1656">
            <v>0</v>
          </cell>
          <cell r="J1656">
            <v>180236.22959999999</v>
          </cell>
          <cell r="K1656">
            <v>0</v>
          </cell>
          <cell r="L1656">
            <v>0</v>
          </cell>
        </row>
        <row r="1657">
          <cell r="I1657"/>
          <cell r="J1657"/>
          <cell r="K1657"/>
          <cell r="L1657"/>
        </row>
        <row r="1658">
          <cell r="G1658">
            <v>1</v>
          </cell>
          <cell r="H1658">
            <v>117153.54923999999</v>
          </cell>
          <cell r="I1658"/>
          <cell r="J1658">
            <v>117153.54923999999</v>
          </cell>
          <cell r="K1658"/>
          <cell r="L1658"/>
        </row>
        <row r="1659">
          <cell r="G1659" t="str">
            <v>12-04-015</v>
          </cell>
          <cell r="H1659">
            <v>117153.54923999999</v>
          </cell>
          <cell r="I1659">
            <v>0</v>
          </cell>
          <cell r="J1659">
            <v>117153.54923999999</v>
          </cell>
          <cell r="K1659">
            <v>0</v>
          </cell>
          <cell r="L1659">
            <v>0</v>
          </cell>
        </row>
        <row r="1660">
          <cell r="I1660"/>
          <cell r="J1660"/>
          <cell r="K1660"/>
          <cell r="L1660"/>
        </row>
        <row r="1661">
          <cell r="G1661">
            <v>1</v>
          </cell>
          <cell r="H1661">
            <v>92214.682560000001</v>
          </cell>
          <cell r="I1661"/>
          <cell r="J1661">
            <v>92214.682560000001</v>
          </cell>
          <cell r="K1661"/>
          <cell r="L1661"/>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cell r="J1663">
            <v>3.0857490000000003</v>
          </cell>
          <cell r="K1663"/>
          <cell r="L1663"/>
        </row>
        <row r="1664">
          <cell r="G1664">
            <v>3</v>
          </cell>
          <cell r="H1664">
            <v>268.32600000000002</v>
          </cell>
          <cell r="I1664">
            <v>8.0497800000000002</v>
          </cell>
          <cell r="J1664"/>
          <cell r="K1664"/>
          <cell r="L1664"/>
        </row>
        <row r="1665">
          <cell r="G1665" t="str">
            <v>12-04-020</v>
          </cell>
          <cell r="H1665">
            <v>93524.032089000015</v>
          </cell>
          <cell r="I1665">
            <v>1037.9377800000002</v>
          </cell>
          <cell r="J1665">
            <v>92217.768309000006</v>
          </cell>
          <cell r="K1665">
            <v>268.32600000000002</v>
          </cell>
          <cell r="L1665">
            <v>0</v>
          </cell>
        </row>
        <row r="1666">
          <cell r="I1666"/>
          <cell r="J1666"/>
          <cell r="K1666"/>
          <cell r="L1666"/>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cell r="J1668">
            <v>479.16666666666669</v>
          </cell>
          <cell r="K1668"/>
          <cell r="L1668"/>
        </row>
        <row r="1669">
          <cell r="G1669">
            <v>0.25</v>
          </cell>
          <cell r="H1669">
            <v>1000.728</v>
          </cell>
          <cell r="I1669"/>
          <cell r="J1669">
            <v>250.18199999999999</v>
          </cell>
          <cell r="K1669"/>
          <cell r="L1669"/>
        </row>
        <row r="1670">
          <cell r="G1670">
            <v>1.03</v>
          </cell>
          <cell r="H1670">
            <v>13600</v>
          </cell>
          <cell r="I1670"/>
          <cell r="J1670">
            <v>14008</v>
          </cell>
          <cell r="K1670"/>
          <cell r="L1670"/>
        </row>
        <row r="1671">
          <cell r="G1671">
            <v>1</v>
          </cell>
          <cell r="H1671">
            <v>666.86102262719999</v>
          </cell>
          <cell r="I1671">
            <v>0</v>
          </cell>
          <cell r="J1671">
            <v>666.86102262719999</v>
          </cell>
          <cell r="K1671">
            <v>0</v>
          </cell>
          <cell r="L1671">
            <v>0</v>
          </cell>
        </row>
        <row r="1672">
          <cell r="G1672">
            <v>0.7752</v>
          </cell>
          <cell r="H1672">
            <v>8600.1923076923085</v>
          </cell>
          <cell r="I1672"/>
          <cell r="J1672"/>
          <cell r="K1672">
            <v>6666.869076923077</v>
          </cell>
          <cell r="L1672"/>
        </row>
        <row r="1673">
          <cell r="G1673">
            <v>0.7752</v>
          </cell>
          <cell r="H1673">
            <v>4300.0961538461543</v>
          </cell>
          <cell r="I1673"/>
          <cell r="J1673"/>
          <cell r="K1673">
            <v>3333.4345384615385</v>
          </cell>
          <cell r="L1673"/>
        </row>
        <row r="1674">
          <cell r="G1674">
            <v>1.1499999999999999</v>
          </cell>
          <cell r="H1674">
            <v>10392.52398576923</v>
          </cell>
          <cell r="I1674"/>
          <cell r="J1674">
            <v>119.51402583634614</v>
          </cell>
          <cell r="K1674"/>
          <cell r="L1674"/>
        </row>
        <row r="1675">
          <cell r="G1675">
            <v>3</v>
          </cell>
          <cell r="H1675">
            <v>10392.52398576923</v>
          </cell>
          <cell r="I1675">
            <v>311.77571957307691</v>
          </cell>
          <cell r="J1675"/>
          <cell r="K1675"/>
          <cell r="L1675"/>
        </row>
        <row r="1676">
          <cell r="G1676" t="str">
            <v>14-01-020</v>
          </cell>
          <cell r="H1676">
            <v>31288.48542047252</v>
          </cell>
          <cell r="I1676">
            <v>1124.367719573077</v>
          </cell>
          <cell r="J1676">
            <v>19771.593715130213</v>
          </cell>
          <cell r="K1676">
            <v>10392.52398576923</v>
          </cell>
          <cell r="L1676">
            <v>0</v>
          </cell>
        </row>
        <row r="1677">
          <cell r="I1677"/>
          <cell r="J1677"/>
          <cell r="K1677"/>
          <cell r="L1677"/>
        </row>
        <row r="1678">
          <cell r="G1678">
            <v>10</v>
          </cell>
          <cell r="H1678">
            <v>12.96</v>
          </cell>
          <cell r="I1678"/>
          <cell r="J1678">
            <v>129.60000000000002</v>
          </cell>
          <cell r="K1678"/>
          <cell r="L1678"/>
        </row>
        <row r="1679">
          <cell r="G1679">
            <v>0.5</v>
          </cell>
          <cell r="H1679">
            <v>1622.7675000000002</v>
          </cell>
          <cell r="I1679">
            <v>643.68000000000006</v>
          </cell>
          <cell r="J1679">
            <v>0</v>
          </cell>
          <cell r="K1679">
            <v>167.70375000000001</v>
          </cell>
          <cell r="L1679">
            <v>0</v>
          </cell>
        </row>
        <row r="1680">
          <cell r="G1680">
            <v>0.3488</v>
          </cell>
          <cell r="H1680">
            <v>5160.1153846153848</v>
          </cell>
          <cell r="I1680"/>
          <cell r="J1680"/>
          <cell r="K1680">
            <v>1799.848246153846</v>
          </cell>
          <cell r="L1680"/>
        </row>
        <row r="1681">
          <cell r="G1681">
            <v>1.1499999999999999</v>
          </cell>
          <cell r="H1681">
            <v>1967.5519961538462</v>
          </cell>
          <cell r="I1681"/>
          <cell r="J1681">
            <v>22.626847955769232</v>
          </cell>
          <cell r="K1681"/>
          <cell r="L1681"/>
        </row>
        <row r="1682">
          <cell r="G1682">
            <v>3</v>
          </cell>
          <cell r="H1682">
            <v>1967.5519961538462</v>
          </cell>
          <cell r="I1682">
            <v>59.026559884615381</v>
          </cell>
          <cell r="J1682"/>
          <cell r="K1682"/>
          <cell r="L1682"/>
        </row>
        <row r="1683">
          <cell r="G1683" t="str">
            <v>14-03-010</v>
          </cell>
          <cell r="H1683">
            <v>2822.4854039942311</v>
          </cell>
          <cell r="I1683">
            <v>702.70655988461544</v>
          </cell>
          <cell r="J1683">
            <v>152.22684795576924</v>
          </cell>
          <cell r="K1683">
            <v>1967.5519961538462</v>
          </cell>
          <cell r="L1683">
            <v>0</v>
          </cell>
        </row>
        <row r="1684">
          <cell r="I1684"/>
          <cell r="J1684"/>
          <cell r="K1684"/>
          <cell r="L1684"/>
        </row>
        <row r="1685">
          <cell r="G1685">
            <v>0.05</v>
          </cell>
          <cell r="H1685">
            <v>32250</v>
          </cell>
          <cell r="I1685"/>
          <cell r="J1685">
            <v>1612.5</v>
          </cell>
          <cell r="K1685"/>
          <cell r="L1685"/>
        </row>
        <row r="1686">
          <cell r="G1686">
            <v>0.31890000000000002</v>
          </cell>
          <cell r="H1686">
            <v>8600.1923076923085</v>
          </cell>
          <cell r="I1686"/>
          <cell r="J1686"/>
          <cell r="K1686">
            <v>2742.6013269230771</v>
          </cell>
          <cell r="L1686"/>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cell r="J1688">
            <v>32.022063540865382</v>
          </cell>
          <cell r="K1688"/>
          <cell r="L1688"/>
        </row>
        <row r="1689">
          <cell r="G1689">
            <v>3</v>
          </cell>
          <cell r="H1689">
            <v>2784.5272644230772</v>
          </cell>
          <cell r="I1689">
            <v>83.535817932692311</v>
          </cell>
          <cell r="J1689"/>
          <cell r="K1689"/>
          <cell r="L1689"/>
        </row>
        <row r="1690">
          <cell r="G1690" t="str">
            <v>14-03-020</v>
          </cell>
          <cell r="H1690">
            <v>4673.5051458966354</v>
          </cell>
          <cell r="I1690">
            <v>244.45581793269233</v>
          </cell>
          <cell r="J1690">
            <v>1644.5220635408655</v>
          </cell>
          <cell r="K1690">
            <v>2784.5272644230772</v>
          </cell>
          <cell r="L1690">
            <v>0</v>
          </cell>
        </row>
        <row r="1691">
          <cell r="I1691"/>
          <cell r="J1691"/>
          <cell r="K1691"/>
          <cell r="L1691"/>
        </row>
        <row r="1692">
          <cell r="G1692">
            <v>1</v>
          </cell>
          <cell r="H1692">
            <v>188662.39999999999</v>
          </cell>
          <cell r="I1692"/>
          <cell r="J1692">
            <v>188662.39999999999</v>
          </cell>
          <cell r="K1692"/>
          <cell r="L1692"/>
        </row>
        <row r="1693">
          <cell r="G1693">
            <v>3.0748000000000002</v>
          </cell>
          <cell r="H1693">
            <v>9890.2211538461524</v>
          </cell>
          <cell r="I1693"/>
          <cell r="J1693"/>
          <cell r="K1693">
            <v>30410.452003846152</v>
          </cell>
          <cell r="L1693"/>
        </row>
        <row r="1694">
          <cell r="G1694">
            <v>1.1499999999999999</v>
          </cell>
          <cell r="H1694">
            <v>30410.452003846152</v>
          </cell>
          <cell r="I1694"/>
          <cell r="J1694">
            <v>349.7201980442307</v>
          </cell>
          <cell r="K1694"/>
          <cell r="L1694"/>
        </row>
        <row r="1695">
          <cell r="G1695">
            <v>3</v>
          </cell>
          <cell r="H1695">
            <v>30410.452003846152</v>
          </cell>
          <cell r="I1695">
            <v>912.31356011538458</v>
          </cell>
          <cell r="J1695"/>
          <cell r="K1695"/>
          <cell r="L1695"/>
        </row>
        <row r="1696">
          <cell r="G1696" t="str">
            <v>16-01-010</v>
          </cell>
          <cell r="H1696">
            <v>220334.88576200575</v>
          </cell>
          <cell r="I1696">
            <v>912.31356011538458</v>
          </cell>
          <cell r="J1696">
            <v>189012.12019804423</v>
          </cell>
          <cell r="K1696">
            <v>30410.452003846152</v>
          </cell>
          <cell r="L1696">
            <v>0</v>
          </cell>
        </row>
        <row r="1697">
          <cell r="I1697"/>
          <cell r="J1697"/>
          <cell r="K1697"/>
          <cell r="L1697"/>
        </row>
        <row r="1698">
          <cell r="G1698">
            <v>1</v>
          </cell>
          <cell r="H1698">
            <v>132170.4</v>
          </cell>
          <cell r="I1698"/>
          <cell r="J1698">
            <v>132170.4</v>
          </cell>
          <cell r="K1698"/>
          <cell r="L1698"/>
        </row>
        <row r="1699">
          <cell r="G1699">
            <v>3.0748000000000002</v>
          </cell>
          <cell r="H1699">
            <v>9890.2211538461524</v>
          </cell>
          <cell r="I1699"/>
          <cell r="J1699"/>
          <cell r="K1699">
            <v>30410.452003846152</v>
          </cell>
          <cell r="L1699"/>
        </row>
        <row r="1700">
          <cell r="G1700">
            <v>1.1499999999999999</v>
          </cell>
          <cell r="H1700">
            <v>30410.452003846152</v>
          </cell>
          <cell r="I1700"/>
          <cell r="J1700">
            <v>349.7201980442307</v>
          </cell>
          <cell r="K1700"/>
          <cell r="L1700"/>
        </row>
        <row r="1701">
          <cell r="G1701">
            <v>3</v>
          </cell>
          <cell r="H1701">
            <v>30410.452003846152</v>
          </cell>
          <cell r="I1701">
            <v>912.31356011538458</v>
          </cell>
          <cell r="J1701"/>
          <cell r="K1701"/>
          <cell r="L1701"/>
        </row>
        <row r="1702">
          <cell r="G1702" t="str">
            <v>16-01-020</v>
          </cell>
          <cell r="H1702">
            <v>163842.88576200575</v>
          </cell>
          <cell r="I1702">
            <v>912.31356011538458</v>
          </cell>
          <cell r="J1702">
            <v>132520.12019804423</v>
          </cell>
          <cell r="K1702">
            <v>30410.452003846152</v>
          </cell>
          <cell r="L1702">
            <v>0</v>
          </cell>
        </row>
        <row r="1703">
          <cell r="I1703"/>
          <cell r="J1703"/>
          <cell r="K1703"/>
          <cell r="L1703"/>
        </row>
        <row r="1704">
          <cell r="G1704">
            <v>1</v>
          </cell>
          <cell r="H1704">
            <v>353742</v>
          </cell>
          <cell r="I1704"/>
          <cell r="J1704">
            <v>353742</v>
          </cell>
          <cell r="K1704"/>
          <cell r="L1704"/>
        </row>
        <row r="1705">
          <cell r="G1705">
            <v>3.0748000000000002</v>
          </cell>
          <cell r="H1705">
            <v>9890.2211538461524</v>
          </cell>
          <cell r="I1705"/>
          <cell r="J1705"/>
          <cell r="K1705">
            <v>30410.452003846152</v>
          </cell>
          <cell r="L1705"/>
        </row>
        <row r="1706">
          <cell r="G1706">
            <v>1.1499999999999999</v>
          </cell>
          <cell r="H1706">
            <v>30410.452003846152</v>
          </cell>
          <cell r="I1706"/>
          <cell r="J1706">
            <v>349.7201980442307</v>
          </cell>
          <cell r="K1706"/>
          <cell r="L1706"/>
        </row>
        <row r="1707">
          <cell r="G1707">
            <v>3</v>
          </cell>
          <cell r="H1707">
            <v>30410.452003846152</v>
          </cell>
          <cell r="I1707">
            <v>912.31356011538458</v>
          </cell>
          <cell r="J1707"/>
          <cell r="K1707"/>
          <cell r="L1707"/>
        </row>
        <row r="1708">
          <cell r="G1708" t="str">
            <v>16-01-040</v>
          </cell>
          <cell r="H1708">
            <v>385414.48576200579</v>
          </cell>
          <cell r="I1708">
            <v>912.31356011538458</v>
          </cell>
          <cell r="J1708">
            <v>354091.7201980442</v>
          </cell>
          <cell r="K1708">
            <v>30410.452003846152</v>
          </cell>
          <cell r="L1708">
            <v>0</v>
          </cell>
        </row>
        <row r="1709">
          <cell r="I1709"/>
          <cell r="J1709"/>
          <cell r="K1709"/>
          <cell r="L1709"/>
        </row>
        <row r="1710">
          <cell r="G1710">
            <v>1</v>
          </cell>
          <cell r="H1710">
            <v>8700</v>
          </cell>
          <cell r="I1710"/>
          <cell r="J1710">
            <v>8700</v>
          </cell>
          <cell r="K1710"/>
          <cell r="L1710"/>
        </row>
        <row r="1711">
          <cell r="G1711">
            <v>0.88270000000000004</v>
          </cell>
          <cell r="H1711">
            <v>9890.2211538461524</v>
          </cell>
          <cell r="I1711"/>
          <cell r="J1711"/>
          <cell r="K1711">
            <v>8730.0982124999991</v>
          </cell>
          <cell r="L1711"/>
        </row>
        <row r="1712">
          <cell r="G1712">
            <v>1.1499999999999999</v>
          </cell>
          <cell r="H1712">
            <v>8730.0982124999991</v>
          </cell>
          <cell r="I1712"/>
          <cell r="J1712">
            <v>100.39612944374998</v>
          </cell>
          <cell r="K1712"/>
          <cell r="L1712"/>
        </row>
        <row r="1713">
          <cell r="G1713">
            <v>3</v>
          </cell>
          <cell r="H1713">
            <v>8730.0982124999991</v>
          </cell>
          <cell r="I1713">
            <v>261.90294637499994</v>
          </cell>
          <cell r="J1713"/>
          <cell r="K1713"/>
          <cell r="L1713"/>
        </row>
        <row r="1714">
          <cell r="G1714" t="str">
            <v>16-01-050</v>
          </cell>
          <cell r="H1714">
            <v>17792.397288318749</v>
          </cell>
          <cell r="I1714">
            <v>261.90294637499994</v>
          </cell>
          <cell r="J1714">
            <v>8800.3961294437504</v>
          </cell>
          <cell r="K1714">
            <v>8730.0982124999991</v>
          </cell>
          <cell r="L1714">
            <v>0</v>
          </cell>
        </row>
        <row r="1715">
          <cell r="I1715"/>
          <cell r="J1715"/>
          <cell r="K1715"/>
          <cell r="L1715"/>
        </row>
        <row r="1716">
          <cell r="G1716">
            <v>1</v>
          </cell>
          <cell r="H1716">
            <v>29772.559999999998</v>
          </cell>
          <cell r="I1716"/>
          <cell r="J1716">
            <v>29772.559999999998</v>
          </cell>
          <cell r="K1716"/>
          <cell r="L1716"/>
        </row>
        <row r="1717">
          <cell r="G1717">
            <v>0.15</v>
          </cell>
          <cell r="H1717">
            <v>1000.728</v>
          </cell>
          <cell r="I1717"/>
          <cell r="J1717">
            <v>150.10919999999999</v>
          </cell>
          <cell r="K1717"/>
          <cell r="L1717"/>
        </row>
        <row r="1718">
          <cell r="G1718">
            <v>0.3</v>
          </cell>
          <cell r="H1718">
            <v>3758.4</v>
          </cell>
          <cell r="I1718"/>
          <cell r="J1718">
            <v>1127.52</v>
          </cell>
          <cell r="K1718"/>
          <cell r="L1718"/>
        </row>
        <row r="1719">
          <cell r="G1719">
            <v>1.9595</v>
          </cell>
          <cell r="H1719">
            <v>9890.2211538461524</v>
          </cell>
          <cell r="I1719"/>
          <cell r="J1719"/>
          <cell r="K1719">
            <v>19379.888350961533</v>
          </cell>
          <cell r="L1719"/>
        </row>
        <row r="1720">
          <cell r="G1720">
            <v>1.1499999999999999</v>
          </cell>
          <cell r="H1720">
            <v>19379.888350961533</v>
          </cell>
          <cell r="I1720"/>
          <cell r="J1720">
            <v>222.86871603605763</v>
          </cell>
          <cell r="K1720"/>
          <cell r="L1720"/>
        </row>
        <row r="1721">
          <cell r="G1721">
            <v>3</v>
          </cell>
          <cell r="H1721">
            <v>19379.888350961533</v>
          </cell>
          <cell r="I1721">
            <v>581.39665052884595</v>
          </cell>
          <cell r="J1721"/>
          <cell r="K1721"/>
          <cell r="L1721"/>
        </row>
        <row r="1722">
          <cell r="G1722" t="str">
            <v>16-01-060</v>
          </cell>
          <cell r="H1722">
            <v>51234.342917526432</v>
          </cell>
          <cell r="I1722">
            <v>581.39665052884595</v>
          </cell>
          <cell r="J1722">
            <v>31273.057916036054</v>
          </cell>
          <cell r="K1722">
            <v>19379.888350961533</v>
          </cell>
          <cell r="L1722">
            <v>0</v>
          </cell>
        </row>
        <row r="1723">
          <cell r="I1723"/>
          <cell r="J1723"/>
          <cell r="K1723"/>
          <cell r="L1723"/>
        </row>
        <row r="1724">
          <cell r="G1724">
            <v>1</v>
          </cell>
          <cell r="H1724">
            <v>7668.0000000000009</v>
          </cell>
          <cell r="I1724"/>
          <cell r="J1724">
            <v>7668.0000000000009</v>
          </cell>
          <cell r="K1724"/>
          <cell r="L1724"/>
        </row>
        <row r="1725">
          <cell r="G1725">
            <v>0.15</v>
          </cell>
          <cell r="H1725">
            <v>1000.728</v>
          </cell>
          <cell r="I1725"/>
          <cell r="J1725">
            <v>150.10919999999999</v>
          </cell>
          <cell r="K1725"/>
          <cell r="L1725"/>
        </row>
        <row r="1726">
          <cell r="G1726">
            <v>0.3</v>
          </cell>
          <cell r="H1726">
            <v>3758.4</v>
          </cell>
          <cell r="I1726"/>
          <cell r="J1726">
            <v>1127.52</v>
          </cell>
          <cell r="K1726"/>
          <cell r="L1726"/>
        </row>
        <row r="1727">
          <cell r="G1727">
            <v>0.52500000000000002</v>
          </cell>
          <cell r="H1727">
            <v>9890.2211538461524</v>
          </cell>
          <cell r="I1727"/>
          <cell r="J1727"/>
          <cell r="K1727">
            <v>5192.3661057692298</v>
          </cell>
          <cell r="L1727"/>
        </row>
        <row r="1728">
          <cell r="G1728">
            <v>1.1499999999999999</v>
          </cell>
          <cell r="H1728">
            <v>5192.3661057692298</v>
          </cell>
          <cell r="I1728"/>
          <cell r="J1728">
            <v>59.712210216346136</v>
          </cell>
          <cell r="K1728"/>
          <cell r="L1728"/>
        </row>
        <row r="1729">
          <cell r="G1729">
            <v>3</v>
          </cell>
          <cell r="H1729">
            <v>5192.3661057692298</v>
          </cell>
          <cell r="I1729">
            <v>155.7709831730769</v>
          </cell>
          <cell r="J1729"/>
          <cell r="K1729"/>
          <cell r="L1729"/>
        </row>
        <row r="1730">
          <cell r="G1730" t="str">
            <v>16-01-070</v>
          </cell>
          <cell r="H1730">
            <v>14353.478499158655</v>
          </cell>
          <cell r="I1730">
            <v>155.7709831730769</v>
          </cell>
          <cell r="J1730">
            <v>9005.3414102163479</v>
          </cell>
          <cell r="K1730">
            <v>5192.3661057692298</v>
          </cell>
          <cell r="L1730">
            <v>0</v>
          </cell>
        </row>
        <row r="1731">
          <cell r="I1731"/>
          <cell r="J1731"/>
          <cell r="K1731"/>
          <cell r="L1731"/>
        </row>
        <row r="1732">
          <cell r="G1732">
            <v>1</v>
          </cell>
          <cell r="H1732">
            <v>219999.8</v>
          </cell>
          <cell r="I1732"/>
          <cell r="J1732">
            <v>219999.8</v>
          </cell>
          <cell r="K1732"/>
          <cell r="L1732"/>
        </row>
        <row r="1733">
          <cell r="G1733">
            <v>1</v>
          </cell>
          <cell r="H1733">
            <v>74900.039999999994</v>
          </cell>
          <cell r="I1733"/>
          <cell r="J1733">
            <v>74900.039999999994</v>
          </cell>
          <cell r="K1733"/>
          <cell r="L1733"/>
        </row>
        <row r="1734">
          <cell r="G1734">
            <v>1</v>
          </cell>
          <cell r="H1734">
            <v>1000.728</v>
          </cell>
          <cell r="I1734"/>
          <cell r="J1734">
            <v>1000.728</v>
          </cell>
          <cell r="K1734"/>
          <cell r="L1734"/>
        </row>
        <row r="1735">
          <cell r="G1735">
            <v>0.25</v>
          </cell>
          <cell r="H1735">
            <v>3758.4</v>
          </cell>
          <cell r="I1735"/>
          <cell r="J1735">
            <v>939.6</v>
          </cell>
          <cell r="K1735"/>
          <cell r="L1735"/>
        </row>
        <row r="1736">
          <cell r="G1736">
            <v>2.1225000000000001</v>
          </cell>
          <cell r="H1736">
            <v>9890.2211538461524</v>
          </cell>
          <cell r="I1736"/>
          <cell r="J1736"/>
          <cell r="K1736">
            <v>20991.99439903846</v>
          </cell>
          <cell r="L1736"/>
        </row>
        <row r="1737">
          <cell r="G1737">
            <v>1.1499999999999999</v>
          </cell>
          <cell r="H1737">
            <v>20991.99439903846</v>
          </cell>
          <cell r="I1737"/>
          <cell r="J1737">
            <v>241.40793558894228</v>
          </cell>
          <cell r="K1737"/>
          <cell r="L1737"/>
        </row>
        <row r="1738">
          <cell r="G1738">
            <v>3</v>
          </cell>
          <cell r="H1738">
            <v>20991.99439903846</v>
          </cell>
          <cell r="I1738">
            <v>629.75983197115374</v>
          </cell>
          <cell r="J1738"/>
          <cell r="K1738"/>
          <cell r="L1738"/>
        </row>
        <row r="1739">
          <cell r="G1739" t="str">
            <v>16-02-010</v>
          </cell>
          <cell r="H1739">
            <v>318703.33016659849</v>
          </cell>
          <cell r="I1739">
            <v>629.75983197115374</v>
          </cell>
          <cell r="J1739">
            <v>297081.57593558892</v>
          </cell>
          <cell r="K1739">
            <v>20991.99439903846</v>
          </cell>
          <cell r="L1739">
            <v>0</v>
          </cell>
        </row>
        <row r="1740">
          <cell r="I1740"/>
          <cell r="J1740"/>
          <cell r="K1740"/>
          <cell r="L1740"/>
        </row>
        <row r="1741">
          <cell r="G1741">
            <v>1</v>
          </cell>
          <cell r="H1741">
            <v>350663.04000000004</v>
          </cell>
          <cell r="I1741"/>
          <cell r="J1741">
            <v>350663.04000000004</v>
          </cell>
          <cell r="K1741"/>
          <cell r="L1741"/>
        </row>
        <row r="1742">
          <cell r="G1742">
            <v>1</v>
          </cell>
          <cell r="H1742">
            <v>74900.039999999994</v>
          </cell>
          <cell r="I1742"/>
          <cell r="J1742">
            <v>74900.039999999994</v>
          </cell>
          <cell r="K1742"/>
          <cell r="L1742"/>
        </row>
        <row r="1743">
          <cell r="G1743">
            <v>1</v>
          </cell>
          <cell r="H1743">
            <v>1000.728</v>
          </cell>
          <cell r="I1743"/>
          <cell r="J1743">
            <v>1000.728</v>
          </cell>
          <cell r="K1743"/>
          <cell r="L1743"/>
        </row>
        <row r="1744">
          <cell r="G1744">
            <v>0.25</v>
          </cell>
          <cell r="H1744">
            <v>3758.4</v>
          </cell>
          <cell r="I1744"/>
          <cell r="J1744">
            <v>939.6</v>
          </cell>
          <cell r="K1744"/>
          <cell r="L1744"/>
        </row>
        <row r="1745">
          <cell r="G1745">
            <v>2.1225000000000001</v>
          </cell>
          <cell r="H1745">
            <v>9890.2211538461524</v>
          </cell>
          <cell r="I1745"/>
          <cell r="J1745"/>
          <cell r="K1745">
            <v>20991.99439903846</v>
          </cell>
          <cell r="L1745"/>
        </row>
        <row r="1746">
          <cell r="G1746">
            <v>1.1499999999999999</v>
          </cell>
          <cell r="H1746">
            <v>20991.99439903846</v>
          </cell>
          <cell r="I1746"/>
          <cell r="J1746">
            <v>241.40793558894228</v>
          </cell>
          <cell r="K1746"/>
          <cell r="L1746"/>
        </row>
        <row r="1747">
          <cell r="G1747">
            <v>3</v>
          </cell>
          <cell r="H1747">
            <v>20991.99439903846</v>
          </cell>
          <cell r="I1747">
            <v>629.75983197115374</v>
          </cell>
          <cell r="J1747"/>
          <cell r="K1747"/>
          <cell r="L1747"/>
        </row>
        <row r="1748">
          <cell r="G1748" t="str">
            <v>16-02-020</v>
          </cell>
          <cell r="H1748">
            <v>449366.57016659854</v>
          </cell>
          <cell r="I1748">
            <v>629.75983197115374</v>
          </cell>
          <cell r="J1748">
            <v>427744.81593558897</v>
          </cell>
          <cell r="K1748">
            <v>20991.99439903846</v>
          </cell>
          <cell r="L1748">
            <v>0</v>
          </cell>
        </row>
        <row r="1749">
          <cell r="I1749"/>
          <cell r="J1749"/>
          <cell r="K1749"/>
          <cell r="L1749"/>
        </row>
        <row r="1750">
          <cell r="G1750">
            <v>1</v>
          </cell>
          <cell r="H1750">
            <v>260910.72000000003</v>
          </cell>
          <cell r="I1750"/>
          <cell r="J1750">
            <v>260910.72000000003</v>
          </cell>
          <cell r="K1750"/>
          <cell r="L1750"/>
        </row>
        <row r="1751">
          <cell r="G1751">
            <v>1</v>
          </cell>
          <cell r="H1751">
            <v>1000.728</v>
          </cell>
          <cell r="I1751"/>
          <cell r="J1751">
            <v>1000.728</v>
          </cell>
          <cell r="K1751"/>
          <cell r="L1751"/>
        </row>
        <row r="1752">
          <cell r="G1752">
            <v>0.25</v>
          </cell>
          <cell r="H1752">
            <v>3758.4</v>
          </cell>
          <cell r="I1752"/>
          <cell r="J1752">
            <v>939.6</v>
          </cell>
          <cell r="K1752"/>
          <cell r="L1752"/>
        </row>
        <row r="1753">
          <cell r="G1753">
            <v>2.1225000000000001</v>
          </cell>
          <cell r="H1753">
            <v>9890.2211538461524</v>
          </cell>
          <cell r="I1753"/>
          <cell r="J1753"/>
          <cell r="K1753">
            <v>20991.99439903846</v>
          </cell>
          <cell r="L1753"/>
        </row>
        <row r="1754">
          <cell r="G1754">
            <v>1.1499999999999999</v>
          </cell>
          <cell r="H1754">
            <v>20991.99439903846</v>
          </cell>
          <cell r="I1754"/>
          <cell r="J1754">
            <v>241.40793558894228</v>
          </cell>
          <cell r="K1754"/>
          <cell r="L1754"/>
        </row>
        <row r="1755">
          <cell r="G1755">
            <v>3</v>
          </cell>
          <cell r="H1755">
            <v>20991.99439903846</v>
          </cell>
          <cell r="I1755">
            <v>629.75983197115374</v>
          </cell>
          <cell r="J1755"/>
          <cell r="K1755"/>
          <cell r="L1755"/>
        </row>
        <row r="1756">
          <cell r="G1756" t="str">
            <v>16-02-030</v>
          </cell>
          <cell r="H1756">
            <v>284714.21016659855</v>
          </cell>
          <cell r="I1756">
            <v>629.75983197115374</v>
          </cell>
          <cell r="J1756">
            <v>263092.45593558898</v>
          </cell>
          <cell r="K1756">
            <v>20991.99439903846</v>
          </cell>
          <cell r="L1756">
            <v>0</v>
          </cell>
        </row>
        <row r="1757">
          <cell r="I1757"/>
          <cell r="J1757"/>
          <cell r="K1757"/>
          <cell r="L1757"/>
        </row>
        <row r="1758">
          <cell r="G1758">
            <v>1</v>
          </cell>
          <cell r="H1758">
            <v>131160.03999999998</v>
          </cell>
          <cell r="I1758"/>
          <cell r="J1758">
            <v>131160.03999999998</v>
          </cell>
          <cell r="K1758"/>
          <cell r="L1758"/>
        </row>
        <row r="1759">
          <cell r="G1759">
            <v>1</v>
          </cell>
          <cell r="H1759">
            <v>11504.88</v>
          </cell>
          <cell r="I1759"/>
          <cell r="J1759">
            <v>11504.88</v>
          </cell>
          <cell r="K1759"/>
          <cell r="L1759"/>
        </row>
        <row r="1760">
          <cell r="G1760">
            <v>1</v>
          </cell>
          <cell r="H1760">
            <v>7597.9999999999991</v>
          </cell>
          <cell r="I1760"/>
          <cell r="J1760">
            <v>7597.9999999999991</v>
          </cell>
          <cell r="K1760"/>
          <cell r="L1760"/>
        </row>
        <row r="1761">
          <cell r="G1761">
            <v>2.1225000000000001</v>
          </cell>
          <cell r="H1761">
            <v>9890.2211538461524</v>
          </cell>
          <cell r="I1761"/>
          <cell r="J1761"/>
          <cell r="K1761">
            <v>20991.99439903846</v>
          </cell>
          <cell r="L1761"/>
        </row>
        <row r="1762">
          <cell r="G1762">
            <v>1.1499999999999999</v>
          </cell>
          <cell r="H1762">
            <v>20991.99439903846</v>
          </cell>
          <cell r="I1762"/>
          <cell r="J1762">
            <v>241.40793558894228</v>
          </cell>
          <cell r="K1762"/>
          <cell r="L1762"/>
        </row>
        <row r="1763">
          <cell r="G1763">
            <v>3</v>
          </cell>
          <cell r="H1763">
            <v>20991.99439903846</v>
          </cell>
          <cell r="I1763">
            <v>629.75983197115374</v>
          </cell>
          <cell r="J1763"/>
          <cell r="K1763"/>
          <cell r="L1763"/>
        </row>
        <row r="1764">
          <cell r="G1764" t="str">
            <v>16-02-040</v>
          </cell>
          <cell r="H1764">
            <v>172126.08216659853</v>
          </cell>
          <cell r="I1764">
            <v>629.75983197115374</v>
          </cell>
          <cell r="J1764">
            <v>150504.32793558892</v>
          </cell>
          <cell r="K1764">
            <v>20991.99439903846</v>
          </cell>
          <cell r="L1764">
            <v>0</v>
          </cell>
        </row>
        <row r="1765">
          <cell r="I1765"/>
          <cell r="J1765"/>
          <cell r="K1765"/>
          <cell r="L1765"/>
        </row>
        <row r="1766">
          <cell r="G1766">
            <v>1</v>
          </cell>
          <cell r="H1766">
            <v>490000.24</v>
          </cell>
          <cell r="I1766"/>
          <cell r="J1766">
            <v>490000.24</v>
          </cell>
          <cell r="K1766"/>
          <cell r="L1766"/>
        </row>
        <row r="1767">
          <cell r="G1767">
            <v>1</v>
          </cell>
          <cell r="H1767">
            <v>1000.728</v>
          </cell>
          <cell r="I1767"/>
          <cell r="J1767">
            <v>1000.728</v>
          </cell>
          <cell r="K1767"/>
          <cell r="L1767"/>
        </row>
        <row r="1768">
          <cell r="G1768">
            <v>0.25</v>
          </cell>
          <cell r="H1768">
            <v>3758.4</v>
          </cell>
          <cell r="I1768"/>
          <cell r="J1768">
            <v>939.6</v>
          </cell>
          <cell r="K1768"/>
          <cell r="L1768"/>
        </row>
        <row r="1769">
          <cell r="G1769">
            <v>2.1225000000000001</v>
          </cell>
          <cell r="H1769">
            <v>9890.2211538461524</v>
          </cell>
          <cell r="I1769"/>
          <cell r="J1769"/>
          <cell r="K1769">
            <v>20991.99439903846</v>
          </cell>
          <cell r="L1769"/>
        </row>
        <row r="1770">
          <cell r="G1770">
            <v>1.1499999999999999</v>
          </cell>
          <cell r="H1770">
            <v>20991.99439903846</v>
          </cell>
          <cell r="I1770"/>
          <cell r="J1770">
            <v>241.40793558894228</v>
          </cell>
          <cell r="K1770"/>
          <cell r="L1770"/>
        </row>
        <row r="1771">
          <cell r="G1771">
            <v>3</v>
          </cell>
          <cell r="H1771">
            <v>20991.99439903846</v>
          </cell>
          <cell r="I1771">
            <v>629.75983197115374</v>
          </cell>
          <cell r="J1771"/>
          <cell r="K1771"/>
          <cell r="L1771"/>
        </row>
        <row r="1772">
          <cell r="G1772" t="str">
            <v>16-02-050</v>
          </cell>
          <cell r="H1772">
            <v>513803.73016659851</v>
          </cell>
          <cell r="I1772">
            <v>629.75983197115374</v>
          </cell>
          <cell r="J1772">
            <v>492181.97593558894</v>
          </cell>
          <cell r="K1772">
            <v>20991.99439903846</v>
          </cell>
          <cell r="L1772">
            <v>0</v>
          </cell>
        </row>
        <row r="1773">
          <cell r="I1773"/>
          <cell r="J1773"/>
          <cell r="K1773"/>
          <cell r="L1773"/>
        </row>
        <row r="1774">
          <cell r="G1774">
            <v>1</v>
          </cell>
          <cell r="H1774">
            <v>159135.75999999998</v>
          </cell>
          <cell r="I1774"/>
          <cell r="J1774">
            <v>159135.75999999998</v>
          </cell>
          <cell r="K1774"/>
          <cell r="L1774"/>
        </row>
        <row r="1775">
          <cell r="G1775">
            <v>1</v>
          </cell>
          <cell r="H1775">
            <v>1000.728</v>
          </cell>
          <cell r="I1775"/>
          <cell r="J1775">
            <v>1000.728</v>
          </cell>
          <cell r="K1775"/>
          <cell r="L1775"/>
        </row>
        <row r="1776">
          <cell r="G1776">
            <v>0.25</v>
          </cell>
          <cell r="H1776">
            <v>3758.4</v>
          </cell>
          <cell r="I1776"/>
          <cell r="J1776">
            <v>939.6</v>
          </cell>
          <cell r="K1776"/>
          <cell r="L1776"/>
        </row>
        <row r="1777">
          <cell r="G1777">
            <v>1.8867</v>
          </cell>
          <cell r="H1777">
            <v>9890.2211538461524</v>
          </cell>
          <cell r="I1777"/>
          <cell r="J1777"/>
          <cell r="K1777">
            <v>18659.880250961534</v>
          </cell>
          <cell r="L1777"/>
        </row>
        <row r="1778">
          <cell r="G1778">
            <v>1.1499999999999999</v>
          </cell>
          <cell r="H1778">
            <v>18659.880250961534</v>
          </cell>
          <cell r="I1778"/>
          <cell r="J1778">
            <v>214.58862288605764</v>
          </cell>
          <cell r="K1778"/>
          <cell r="L1778"/>
        </row>
        <row r="1779">
          <cell r="G1779">
            <v>3</v>
          </cell>
          <cell r="H1779">
            <v>18659.880250961534</v>
          </cell>
          <cell r="I1779">
            <v>559.79640752884598</v>
          </cell>
          <cell r="J1779"/>
          <cell r="K1779"/>
          <cell r="L1779"/>
        </row>
        <row r="1780">
          <cell r="G1780" t="str">
            <v>16-02-060</v>
          </cell>
          <cell r="H1780">
            <v>180510.35328137642</v>
          </cell>
          <cell r="I1780">
            <v>559.79640752884598</v>
          </cell>
          <cell r="J1780">
            <v>161290.67662288604</v>
          </cell>
          <cell r="K1780">
            <v>18659.880250961534</v>
          </cell>
          <cell r="L1780">
            <v>0</v>
          </cell>
        </row>
        <row r="1781">
          <cell r="I1781"/>
          <cell r="J1781"/>
          <cell r="K1781"/>
          <cell r="L1781"/>
        </row>
        <row r="1782">
          <cell r="G1782">
            <v>1</v>
          </cell>
          <cell r="H1782">
            <v>266336.51039999997</v>
          </cell>
          <cell r="I1782"/>
          <cell r="J1782">
            <v>266336.51039999997</v>
          </cell>
          <cell r="K1782"/>
          <cell r="L1782"/>
        </row>
        <row r="1783">
          <cell r="G1783">
            <v>1</v>
          </cell>
          <cell r="H1783">
            <v>1000.728</v>
          </cell>
          <cell r="I1783"/>
          <cell r="J1783">
            <v>1000.728</v>
          </cell>
          <cell r="K1783"/>
          <cell r="L1783"/>
        </row>
        <row r="1784">
          <cell r="G1784">
            <v>0.25</v>
          </cell>
          <cell r="H1784">
            <v>3758.4</v>
          </cell>
          <cell r="I1784"/>
          <cell r="J1784">
            <v>939.6</v>
          </cell>
          <cell r="K1784"/>
          <cell r="L1784"/>
        </row>
        <row r="1785">
          <cell r="G1785">
            <v>1.8867</v>
          </cell>
          <cell r="H1785">
            <v>9890.2211538461524</v>
          </cell>
          <cell r="I1785"/>
          <cell r="J1785"/>
          <cell r="K1785">
            <v>18659.880250961534</v>
          </cell>
          <cell r="L1785"/>
        </row>
        <row r="1786">
          <cell r="G1786">
            <v>1.1499999999999999</v>
          </cell>
          <cell r="H1786">
            <v>18659.880250961534</v>
          </cell>
          <cell r="I1786"/>
          <cell r="J1786">
            <v>214.58862288605764</v>
          </cell>
          <cell r="K1786"/>
          <cell r="L1786"/>
        </row>
        <row r="1787">
          <cell r="G1787">
            <v>3</v>
          </cell>
          <cell r="H1787">
            <v>18659.880250961534</v>
          </cell>
          <cell r="I1787">
            <v>559.79640752884598</v>
          </cell>
          <cell r="J1787"/>
          <cell r="K1787"/>
          <cell r="L1787"/>
        </row>
        <row r="1788">
          <cell r="G1788" t="str">
            <v>16-02-070</v>
          </cell>
          <cell r="H1788">
            <v>287711.10368137638</v>
          </cell>
          <cell r="I1788">
            <v>559.79640752884598</v>
          </cell>
          <cell r="J1788">
            <v>268491.427022886</v>
          </cell>
          <cell r="K1788">
            <v>18659.880250961534</v>
          </cell>
          <cell r="L1788">
            <v>0</v>
          </cell>
        </row>
        <row r="1789">
          <cell r="I1789"/>
          <cell r="J1789"/>
          <cell r="K1789"/>
          <cell r="L1789"/>
        </row>
        <row r="1790">
          <cell r="G1790">
            <v>1</v>
          </cell>
          <cell r="H1790">
            <v>98026.959999999992</v>
          </cell>
          <cell r="I1790"/>
          <cell r="J1790">
            <v>98026.959999999992</v>
          </cell>
          <cell r="K1790"/>
          <cell r="L1790"/>
        </row>
        <row r="1791">
          <cell r="G1791">
            <v>1</v>
          </cell>
          <cell r="H1791">
            <v>1000.728</v>
          </cell>
          <cell r="I1791"/>
          <cell r="J1791">
            <v>1000.728</v>
          </cell>
          <cell r="K1791"/>
          <cell r="L1791"/>
        </row>
        <row r="1792">
          <cell r="G1792">
            <v>0.25</v>
          </cell>
          <cell r="H1792">
            <v>3758.4</v>
          </cell>
          <cell r="I1792"/>
          <cell r="J1792">
            <v>939.6</v>
          </cell>
          <cell r="K1792"/>
          <cell r="L1792"/>
        </row>
        <row r="1793">
          <cell r="G1793">
            <v>1.8867</v>
          </cell>
          <cell r="H1793">
            <v>9890.2211538461524</v>
          </cell>
          <cell r="I1793"/>
          <cell r="J1793"/>
          <cell r="K1793">
            <v>18659.880250961534</v>
          </cell>
          <cell r="L1793"/>
        </row>
        <row r="1794">
          <cell r="G1794">
            <v>1.1499999999999999</v>
          </cell>
          <cell r="H1794">
            <v>18659.880250961534</v>
          </cell>
          <cell r="I1794"/>
          <cell r="J1794">
            <v>214.58862288605764</v>
          </cell>
          <cell r="K1794"/>
          <cell r="L1794"/>
        </row>
        <row r="1795">
          <cell r="G1795">
            <v>3</v>
          </cell>
          <cell r="H1795">
            <v>18659.880250961534</v>
          </cell>
          <cell r="I1795">
            <v>559.79640752884598</v>
          </cell>
          <cell r="J1795"/>
          <cell r="K1795"/>
          <cell r="L1795"/>
        </row>
        <row r="1796">
          <cell r="G1796" t="str">
            <v>16-02-075</v>
          </cell>
          <cell r="H1796">
            <v>119401.55328137644</v>
          </cell>
          <cell r="I1796">
            <v>559.79640752884598</v>
          </cell>
          <cell r="J1796">
            <v>100181.87662288606</v>
          </cell>
          <cell r="K1796">
            <v>18659.880250961534</v>
          </cell>
          <cell r="L1796">
            <v>0</v>
          </cell>
        </row>
        <row r="1797">
          <cell r="I1797"/>
          <cell r="J1797"/>
          <cell r="K1797"/>
          <cell r="L1797"/>
        </row>
        <row r="1798">
          <cell r="G1798">
            <v>1</v>
          </cell>
          <cell r="H1798">
            <v>86300</v>
          </cell>
          <cell r="I1798"/>
          <cell r="J1798">
            <v>86300</v>
          </cell>
          <cell r="K1798"/>
          <cell r="L1798"/>
        </row>
        <row r="1799">
          <cell r="G1799">
            <v>1</v>
          </cell>
          <cell r="H1799">
            <v>1000.728</v>
          </cell>
          <cell r="I1799"/>
          <cell r="J1799">
            <v>1000.728</v>
          </cell>
          <cell r="K1799"/>
          <cell r="L1799"/>
        </row>
        <row r="1800">
          <cell r="G1800">
            <v>1.8867</v>
          </cell>
          <cell r="H1800">
            <v>9890.2211538461524</v>
          </cell>
          <cell r="I1800"/>
          <cell r="J1800"/>
          <cell r="K1800">
            <v>18659.880250961534</v>
          </cell>
          <cell r="L1800"/>
        </row>
        <row r="1801">
          <cell r="G1801">
            <v>1.1499999999999999</v>
          </cell>
          <cell r="H1801">
            <v>18659.880250961534</v>
          </cell>
          <cell r="I1801"/>
          <cell r="J1801">
            <v>214.58862288605764</v>
          </cell>
          <cell r="K1801"/>
          <cell r="L1801"/>
        </row>
        <row r="1802">
          <cell r="G1802">
            <v>3</v>
          </cell>
          <cell r="H1802">
            <v>18659.880250961534</v>
          </cell>
          <cell r="I1802">
            <v>559.79640752884598</v>
          </cell>
          <cell r="J1802"/>
          <cell r="K1802"/>
          <cell r="L1802"/>
        </row>
        <row r="1803">
          <cell r="G1803" t="str">
            <v>16-02-080</v>
          </cell>
          <cell r="H1803">
            <v>106734.99328137645</v>
          </cell>
          <cell r="I1803">
            <v>559.79640752884598</v>
          </cell>
          <cell r="J1803">
            <v>87515.316622886065</v>
          </cell>
          <cell r="K1803">
            <v>18659.880250961534</v>
          </cell>
          <cell r="L1803">
            <v>0</v>
          </cell>
        </row>
        <row r="1804">
          <cell r="I1804"/>
          <cell r="J1804"/>
          <cell r="K1804"/>
          <cell r="L1804"/>
        </row>
        <row r="1805">
          <cell r="G1805">
            <v>1</v>
          </cell>
          <cell r="H1805">
            <v>86300</v>
          </cell>
          <cell r="I1805"/>
          <cell r="J1805">
            <v>86300</v>
          </cell>
          <cell r="K1805"/>
          <cell r="L1805"/>
        </row>
        <row r="1806">
          <cell r="G1806">
            <v>1.8867</v>
          </cell>
          <cell r="H1806">
            <v>9890.2211538461524</v>
          </cell>
          <cell r="I1806"/>
          <cell r="J1806"/>
          <cell r="K1806">
            <v>18659.880250961534</v>
          </cell>
          <cell r="L1806"/>
        </row>
        <row r="1807">
          <cell r="G1807">
            <v>1</v>
          </cell>
          <cell r="H1807">
            <v>1000.728</v>
          </cell>
          <cell r="I1807"/>
          <cell r="J1807">
            <v>1000.728</v>
          </cell>
          <cell r="K1807"/>
          <cell r="L1807"/>
        </row>
        <row r="1808">
          <cell r="G1808">
            <v>1.1499999999999999</v>
          </cell>
          <cell r="H1808">
            <v>18659.880250961534</v>
          </cell>
          <cell r="I1808"/>
          <cell r="J1808">
            <v>214.58862288605764</v>
          </cell>
          <cell r="K1808"/>
          <cell r="L1808"/>
        </row>
        <row r="1809">
          <cell r="G1809">
            <v>3</v>
          </cell>
          <cell r="H1809">
            <v>18659.880250961534</v>
          </cell>
          <cell r="I1809">
            <v>559.79640752884598</v>
          </cell>
          <cell r="J1809"/>
          <cell r="K1809"/>
          <cell r="L1809"/>
        </row>
        <row r="1810">
          <cell r="G1810" t="str">
            <v>16-02-090</v>
          </cell>
          <cell r="H1810">
            <v>106734.99328137645</v>
          </cell>
          <cell r="I1810">
            <v>559.79640752884598</v>
          </cell>
          <cell r="J1810">
            <v>87515.316622886065</v>
          </cell>
          <cell r="K1810">
            <v>18659.880250961534</v>
          </cell>
          <cell r="L1810">
            <v>0</v>
          </cell>
        </row>
        <row r="1811">
          <cell r="I1811"/>
          <cell r="J1811"/>
          <cell r="K1811"/>
          <cell r="L1811"/>
        </row>
        <row r="1812">
          <cell r="G1812">
            <v>1</v>
          </cell>
          <cell r="H1812">
            <v>187172.96</v>
          </cell>
          <cell r="I1812"/>
          <cell r="J1812">
            <v>187172.96</v>
          </cell>
          <cell r="K1812"/>
          <cell r="L1812"/>
        </row>
        <row r="1813">
          <cell r="G1813">
            <v>1</v>
          </cell>
          <cell r="H1813">
            <v>67280</v>
          </cell>
          <cell r="I1813"/>
          <cell r="J1813">
            <v>67280</v>
          </cell>
          <cell r="K1813"/>
          <cell r="L1813"/>
        </row>
        <row r="1814">
          <cell r="G1814">
            <v>0.5</v>
          </cell>
          <cell r="H1814">
            <v>486.00000000000006</v>
          </cell>
          <cell r="I1814"/>
          <cell r="J1814">
            <v>243.00000000000003</v>
          </cell>
          <cell r="K1814"/>
          <cell r="L1814"/>
        </row>
        <row r="1815">
          <cell r="G1815">
            <v>2.0728</v>
          </cell>
          <cell r="H1815">
            <v>9890.2211538461524</v>
          </cell>
          <cell r="I1815"/>
          <cell r="J1815"/>
          <cell r="K1815">
            <v>20500.450407692304</v>
          </cell>
          <cell r="L1815"/>
        </row>
        <row r="1816">
          <cell r="G1816">
            <v>1.1499999999999999</v>
          </cell>
          <cell r="H1816">
            <v>20500.450407692304</v>
          </cell>
          <cell r="I1816"/>
          <cell r="J1816">
            <v>235.75517968846145</v>
          </cell>
          <cell r="K1816"/>
          <cell r="L1816"/>
        </row>
        <row r="1817">
          <cell r="G1817">
            <v>3</v>
          </cell>
          <cell r="H1817">
            <v>20500.450407692304</v>
          </cell>
          <cell r="I1817">
            <v>615.01351223076915</v>
          </cell>
          <cell r="J1817"/>
          <cell r="K1817"/>
          <cell r="L1817"/>
        </row>
        <row r="1818">
          <cell r="G1818" t="str">
            <v>16-03-010</v>
          </cell>
          <cell r="H1818">
            <v>276047.17909961153</v>
          </cell>
          <cell r="I1818">
            <v>615.01351223076915</v>
          </cell>
          <cell r="J1818">
            <v>254931.71517968844</v>
          </cell>
          <cell r="K1818">
            <v>20500.450407692304</v>
          </cell>
          <cell r="L1818">
            <v>0</v>
          </cell>
        </row>
        <row r="1819">
          <cell r="I1819"/>
          <cell r="J1819"/>
          <cell r="K1819"/>
          <cell r="L1819"/>
        </row>
        <row r="1820">
          <cell r="G1820">
            <v>1</v>
          </cell>
          <cell r="H1820">
            <v>172654.4</v>
          </cell>
          <cell r="I1820"/>
          <cell r="J1820">
            <v>172654.4</v>
          </cell>
          <cell r="K1820"/>
          <cell r="L1820"/>
        </row>
        <row r="1821">
          <cell r="G1821">
            <v>1</v>
          </cell>
          <cell r="H1821">
            <v>67280</v>
          </cell>
          <cell r="I1821"/>
          <cell r="J1821">
            <v>67280</v>
          </cell>
          <cell r="K1821"/>
          <cell r="L1821"/>
        </row>
        <row r="1822">
          <cell r="G1822">
            <v>0.5</v>
          </cell>
          <cell r="H1822">
            <v>486.00000000000006</v>
          </cell>
          <cell r="I1822"/>
          <cell r="J1822">
            <v>243.00000000000003</v>
          </cell>
          <cell r="K1822"/>
          <cell r="L1822"/>
        </row>
        <row r="1823">
          <cell r="G1823">
            <v>2.0728</v>
          </cell>
          <cell r="H1823">
            <v>9890.2211538461524</v>
          </cell>
          <cell r="I1823"/>
          <cell r="J1823"/>
          <cell r="K1823">
            <v>20500.450407692304</v>
          </cell>
          <cell r="L1823"/>
        </row>
        <row r="1824">
          <cell r="G1824">
            <v>1.1499999999999999</v>
          </cell>
          <cell r="H1824">
            <v>20500.450407692304</v>
          </cell>
          <cell r="I1824"/>
          <cell r="J1824">
            <v>235.75517968846145</v>
          </cell>
          <cell r="K1824"/>
          <cell r="L1824"/>
        </row>
        <row r="1825">
          <cell r="G1825">
            <v>3</v>
          </cell>
          <cell r="H1825">
            <v>20500.450407692304</v>
          </cell>
          <cell r="I1825">
            <v>615.01351223076915</v>
          </cell>
          <cell r="J1825"/>
          <cell r="K1825"/>
          <cell r="L1825"/>
        </row>
        <row r="1826">
          <cell r="G1826" t="str">
            <v>16-03-030</v>
          </cell>
          <cell r="H1826">
            <v>261528.61909961153</v>
          </cell>
          <cell r="I1826">
            <v>615.01351223076915</v>
          </cell>
          <cell r="J1826">
            <v>240413.15517968845</v>
          </cell>
          <cell r="K1826">
            <v>20500.450407692304</v>
          </cell>
          <cell r="L1826">
            <v>0</v>
          </cell>
        </row>
        <row r="1827">
          <cell r="I1827"/>
          <cell r="J1827"/>
          <cell r="K1827"/>
          <cell r="L1827"/>
        </row>
        <row r="1828">
          <cell r="G1828">
            <v>1</v>
          </cell>
          <cell r="H1828">
            <v>189915.19999999998</v>
          </cell>
          <cell r="I1828"/>
          <cell r="J1828">
            <v>189915.19999999998</v>
          </cell>
          <cell r="K1828"/>
          <cell r="L1828"/>
        </row>
        <row r="1829">
          <cell r="G1829">
            <v>1</v>
          </cell>
          <cell r="H1829">
            <v>67280</v>
          </cell>
          <cell r="I1829"/>
          <cell r="J1829">
            <v>67280</v>
          </cell>
          <cell r="K1829"/>
          <cell r="L1829"/>
        </row>
        <row r="1830">
          <cell r="G1830">
            <v>0.5</v>
          </cell>
          <cell r="H1830">
            <v>486.00000000000006</v>
          </cell>
          <cell r="I1830"/>
          <cell r="J1830">
            <v>243.00000000000003</v>
          </cell>
          <cell r="K1830"/>
          <cell r="L1830"/>
        </row>
        <row r="1831">
          <cell r="G1831">
            <v>2.0728</v>
          </cell>
          <cell r="H1831">
            <v>9890.2211538461524</v>
          </cell>
          <cell r="I1831"/>
          <cell r="J1831"/>
          <cell r="K1831">
            <v>20500.450407692304</v>
          </cell>
          <cell r="L1831"/>
        </row>
        <row r="1832">
          <cell r="G1832">
            <v>1.1499999999999999</v>
          </cell>
          <cell r="H1832">
            <v>20500.450407692304</v>
          </cell>
          <cell r="I1832"/>
          <cell r="J1832">
            <v>235.75517968846145</v>
          </cell>
          <cell r="K1832"/>
          <cell r="L1832"/>
        </row>
        <row r="1833">
          <cell r="G1833">
            <v>3</v>
          </cell>
          <cell r="H1833">
            <v>20500.450407692304</v>
          </cell>
          <cell r="I1833">
            <v>615.01351223076915</v>
          </cell>
          <cell r="J1833"/>
          <cell r="K1833"/>
          <cell r="L1833"/>
        </row>
        <row r="1834">
          <cell r="G1834" t="str">
            <v>16-03-040</v>
          </cell>
          <cell r="H1834">
            <v>278789.41909961152</v>
          </cell>
          <cell r="I1834">
            <v>615.01351223076915</v>
          </cell>
          <cell r="J1834">
            <v>257673.95517968843</v>
          </cell>
          <cell r="K1834">
            <v>20500.450407692304</v>
          </cell>
          <cell r="L1834">
            <v>0</v>
          </cell>
        </row>
        <row r="1835">
          <cell r="I1835"/>
          <cell r="J1835"/>
          <cell r="K1835"/>
          <cell r="L1835"/>
        </row>
        <row r="1836">
          <cell r="G1836">
            <v>1</v>
          </cell>
          <cell r="H1836">
            <v>196040</v>
          </cell>
          <cell r="I1836"/>
          <cell r="J1836">
            <v>196040</v>
          </cell>
          <cell r="K1836"/>
          <cell r="L1836"/>
        </row>
        <row r="1837">
          <cell r="G1837">
            <v>1</v>
          </cell>
          <cell r="H1837">
            <v>67280</v>
          </cell>
          <cell r="I1837"/>
          <cell r="J1837">
            <v>67280</v>
          </cell>
          <cell r="K1837"/>
          <cell r="L1837"/>
        </row>
        <row r="1838">
          <cell r="G1838">
            <v>0.5</v>
          </cell>
          <cell r="H1838">
            <v>486.00000000000006</v>
          </cell>
          <cell r="I1838"/>
          <cell r="J1838">
            <v>243.00000000000003</v>
          </cell>
          <cell r="K1838"/>
          <cell r="L1838"/>
        </row>
        <row r="1839">
          <cell r="G1839">
            <v>2.0728</v>
          </cell>
          <cell r="H1839">
            <v>9890.2211538461524</v>
          </cell>
          <cell r="I1839"/>
          <cell r="J1839"/>
          <cell r="K1839">
            <v>20500.450407692304</v>
          </cell>
          <cell r="L1839"/>
        </row>
        <row r="1840">
          <cell r="G1840">
            <v>1.1499999999999999</v>
          </cell>
          <cell r="H1840">
            <v>20500.450407692304</v>
          </cell>
          <cell r="I1840"/>
          <cell r="J1840">
            <v>235.75517968846145</v>
          </cell>
          <cell r="K1840"/>
          <cell r="L1840"/>
        </row>
        <row r="1841">
          <cell r="G1841">
            <v>3</v>
          </cell>
          <cell r="H1841">
            <v>20500.450407692304</v>
          </cell>
          <cell r="I1841">
            <v>615.01351223076915</v>
          </cell>
          <cell r="J1841"/>
          <cell r="K1841"/>
          <cell r="L1841"/>
        </row>
        <row r="1842">
          <cell r="G1842" t="str">
            <v>16-03-050</v>
          </cell>
          <cell r="H1842">
            <v>284914.21909961151</v>
          </cell>
          <cell r="I1842">
            <v>615.01351223076915</v>
          </cell>
          <cell r="J1842">
            <v>263798.75517968845</v>
          </cell>
          <cell r="K1842">
            <v>20500.450407692304</v>
          </cell>
          <cell r="L1842">
            <v>0</v>
          </cell>
        </row>
        <row r="1843">
          <cell r="I1843"/>
          <cell r="J1843"/>
          <cell r="K1843"/>
          <cell r="L1843"/>
        </row>
        <row r="1844">
          <cell r="G1844">
            <v>1</v>
          </cell>
          <cell r="H1844">
            <v>81100.239999999991</v>
          </cell>
          <cell r="I1844"/>
          <cell r="J1844">
            <v>81100.239999999991</v>
          </cell>
          <cell r="K1844"/>
          <cell r="L1844"/>
        </row>
        <row r="1845">
          <cell r="G1845">
            <v>1.8088</v>
          </cell>
          <cell r="H1845">
            <v>9890.2211538461524</v>
          </cell>
          <cell r="I1845"/>
          <cell r="J1845"/>
          <cell r="K1845">
            <v>17889.432023076919</v>
          </cell>
          <cell r="L1845"/>
        </row>
        <row r="1846">
          <cell r="G1846">
            <v>1.1499999999999999</v>
          </cell>
          <cell r="H1846">
            <v>17889.432023076919</v>
          </cell>
          <cell r="I1846"/>
          <cell r="J1846">
            <v>205.72846826538455</v>
          </cell>
          <cell r="K1846"/>
          <cell r="L1846"/>
        </row>
        <row r="1847">
          <cell r="G1847">
            <v>3</v>
          </cell>
          <cell r="H1847">
            <v>17889.432023076919</v>
          </cell>
          <cell r="I1847">
            <v>536.68296069230757</v>
          </cell>
          <cell r="J1847"/>
          <cell r="K1847"/>
          <cell r="L1847"/>
        </row>
        <row r="1848">
          <cell r="G1848" t="str">
            <v>16-03-060</v>
          </cell>
          <cell r="H1848">
            <v>99732.083452034611</v>
          </cell>
          <cell r="I1848">
            <v>536.68296069230757</v>
          </cell>
          <cell r="J1848">
            <v>81305.968468265375</v>
          </cell>
          <cell r="K1848">
            <v>17889.432023076919</v>
          </cell>
          <cell r="L1848">
            <v>0</v>
          </cell>
        </row>
        <row r="1849">
          <cell r="I1849"/>
          <cell r="J1849"/>
          <cell r="K1849"/>
          <cell r="L1849"/>
        </row>
        <row r="1850">
          <cell r="G1850">
            <v>1</v>
          </cell>
          <cell r="H1850">
            <v>43000.039999999994</v>
          </cell>
          <cell r="I1850"/>
          <cell r="J1850">
            <v>43000.039999999994</v>
          </cell>
          <cell r="K1850"/>
          <cell r="L1850"/>
        </row>
        <row r="1851">
          <cell r="G1851">
            <v>1.8088</v>
          </cell>
          <cell r="H1851">
            <v>9890.2211538461524</v>
          </cell>
          <cell r="I1851"/>
          <cell r="J1851"/>
          <cell r="K1851">
            <v>17889.432023076919</v>
          </cell>
          <cell r="L1851"/>
        </row>
        <row r="1852">
          <cell r="G1852">
            <v>1.1499999999999999</v>
          </cell>
          <cell r="H1852">
            <v>17889.432023076919</v>
          </cell>
          <cell r="I1852"/>
          <cell r="J1852">
            <v>205.72846826538455</v>
          </cell>
          <cell r="K1852"/>
          <cell r="L1852"/>
        </row>
        <row r="1853">
          <cell r="G1853">
            <v>3</v>
          </cell>
          <cell r="H1853">
            <v>17889.432023076919</v>
          </cell>
          <cell r="I1853">
            <v>536.68296069230757</v>
          </cell>
          <cell r="J1853"/>
          <cell r="K1853"/>
          <cell r="L1853"/>
        </row>
        <row r="1854">
          <cell r="G1854" t="str">
            <v>16-03-070</v>
          </cell>
          <cell r="H1854">
            <v>61631.883452034599</v>
          </cell>
          <cell r="I1854">
            <v>536.68296069230757</v>
          </cell>
          <cell r="J1854">
            <v>43205.768468265378</v>
          </cell>
          <cell r="K1854">
            <v>17889.432023076919</v>
          </cell>
          <cell r="L1854">
            <v>0</v>
          </cell>
        </row>
        <row r="1855">
          <cell r="I1855"/>
          <cell r="J1855"/>
          <cell r="K1855"/>
          <cell r="L1855"/>
        </row>
        <row r="1856">
          <cell r="G1856">
            <v>1</v>
          </cell>
          <cell r="H1856">
            <v>48998.260800000004</v>
          </cell>
          <cell r="I1856"/>
          <cell r="J1856">
            <v>48998.260800000004</v>
          </cell>
          <cell r="K1856"/>
          <cell r="L1856"/>
        </row>
        <row r="1857">
          <cell r="G1857">
            <v>1.8088</v>
          </cell>
          <cell r="H1857">
            <v>9890.2211538461524</v>
          </cell>
          <cell r="I1857"/>
          <cell r="J1857"/>
          <cell r="K1857">
            <v>17889.432023076919</v>
          </cell>
          <cell r="L1857"/>
        </row>
        <row r="1858">
          <cell r="G1858">
            <v>1.1499999999999999</v>
          </cell>
          <cell r="H1858">
            <v>17889.432023076919</v>
          </cell>
          <cell r="I1858"/>
          <cell r="J1858">
            <v>205.72846826538455</v>
          </cell>
          <cell r="K1858"/>
          <cell r="L1858"/>
        </row>
        <row r="1859">
          <cell r="G1859">
            <v>3</v>
          </cell>
          <cell r="H1859">
            <v>17889.432023076919</v>
          </cell>
          <cell r="I1859">
            <v>536.68296069230757</v>
          </cell>
          <cell r="J1859"/>
          <cell r="K1859"/>
          <cell r="L1859"/>
        </row>
        <row r="1860">
          <cell r="G1860" t="str">
            <v>16-03-080</v>
          </cell>
          <cell r="H1860">
            <v>67630.104252034609</v>
          </cell>
          <cell r="I1860">
            <v>536.68296069230757</v>
          </cell>
          <cell r="J1860">
            <v>49203.989268265388</v>
          </cell>
          <cell r="K1860">
            <v>17889.432023076919</v>
          </cell>
          <cell r="L1860">
            <v>0</v>
          </cell>
        </row>
        <row r="1861">
          <cell r="I1861"/>
          <cell r="J1861"/>
          <cell r="K1861"/>
          <cell r="L1861"/>
        </row>
        <row r="1862">
          <cell r="G1862">
            <v>1</v>
          </cell>
          <cell r="H1862">
            <v>13469.919999999998</v>
          </cell>
          <cell r="I1862"/>
          <cell r="J1862">
            <v>13469.919999999998</v>
          </cell>
          <cell r="K1862"/>
          <cell r="L1862"/>
        </row>
        <row r="1863">
          <cell r="G1863">
            <v>0.59660000000000002</v>
          </cell>
          <cell r="H1863">
            <v>9890.2211538461524</v>
          </cell>
          <cell r="I1863"/>
          <cell r="J1863"/>
          <cell r="K1863">
            <v>5900.5059403846144</v>
          </cell>
          <cell r="L1863"/>
        </row>
        <row r="1864">
          <cell r="G1864">
            <v>1.1499999999999999</v>
          </cell>
          <cell r="H1864">
            <v>5900.5059403846144</v>
          </cell>
          <cell r="I1864"/>
          <cell r="J1864">
            <v>67.855818314423061</v>
          </cell>
          <cell r="K1864"/>
          <cell r="L1864"/>
        </row>
        <row r="1865">
          <cell r="G1865">
            <v>3</v>
          </cell>
          <cell r="H1865">
            <v>5900.5059403846144</v>
          </cell>
          <cell r="I1865">
            <v>177.01517821153845</v>
          </cell>
          <cell r="J1865"/>
          <cell r="K1865"/>
          <cell r="L1865"/>
        </row>
        <row r="1866">
          <cell r="G1866" t="str">
            <v>16-03-090</v>
          </cell>
          <cell r="H1866">
            <v>19615.296936910574</v>
          </cell>
          <cell r="I1866">
            <v>177.01517821153845</v>
          </cell>
          <cell r="J1866">
            <v>13537.775818314421</v>
          </cell>
          <cell r="K1866">
            <v>5900.5059403846144</v>
          </cell>
          <cell r="L1866">
            <v>0</v>
          </cell>
        </row>
        <row r="1867">
          <cell r="I1867"/>
          <cell r="J1867"/>
          <cell r="K1867"/>
          <cell r="L1867"/>
        </row>
        <row r="1868">
          <cell r="G1868">
            <v>1</v>
          </cell>
          <cell r="H1868">
            <v>13469.919999999998</v>
          </cell>
          <cell r="I1868"/>
          <cell r="J1868">
            <v>13469.919999999998</v>
          </cell>
          <cell r="K1868"/>
          <cell r="L1868"/>
        </row>
        <row r="1869">
          <cell r="G1869">
            <v>0.59660000000000002</v>
          </cell>
          <cell r="H1869">
            <v>9890.2211538461524</v>
          </cell>
          <cell r="I1869"/>
          <cell r="J1869"/>
          <cell r="K1869">
            <v>5900.5059403846144</v>
          </cell>
          <cell r="L1869"/>
        </row>
        <row r="1870">
          <cell r="G1870">
            <v>1.1499999999999999</v>
          </cell>
          <cell r="H1870">
            <v>5900.5059403846144</v>
          </cell>
          <cell r="I1870"/>
          <cell r="J1870">
            <v>67.855818314423061</v>
          </cell>
          <cell r="K1870"/>
          <cell r="L1870"/>
        </row>
        <row r="1871">
          <cell r="G1871">
            <v>3</v>
          </cell>
          <cell r="H1871">
            <v>5900.5059403846144</v>
          </cell>
          <cell r="I1871">
            <v>177.01517821153845</v>
          </cell>
          <cell r="J1871"/>
          <cell r="K1871"/>
          <cell r="L1871"/>
        </row>
        <row r="1872">
          <cell r="G1872" t="str">
            <v>16-03-100</v>
          </cell>
          <cell r="H1872">
            <v>19615.296936910574</v>
          </cell>
          <cell r="I1872">
            <v>177.01517821153845</v>
          </cell>
          <cell r="J1872">
            <v>13537.775818314421</v>
          </cell>
          <cell r="K1872">
            <v>5900.5059403846144</v>
          </cell>
          <cell r="L1872">
            <v>0</v>
          </cell>
        </row>
        <row r="1873">
          <cell r="I1873"/>
          <cell r="J1873"/>
          <cell r="K1873"/>
          <cell r="L1873"/>
        </row>
        <row r="1874">
          <cell r="G1874">
            <v>6.6666666666666666E-2</v>
          </cell>
          <cell r="H1874">
            <v>50000</v>
          </cell>
          <cell r="I1874"/>
          <cell r="J1874">
            <v>3333.3333333333335</v>
          </cell>
          <cell r="K1874"/>
          <cell r="L1874"/>
        </row>
        <row r="1875">
          <cell r="G1875">
            <v>0.27739999999999998</v>
          </cell>
          <cell r="H1875">
            <v>9890.2211538461524</v>
          </cell>
          <cell r="I1875"/>
          <cell r="J1875"/>
          <cell r="K1875">
            <v>2743.5473480769224</v>
          </cell>
          <cell r="L1875"/>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cell r="J1877">
            <v>32.032942784134605</v>
          </cell>
          <cell r="K1877"/>
          <cell r="L1877"/>
        </row>
        <row r="1878">
          <cell r="G1878">
            <v>3</v>
          </cell>
          <cell r="H1878">
            <v>2785.4732855769225</v>
          </cell>
          <cell r="I1878">
            <v>83.564198567307685</v>
          </cell>
          <cell r="J1878"/>
          <cell r="K1878"/>
          <cell r="L1878"/>
        </row>
        <row r="1879">
          <cell r="G1879" t="str">
            <v>17-01-010</v>
          </cell>
          <cell r="H1879">
            <v>6395.3237602616991</v>
          </cell>
          <cell r="I1879">
            <v>244.48419856730771</v>
          </cell>
          <cell r="J1879">
            <v>3365.3662761174683</v>
          </cell>
          <cell r="K1879">
            <v>2785.4732855769225</v>
          </cell>
          <cell r="L1879">
            <v>0</v>
          </cell>
        </row>
        <row r="1880">
          <cell r="I1880"/>
          <cell r="J1880"/>
          <cell r="K1880"/>
          <cell r="L1880"/>
        </row>
        <row r="1881">
          <cell r="G1881">
            <v>1</v>
          </cell>
          <cell r="H1881">
            <v>75254.400000000009</v>
          </cell>
          <cell r="I1881"/>
          <cell r="J1881">
            <v>75254.400000000009</v>
          </cell>
          <cell r="K1881"/>
          <cell r="L1881"/>
        </row>
        <row r="1882">
          <cell r="G1882">
            <v>0.90429999999999999</v>
          </cell>
          <cell r="H1882">
            <v>9890.2211538461524</v>
          </cell>
          <cell r="I1882"/>
          <cell r="J1882"/>
          <cell r="K1882">
            <v>8943.7269894230758</v>
          </cell>
          <cell r="L1882"/>
        </row>
        <row r="1883">
          <cell r="G1883">
            <v>1.1499999999999999</v>
          </cell>
          <cell r="H1883">
            <v>8943.7269894230758</v>
          </cell>
          <cell r="I1883"/>
          <cell r="J1883">
            <v>102.85286037836536</v>
          </cell>
          <cell r="K1883"/>
          <cell r="L1883"/>
        </row>
        <row r="1884">
          <cell r="G1884">
            <v>3</v>
          </cell>
          <cell r="H1884">
            <v>8943.7269894230758</v>
          </cell>
          <cell r="I1884">
            <v>268.31180968269223</v>
          </cell>
          <cell r="J1884"/>
          <cell r="K1884"/>
          <cell r="L1884"/>
        </row>
        <row r="1885">
          <cell r="G1885" t="str">
            <v>18-01-010</v>
          </cell>
          <cell r="H1885">
            <v>84569.291659484137</v>
          </cell>
          <cell r="I1885">
            <v>268.31180968269223</v>
          </cell>
          <cell r="J1885">
            <v>75357.252860378372</v>
          </cell>
          <cell r="K1885">
            <v>8943.7269894230758</v>
          </cell>
          <cell r="L1885">
            <v>0</v>
          </cell>
        </row>
        <row r="1886">
          <cell r="I1886"/>
          <cell r="J1886"/>
          <cell r="K1886"/>
          <cell r="L1886"/>
        </row>
        <row r="1887">
          <cell r="G1887">
            <v>1</v>
          </cell>
          <cell r="H1887">
            <v>75254.400000000009</v>
          </cell>
          <cell r="I1887"/>
          <cell r="J1887">
            <v>75254.400000000009</v>
          </cell>
          <cell r="K1887"/>
          <cell r="L1887"/>
        </row>
        <row r="1888">
          <cell r="G1888">
            <v>0.90429999999999999</v>
          </cell>
          <cell r="H1888">
            <v>9890.2211538461524</v>
          </cell>
          <cell r="I1888"/>
          <cell r="J1888"/>
          <cell r="K1888">
            <v>8943.7269894230758</v>
          </cell>
          <cell r="L1888"/>
        </row>
        <row r="1889">
          <cell r="G1889">
            <v>1.1499999999999999</v>
          </cell>
          <cell r="H1889">
            <v>8943.7269894230758</v>
          </cell>
          <cell r="I1889"/>
          <cell r="J1889">
            <v>102.85286037836536</v>
          </cell>
          <cell r="K1889"/>
          <cell r="L1889"/>
        </row>
        <row r="1890">
          <cell r="G1890">
            <v>3</v>
          </cell>
          <cell r="H1890">
            <v>8943.7269894230758</v>
          </cell>
          <cell r="I1890">
            <v>268.31180968269223</v>
          </cell>
          <cell r="J1890"/>
          <cell r="K1890"/>
          <cell r="L1890"/>
        </row>
        <row r="1891">
          <cell r="G1891" t="str">
            <v>18-01-020</v>
          </cell>
          <cell r="H1891">
            <v>84569.291659484137</v>
          </cell>
          <cell r="I1891">
            <v>268.31180968269223</v>
          </cell>
          <cell r="J1891">
            <v>75357.252860378372</v>
          </cell>
          <cell r="K1891">
            <v>8943.7269894230758</v>
          </cell>
          <cell r="L1891">
            <v>0</v>
          </cell>
        </row>
        <row r="1892">
          <cell r="I1892"/>
          <cell r="J1892"/>
          <cell r="K1892"/>
          <cell r="L1892"/>
        </row>
        <row r="1893">
          <cell r="G1893">
            <v>3</v>
          </cell>
          <cell r="H1893">
            <v>137593.2096</v>
          </cell>
          <cell r="I1893"/>
          <cell r="J1893">
            <v>412779.62880000006</v>
          </cell>
          <cell r="K1893"/>
          <cell r="L1893"/>
        </row>
        <row r="1894">
          <cell r="G1894">
            <v>3</v>
          </cell>
          <cell r="H1894">
            <v>37000</v>
          </cell>
          <cell r="I1894"/>
          <cell r="J1894">
            <v>111000</v>
          </cell>
          <cell r="K1894"/>
          <cell r="L1894"/>
        </row>
        <row r="1895">
          <cell r="G1895">
            <v>55</v>
          </cell>
          <cell r="H1895">
            <v>7191.9999999999991</v>
          </cell>
          <cell r="I1895"/>
          <cell r="J1895">
            <v>395560</v>
          </cell>
          <cell r="K1895"/>
          <cell r="L1895"/>
        </row>
        <row r="1896">
          <cell r="G1896">
            <v>352</v>
          </cell>
          <cell r="H1896">
            <v>450</v>
          </cell>
          <cell r="I1896"/>
          <cell r="J1896">
            <v>158400</v>
          </cell>
          <cell r="K1896"/>
          <cell r="L1896"/>
        </row>
        <row r="1897">
          <cell r="G1897">
            <v>0.11437499999999999</v>
          </cell>
          <cell r="H1897">
            <v>182347.2</v>
          </cell>
          <cell r="I1897"/>
          <cell r="J1897">
            <v>20855.960999999999</v>
          </cell>
          <cell r="K1897"/>
          <cell r="L1897"/>
        </row>
        <row r="1898">
          <cell r="G1898">
            <v>54.655999999999999</v>
          </cell>
          <cell r="H1898">
            <v>2934.288</v>
          </cell>
          <cell r="I1898"/>
          <cell r="J1898">
            <v>160376.44492800001</v>
          </cell>
          <cell r="K1898"/>
          <cell r="L1898"/>
        </row>
        <row r="1899">
          <cell r="G1899">
            <v>8</v>
          </cell>
          <cell r="H1899">
            <v>9890.2211538461524</v>
          </cell>
          <cell r="I1899"/>
          <cell r="J1899"/>
          <cell r="K1899">
            <v>79121.76923076922</v>
          </cell>
          <cell r="L1899"/>
        </row>
        <row r="1900">
          <cell r="G1900">
            <v>8</v>
          </cell>
          <cell r="H1900">
            <v>4300.0961538461543</v>
          </cell>
          <cell r="I1900"/>
          <cell r="J1900"/>
          <cell r="K1900">
            <v>34400.769230769234</v>
          </cell>
          <cell r="L1900"/>
        </row>
        <row r="1901">
          <cell r="G1901">
            <v>1.1499999999999999</v>
          </cell>
          <cell r="H1901">
            <v>113522.53846153845</v>
          </cell>
          <cell r="I1901"/>
          <cell r="J1901">
            <v>1305.509192307692</v>
          </cell>
          <cell r="K1901"/>
          <cell r="L1901"/>
        </row>
        <row r="1902">
          <cell r="G1902">
            <v>3</v>
          </cell>
          <cell r="H1902">
            <v>113522.53846153845</v>
          </cell>
          <cell r="I1902">
            <v>3405.6761538461537</v>
          </cell>
          <cell r="J1902"/>
          <cell r="K1902"/>
          <cell r="L1902"/>
        </row>
        <row r="1903">
          <cell r="G1903" t="str">
            <v>19-01-010</v>
          </cell>
          <cell r="H1903">
            <v>1377205.7585356922</v>
          </cell>
          <cell r="I1903">
            <v>3405.6761538461537</v>
          </cell>
          <cell r="J1903">
            <v>1260277.5439203077</v>
          </cell>
          <cell r="K1903">
            <v>113522.53846153845</v>
          </cell>
          <cell r="L1903">
            <v>0</v>
          </cell>
        </row>
        <row r="1904">
          <cell r="I1904"/>
          <cell r="J1904"/>
          <cell r="K1904"/>
          <cell r="L1904"/>
        </row>
        <row r="1905">
          <cell r="G1905">
            <v>1</v>
          </cell>
          <cell r="H1905">
            <v>672800</v>
          </cell>
          <cell r="I1905"/>
          <cell r="J1905">
            <v>672800</v>
          </cell>
          <cell r="K1905"/>
          <cell r="L1905"/>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cell r="J1907"/>
          <cell r="K1907">
            <v>2430.4143461538461</v>
          </cell>
          <cell r="L1907"/>
        </row>
        <row r="1908">
          <cell r="G1908">
            <v>1.1499999999999999</v>
          </cell>
          <cell r="H1908">
            <v>3474.4088907692303</v>
          </cell>
          <cell r="I1908"/>
          <cell r="J1908">
            <v>39.955702243846147</v>
          </cell>
          <cell r="K1908"/>
          <cell r="L1908"/>
        </row>
        <row r="1909">
          <cell r="G1909">
            <v>3</v>
          </cell>
          <cell r="H1909">
            <v>3474.4088907692303</v>
          </cell>
          <cell r="I1909">
            <v>104.2322667230769</v>
          </cell>
          <cell r="J1909"/>
          <cell r="K1909"/>
          <cell r="L1909"/>
        </row>
        <row r="1910">
          <cell r="G1910" t="str">
            <v>19-01-020</v>
          </cell>
          <cell r="H1910">
            <v>687260.0418597362</v>
          </cell>
          <cell r="I1910">
            <v>2203.7522667230769</v>
          </cell>
          <cell r="J1910">
            <v>681581.88070224389</v>
          </cell>
          <cell r="K1910">
            <v>3474.4088907692303</v>
          </cell>
          <cell r="L1910">
            <v>0</v>
          </cell>
        </row>
        <row r="1911">
          <cell r="I1911"/>
          <cell r="J1911"/>
          <cell r="K1911"/>
          <cell r="L1911"/>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cell r="J1913">
            <v>1769.1695999999999</v>
          </cell>
          <cell r="K1913"/>
          <cell r="L1913"/>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cell r="K1915"/>
          <cell r="L1915"/>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cell r="J1917">
            <v>2212.3978162829335</v>
          </cell>
          <cell r="K1917"/>
          <cell r="L1917"/>
        </row>
        <row r="1918">
          <cell r="G1918">
            <v>9.8438167576548778</v>
          </cell>
          <cell r="H1918">
            <v>450</v>
          </cell>
          <cell r="I1918"/>
          <cell r="J1918">
            <v>4429.7175409446954</v>
          </cell>
          <cell r="K1918"/>
          <cell r="L1918"/>
        </row>
        <row r="1919">
          <cell r="G1919">
            <v>0.03</v>
          </cell>
          <cell r="H1919">
            <v>182347.2</v>
          </cell>
          <cell r="I1919"/>
          <cell r="J1919">
            <v>5470.4160000000002</v>
          </cell>
          <cell r="K1919"/>
          <cell r="L1919"/>
        </row>
        <row r="1920">
          <cell r="G1920">
            <v>1.2054</v>
          </cell>
          <cell r="H1920">
            <v>9890.2211538461524</v>
          </cell>
          <cell r="I1920"/>
          <cell r="J1920"/>
          <cell r="K1920">
            <v>11921.672578846154</v>
          </cell>
          <cell r="L1920"/>
        </row>
        <row r="1921">
          <cell r="G1921">
            <v>1.2054</v>
          </cell>
          <cell r="H1921">
            <v>4300.0961538461543</v>
          </cell>
          <cell r="I1921"/>
          <cell r="J1921"/>
          <cell r="K1921">
            <v>5183.335903846154</v>
          </cell>
          <cell r="L1921"/>
        </row>
        <row r="1922">
          <cell r="G1922">
            <v>1.1499999999999999</v>
          </cell>
          <cell r="H1922">
            <v>34760.513589362308</v>
          </cell>
          <cell r="I1922"/>
          <cell r="J1922">
            <v>399.74590627766651</v>
          </cell>
          <cell r="K1922"/>
          <cell r="L1922"/>
        </row>
        <row r="1923">
          <cell r="G1923">
            <v>3</v>
          </cell>
          <cell r="H1923">
            <v>34760.513589362308</v>
          </cell>
          <cell r="I1923">
            <v>1042.8154076808692</v>
          </cell>
          <cell r="J1923"/>
          <cell r="K1923"/>
          <cell r="L1923"/>
        </row>
        <row r="1924">
          <cell r="G1924" t="str">
            <v>19-01-070</v>
          </cell>
          <cell r="H1924">
            <v>203217.24309256271</v>
          </cell>
          <cell r="I1924">
            <v>28851.321589136929</v>
          </cell>
          <cell r="J1924">
            <v>139605.40791406346</v>
          </cell>
          <cell r="K1924">
            <v>34760.513589362308</v>
          </cell>
          <cell r="L1924">
            <v>0</v>
          </cell>
        </row>
        <row r="1925">
          <cell r="I1925"/>
          <cell r="J1925"/>
          <cell r="K1925"/>
          <cell r="L1925"/>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cell r="J1930"/>
          <cell r="K1930">
            <v>3121.8698076923074</v>
          </cell>
          <cell r="L1930"/>
        </row>
        <row r="1931">
          <cell r="G1931">
            <v>0.36299999999999999</v>
          </cell>
          <cell r="H1931">
            <v>4300.0961538461543</v>
          </cell>
          <cell r="I1931"/>
          <cell r="J1931"/>
          <cell r="K1931">
            <v>1560.9349038461537</v>
          </cell>
          <cell r="L1931"/>
        </row>
        <row r="1932">
          <cell r="G1932">
            <v>1.1499999999999999</v>
          </cell>
          <cell r="H1932">
            <v>9047.4711092307698</v>
          </cell>
          <cell r="I1932"/>
          <cell r="J1932">
            <v>104.04591775615386</v>
          </cell>
          <cell r="K1932"/>
          <cell r="L1932"/>
        </row>
        <row r="1933">
          <cell r="G1933">
            <v>3</v>
          </cell>
          <cell r="H1933">
            <v>9047.4711092307698</v>
          </cell>
          <cell r="I1933">
            <v>271.4241332769231</v>
          </cell>
          <cell r="J1933"/>
          <cell r="K1933"/>
          <cell r="L1933"/>
        </row>
        <row r="1934">
          <cell r="G1934" t="str">
            <v>19-01-090</v>
          </cell>
          <cell r="H1934">
            <v>85751.170310263857</v>
          </cell>
          <cell r="I1934">
            <v>30463.688133276926</v>
          </cell>
          <cell r="J1934">
            <v>46240.011067756161</v>
          </cell>
          <cell r="K1934">
            <v>9047.4711092307698</v>
          </cell>
          <cell r="L1934">
            <v>0</v>
          </cell>
        </row>
        <row r="1935">
          <cell r="I1935"/>
          <cell r="J1935"/>
          <cell r="K1935"/>
          <cell r="L1935"/>
        </row>
        <row r="1936">
          <cell r="G1936">
            <v>1</v>
          </cell>
          <cell r="H1936">
            <v>15237.4584</v>
          </cell>
          <cell r="I1936"/>
          <cell r="J1936">
            <v>15237.4584</v>
          </cell>
          <cell r="K1936"/>
          <cell r="L1936"/>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cell r="J1938"/>
          <cell r="K1938">
            <v>6187.8383653846158</v>
          </cell>
          <cell r="L1938"/>
        </row>
        <row r="1939">
          <cell r="G1939">
            <v>0.71950000000000003</v>
          </cell>
          <cell r="H1939">
            <v>4300.0961538461543</v>
          </cell>
          <cell r="I1939"/>
          <cell r="J1939"/>
          <cell r="K1939">
            <v>3093.9191826923079</v>
          </cell>
          <cell r="L1939"/>
        </row>
        <row r="1940">
          <cell r="G1940">
            <v>1.1499999999999999</v>
          </cell>
          <cell r="H1940">
            <v>9631.6034778637513</v>
          </cell>
          <cell r="I1940"/>
          <cell r="J1940">
            <v>110.76343999543313</v>
          </cell>
          <cell r="K1940"/>
          <cell r="L1940"/>
        </row>
        <row r="1941">
          <cell r="G1941">
            <v>3</v>
          </cell>
          <cell r="H1941">
            <v>9631.6034778637513</v>
          </cell>
          <cell r="I1941">
            <v>288.94810433591255</v>
          </cell>
          <cell r="J1941"/>
          <cell r="K1941"/>
          <cell r="L1941"/>
        </row>
        <row r="1942">
          <cell r="G1942" t="str">
            <v>19-01-100</v>
          </cell>
          <cell r="H1942">
            <v>28901.776511933527</v>
          </cell>
          <cell r="I1942">
            <v>992.50400919616231</v>
          </cell>
          <cell r="J1942">
            <v>18277.669024873612</v>
          </cell>
          <cell r="K1942">
            <v>9631.6034778637513</v>
          </cell>
          <cell r="L1942">
            <v>0</v>
          </cell>
        </row>
        <row r="1943">
          <cell r="I1943"/>
          <cell r="J1943"/>
          <cell r="K1943"/>
          <cell r="L1943"/>
        </row>
        <row r="1944">
          <cell r="G1944">
            <v>1</v>
          </cell>
          <cell r="H1944">
            <v>55000</v>
          </cell>
          <cell r="I1944"/>
          <cell r="J1944">
            <v>55000</v>
          </cell>
          <cell r="K1944"/>
          <cell r="L1944"/>
        </row>
        <row r="1945">
          <cell r="G1945">
            <v>0.125</v>
          </cell>
          <cell r="H1945">
            <v>90000</v>
          </cell>
          <cell r="I1945"/>
          <cell r="J1945">
            <v>11250</v>
          </cell>
          <cell r="K1945"/>
          <cell r="L1945"/>
        </row>
        <row r="1946">
          <cell r="G1946">
            <v>5.0186000000000002</v>
          </cell>
          <cell r="H1946">
            <v>5160.1153846153848</v>
          </cell>
          <cell r="I1946"/>
          <cell r="J1946"/>
          <cell r="K1946">
            <v>25896.55506923077</v>
          </cell>
          <cell r="L1946"/>
        </row>
        <row r="1947">
          <cell r="G1947">
            <v>1.1499999999999999</v>
          </cell>
          <cell r="H1947">
            <v>25896.55506923077</v>
          </cell>
          <cell r="I1947"/>
          <cell r="J1947">
            <v>297.81038329615382</v>
          </cell>
          <cell r="K1947"/>
          <cell r="L1947"/>
        </row>
        <row r="1948">
          <cell r="G1948">
            <v>3</v>
          </cell>
          <cell r="H1948">
            <v>25896.55506923077</v>
          </cell>
          <cell r="I1948">
            <v>776.89665207692303</v>
          </cell>
          <cell r="J1948"/>
          <cell r="K1948"/>
          <cell r="L1948"/>
        </row>
        <row r="1949">
          <cell r="G1949" t="str">
            <v>19-02-060</v>
          </cell>
          <cell r="H1949">
            <v>93221.26210460384</v>
          </cell>
          <cell r="I1949">
            <v>776.89665207692303</v>
          </cell>
          <cell r="J1949">
            <v>66547.81038329615</v>
          </cell>
          <cell r="K1949">
            <v>25896.55506923077</v>
          </cell>
          <cell r="L1949">
            <v>0</v>
          </cell>
        </row>
        <row r="1950">
          <cell r="I1950"/>
          <cell r="J1950"/>
          <cell r="K1950"/>
          <cell r="L1950"/>
        </row>
        <row r="1951">
          <cell r="G1951">
            <v>1</v>
          </cell>
          <cell r="H1951">
            <v>55000</v>
          </cell>
          <cell r="I1951"/>
          <cell r="J1951">
            <v>55000</v>
          </cell>
          <cell r="K1951"/>
          <cell r="L1951"/>
        </row>
        <row r="1952">
          <cell r="G1952">
            <v>0.125</v>
          </cell>
          <cell r="H1952">
            <v>90000</v>
          </cell>
          <cell r="I1952"/>
          <cell r="J1952">
            <v>11250</v>
          </cell>
          <cell r="K1952"/>
          <cell r="L1952"/>
        </row>
        <row r="1953">
          <cell r="G1953">
            <v>5.0186000000000002</v>
          </cell>
          <cell r="H1953">
            <v>5160.1153846153848</v>
          </cell>
          <cell r="I1953"/>
          <cell r="J1953"/>
          <cell r="K1953">
            <v>25896.55506923077</v>
          </cell>
          <cell r="L1953"/>
        </row>
        <row r="1954">
          <cell r="G1954">
            <v>1.1499999999999999</v>
          </cell>
          <cell r="H1954">
            <v>25896.55506923077</v>
          </cell>
          <cell r="I1954"/>
          <cell r="J1954">
            <v>297.81038329615382</v>
          </cell>
          <cell r="K1954"/>
          <cell r="L1954"/>
        </row>
        <row r="1955">
          <cell r="G1955">
            <v>3</v>
          </cell>
          <cell r="H1955">
            <v>25896.55506923077</v>
          </cell>
          <cell r="I1955">
            <v>776.89665207692303</v>
          </cell>
          <cell r="J1955"/>
          <cell r="K1955"/>
          <cell r="L1955"/>
        </row>
        <row r="1956">
          <cell r="G1956" t="str">
            <v>19-02-070</v>
          </cell>
          <cell r="H1956">
            <v>93221.26210460384</v>
          </cell>
          <cell r="I1956">
            <v>776.89665207692303</v>
          </cell>
          <cell r="J1956">
            <v>66547.81038329615</v>
          </cell>
          <cell r="K1956">
            <v>25896.55506923077</v>
          </cell>
          <cell r="L1956">
            <v>0</v>
          </cell>
        </row>
        <row r="1957">
          <cell r="I1957"/>
          <cell r="J1957"/>
          <cell r="K1957"/>
          <cell r="L1957"/>
        </row>
        <row r="1958">
          <cell r="G1958">
            <v>1</v>
          </cell>
          <cell r="H1958">
            <v>55000</v>
          </cell>
          <cell r="I1958"/>
          <cell r="J1958">
            <v>55000</v>
          </cell>
          <cell r="K1958"/>
          <cell r="L1958"/>
        </row>
        <row r="1959">
          <cell r="G1959">
            <v>0.125</v>
          </cell>
          <cell r="H1959">
            <v>90000</v>
          </cell>
          <cell r="I1959"/>
          <cell r="J1959">
            <v>11250</v>
          </cell>
          <cell r="K1959"/>
          <cell r="L1959"/>
        </row>
        <row r="1960">
          <cell r="G1960">
            <v>5.0186000000000002</v>
          </cell>
          <cell r="H1960">
            <v>5160.1153846153848</v>
          </cell>
          <cell r="I1960"/>
          <cell r="J1960"/>
          <cell r="K1960">
            <v>25896.55506923077</v>
          </cell>
          <cell r="L1960"/>
        </row>
        <row r="1961">
          <cell r="G1961">
            <v>1.1499999999999999</v>
          </cell>
          <cell r="H1961">
            <v>25896.55506923077</v>
          </cell>
          <cell r="I1961"/>
          <cell r="J1961">
            <v>297.81038329615382</v>
          </cell>
          <cell r="K1961"/>
          <cell r="L1961"/>
        </row>
        <row r="1962">
          <cell r="G1962">
            <v>3</v>
          </cell>
          <cell r="H1962">
            <v>25896.55506923077</v>
          </cell>
          <cell r="I1962">
            <v>776.89665207692303</v>
          </cell>
          <cell r="J1962"/>
          <cell r="K1962"/>
          <cell r="L1962"/>
        </row>
        <row r="1963">
          <cell r="G1963" t="str">
            <v>19-02-080</v>
          </cell>
          <cell r="H1963">
            <v>93221.26210460384</v>
          </cell>
          <cell r="I1963">
            <v>776.89665207692303</v>
          </cell>
          <cell r="J1963">
            <v>66547.81038329615</v>
          </cell>
          <cell r="K1963">
            <v>25896.55506923077</v>
          </cell>
          <cell r="L1963">
            <v>0</v>
          </cell>
        </row>
        <row r="1964">
          <cell r="I1964"/>
          <cell r="J1964"/>
          <cell r="K1964"/>
          <cell r="L1964"/>
        </row>
        <row r="1965">
          <cell r="G1965">
            <v>1</v>
          </cell>
          <cell r="H1965">
            <v>55000</v>
          </cell>
          <cell r="I1965"/>
          <cell r="J1965">
            <v>55000</v>
          </cell>
          <cell r="K1965"/>
          <cell r="L1965"/>
        </row>
        <row r="1966">
          <cell r="G1966">
            <v>0.125</v>
          </cell>
          <cell r="H1966">
            <v>90000</v>
          </cell>
          <cell r="I1966"/>
          <cell r="J1966">
            <v>11250</v>
          </cell>
          <cell r="K1966"/>
          <cell r="L1966"/>
        </row>
        <row r="1967">
          <cell r="G1967">
            <v>5.0186000000000002</v>
          </cell>
          <cell r="H1967">
            <v>5160.1153846153848</v>
          </cell>
          <cell r="I1967"/>
          <cell r="J1967"/>
          <cell r="K1967">
            <v>25896.55506923077</v>
          </cell>
          <cell r="L1967"/>
        </row>
        <row r="1968">
          <cell r="G1968">
            <v>1.1499999999999999</v>
          </cell>
          <cell r="H1968">
            <v>25896.55506923077</v>
          </cell>
          <cell r="I1968"/>
          <cell r="J1968">
            <v>297.81038329615382</v>
          </cell>
          <cell r="K1968"/>
          <cell r="L1968"/>
        </row>
        <row r="1969">
          <cell r="G1969">
            <v>3</v>
          </cell>
          <cell r="H1969">
            <v>25896.55506923077</v>
          </cell>
          <cell r="I1969">
            <v>776.89665207692303</v>
          </cell>
          <cell r="J1969"/>
          <cell r="K1969"/>
          <cell r="L1969"/>
        </row>
        <row r="1970">
          <cell r="G1970" t="str">
            <v>19-02-090</v>
          </cell>
          <cell r="H1970">
            <v>93221.26210460384</v>
          </cell>
          <cell r="I1970">
            <v>776.89665207692303</v>
          </cell>
          <cell r="J1970">
            <v>66547.81038329615</v>
          </cell>
          <cell r="K1970">
            <v>25896.55506923077</v>
          </cell>
          <cell r="L1970">
            <v>0</v>
          </cell>
        </row>
        <row r="1971">
          <cell r="I1971"/>
          <cell r="J1971"/>
          <cell r="K1971"/>
          <cell r="L1971"/>
        </row>
        <row r="1972">
          <cell r="G1972">
            <v>1</v>
          </cell>
          <cell r="H1972">
            <v>55000</v>
          </cell>
          <cell r="I1972"/>
          <cell r="J1972">
            <v>55000</v>
          </cell>
          <cell r="K1972"/>
          <cell r="L1972"/>
        </row>
        <row r="1973">
          <cell r="G1973">
            <v>0.125</v>
          </cell>
          <cell r="H1973">
            <v>90000</v>
          </cell>
          <cell r="I1973"/>
          <cell r="J1973">
            <v>11250</v>
          </cell>
          <cell r="K1973"/>
          <cell r="L1973"/>
        </row>
        <row r="1974">
          <cell r="G1974">
            <v>5.0186000000000002</v>
          </cell>
          <cell r="H1974">
            <v>5160.1153846153848</v>
          </cell>
          <cell r="I1974"/>
          <cell r="J1974"/>
          <cell r="K1974">
            <v>25896.55506923077</v>
          </cell>
          <cell r="L1974"/>
        </row>
        <row r="1975">
          <cell r="G1975">
            <v>1.1499999999999999</v>
          </cell>
          <cell r="H1975">
            <v>25896.55506923077</v>
          </cell>
          <cell r="I1975"/>
          <cell r="J1975">
            <v>297.81038329615382</v>
          </cell>
          <cell r="K1975"/>
          <cell r="L1975"/>
        </row>
        <row r="1976">
          <cell r="G1976">
            <v>3</v>
          </cell>
          <cell r="H1976">
            <v>25896.55506923077</v>
          </cell>
          <cell r="I1976">
            <v>776.89665207692303</v>
          </cell>
          <cell r="J1976"/>
          <cell r="K1976"/>
          <cell r="L1976"/>
        </row>
        <row r="1977">
          <cell r="G1977" t="str">
            <v>19-02-100</v>
          </cell>
          <cell r="H1977">
            <v>93221.26210460384</v>
          </cell>
          <cell r="I1977">
            <v>776.89665207692303</v>
          </cell>
          <cell r="J1977">
            <v>66547.81038329615</v>
          </cell>
          <cell r="K1977">
            <v>25896.55506923077</v>
          </cell>
          <cell r="L1977">
            <v>0</v>
          </cell>
        </row>
        <row r="1978">
          <cell r="I1978"/>
          <cell r="J1978"/>
          <cell r="K1978"/>
          <cell r="L1978"/>
        </row>
        <row r="1979">
          <cell r="G1979">
            <v>1</v>
          </cell>
          <cell r="H1979">
            <v>55000</v>
          </cell>
          <cell r="I1979"/>
          <cell r="J1979">
            <v>55000</v>
          </cell>
          <cell r="K1979"/>
          <cell r="L1979"/>
        </row>
        <row r="1980">
          <cell r="G1980">
            <v>0.125</v>
          </cell>
          <cell r="H1980">
            <v>90000</v>
          </cell>
          <cell r="I1980"/>
          <cell r="J1980">
            <v>11250</v>
          </cell>
          <cell r="K1980"/>
          <cell r="L1980"/>
        </row>
        <row r="1981">
          <cell r="G1981">
            <v>5.0186000000000002</v>
          </cell>
          <cell r="H1981">
            <v>5160.1153846153848</v>
          </cell>
          <cell r="I1981"/>
          <cell r="J1981"/>
          <cell r="K1981">
            <v>25896.55506923077</v>
          </cell>
          <cell r="L1981"/>
        </row>
        <row r="1982">
          <cell r="G1982">
            <v>1.1499999999999999</v>
          </cell>
          <cell r="H1982">
            <v>25896.55506923077</v>
          </cell>
          <cell r="I1982"/>
          <cell r="J1982">
            <v>297.81038329615382</v>
          </cell>
          <cell r="K1982"/>
          <cell r="L1982"/>
        </row>
        <row r="1983">
          <cell r="G1983">
            <v>3</v>
          </cell>
          <cell r="H1983">
            <v>25896.55506923077</v>
          </cell>
          <cell r="I1983">
            <v>776.89665207692303</v>
          </cell>
          <cell r="J1983"/>
          <cell r="K1983"/>
          <cell r="L1983"/>
        </row>
        <row r="1984">
          <cell r="G1984" t="str">
            <v>19-02-120</v>
          </cell>
          <cell r="H1984">
            <v>93221.26210460384</v>
          </cell>
          <cell r="I1984">
            <v>776.89665207692303</v>
          </cell>
          <cell r="J1984">
            <v>66547.81038329615</v>
          </cell>
          <cell r="K1984">
            <v>25896.55506923077</v>
          </cell>
          <cell r="L1984">
            <v>0</v>
          </cell>
        </row>
        <row r="1985">
          <cell r="I1985"/>
          <cell r="J1985"/>
          <cell r="K1985"/>
          <cell r="L1985"/>
        </row>
        <row r="1986">
          <cell r="G1986">
            <v>1</v>
          </cell>
          <cell r="H1986">
            <v>4636</v>
          </cell>
          <cell r="I1986"/>
          <cell r="J1986">
            <v>4636</v>
          </cell>
          <cell r="K1986"/>
          <cell r="L1986"/>
        </row>
        <row r="1987">
          <cell r="G1987">
            <v>8.0600000000000005E-2</v>
          </cell>
          <cell r="H1987">
            <v>5160.1153846153848</v>
          </cell>
          <cell r="I1987"/>
          <cell r="J1987"/>
          <cell r="K1987">
            <v>415.90530000000001</v>
          </cell>
          <cell r="L1987"/>
        </row>
        <row r="1988">
          <cell r="G1988">
            <v>1.1499999999999999</v>
          </cell>
          <cell r="H1988">
            <v>415.90530000000001</v>
          </cell>
          <cell r="I1988"/>
          <cell r="J1988">
            <v>4.7829109499999998</v>
          </cell>
          <cell r="K1988"/>
          <cell r="L1988"/>
        </row>
        <row r="1989">
          <cell r="G1989">
            <v>3</v>
          </cell>
          <cell r="H1989">
            <v>415.90530000000001</v>
          </cell>
          <cell r="I1989">
            <v>12.477159000000002</v>
          </cell>
          <cell r="J1989"/>
          <cell r="K1989"/>
          <cell r="L1989"/>
        </row>
        <row r="1990">
          <cell r="G1990" t="str">
            <v>19-02-140</v>
          </cell>
          <cell r="H1990">
            <v>5069.1653699500002</v>
          </cell>
          <cell r="I1990">
            <v>12.477159000000002</v>
          </cell>
          <cell r="J1990">
            <v>4640.7829109499999</v>
          </cell>
          <cell r="K1990">
            <v>415.90530000000001</v>
          </cell>
          <cell r="L1990">
            <v>0</v>
          </cell>
        </row>
        <row r="1991">
          <cell r="I1991"/>
          <cell r="J1991"/>
          <cell r="K1991"/>
          <cell r="L1991"/>
        </row>
        <row r="1992">
          <cell r="G1992">
            <v>1</v>
          </cell>
          <cell r="H1992">
            <v>55000</v>
          </cell>
          <cell r="I1992"/>
          <cell r="J1992">
            <v>55000</v>
          </cell>
          <cell r="K1992"/>
          <cell r="L1992"/>
        </row>
        <row r="1993">
          <cell r="G1993">
            <v>0.125</v>
          </cell>
          <cell r="H1993">
            <v>90000</v>
          </cell>
          <cell r="I1993"/>
          <cell r="J1993">
            <v>11250</v>
          </cell>
          <cell r="K1993"/>
          <cell r="L1993"/>
        </row>
        <row r="1994">
          <cell r="G1994">
            <v>5.0186000000000002</v>
          </cell>
          <cell r="H1994">
            <v>5160.1153846153848</v>
          </cell>
          <cell r="I1994"/>
          <cell r="J1994"/>
          <cell r="K1994">
            <v>25896.55506923077</v>
          </cell>
          <cell r="L1994"/>
        </row>
        <row r="1995">
          <cell r="G1995">
            <v>1.1499999999999999</v>
          </cell>
          <cell r="H1995">
            <v>25896.55506923077</v>
          </cell>
          <cell r="I1995"/>
          <cell r="J1995">
            <v>297.81038329615382</v>
          </cell>
          <cell r="K1995"/>
          <cell r="L1995"/>
        </row>
        <row r="1996">
          <cell r="G1996">
            <v>3</v>
          </cell>
          <cell r="H1996">
            <v>25896.55506923077</v>
          </cell>
          <cell r="I1996">
            <v>776.89665207692303</v>
          </cell>
          <cell r="J1996"/>
          <cell r="K1996"/>
          <cell r="L1996"/>
        </row>
        <row r="1997">
          <cell r="G1997" t="str">
            <v>19-02-180</v>
          </cell>
          <cell r="H1997">
            <v>93221.26210460384</v>
          </cell>
          <cell r="I1997">
            <v>776.89665207692303</v>
          </cell>
          <cell r="J1997">
            <v>66547.81038329615</v>
          </cell>
          <cell r="K1997">
            <v>25896.55506923077</v>
          </cell>
          <cell r="L1997">
            <v>0</v>
          </cell>
        </row>
        <row r="1998">
          <cell r="I1998"/>
          <cell r="J1998"/>
          <cell r="K1998"/>
          <cell r="L1998"/>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cell r="J2001"/>
          <cell r="K2001">
            <v>4902.1096153846147</v>
          </cell>
          <cell r="L2001"/>
        </row>
        <row r="2002">
          <cell r="G2002">
            <v>1.1399999999999999</v>
          </cell>
          <cell r="H2002">
            <v>4300.0961538461543</v>
          </cell>
          <cell r="I2002"/>
          <cell r="J2002"/>
          <cell r="K2002">
            <v>4902.1096153846147</v>
          </cell>
          <cell r="L2002"/>
        </row>
        <row r="2003">
          <cell r="G2003">
            <v>0.10500000000000001</v>
          </cell>
          <cell r="H2003">
            <v>4800</v>
          </cell>
          <cell r="I2003"/>
          <cell r="J2003"/>
          <cell r="K2003"/>
          <cell r="L2003">
            <v>504.00000000000006</v>
          </cell>
        </row>
        <row r="2004">
          <cell r="G2004">
            <v>1</v>
          </cell>
          <cell r="H2004">
            <v>605.88</v>
          </cell>
          <cell r="I2004"/>
          <cell r="J2004">
            <v>605.88</v>
          </cell>
          <cell r="K2004"/>
          <cell r="L2004"/>
        </row>
        <row r="2005">
          <cell r="G2005">
            <v>1.1499999999999999</v>
          </cell>
          <cell r="H2005">
            <v>12311.11801730769</v>
          </cell>
          <cell r="I2005"/>
          <cell r="J2005">
            <v>141.57785719903842</v>
          </cell>
          <cell r="K2005"/>
          <cell r="L2005"/>
        </row>
        <row r="2006">
          <cell r="G2006">
            <v>3</v>
          </cell>
          <cell r="H2006">
            <v>12311.11801730769</v>
          </cell>
          <cell r="I2006">
            <v>369.33354051923072</v>
          </cell>
          <cell r="J2006"/>
          <cell r="K2006"/>
          <cell r="L2006"/>
        </row>
        <row r="2007">
          <cell r="G2007" t="str">
            <v>19-03-010</v>
          </cell>
          <cell r="H2007">
            <v>41124.009915025963</v>
          </cell>
          <cell r="I2007">
            <v>5657.1215405192315</v>
          </cell>
          <cell r="J2007">
            <v>23155.770357199042</v>
          </cell>
          <cell r="K2007">
            <v>11807.11801730769</v>
          </cell>
          <cell r="L2007">
            <v>504.00000000000006</v>
          </cell>
        </row>
        <row r="2008">
          <cell r="I2008"/>
          <cell r="J2008"/>
          <cell r="K2008"/>
          <cell r="L2008"/>
        </row>
        <row r="2009">
          <cell r="G2009">
            <v>1.3988750000000001</v>
          </cell>
          <cell r="H2009">
            <v>18000</v>
          </cell>
          <cell r="I2009"/>
          <cell r="J2009">
            <v>25179.75</v>
          </cell>
          <cell r="K2009"/>
          <cell r="L2009"/>
        </row>
        <row r="2010">
          <cell r="G2010">
            <v>42</v>
          </cell>
          <cell r="H2010">
            <v>2433.4776000000002</v>
          </cell>
          <cell r="I2010"/>
          <cell r="J2010">
            <v>102206.0592</v>
          </cell>
          <cell r="K2010"/>
          <cell r="L2010"/>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cell r="J2012"/>
          <cell r="K2012"/>
          <cell r="L2012">
            <v>3245.5489180098039</v>
          </cell>
        </row>
        <row r="2013">
          <cell r="G2013">
            <v>3.3353242005611634E-2</v>
          </cell>
          <cell r="H2013">
            <v>46500</v>
          </cell>
          <cell r="I2013"/>
          <cell r="J2013">
            <v>1550.9257532609411</v>
          </cell>
          <cell r="K2013"/>
          <cell r="L2013"/>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cell r="J2016"/>
          <cell r="K2016"/>
          <cell r="L2016">
            <v>227.81952000000001</v>
          </cell>
        </row>
        <row r="2017">
          <cell r="G2017">
            <v>4.0595999999999997</v>
          </cell>
          <cell r="H2017">
            <v>8600.1923076923085</v>
          </cell>
          <cell r="I2017"/>
          <cell r="J2017"/>
          <cell r="K2017">
            <v>34913.340692307684</v>
          </cell>
          <cell r="L2017"/>
        </row>
        <row r="2018">
          <cell r="G2018">
            <v>8.1191999999999993</v>
          </cell>
          <cell r="H2018">
            <v>4300.0961538461543</v>
          </cell>
          <cell r="I2018"/>
          <cell r="J2018"/>
          <cell r="K2018">
            <v>34913.340692307684</v>
          </cell>
          <cell r="L2018"/>
        </row>
        <row r="2019">
          <cell r="G2019">
            <v>1.1499999999999999</v>
          </cell>
          <cell r="H2019">
            <v>75747.901602215003</v>
          </cell>
          <cell r="I2019"/>
          <cell r="J2019">
            <v>871.10086842547241</v>
          </cell>
          <cell r="K2019"/>
          <cell r="L2019"/>
        </row>
        <row r="2020">
          <cell r="G2020">
            <v>3</v>
          </cell>
          <cell r="H2020">
            <v>75747.901602215003</v>
          </cell>
          <cell r="I2020">
            <v>2272.4370480664497</v>
          </cell>
          <cell r="J2020"/>
          <cell r="K2020"/>
          <cell r="L2020"/>
        </row>
        <row r="2021">
          <cell r="G2021" t="str">
            <v>19-03-025</v>
          </cell>
          <cell r="H2021">
            <v>242405.45586396786</v>
          </cell>
          <cell r="I2021">
            <v>11942.167800066451</v>
          </cell>
          <cell r="J2021">
            <v>154715.3864616864</v>
          </cell>
          <cell r="K2021">
            <v>72274.533164205204</v>
          </cell>
          <cell r="L2021">
            <v>3473.3684380098039</v>
          </cell>
        </row>
        <row r="2022">
          <cell r="I2022"/>
          <cell r="J2022"/>
          <cell r="K2022"/>
          <cell r="L2022"/>
        </row>
        <row r="2023">
          <cell r="G2023">
            <v>51</v>
          </cell>
          <cell r="H2023">
            <v>689</v>
          </cell>
          <cell r="I2023"/>
          <cell r="J2023">
            <v>35139</v>
          </cell>
          <cell r="K2023"/>
          <cell r="L2023"/>
        </row>
        <row r="2024">
          <cell r="G2024">
            <v>4.5999999999999999E-2</v>
          </cell>
          <cell r="H2024">
            <v>16000</v>
          </cell>
          <cell r="I2024"/>
          <cell r="J2024">
            <v>736</v>
          </cell>
          <cell r="K2024"/>
          <cell r="L2024"/>
        </row>
        <row r="2025">
          <cell r="G2025">
            <v>0.01</v>
          </cell>
          <cell r="H2025">
            <v>16000</v>
          </cell>
          <cell r="I2025"/>
          <cell r="J2025">
            <v>160</v>
          </cell>
          <cell r="K2025"/>
          <cell r="L2025"/>
        </row>
        <row r="2026">
          <cell r="G2026">
            <v>51</v>
          </cell>
          <cell r="H2026">
            <v>77.274974238328667</v>
          </cell>
          <cell r="I2026"/>
          <cell r="J2026"/>
          <cell r="K2026"/>
          <cell r="L2026">
            <v>3941.0236861547619</v>
          </cell>
        </row>
        <row r="2027">
          <cell r="G2027">
            <v>7.0000000000000007E-2</v>
          </cell>
          <cell r="H2027">
            <v>44660</v>
          </cell>
          <cell r="I2027">
            <v>3126.2000000000003</v>
          </cell>
          <cell r="J2027"/>
          <cell r="K2027"/>
          <cell r="L2027"/>
        </row>
        <row r="2028">
          <cell r="G2028">
            <v>0.47210000000000002</v>
          </cell>
          <cell r="H2028">
            <v>8600.1923076923085</v>
          </cell>
          <cell r="I2028"/>
          <cell r="J2028"/>
          <cell r="K2028">
            <v>4060.1507884615389</v>
          </cell>
          <cell r="L2028"/>
        </row>
        <row r="2029">
          <cell r="G2029">
            <v>0.47210000000000002</v>
          </cell>
          <cell r="H2029">
            <v>4300.0961538461543</v>
          </cell>
          <cell r="I2029"/>
          <cell r="J2029"/>
          <cell r="K2029">
            <v>2030.0753942307695</v>
          </cell>
          <cell r="L2029"/>
        </row>
        <row r="2030">
          <cell r="G2030">
            <v>1.1499999999999999</v>
          </cell>
          <cell r="H2030">
            <v>10031.24986884707</v>
          </cell>
          <cell r="I2030"/>
          <cell r="J2030">
            <v>115.35937349174129</v>
          </cell>
          <cell r="K2030"/>
          <cell r="L2030"/>
        </row>
        <row r="2031">
          <cell r="G2031">
            <v>2</v>
          </cell>
          <cell r="H2031">
            <v>10031.24986884707</v>
          </cell>
          <cell r="I2031">
            <v>200.62499737694139</v>
          </cell>
          <cell r="J2031"/>
          <cell r="K2031"/>
          <cell r="L2031"/>
        </row>
        <row r="2032">
          <cell r="G2032" t="str">
            <v>19-03-030</v>
          </cell>
          <cell r="H2032">
            <v>49508.434239715752</v>
          </cell>
          <cell r="I2032">
            <v>3326.8249973769416</v>
          </cell>
          <cell r="J2032">
            <v>36150.359373491745</v>
          </cell>
          <cell r="K2032">
            <v>6090.2261826923086</v>
          </cell>
          <cell r="L2032">
            <v>3941.0236861547619</v>
          </cell>
        </row>
        <row r="2033">
          <cell r="I2033"/>
          <cell r="J2033"/>
          <cell r="K2033"/>
          <cell r="L2033"/>
        </row>
        <row r="2034">
          <cell r="G2034">
            <v>1</v>
          </cell>
          <cell r="H2034">
            <v>19656</v>
          </cell>
          <cell r="I2034"/>
          <cell r="J2034">
            <v>19656</v>
          </cell>
          <cell r="K2034"/>
          <cell r="L2034"/>
        </row>
        <row r="2035">
          <cell r="G2035">
            <v>0.30580000000000002</v>
          </cell>
          <cell r="H2035">
            <v>9890.2211538461524</v>
          </cell>
          <cell r="I2035"/>
          <cell r="J2035"/>
          <cell r="K2035">
            <v>3024.4296288461537</v>
          </cell>
          <cell r="L2035"/>
        </row>
        <row r="2036">
          <cell r="G2036" t="str">
            <v>19-03-040</v>
          </cell>
          <cell r="H2036">
            <v>22680.429628846156</v>
          </cell>
          <cell r="I2036">
            <v>0</v>
          </cell>
          <cell r="J2036">
            <v>19656</v>
          </cell>
          <cell r="K2036">
            <v>3024.4296288461537</v>
          </cell>
          <cell r="L2036">
            <v>0</v>
          </cell>
        </row>
        <row r="2037">
          <cell r="I2037"/>
          <cell r="J2037"/>
          <cell r="K2037"/>
          <cell r="L2037"/>
        </row>
        <row r="2038">
          <cell r="G2038">
            <v>1.2E-2</v>
          </cell>
          <cell r="H2038">
            <v>79047</v>
          </cell>
          <cell r="I2038"/>
          <cell r="J2038">
            <v>948.56399999999996</v>
          </cell>
          <cell r="K2038"/>
          <cell r="L2038"/>
        </row>
        <row r="2039">
          <cell r="G2039">
            <v>0.12130000000000001</v>
          </cell>
          <cell r="H2039">
            <v>9890.2211538461524</v>
          </cell>
          <cell r="I2039"/>
          <cell r="J2039"/>
          <cell r="K2039">
            <v>1199.6838259615383</v>
          </cell>
          <cell r="L2039"/>
        </row>
        <row r="2040">
          <cell r="G2040">
            <v>1.1499999999999999</v>
          </cell>
          <cell r="H2040">
            <v>1199.6838259615383</v>
          </cell>
          <cell r="I2040"/>
          <cell r="J2040">
            <v>13.796363998557689</v>
          </cell>
          <cell r="K2040"/>
          <cell r="L2040"/>
        </row>
        <row r="2041">
          <cell r="G2041">
            <v>3</v>
          </cell>
          <cell r="H2041">
            <v>1199.6838259615383</v>
          </cell>
          <cell r="I2041">
            <v>35.990514778846148</v>
          </cell>
          <cell r="J2041"/>
          <cell r="K2041"/>
          <cell r="L2041"/>
        </row>
        <row r="2042">
          <cell r="G2042" t="str">
            <v>19-03-050</v>
          </cell>
          <cell r="H2042">
            <v>2198.0347047389423</v>
          </cell>
          <cell r="I2042">
            <v>35.990514778846148</v>
          </cell>
          <cell r="J2042">
            <v>962.36036399855766</v>
          </cell>
          <cell r="K2042">
            <v>1199.6838259615383</v>
          </cell>
          <cell r="L2042">
            <v>0</v>
          </cell>
        </row>
        <row r="2043">
          <cell r="I2043"/>
          <cell r="J2043"/>
          <cell r="K2043"/>
          <cell r="L2043"/>
        </row>
        <row r="2044">
          <cell r="G2044">
            <v>51</v>
          </cell>
          <cell r="H2044">
            <v>906</v>
          </cell>
          <cell r="I2044"/>
          <cell r="J2044">
            <v>46206</v>
          </cell>
          <cell r="K2044"/>
          <cell r="L2044"/>
        </row>
        <row r="2045">
          <cell r="G2045">
            <v>4.5999999999999999E-2</v>
          </cell>
          <cell r="H2045">
            <v>16000</v>
          </cell>
          <cell r="I2045"/>
          <cell r="J2045">
            <v>736</v>
          </cell>
          <cell r="K2045"/>
          <cell r="L2045"/>
        </row>
        <row r="2046">
          <cell r="G2046">
            <v>0.01</v>
          </cell>
          <cell r="H2046">
            <v>16000</v>
          </cell>
          <cell r="I2046"/>
          <cell r="J2046">
            <v>160</v>
          </cell>
          <cell r="K2046"/>
          <cell r="L2046"/>
        </row>
        <row r="2047">
          <cell r="G2047">
            <v>51</v>
          </cell>
          <cell r="H2047">
            <v>77.274974238328667</v>
          </cell>
          <cell r="I2047"/>
          <cell r="J2047"/>
          <cell r="K2047"/>
          <cell r="L2047">
            <v>3941.0236861547619</v>
          </cell>
        </row>
        <row r="2048">
          <cell r="G2048">
            <v>7.0000000000000007E-2</v>
          </cell>
          <cell r="H2048">
            <v>44660</v>
          </cell>
          <cell r="I2048">
            <v>3126.2000000000003</v>
          </cell>
          <cell r="J2048"/>
          <cell r="K2048"/>
          <cell r="L2048"/>
        </row>
        <row r="2049">
          <cell r="G2049">
            <v>0.47210000000000002</v>
          </cell>
          <cell r="H2049">
            <v>8600.1923076923085</v>
          </cell>
          <cell r="I2049"/>
          <cell r="J2049"/>
          <cell r="K2049">
            <v>4060.1507884615389</v>
          </cell>
          <cell r="L2049"/>
        </row>
        <row r="2050">
          <cell r="G2050">
            <v>0.47210000000000002</v>
          </cell>
          <cell r="H2050">
            <v>4300.0961538461543</v>
          </cell>
          <cell r="I2050"/>
          <cell r="J2050"/>
          <cell r="K2050">
            <v>2030.0753942307695</v>
          </cell>
          <cell r="L2050"/>
        </row>
        <row r="2051">
          <cell r="G2051">
            <v>1.1499999999999999</v>
          </cell>
          <cell r="H2051">
            <v>10031.24986884707</v>
          </cell>
          <cell r="I2051"/>
          <cell r="J2051">
            <v>115.35937349174129</v>
          </cell>
          <cell r="K2051"/>
          <cell r="L2051"/>
        </row>
        <row r="2052">
          <cell r="G2052">
            <v>3</v>
          </cell>
          <cell r="H2052">
            <v>10031.24986884707</v>
          </cell>
          <cell r="I2052">
            <v>300.93749606541206</v>
          </cell>
          <cell r="J2052"/>
          <cell r="K2052"/>
          <cell r="L2052"/>
        </row>
        <row r="2053">
          <cell r="G2053" t="str">
            <v>19-03-060</v>
          </cell>
          <cell r="H2053">
            <v>60675.746738404225</v>
          </cell>
          <cell r="I2053">
            <v>3427.1374960654125</v>
          </cell>
          <cell r="J2053">
            <v>47217.359373491745</v>
          </cell>
          <cell r="K2053">
            <v>6090.2261826923086</v>
          </cell>
          <cell r="L2053">
            <v>3941.0236861547619</v>
          </cell>
        </row>
        <row r="2054">
          <cell r="I2054"/>
          <cell r="J2054"/>
          <cell r="K2054"/>
          <cell r="L2054"/>
        </row>
        <row r="2055">
          <cell r="G2055">
            <v>3.3142820747668065</v>
          </cell>
          <cell r="H2055">
            <v>18000</v>
          </cell>
          <cell r="I2055"/>
          <cell r="J2055">
            <v>59657.077345802514</v>
          </cell>
          <cell r="K2055"/>
          <cell r="L2055"/>
        </row>
        <row r="2056">
          <cell r="G2056">
            <v>56</v>
          </cell>
          <cell r="H2056">
            <v>2433.4776000000002</v>
          </cell>
          <cell r="I2056"/>
          <cell r="J2056">
            <v>136274.74560000002</v>
          </cell>
          <cell r="K2056"/>
          <cell r="L2056"/>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cell r="J2058"/>
          <cell r="K2058"/>
          <cell r="L2058">
            <v>4327.3985573464051</v>
          </cell>
        </row>
        <row r="2059">
          <cell r="G2059">
            <v>3.3353242005611634E-2</v>
          </cell>
          <cell r="H2059">
            <v>46500</v>
          </cell>
          <cell r="I2059"/>
          <cell r="J2059">
            <v>1550.9257532609411</v>
          </cell>
          <cell r="K2059"/>
          <cell r="L2059"/>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cell r="J2062"/>
          <cell r="K2062"/>
          <cell r="L2062">
            <v>335.49193611391547</v>
          </cell>
        </row>
        <row r="2063">
          <cell r="G2063">
            <v>7.7145000000000001</v>
          </cell>
          <cell r="H2063">
            <v>8600.1923076923085</v>
          </cell>
          <cell r="I2063"/>
          <cell r="J2063"/>
          <cell r="K2063">
            <v>66346.183557692304</v>
          </cell>
          <cell r="L2063"/>
        </row>
        <row r="2064">
          <cell r="G2064">
            <v>15.429</v>
          </cell>
          <cell r="H2064">
            <v>4300.0961538461543</v>
          </cell>
          <cell r="I2064"/>
          <cell r="J2064"/>
          <cell r="K2064">
            <v>66346.183557692304</v>
          </cell>
          <cell r="L2064"/>
        </row>
        <row r="2065">
          <cell r="G2065">
            <v>1.1499999999999999</v>
          </cell>
          <cell r="H2065">
            <v>140745.16541455264</v>
          </cell>
          <cell r="I2065"/>
          <cell r="J2065">
            <v>1618.5694022673551</v>
          </cell>
          <cell r="K2065"/>
          <cell r="L2065"/>
        </row>
        <row r="2066">
          <cell r="G2066">
            <v>3</v>
          </cell>
          <cell r="H2066">
            <v>140745.16541455264</v>
          </cell>
          <cell r="I2066">
            <v>4222.3549624365787</v>
          </cell>
          <cell r="J2066"/>
          <cell r="K2066"/>
          <cell r="L2066"/>
        </row>
        <row r="2067">
          <cell r="G2067" t="str">
            <v>19-03-070</v>
          </cell>
          <cell r="H2067">
            <v>392484.49627810309</v>
          </cell>
          <cell r="I2067">
            <v>18017.085158904825</v>
          </cell>
          <cell r="J2067">
            <v>233722.24570464558</v>
          </cell>
          <cell r="K2067">
            <v>136082.27492109232</v>
          </cell>
          <cell r="L2067">
            <v>4662.8904934603206</v>
          </cell>
        </row>
        <row r="2068">
          <cell r="I2068"/>
          <cell r="J2068"/>
          <cell r="K2068"/>
          <cell r="L2068"/>
        </row>
        <row r="2069">
          <cell r="G2069">
            <v>19.477874452256717</v>
          </cell>
          <cell r="H2069">
            <v>18000</v>
          </cell>
          <cell r="I2069"/>
          <cell r="J2069">
            <v>350601.74014062091</v>
          </cell>
          <cell r="K2069"/>
          <cell r="L2069"/>
        </row>
        <row r="2070">
          <cell r="G2070">
            <v>280</v>
          </cell>
          <cell r="H2070">
            <v>2433.4776000000002</v>
          </cell>
          <cell r="I2070"/>
          <cell r="J2070">
            <v>681373.728</v>
          </cell>
          <cell r="K2070"/>
          <cell r="L2070"/>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cell r="J2072"/>
          <cell r="K2072"/>
          <cell r="L2072">
            <v>21636.992786732026</v>
          </cell>
        </row>
        <row r="2073">
          <cell r="G2073">
            <v>3.3353242005611634E-2</v>
          </cell>
          <cell r="H2073">
            <v>46500</v>
          </cell>
          <cell r="I2073"/>
          <cell r="J2073">
            <v>1550.9257532609411</v>
          </cell>
          <cell r="K2073"/>
          <cell r="L2073"/>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cell r="J2076"/>
          <cell r="K2076"/>
          <cell r="L2076">
            <v>894.64516297044111</v>
          </cell>
        </row>
        <row r="2077">
          <cell r="G2077">
            <v>28.593499999999999</v>
          </cell>
          <cell r="H2077">
            <v>8600.1923076923085</v>
          </cell>
          <cell r="I2077"/>
          <cell r="J2077"/>
          <cell r="K2077">
            <v>245909.59874999998</v>
          </cell>
          <cell r="L2077"/>
        </row>
        <row r="2078">
          <cell r="G2078">
            <v>57.186999999999998</v>
          </cell>
          <cell r="H2078">
            <v>4300.0961538461543</v>
          </cell>
          <cell r="I2078"/>
          <cell r="J2078"/>
          <cell r="K2078">
            <v>245909.59874999998</v>
          </cell>
          <cell r="L2078"/>
        </row>
        <row r="2079">
          <cell r="G2079">
            <v>1.1499999999999999</v>
          </cell>
          <cell r="H2079">
            <v>528189.46525724092</v>
          </cell>
          <cell r="I2079"/>
          <cell r="J2079">
            <v>6074.1788504582701</v>
          </cell>
          <cell r="K2079"/>
          <cell r="L2079"/>
        </row>
        <row r="2080">
          <cell r="G2080">
            <v>3</v>
          </cell>
          <cell r="H2080">
            <v>528189.46525724092</v>
          </cell>
          <cell r="I2080">
            <v>15845.683957717229</v>
          </cell>
          <cell r="J2080"/>
          <cell r="K2080"/>
          <cell r="L2080"/>
        </row>
        <row r="2081">
          <cell r="G2081" t="str">
            <v>19-03-075</v>
          </cell>
          <cell r="H2081">
            <v>1768663.8260653864</v>
          </cell>
          <cell r="I2081">
            <v>62573.81738829922</v>
          </cell>
          <cell r="J2081">
            <v>1177900.5434198463</v>
          </cell>
          <cell r="K2081">
            <v>505657.82730753842</v>
          </cell>
          <cell r="L2081">
            <v>22531.637949702468</v>
          </cell>
        </row>
        <row r="2082">
          <cell r="I2082"/>
          <cell r="J2082"/>
          <cell r="K2082"/>
          <cell r="L2082"/>
        </row>
        <row r="2083">
          <cell r="G2083">
            <v>8.16</v>
          </cell>
          <cell r="H2083">
            <v>3753.66</v>
          </cell>
          <cell r="I2083"/>
          <cell r="J2083">
            <v>30629.865600000001</v>
          </cell>
          <cell r="K2083"/>
          <cell r="L2083"/>
        </row>
        <row r="2084">
          <cell r="G2084">
            <v>4.5999999999999999E-2</v>
          </cell>
          <cell r="H2084">
            <v>16000</v>
          </cell>
          <cell r="I2084"/>
          <cell r="J2084">
            <v>736</v>
          </cell>
          <cell r="K2084"/>
          <cell r="L2084"/>
        </row>
        <row r="2085">
          <cell r="G2085">
            <v>0.01</v>
          </cell>
          <cell r="H2085">
            <v>16000</v>
          </cell>
          <cell r="I2085"/>
          <cell r="J2085">
            <v>160</v>
          </cell>
          <cell r="K2085"/>
          <cell r="L2085"/>
        </row>
        <row r="2086">
          <cell r="G2086">
            <v>8.16</v>
          </cell>
          <cell r="H2086">
            <v>77.274974238328667</v>
          </cell>
          <cell r="I2086"/>
          <cell r="J2086"/>
          <cell r="K2086"/>
          <cell r="L2086">
            <v>630.56378978476198</v>
          </cell>
        </row>
        <row r="2087">
          <cell r="G2087">
            <v>7.0000000000000007E-2</v>
          </cell>
          <cell r="H2087">
            <v>44660</v>
          </cell>
          <cell r="I2087">
            <v>3126.2000000000003</v>
          </cell>
          <cell r="J2087"/>
          <cell r="K2087"/>
          <cell r="L2087"/>
        </row>
        <row r="2088">
          <cell r="G2088">
            <v>0.47210000000000002</v>
          </cell>
          <cell r="H2088">
            <v>8600.1923076923085</v>
          </cell>
          <cell r="I2088"/>
          <cell r="J2088"/>
          <cell r="K2088">
            <v>4060.1507884615389</v>
          </cell>
          <cell r="L2088"/>
        </row>
        <row r="2089">
          <cell r="G2089">
            <v>0.47210000000000002</v>
          </cell>
          <cell r="H2089">
            <v>4300.0961538461543</v>
          </cell>
          <cell r="I2089"/>
          <cell r="J2089"/>
          <cell r="K2089">
            <v>2030.0753942307695</v>
          </cell>
          <cell r="L2089"/>
        </row>
        <row r="2090">
          <cell r="G2090">
            <v>1.1499999999999999</v>
          </cell>
          <cell r="H2090">
            <v>6720.7899724770705</v>
          </cell>
          <cell r="I2090"/>
          <cell r="J2090">
            <v>77.289084683486308</v>
          </cell>
          <cell r="K2090"/>
          <cell r="L2090"/>
        </row>
        <row r="2091">
          <cell r="G2091">
            <v>2</v>
          </cell>
          <cell r="H2091">
            <v>6720.7899724770705</v>
          </cell>
          <cell r="I2091">
            <v>134.4157994495414</v>
          </cell>
          <cell r="J2091"/>
          <cell r="K2091"/>
          <cell r="L2091"/>
        </row>
        <row r="2092">
          <cell r="G2092" t="str">
            <v>19-03-080</v>
          </cell>
          <cell r="H2092">
            <v>41584.560456610096</v>
          </cell>
          <cell r="I2092">
            <v>3260.6157994495416</v>
          </cell>
          <cell r="J2092">
            <v>31603.154684683486</v>
          </cell>
          <cell r="K2092">
            <v>6090.2261826923086</v>
          </cell>
          <cell r="L2092">
            <v>630.56378978476198</v>
          </cell>
        </row>
        <row r="2093">
          <cell r="I2093"/>
          <cell r="J2093"/>
          <cell r="K2093"/>
          <cell r="L2093"/>
        </row>
        <row r="2094">
          <cell r="G2094">
            <v>26</v>
          </cell>
          <cell r="H2094">
            <v>7191.9999999999991</v>
          </cell>
          <cell r="I2094"/>
          <cell r="J2094">
            <v>186992</v>
          </cell>
          <cell r="K2094"/>
          <cell r="L2094"/>
        </row>
        <row r="2095">
          <cell r="G2095">
            <v>49.523809523809518</v>
          </cell>
          <cell r="H2095">
            <v>450</v>
          </cell>
          <cell r="I2095"/>
          <cell r="J2095">
            <v>22285.714285714283</v>
          </cell>
          <cell r="K2095"/>
          <cell r="L2095"/>
        </row>
        <row r="2096">
          <cell r="G2096">
            <v>0.03</v>
          </cell>
          <cell r="H2096">
            <v>182347.2</v>
          </cell>
          <cell r="I2096"/>
          <cell r="J2096">
            <v>5470.4160000000002</v>
          </cell>
          <cell r="K2096"/>
          <cell r="L2096"/>
        </row>
        <row r="2097">
          <cell r="G2097">
            <v>26.880000000000006</v>
          </cell>
          <cell r="H2097">
            <v>2934.288</v>
          </cell>
          <cell r="I2097"/>
          <cell r="J2097">
            <v>78873.661440000025</v>
          </cell>
          <cell r="K2097"/>
          <cell r="L2097"/>
        </row>
        <row r="2098">
          <cell r="G2098">
            <v>1</v>
          </cell>
          <cell r="H2098">
            <v>9890.2211538461524</v>
          </cell>
          <cell r="I2098"/>
          <cell r="J2098"/>
          <cell r="K2098">
            <v>9890.2211538461524</v>
          </cell>
          <cell r="L2098"/>
        </row>
        <row r="2099">
          <cell r="G2099">
            <v>1</v>
          </cell>
          <cell r="H2099">
            <v>4300.0961538461543</v>
          </cell>
          <cell r="I2099"/>
          <cell r="J2099"/>
          <cell r="K2099">
            <v>4300.0961538461543</v>
          </cell>
          <cell r="L2099"/>
        </row>
        <row r="2100">
          <cell r="G2100">
            <v>1.1499999999999999</v>
          </cell>
          <cell r="H2100">
            <v>14190.317307692307</v>
          </cell>
          <cell r="I2100"/>
          <cell r="J2100">
            <v>163.18864903846151</v>
          </cell>
          <cell r="K2100"/>
          <cell r="L2100"/>
        </row>
        <row r="2101">
          <cell r="G2101">
            <v>6</v>
          </cell>
          <cell r="H2101">
            <v>14190.317307692307</v>
          </cell>
          <cell r="I2101">
            <v>851.41903846153843</v>
          </cell>
          <cell r="J2101"/>
          <cell r="K2101"/>
          <cell r="L2101"/>
        </row>
        <row r="2102">
          <cell r="G2102" t="str">
            <v>19-03-090</v>
          </cell>
          <cell r="H2102">
            <v>308826.71672090661</v>
          </cell>
          <cell r="I2102">
            <v>851.41903846153843</v>
          </cell>
          <cell r="J2102">
            <v>293784.98037475278</v>
          </cell>
          <cell r="K2102">
            <v>14190.317307692307</v>
          </cell>
          <cell r="L2102">
            <v>0</v>
          </cell>
        </row>
        <row r="2103">
          <cell r="I2103"/>
          <cell r="J2103"/>
          <cell r="K2103"/>
          <cell r="L2103"/>
        </row>
        <row r="2104">
          <cell r="G2104">
            <v>0.24</v>
          </cell>
          <cell r="H2104">
            <v>50000</v>
          </cell>
          <cell r="I2104"/>
          <cell r="J2104">
            <v>12000</v>
          </cell>
          <cell r="K2104"/>
          <cell r="L2104"/>
        </row>
        <row r="2105">
          <cell r="G2105">
            <v>0.24</v>
          </cell>
          <cell r="H2105">
            <v>5200</v>
          </cell>
          <cell r="I2105"/>
          <cell r="J2105"/>
          <cell r="K2105"/>
          <cell r="L2105">
            <v>1248</v>
          </cell>
        </row>
        <row r="2106">
          <cell r="G2106">
            <v>1.1499999999999999</v>
          </cell>
          <cell r="H2106">
            <v>1248</v>
          </cell>
          <cell r="I2106"/>
          <cell r="J2106">
            <v>14.351999999999999</v>
          </cell>
          <cell r="K2106"/>
          <cell r="L2106"/>
        </row>
        <row r="2107">
          <cell r="G2107">
            <v>3</v>
          </cell>
          <cell r="H2107">
            <v>1248</v>
          </cell>
          <cell r="I2107">
            <v>37.44</v>
          </cell>
          <cell r="J2107"/>
          <cell r="K2107"/>
          <cell r="L2107"/>
        </row>
        <row r="2108">
          <cell r="G2108" t="str">
            <v>19-03-120</v>
          </cell>
          <cell r="H2108">
            <v>13299.792000000001</v>
          </cell>
          <cell r="I2108">
            <v>37.44</v>
          </cell>
          <cell r="J2108">
            <v>12014.352000000001</v>
          </cell>
          <cell r="K2108">
            <v>0</v>
          </cell>
          <cell r="L2108">
            <v>1248</v>
          </cell>
        </row>
        <row r="2109">
          <cell r="I2109"/>
          <cell r="J2109"/>
          <cell r="K2109"/>
          <cell r="L2109"/>
        </row>
        <row r="2110">
          <cell r="G2110">
            <v>0.22000000000000003</v>
          </cell>
          <cell r="H2110">
            <v>46500</v>
          </cell>
          <cell r="I2110"/>
          <cell r="J2110">
            <v>10230.000000000002</v>
          </cell>
          <cell r="K2110"/>
          <cell r="L2110"/>
        </row>
        <row r="2111">
          <cell r="G2111">
            <v>0.22000000000000003</v>
          </cell>
          <cell r="H2111">
            <v>5200</v>
          </cell>
          <cell r="I2111"/>
          <cell r="J2111"/>
          <cell r="K2111"/>
          <cell r="L2111">
            <v>1144.0000000000002</v>
          </cell>
        </row>
        <row r="2112">
          <cell r="G2112">
            <v>1.1499999999999999</v>
          </cell>
          <cell r="H2112">
            <v>1144.0000000000002</v>
          </cell>
          <cell r="I2112"/>
          <cell r="J2112">
            <v>13.156000000000001</v>
          </cell>
          <cell r="K2112"/>
          <cell r="L2112"/>
        </row>
        <row r="2113">
          <cell r="G2113">
            <v>3</v>
          </cell>
          <cell r="H2113">
            <v>1144.0000000000002</v>
          </cell>
          <cell r="I2113">
            <v>34.320000000000007</v>
          </cell>
          <cell r="J2113"/>
          <cell r="K2113"/>
          <cell r="L2113"/>
        </row>
        <row r="2114">
          <cell r="G2114" t="str">
            <v>19-03-130</v>
          </cell>
          <cell r="H2114">
            <v>11421.476000000002</v>
          </cell>
          <cell r="I2114">
            <v>34.320000000000007</v>
          </cell>
          <cell r="J2114">
            <v>10243.156000000003</v>
          </cell>
          <cell r="K2114">
            <v>0</v>
          </cell>
          <cell r="L2114">
            <v>1144.0000000000002</v>
          </cell>
        </row>
        <row r="2115">
          <cell r="I2115"/>
          <cell r="J2115"/>
          <cell r="K2115"/>
          <cell r="L2115"/>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cell r="J2118">
            <v>3029.4</v>
          </cell>
          <cell r="K2118"/>
          <cell r="L2118"/>
        </row>
        <row r="2119">
          <cell r="G2119">
            <v>7.0000000000000007E-2</v>
          </cell>
          <cell r="H2119">
            <v>8595.84</v>
          </cell>
          <cell r="I2119">
            <v>601.70880000000011</v>
          </cell>
          <cell r="J2119">
            <v>0</v>
          </cell>
          <cell r="K2119">
            <v>0</v>
          </cell>
          <cell r="L2119">
            <v>0</v>
          </cell>
        </row>
        <row r="2120">
          <cell r="G2120">
            <v>1</v>
          </cell>
          <cell r="H2120">
            <v>4800</v>
          </cell>
          <cell r="I2120"/>
          <cell r="J2120"/>
          <cell r="K2120"/>
          <cell r="L2120">
            <v>4800</v>
          </cell>
        </row>
        <row r="2121">
          <cell r="G2121">
            <v>14.613200000000001</v>
          </cell>
          <cell r="H2121">
            <v>8600.1923076923085</v>
          </cell>
          <cell r="I2121"/>
          <cell r="J2121"/>
          <cell r="K2121">
            <v>125676.33023076922</v>
          </cell>
          <cell r="L2121"/>
        </row>
        <row r="2122">
          <cell r="G2122">
            <v>29.226400000000002</v>
          </cell>
          <cell r="H2122">
            <v>4300.0961538461543</v>
          </cell>
          <cell r="I2122"/>
          <cell r="J2122"/>
          <cell r="K2122">
            <v>125676.33023076922</v>
          </cell>
          <cell r="L2122"/>
        </row>
        <row r="2123">
          <cell r="G2123">
            <v>1.1499999999999999</v>
          </cell>
          <cell r="H2123">
            <v>275804.4438923077</v>
          </cell>
          <cell r="I2123"/>
          <cell r="J2123">
            <v>3171.7511047615385</v>
          </cell>
          <cell r="K2123"/>
          <cell r="L2123"/>
        </row>
        <row r="2124">
          <cell r="G2124">
            <v>3</v>
          </cell>
          <cell r="H2124">
            <v>275804.4438923077</v>
          </cell>
          <cell r="I2124">
            <v>8274.1333167692301</v>
          </cell>
          <cell r="J2124"/>
          <cell r="K2124"/>
          <cell r="L2124"/>
        </row>
        <row r="2125">
          <cell r="G2125" t="str">
            <v>19-03-135</v>
          </cell>
          <cell r="H2125">
            <v>550746.03203383845</v>
          </cell>
          <cell r="I2125">
            <v>48922.24211676923</v>
          </cell>
          <cell r="J2125">
            <v>226019.34602476153</v>
          </cell>
          <cell r="K2125">
            <v>271004.4438923077</v>
          </cell>
          <cell r="L2125">
            <v>4800</v>
          </cell>
        </row>
        <row r="2126">
          <cell r="I2126"/>
          <cell r="J2126"/>
          <cell r="K2126"/>
          <cell r="L2126"/>
        </row>
        <row r="2127">
          <cell r="G2127">
            <v>0.5</v>
          </cell>
          <cell r="H2127">
            <v>89432.639999999999</v>
          </cell>
          <cell r="I2127"/>
          <cell r="J2127">
            <v>44716.32</v>
          </cell>
          <cell r="K2127"/>
          <cell r="L2127"/>
        </row>
        <row r="2128">
          <cell r="G2128">
            <v>0.15</v>
          </cell>
          <cell r="H2128">
            <v>21000</v>
          </cell>
          <cell r="I2128"/>
          <cell r="J2128">
            <v>3150</v>
          </cell>
          <cell r="K2128"/>
          <cell r="L2128"/>
        </row>
        <row r="2129">
          <cell r="G2129">
            <v>0.59899999999999998</v>
          </cell>
          <cell r="H2129">
            <v>8600.1923076923085</v>
          </cell>
          <cell r="I2129"/>
          <cell r="J2129"/>
          <cell r="K2129">
            <v>5151.5151923076919</v>
          </cell>
          <cell r="L2129"/>
        </row>
        <row r="2130">
          <cell r="G2130">
            <v>1.1499999999999999</v>
          </cell>
          <cell r="H2130">
            <v>5151.5151923076919</v>
          </cell>
          <cell r="I2130"/>
          <cell r="J2130">
            <v>59.242424711538455</v>
          </cell>
          <cell r="K2130"/>
          <cell r="L2130"/>
        </row>
        <row r="2131">
          <cell r="G2131">
            <v>3</v>
          </cell>
          <cell r="H2131">
            <v>5151.5151923076919</v>
          </cell>
          <cell r="I2131">
            <v>154.54545576923076</v>
          </cell>
          <cell r="J2131"/>
          <cell r="K2131"/>
          <cell r="L2131"/>
        </row>
        <row r="2132">
          <cell r="G2132" t="str">
            <v>19-03-140</v>
          </cell>
          <cell r="H2132">
            <v>53231.623072788461</v>
          </cell>
          <cell r="I2132">
            <v>154.54545576923076</v>
          </cell>
          <cell r="J2132">
            <v>47925.562424711541</v>
          </cell>
          <cell r="K2132">
            <v>5151.5151923076919</v>
          </cell>
          <cell r="L2132">
            <v>0</v>
          </cell>
        </row>
        <row r="2133">
          <cell r="I2133"/>
          <cell r="J2133"/>
          <cell r="K2133"/>
          <cell r="L2133"/>
        </row>
        <row r="2134">
          <cell r="G2134">
            <v>2.5</v>
          </cell>
          <cell r="H2134">
            <v>14749.011</v>
          </cell>
          <cell r="I2134"/>
          <cell r="J2134">
            <v>36872.527500000004</v>
          </cell>
          <cell r="K2134"/>
          <cell r="L2134"/>
        </row>
        <row r="2135">
          <cell r="G2135">
            <v>2.5</v>
          </cell>
          <cell r="H2135">
            <v>1000</v>
          </cell>
          <cell r="I2135"/>
          <cell r="J2135"/>
          <cell r="K2135"/>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cell r="J2138"/>
          <cell r="K2138">
            <v>5460.262096153846</v>
          </cell>
          <cell r="L2138"/>
        </row>
        <row r="2139">
          <cell r="G2139">
            <v>0.63490000000000002</v>
          </cell>
          <cell r="H2139">
            <v>4300.0961538461543</v>
          </cell>
          <cell r="I2139"/>
          <cell r="J2139"/>
          <cell r="K2139">
            <v>2730.131048076923</v>
          </cell>
          <cell r="L2139"/>
        </row>
        <row r="2140">
          <cell r="G2140">
            <v>1.1499999999999999</v>
          </cell>
          <cell r="H2140">
            <v>10862.54668748197</v>
          </cell>
          <cell r="I2140"/>
          <cell r="J2140">
            <v>124.91928690604266</v>
          </cell>
          <cell r="K2140"/>
          <cell r="L2140"/>
        </row>
        <row r="2141">
          <cell r="G2141">
            <v>3</v>
          </cell>
          <cell r="H2141">
            <v>10862.54668748197</v>
          </cell>
          <cell r="I2141">
            <v>325.87640062445911</v>
          </cell>
          <cell r="J2141"/>
          <cell r="K2141"/>
          <cell r="L2141"/>
        </row>
        <row r="2142">
          <cell r="G2142" t="str">
            <v>19-04-010</v>
          </cell>
          <cell r="H2142">
            <v>50007.057937512473</v>
          </cell>
          <cell r="I2142">
            <v>682.53965062445911</v>
          </cell>
          <cell r="J2142">
            <v>38461.971599406046</v>
          </cell>
          <cell r="K2142">
            <v>8362.5466874819704</v>
          </cell>
          <cell r="L2142">
            <v>2500</v>
          </cell>
        </row>
        <row r="2143">
          <cell r="I2143"/>
          <cell r="J2143"/>
          <cell r="K2143"/>
          <cell r="L2143"/>
        </row>
        <row r="2144">
          <cell r="G2144">
            <v>2.5</v>
          </cell>
          <cell r="H2144">
            <v>8340</v>
          </cell>
          <cell r="I2144"/>
          <cell r="J2144">
            <v>20850</v>
          </cell>
          <cell r="K2144"/>
          <cell r="L2144"/>
        </row>
        <row r="2145">
          <cell r="G2145">
            <v>2.5</v>
          </cell>
          <cell r="H2145">
            <v>1000</v>
          </cell>
          <cell r="I2145"/>
          <cell r="J2145"/>
          <cell r="K2145"/>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cell r="J2148"/>
          <cell r="K2148">
            <v>3523.4987884615384</v>
          </cell>
          <cell r="L2148"/>
        </row>
        <row r="2149">
          <cell r="G2149">
            <v>0.40970000000000001</v>
          </cell>
          <cell r="H2149">
            <v>4300.0961538461543</v>
          </cell>
          <cell r="I2149"/>
          <cell r="J2149"/>
          <cell r="K2149">
            <v>1761.7493942307692</v>
          </cell>
          <cell r="L2149"/>
        </row>
        <row r="2150">
          <cell r="G2150">
            <v>1.1499999999999999</v>
          </cell>
          <cell r="H2150">
            <v>7864.4388125878604</v>
          </cell>
          <cell r="I2150"/>
          <cell r="J2150">
            <v>90.44104634476038</v>
          </cell>
          <cell r="K2150"/>
          <cell r="L2150"/>
        </row>
        <row r="2151">
          <cell r="G2151">
            <v>3</v>
          </cell>
          <cell r="H2151">
            <v>7864.4388125878604</v>
          </cell>
          <cell r="I2151">
            <v>235.93316437763579</v>
          </cell>
          <cell r="J2151"/>
          <cell r="K2151"/>
          <cell r="L2151"/>
        </row>
        <row r="2152">
          <cell r="G2152" t="str">
            <v>19-04-020</v>
          </cell>
          <cell r="H2152">
            <v>29889.651087060258</v>
          </cell>
          <cell r="I2152">
            <v>399.9982593776358</v>
          </cell>
          <cell r="J2152">
            <v>21625.21401509476</v>
          </cell>
          <cell r="K2152">
            <v>5364.4388125878604</v>
          </cell>
          <cell r="L2152">
            <v>2500</v>
          </cell>
        </row>
        <row r="2153">
          <cell r="I2153"/>
          <cell r="J2153"/>
          <cell r="K2153"/>
          <cell r="L2153"/>
        </row>
        <row r="2154">
          <cell r="G2154">
            <v>8.1900000000000001E-2</v>
          </cell>
          <cell r="H2154">
            <v>28665.919999999998</v>
          </cell>
          <cell r="I2154"/>
          <cell r="J2154">
            <v>2347.738848</v>
          </cell>
          <cell r="K2154"/>
          <cell r="L2154"/>
        </row>
        <row r="2155">
          <cell r="G2155">
            <v>2.4E-2</v>
          </cell>
          <cell r="H2155">
            <v>2199.3599999999997</v>
          </cell>
          <cell r="I2155"/>
          <cell r="J2155">
            <v>52.784639999999996</v>
          </cell>
          <cell r="K2155"/>
          <cell r="L2155"/>
        </row>
        <row r="2156">
          <cell r="G2156">
            <v>1</v>
          </cell>
          <cell r="H2156">
            <v>47.449545584938647</v>
          </cell>
          <cell r="I2156"/>
          <cell r="J2156"/>
          <cell r="K2156"/>
          <cell r="L2156">
            <v>47.449545584938647</v>
          </cell>
        </row>
        <row r="2157">
          <cell r="G2157">
            <v>5.8000000000000003E-2</v>
          </cell>
          <cell r="H2157">
            <v>8600.1923076923085</v>
          </cell>
          <cell r="I2157"/>
          <cell r="J2157"/>
          <cell r="K2157">
            <v>498.81115384615384</v>
          </cell>
          <cell r="L2157"/>
        </row>
        <row r="2158">
          <cell r="G2158">
            <v>5.8000000000000003E-2</v>
          </cell>
          <cell r="H2158">
            <v>4300.0961538461543</v>
          </cell>
          <cell r="I2158"/>
          <cell r="J2158"/>
          <cell r="K2158">
            <v>249.40557692307692</v>
          </cell>
          <cell r="L2158"/>
        </row>
        <row r="2159">
          <cell r="G2159">
            <v>1.1499999999999999</v>
          </cell>
          <cell r="H2159">
            <v>795.66627635416933</v>
          </cell>
          <cell r="I2159"/>
          <cell r="J2159">
            <v>9.1501621780729465</v>
          </cell>
          <cell r="K2159"/>
          <cell r="L2159"/>
        </row>
        <row r="2160">
          <cell r="G2160">
            <v>3</v>
          </cell>
          <cell r="H2160">
            <v>795.66627635416933</v>
          </cell>
          <cell r="I2160">
            <v>23.869988290625077</v>
          </cell>
          <cell r="J2160"/>
          <cell r="K2160"/>
          <cell r="L2160"/>
        </row>
        <row r="2161">
          <cell r="G2161" t="str">
            <v>19-08-010</v>
          </cell>
          <cell r="H2161">
            <v>3229.2099148228672</v>
          </cell>
          <cell r="I2161">
            <v>23.869988290625077</v>
          </cell>
          <cell r="J2161">
            <v>2409.6736501780729</v>
          </cell>
          <cell r="K2161">
            <v>748.21673076923071</v>
          </cell>
          <cell r="L2161">
            <v>47.449545584938647</v>
          </cell>
        </row>
        <row r="2162">
          <cell r="I2162"/>
          <cell r="J2162"/>
          <cell r="K2162"/>
          <cell r="L2162"/>
        </row>
        <row r="2163">
          <cell r="G2163">
            <v>1.25</v>
          </cell>
          <cell r="H2163">
            <v>31320.000000000004</v>
          </cell>
          <cell r="I2163"/>
          <cell r="J2163">
            <v>39150.000000000007</v>
          </cell>
          <cell r="K2163"/>
          <cell r="L2163"/>
        </row>
        <row r="2164">
          <cell r="G2164">
            <v>3.3329999999999999E-2</v>
          </cell>
          <cell r="H2164">
            <v>44660</v>
          </cell>
          <cell r="I2164">
            <v>1488.5177999999999</v>
          </cell>
          <cell r="J2164"/>
          <cell r="K2164"/>
          <cell r="L2164"/>
        </row>
        <row r="2165">
          <cell r="G2165">
            <v>1.0447</v>
          </cell>
          <cell r="H2165">
            <v>5160.1153846153848</v>
          </cell>
          <cell r="I2165"/>
          <cell r="J2165"/>
          <cell r="K2165">
            <v>5390.7725423076918</v>
          </cell>
          <cell r="L2165"/>
        </row>
        <row r="2166">
          <cell r="G2166">
            <v>1.1499999999999999</v>
          </cell>
          <cell r="H2166">
            <v>5390.7725423076918</v>
          </cell>
          <cell r="I2166"/>
          <cell r="J2166">
            <v>61.993884236538449</v>
          </cell>
          <cell r="K2166"/>
          <cell r="L2166"/>
        </row>
        <row r="2167">
          <cell r="G2167">
            <v>3</v>
          </cell>
          <cell r="H2167">
            <v>5390.7725423076918</v>
          </cell>
          <cell r="I2167">
            <v>161.72317626923075</v>
          </cell>
          <cell r="J2167"/>
          <cell r="K2167"/>
          <cell r="L2167"/>
        </row>
        <row r="2168">
          <cell r="G2168" t="str">
            <v>22-01-020</v>
          </cell>
          <cell r="H2168">
            <v>46253.00740281347</v>
          </cell>
          <cell r="I2168">
            <v>1650.2409762692305</v>
          </cell>
          <cell r="J2168">
            <v>39211.993884236545</v>
          </cell>
          <cell r="K2168">
            <v>5390.7725423076918</v>
          </cell>
          <cell r="L2168">
            <v>0</v>
          </cell>
        </row>
        <row r="2169">
          <cell r="I2169"/>
          <cell r="J2169"/>
          <cell r="K2169"/>
          <cell r="L2169"/>
        </row>
        <row r="2170">
          <cell r="G2170">
            <v>1.25</v>
          </cell>
          <cell r="H2170">
            <v>37700</v>
          </cell>
          <cell r="I2170"/>
          <cell r="J2170">
            <v>47125</v>
          </cell>
          <cell r="K2170"/>
          <cell r="L2170"/>
        </row>
        <row r="2171">
          <cell r="G2171">
            <v>3.3329999999999999E-2</v>
          </cell>
          <cell r="H2171">
            <v>44660</v>
          </cell>
          <cell r="I2171">
            <v>1488.5177999999999</v>
          </cell>
          <cell r="J2171"/>
          <cell r="K2171"/>
          <cell r="L2171"/>
        </row>
        <row r="2172">
          <cell r="G2172">
            <v>1.0447</v>
          </cell>
          <cell r="H2172">
            <v>5160.1153846153848</v>
          </cell>
          <cell r="I2172"/>
          <cell r="J2172"/>
          <cell r="K2172">
            <v>5390.7725423076918</v>
          </cell>
          <cell r="L2172"/>
        </row>
        <row r="2173">
          <cell r="G2173">
            <v>1.1499999999999999</v>
          </cell>
          <cell r="H2173">
            <v>5390.7725423076918</v>
          </cell>
          <cell r="I2173"/>
          <cell r="J2173">
            <v>61.993884236538449</v>
          </cell>
          <cell r="K2173"/>
          <cell r="L2173"/>
        </row>
        <row r="2174">
          <cell r="G2174">
            <v>3</v>
          </cell>
          <cell r="H2174">
            <v>5390.7725423076918</v>
          </cell>
          <cell r="I2174">
            <v>161.72317626923075</v>
          </cell>
          <cell r="J2174"/>
          <cell r="K2174"/>
          <cell r="L2174"/>
        </row>
        <row r="2175">
          <cell r="G2175" t="str">
            <v>22-01-030</v>
          </cell>
          <cell r="H2175">
            <v>54228.007402813462</v>
          </cell>
          <cell r="I2175">
            <v>1650.2409762692305</v>
          </cell>
          <cell r="J2175">
            <v>47186.993884236537</v>
          </cell>
          <cell r="K2175">
            <v>5390.7725423076918</v>
          </cell>
          <cell r="L2175">
            <v>0</v>
          </cell>
        </row>
        <row r="2176">
          <cell r="I2176"/>
          <cell r="J2176"/>
          <cell r="K2176"/>
          <cell r="L2176"/>
        </row>
        <row r="2177">
          <cell r="G2177">
            <v>1</v>
          </cell>
          <cell r="H2177">
            <v>5200</v>
          </cell>
          <cell r="I2177"/>
          <cell r="J2177"/>
          <cell r="K2177"/>
          <cell r="L2177">
            <v>5200</v>
          </cell>
        </row>
        <row r="2178">
          <cell r="G2178">
            <v>1.0447</v>
          </cell>
          <cell r="H2178">
            <v>5160.1153846153848</v>
          </cell>
          <cell r="I2178"/>
          <cell r="J2178"/>
          <cell r="K2178">
            <v>5390.7725423076918</v>
          </cell>
          <cell r="L2178"/>
        </row>
        <row r="2179">
          <cell r="G2179">
            <v>0.5</v>
          </cell>
          <cell r="H2179">
            <v>40600</v>
          </cell>
          <cell r="I2179">
            <v>20300</v>
          </cell>
          <cell r="J2179"/>
          <cell r="K2179"/>
          <cell r="L2179"/>
        </row>
        <row r="2180">
          <cell r="G2180">
            <v>1.1499999999999999</v>
          </cell>
          <cell r="H2180">
            <v>10590.772542307692</v>
          </cell>
          <cell r="I2180"/>
          <cell r="J2180">
            <v>121.79388423653845</v>
          </cell>
          <cell r="K2180"/>
          <cell r="L2180"/>
        </row>
        <row r="2181">
          <cell r="G2181">
            <v>3</v>
          </cell>
          <cell r="H2181">
            <v>10590.772542307692</v>
          </cell>
          <cell r="I2181">
            <v>317.72317626923075</v>
          </cell>
          <cell r="J2181"/>
          <cell r="K2181"/>
          <cell r="L2181"/>
        </row>
        <row r="2182">
          <cell r="G2182" t="str">
            <v>22-01-050</v>
          </cell>
          <cell r="H2182">
            <v>31330.289602813464</v>
          </cell>
          <cell r="I2182">
            <v>20617.723176269232</v>
          </cell>
          <cell r="J2182">
            <v>121.79388423653845</v>
          </cell>
          <cell r="K2182">
            <v>5390.7725423076918</v>
          </cell>
          <cell r="L2182">
            <v>5200</v>
          </cell>
        </row>
        <row r="2183">
          <cell r="I2183"/>
          <cell r="J2183"/>
          <cell r="K2183"/>
          <cell r="L2183"/>
        </row>
        <row r="2184">
          <cell r="G2184">
            <v>0.05</v>
          </cell>
          <cell r="H2184">
            <v>144000</v>
          </cell>
          <cell r="I2184">
            <v>7200</v>
          </cell>
          <cell r="J2184"/>
          <cell r="K2184"/>
          <cell r="L2184"/>
        </row>
        <row r="2185">
          <cell r="G2185">
            <v>1.1499999999999999</v>
          </cell>
          <cell r="H2185">
            <v>10950</v>
          </cell>
          <cell r="I2185">
            <v>12592.499999999998</v>
          </cell>
          <cell r="J2185"/>
          <cell r="K2185"/>
          <cell r="L2185"/>
        </row>
        <row r="2186">
          <cell r="G2186" t="str">
            <v>22-01-060</v>
          </cell>
          <cell r="H2186">
            <v>19792.5</v>
          </cell>
          <cell r="I2186">
            <v>19792.5</v>
          </cell>
          <cell r="J2186">
            <v>0</v>
          </cell>
          <cell r="K2186">
            <v>0</v>
          </cell>
          <cell r="L2186">
            <v>0</v>
          </cell>
        </row>
        <row r="2187">
          <cell r="I2187"/>
          <cell r="J2187"/>
          <cell r="K2187"/>
          <cell r="L2187"/>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cell r="K2192"/>
          <cell r="L2192"/>
        </row>
        <row r="2193">
          <cell r="G2193">
            <v>1.03</v>
          </cell>
          <cell r="H2193">
            <v>4800</v>
          </cell>
          <cell r="I2193"/>
          <cell r="J2193"/>
          <cell r="K2193"/>
          <cell r="L2193">
            <v>4944</v>
          </cell>
        </row>
        <row r="2194">
          <cell r="G2194">
            <v>3.0856330796736042</v>
          </cell>
          <cell r="H2194">
            <v>605.88</v>
          </cell>
          <cell r="I2194"/>
          <cell r="J2194">
            <v>1869.5233703126432</v>
          </cell>
          <cell r="K2194"/>
          <cell r="L2194"/>
        </row>
        <row r="2195">
          <cell r="G2195">
            <v>8.73</v>
          </cell>
          <cell r="H2195">
            <v>8600.1923076923085</v>
          </cell>
          <cell r="I2195"/>
          <cell r="J2195"/>
          <cell r="K2195">
            <v>75079.678846153853</v>
          </cell>
          <cell r="L2195"/>
        </row>
        <row r="2196">
          <cell r="G2196">
            <v>17.46</v>
          </cell>
          <cell r="H2196">
            <v>4300.0961538461543</v>
          </cell>
          <cell r="I2196"/>
          <cell r="J2196"/>
          <cell r="K2196">
            <v>75079.678846153853</v>
          </cell>
          <cell r="L2196"/>
        </row>
        <row r="2197">
          <cell r="G2197">
            <v>1.1499999999999999</v>
          </cell>
          <cell r="H2197">
            <v>176503.48404992878</v>
          </cell>
          <cell r="I2197"/>
          <cell r="J2197">
            <v>2029.7900665741809</v>
          </cell>
          <cell r="K2197"/>
          <cell r="L2197"/>
        </row>
        <row r="2198">
          <cell r="G2198">
            <v>3</v>
          </cell>
          <cell r="H2198">
            <v>176503.48404992878</v>
          </cell>
          <cell r="I2198">
            <v>5295.1045214978631</v>
          </cell>
          <cell r="J2198"/>
          <cell r="K2198"/>
          <cell r="L2198"/>
        </row>
        <row r="2199">
          <cell r="G2199" t="str">
            <v>22-01-070</v>
          </cell>
          <cell r="H2199">
            <v>490162.64524628525</v>
          </cell>
          <cell r="I2199">
            <v>85672.058489978081</v>
          </cell>
          <cell r="J2199">
            <v>227987.10270637838</v>
          </cell>
          <cell r="K2199">
            <v>171559.48404992878</v>
          </cell>
          <cell r="L2199">
            <v>4944</v>
          </cell>
        </row>
        <row r="2200">
          <cell r="I2200"/>
          <cell r="J2200"/>
          <cell r="K2200"/>
          <cell r="L2200"/>
        </row>
        <row r="2201">
          <cell r="G2201">
            <v>1.03</v>
          </cell>
          <cell r="H2201">
            <v>1821.1999999999998</v>
          </cell>
          <cell r="I2201"/>
          <cell r="J2201">
            <v>1875.836</v>
          </cell>
          <cell r="K2201"/>
          <cell r="L2201"/>
        </row>
        <row r="2202">
          <cell r="G2202">
            <v>2.5000000000000001E-2</v>
          </cell>
          <cell r="H2202">
            <v>2199.3599999999997</v>
          </cell>
          <cell r="I2202"/>
          <cell r="J2202">
            <v>54.984000000000002</v>
          </cell>
          <cell r="K2202"/>
          <cell r="L2202"/>
        </row>
        <row r="2203">
          <cell r="G2203">
            <v>4.0689999999999997E-2</v>
          </cell>
          <cell r="H2203">
            <v>8600.1923076923085</v>
          </cell>
          <cell r="I2203"/>
          <cell r="J2203"/>
          <cell r="K2203">
            <v>349.94182499999994</v>
          </cell>
          <cell r="L2203"/>
        </row>
        <row r="2204">
          <cell r="G2204">
            <v>1.163E-2</v>
          </cell>
          <cell r="H2204">
            <v>4300.0961538461543</v>
          </cell>
          <cell r="I2204"/>
          <cell r="J2204"/>
          <cell r="K2204">
            <v>50.010118269230766</v>
          </cell>
          <cell r="L2204"/>
        </row>
        <row r="2205">
          <cell r="G2205">
            <v>1.1499999999999999</v>
          </cell>
          <cell r="H2205">
            <v>399.9519432692307</v>
          </cell>
          <cell r="I2205"/>
          <cell r="J2205">
            <v>4.5994473475961524</v>
          </cell>
          <cell r="K2205"/>
          <cell r="L2205"/>
        </row>
        <row r="2206">
          <cell r="G2206">
            <v>3</v>
          </cell>
          <cell r="H2206">
            <v>399.9519432692307</v>
          </cell>
          <cell r="I2206">
            <v>11.998558298076921</v>
          </cell>
          <cell r="J2206"/>
          <cell r="K2206"/>
          <cell r="L2206"/>
        </row>
        <row r="2207">
          <cell r="G2207" t="str">
            <v>22-01-080</v>
          </cell>
          <cell r="H2207">
            <v>2347.3699489149039</v>
          </cell>
          <cell r="I2207">
            <v>11.998558298076921</v>
          </cell>
          <cell r="J2207">
            <v>1935.4194473475961</v>
          </cell>
          <cell r="K2207">
            <v>399.9519432692307</v>
          </cell>
          <cell r="L2207">
            <v>0</v>
          </cell>
        </row>
        <row r="2208">
          <cell r="I2208"/>
          <cell r="J2208"/>
          <cell r="K2208"/>
          <cell r="L2208"/>
        </row>
        <row r="2209">
          <cell r="G2209">
            <v>2.5</v>
          </cell>
          <cell r="H2209">
            <v>8340</v>
          </cell>
          <cell r="I2209"/>
          <cell r="J2209">
            <v>20850</v>
          </cell>
          <cell r="K2209"/>
          <cell r="L2209"/>
        </row>
        <row r="2210">
          <cell r="G2210">
            <v>0.03</v>
          </cell>
          <cell r="H2210">
            <v>9500</v>
          </cell>
          <cell r="I2210"/>
          <cell r="J2210"/>
          <cell r="K2210">
            <v>285</v>
          </cell>
          <cell r="L2210"/>
        </row>
        <row r="2211">
          <cell r="G2211">
            <v>2.5</v>
          </cell>
          <cell r="H2211">
            <v>1000</v>
          </cell>
          <cell r="I2211"/>
          <cell r="J2211"/>
          <cell r="K2211"/>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cell r="J2214"/>
          <cell r="K2214">
            <v>3523.4987884615384</v>
          </cell>
          <cell r="L2214"/>
        </row>
        <row r="2215">
          <cell r="G2215">
            <v>0.40970000000000001</v>
          </cell>
          <cell r="H2215">
            <v>4300.0961538461543</v>
          </cell>
          <cell r="I2215"/>
          <cell r="J2215"/>
          <cell r="K2215">
            <v>1761.7493942307692</v>
          </cell>
          <cell r="L2215"/>
        </row>
        <row r="2216">
          <cell r="G2216">
            <v>1.1499999999999999</v>
          </cell>
          <cell r="H2216">
            <v>8149.4388125878604</v>
          </cell>
          <cell r="I2216"/>
          <cell r="J2216">
            <v>93.718546344760384</v>
          </cell>
          <cell r="K2216"/>
          <cell r="L2216"/>
        </row>
        <row r="2217">
          <cell r="G2217">
            <v>3</v>
          </cell>
          <cell r="H2217">
            <v>8149.4388125878604</v>
          </cell>
          <cell r="I2217">
            <v>244.4831643776358</v>
          </cell>
          <cell r="J2217"/>
          <cell r="K2217"/>
          <cell r="L2217"/>
        </row>
        <row r="2218">
          <cell r="G2218" t="str">
            <v>22-02-010</v>
          </cell>
          <cell r="H2218">
            <v>30186.478587060257</v>
          </cell>
          <cell r="I2218">
            <v>408.54825937763582</v>
          </cell>
          <cell r="J2218">
            <v>21628.49151509476</v>
          </cell>
          <cell r="K2218">
            <v>5649.4388125878604</v>
          </cell>
          <cell r="L2218">
            <v>2500</v>
          </cell>
        </row>
        <row r="2219">
          <cell r="I2219"/>
          <cell r="J2219"/>
          <cell r="K2219"/>
          <cell r="L2219"/>
        </row>
        <row r="2220">
          <cell r="G2220">
            <v>2.5</v>
          </cell>
          <cell r="H2220">
            <v>14749.011</v>
          </cell>
          <cell r="I2220"/>
          <cell r="J2220">
            <v>36872.527500000004</v>
          </cell>
          <cell r="K2220"/>
          <cell r="L2220"/>
        </row>
        <row r="2221">
          <cell r="G2221">
            <v>2.5</v>
          </cell>
          <cell r="H2221">
            <v>1000</v>
          </cell>
          <cell r="I2221"/>
          <cell r="J2221"/>
          <cell r="K2221"/>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cell r="J2224"/>
          <cell r="K2224">
            <v>5460.262096153846</v>
          </cell>
          <cell r="L2224"/>
        </row>
        <row r="2225">
          <cell r="G2225">
            <v>0.63490000000000002</v>
          </cell>
          <cell r="H2225">
            <v>4300.0961538461543</v>
          </cell>
          <cell r="I2225"/>
          <cell r="J2225"/>
          <cell r="K2225">
            <v>2730.131048076923</v>
          </cell>
          <cell r="L2225"/>
        </row>
        <row r="2226">
          <cell r="G2226">
            <v>1.1499999999999999</v>
          </cell>
          <cell r="H2226">
            <v>10862.54668748197</v>
          </cell>
          <cell r="I2226"/>
          <cell r="J2226">
            <v>124.91928690604266</v>
          </cell>
          <cell r="K2226"/>
          <cell r="L2226"/>
        </row>
        <row r="2227">
          <cell r="G2227">
            <v>3</v>
          </cell>
          <cell r="H2227">
            <v>10862.54668748197</v>
          </cell>
          <cell r="I2227">
            <v>325.87640062445911</v>
          </cell>
          <cell r="J2227"/>
          <cell r="K2227"/>
          <cell r="L2227"/>
        </row>
        <row r="2228">
          <cell r="G2228" t="str">
            <v>22-02-020</v>
          </cell>
          <cell r="H2228">
            <v>50007.057937512473</v>
          </cell>
          <cell r="I2228">
            <v>682.53965062445911</v>
          </cell>
          <cell r="J2228">
            <v>38461.971599406046</v>
          </cell>
          <cell r="K2228">
            <v>8362.5466874819704</v>
          </cell>
          <cell r="L2228">
            <v>2500</v>
          </cell>
        </row>
        <row r="2229">
          <cell r="I2229"/>
          <cell r="J2229"/>
          <cell r="K2229"/>
          <cell r="L2229"/>
        </row>
        <row r="2230">
          <cell r="G2230">
            <v>51</v>
          </cell>
          <cell r="H2230">
            <v>689</v>
          </cell>
          <cell r="I2230"/>
          <cell r="J2230">
            <v>35139</v>
          </cell>
          <cell r="K2230"/>
          <cell r="L2230"/>
        </row>
        <row r="2231">
          <cell r="G2231">
            <v>4.5999999999999999E-2</v>
          </cell>
          <cell r="H2231">
            <v>16000</v>
          </cell>
          <cell r="I2231"/>
          <cell r="J2231">
            <v>736</v>
          </cell>
          <cell r="K2231"/>
          <cell r="L2231"/>
        </row>
        <row r="2232">
          <cell r="G2232">
            <v>0.01</v>
          </cell>
          <cell r="H2232">
            <v>16000</v>
          </cell>
          <cell r="I2232"/>
          <cell r="J2232">
            <v>160</v>
          </cell>
          <cell r="K2232"/>
          <cell r="L2232"/>
        </row>
        <row r="2233">
          <cell r="G2233">
            <v>51</v>
          </cell>
          <cell r="H2233">
            <v>77.274974238328667</v>
          </cell>
          <cell r="I2233"/>
          <cell r="J2233"/>
          <cell r="K2233"/>
          <cell r="L2233">
            <v>3941.0236861547619</v>
          </cell>
        </row>
        <row r="2234">
          <cell r="G2234">
            <v>7.0000000000000007E-2</v>
          </cell>
          <cell r="H2234">
            <v>44660</v>
          </cell>
          <cell r="I2234">
            <v>3126.2000000000003</v>
          </cell>
          <cell r="J2234"/>
          <cell r="K2234"/>
          <cell r="L2234"/>
        </row>
        <row r="2235">
          <cell r="G2235">
            <v>0.47210000000000002</v>
          </cell>
          <cell r="H2235">
            <v>8600.1923076923085</v>
          </cell>
          <cell r="I2235"/>
          <cell r="J2235"/>
          <cell r="K2235">
            <v>4060.1507884615389</v>
          </cell>
          <cell r="L2235"/>
        </row>
        <row r="2236">
          <cell r="G2236">
            <v>0.47210000000000002</v>
          </cell>
          <cell r="H2236">
            <v>4300.0961538461543</v>
          </cell>
          <cell r="I2236"/>
          <cell r="J2236"/>
          <cell r="K2236">
            <v>2030.0753942307695</v>
          </cell>
          <cell r="L2236"/>
        </row>
        <row r="2237">
          <cell r="G2237">
            <v>1.1499999999999999</v>
          </cell>
          <cell r="H2237">
            <v>10031.24986884707</v>
          </cell>
          <cell r="I2237"/>
          <cell r="J2237">
            <v>115.35937349174129</v>
          </cell>
          <cell r="K2237"/>
          <cell r="L2237"/>
        </row>
        <row r="2238">
          <cell r="G2238">
            <v>2</v>
          </cell>
          <cell r="H2238">
            <v>10031.24986884707</v>
          </cell>
          <cell r="I2238">
            <v>200.62499737694139</v>
          </cell>
          <cell r="J2238"/>
          <cell r="K2238"/>
          <cell r="L2238"/>
        </row>
        <row r="2239">
          <cell r="G2239" t="str">
            <v>22-02-050</v>
          </cell>
          <cell r="H2239">
            <v>49508.434239715752</v>
          </cell>
          <cell r="I2239">
            <v>3326.8249973769416</v>
          </cell>
          <cell r="J2239">
            <v>36150.359373491745</v>
          </cell>
          <cell r="K2239">
            <v>6090.2261826923086</v>
          </cell>
          <cell r="L2239">
            <v>3941.0236861547619</v>
          </cell>
        </row>
        <row r="2240">
          <cell r="I2240"/>
          <cell r="J2240"/>
          <cell r="K2240"/>
          <cell r="L2240"/>
        </row>
        <row r="2241">
          <cell r="G2241">
            <v>51</v>
          </cell>
          <cell r="H2241">
            <v>906</v>
          </cell>
          <cell r="I2241"/>
          <cell r="J2241">
            <v>46206</v>
          </cell>
          <cell r="K2241"/>
          <cell r="L2241"/>
        </row>
        <row r="2242">
          <cell r="G2242">
            <v>4.5999999999999999E-2</v>
          </cell>
          <cell r="H2242">
            <v>16000</v>
          </cell>
          <cell r="I2242"/>
          <cell r="J2242">
            <v>736</v>
          </cell>
          <cell r="K2242"/>
          <cell r="L2242"/>
        </row>
        <row r="2243">
          <cell r="G2243">
            <v>0.01</v>
          </cell>
          <cell r="H2243">
            <v>16000</v>
          </cell>
          <cell r="I2243"/>
          <cell r="J2243">
            <v>160</v>
          </cell>
          <cell r="K2243"/>
          <cell r="L2243"/>
        </row>
        <row r="2244">
          <cell r="G2244">
            <v>51</v>
          </cell>
          <cell r="H2244">
            <v>77.274974238328667</v>
          </cell>
          <cell r="I2244"/>
          <cell r="J2244"/>
          <cell r="K2244"/>
          <cell r="L2244">
            <v>3941.0236861547619</v>
          </cell>
        </row>
        <row r="2245">
          <cell r="G2245">
            <v>7.0000000000000007E-2</v>
          </cell>
          <cell r="H2245">
            <v>44660</v>
          </cell>
          <cell r="I2245">
            <v>3126.2000000000003</v>
          </cell>
          <cell r="J2245"/>
          <cell r="K2245"/>
          <cell r="L2245"/>
        </row>
        <row r="2246">
          <cell r="G2246">
            <v>0.47210000000000002</v>
          </cell>
          <cell r="H2246">
            <v>8600.1923076923085</v>
          </cell>
          <cell r="I2246"/>
          <cell r="J2246"/>
          <cell r="K2246">
            <v>4060.1507884615389</v>
          </cell>
          <cell r="L2246"/>
        </row>
        <row r="2247">
          <cell r="G2247">
            <v>0.47210000000000002</v>
          </cell>
          <cell r="H2247">
            <v>4300.0961538461543</v>
          </cell>
          <cell r="I2247"/>
          <cell r="J2247"/>
          <cell r="K2247">
            <v>2030.0753942307695</v>
          </cell>
          <cell r="L2247"/>
        </row>
        <row r="2248">
          <cell r="G2248">
            <v>1.1499999999999999</v>
          </cell>
          <cell r="H2248">
            <v>10031.24986884707</v>
          </cell>
          <cell r="I2248"/>
          <cell r="J2248">
            <v>115.35937349174129</v>
          </cell>
          <cell r="K2248"/>
          <cell r="L2248"/>
        </row>
        <row r="2249">
          <cell r="G2249">
            <v>3</v>
          </cell>
          <cell r="H2249">
            <v>10031.24986884707</v>
          </cell>
          <cell r="I2249">
            <v>300.93749606541206</v>
          </cell>
          <cell r="J2249"/>
          <cell r="K2249"/>
          <cell r="L2249"/>
        </row>
        <row r="2250">
          <cell r="G2250" t="str">
            <v>22-02-060</v>
          </cell>
          <cell r="H2250">
            <v>60675.746738404225</v>
          </cell>
          <cell r="I2250">
            <v>3427.1374960654125</v>
          </cell>
          <cell r="J2250">
            <v>47217.359373491745</v>
          </cell>
          <cell r="K2250">
            <v>6090.2261826923086</v>
          </cell>
          <cell r="L2250">
            <v>3941.0236861547619</v>
          </cell>
        </row>
        <row r="2251">
          <cell r="I2251"/>
          <cell r="J2251"/>
          <cell r="K2251"/>
          <cell r="L2251"/>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cell r="J2255"/>
          <cell r="K2255"/>
          <cell r="L2255">
            <v>296.64000000000004</v>
          </cell>
        </row>
        <row r="2256">
          <cell r="G2256">
            <v>0.56559999999999999</v>
          </cell>
          <cell r="H2256">
            <v>8600.1923076923085</v>
          </cell>
          <cell r="I2256"/>
          <cell r="J2256"/>
          <cell r="K2256">
            <v>4864.2687692307691</v>
          </cell>
          <cell r="L2256"/>
        </row>
        <row r="2257">
          <cell r="G2257">
            <v>1.1312</v>
          </cell>
          <cell r="H2257">
            <v>4300.0961538461543</v>
          </cell>
          <cell r="I2257"/>
          <cell r="J2257"/>
          <cell r="K2257">
            <v>4864.2687692307691</v>
          </cell>
          <cell r="L2257"/>
        </row>
        <row r="2258">
          <cell r="G2258">
            <v>1.1499999999999999</v>
          </cell>
          <cell r="H2258">
            <v>11634.036153923076</v>
          </cell>
          <cell r="I2258"/>
          <cell r="J2258">
            <v>133.79141577011535</v>
          </cell>
          <cell r="K2258"/>
          <cell r="L2258"/>
        </row>
        <row r="2259">
          <cell r="G2259">
            <v>3</v>
          </cell>
          <cell r="H2259">
            <v>11634.036153923076</v>
          </cell>
          <cell r="I2259">
            <v>349.02108461769222</v>
          </cell>
          <cell r="J2259"/>
          <cell r="K2259"/>
          <cell r="L2259"/>
        </row>
        <row r="2260">
          <cell r="G2260" t="str">
            <v>22-02-070</v>
          </cell>
          <cell r="H2260">
            <v>36206.565154310883</v>
          </cell>
          <cell r="I2260">
            <v>10917.853084617693</v>
          </cell>
          <cell r="J2260">
            <v>13654.67591577012</v>
          </cell>
          <cell r="K2260">
            <v>11337.396153923077</v>
          </cell>
          <cell r="L2260">
            <v>296.64000000000004</v>
          </cell>
        </row>
        <row r="2261">
          <cell r="I2261"/>
          <cell r="J2261"/>
          <cell r="K2261"/>
          <cell r="L2261"/>
        </row>
        <row r="2262">
          <cell r="G2262">
            <v>2.5</v>
          </cell>
          <cell r="H2262">
            <v>8340</v>
          </cell>
          <cell r="I2262"/>
          <cell r="J2262">
            <v>20850</v>
          </cell>
          <cell r="K2262"/>
          <cell r="L2262"/>
        </row>
        <row r="2263">
          <cell r="G2263">
            <v>0.03</v>
          </cell>
          <cell r="H2263">
            <v>9500</v>
          </cell>
          <cell r="I2263"/>
          <cell r="J2263"/>
          <cell r="K2263">
            <v>285</v>
          </cell>
          <cell r="L2263"/>
        </row>
        <row r="2264">
          <cell r="G2264">
            <v>2.5</v>
          </cell>
          <cell r="H2264">
            <v>1000</v>
          </cell>
          <cell r="I2264"/>
          <cell r="J2264"/>
          <cell r="K2264"/>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cell r="J2267"/>
          <cell r="K2267">
            <v>3523.4987884615384</v>
          </cell>
          <cell r="L2267"/>
        </row>
        <row r="2268">
          <cell r="G2268">
            <v>0.40970000000000001</v>
          </cell>
          <cell r="H2268">
            <v>4300.0961538461543</v>
          </cell>
          <cell r="I2268"/>
          <cell r="J2268"/>
          <cell r="K2268">
            <v>1761.7493942307692</v>
          </cell>
          <cell r="L2268"/>
        </row>
        <row r="2269">
          <cell r="G2269">
            <v>1.1499999999999999</v>
          </cell>
          <cell r="H2269">
            <v>8149.4388125878604</v>
          </cell>
          <cell r="I2269"/>
          <cell r="J2269">
            <v>93.718546344760384</v>
          </cell>
          <cell r="K2269"/>
          <cell r="L2269"/>
        </row>
        <row r="2270">
          <cell r="G2270">
            <v>3</v>
          </cell>
          <cell r="H2270">
            <v>8149.4388125878604</v>
          </cell>
          <cell r="I2270">
            <v>244.4831643776358</v>
          </cell>
          <cell r="J2270"/>
          <cell r="K2270"/>
          <cell r="L2270"/>
        </row>
        <row r="2271">
          <cell r="G2271" t="str">
            <v>22-02-080</v>
          </cell>
          <cell r="H2271">
            <v>30186.478587060257</v>
          </cell>
          <cell r="I2271">
            <v>408.54825937763582</v>
          </cell>
          <cell r="J2271">
            <v>21628.49151509476</v>
          </cell>
          <cell r="K2271">
            <v>5649.4388125878604</v>
          </cell>
          <cell r="L2271">
            <v>2500</v>
          </cell>
        </row>
        <row r="2272">
          <cell r="I2272"/>
          <cell r="J2272"/>
          <cell r="K2272"/>
          <cell r="L2272"/>
        </row>
        <row r="2273">
          <cell r="G2273">
            <v>1</v>
          </cell>
          <cell r="H2273">
            <v>180236.22959999999</v>
          </cell>
          <cell r="I2273"/>
          <cell r="J2273">
            <v>180236.22959999999</v>
          </cell>
          <cell r="K2273"/>
          <cell r="L2273"/>
        </row>
        <row r="2274">
          <cell r="G2274" t="str">
            <v>22-02-090</v>
          </cell>
          <cell r="H2274">
            <v>180236.22959999999</v>
          </cell>
          <cell r="I2274">
            <v>0</v>
          </cell>
          <cell r="J2274">
            <v>180236.22959999999</v>
          </cell>
          <cell r="K2274">
            <v>0</v>
          </cell>
          <cell r="L2274">
            <v>0</v>
          </cell>
        </row>
        <row r="2275">
          <cell r="I2275"/>
          <cell r="J2275"/>
          <cell r="K2275"/>
          <cell r="L2275"/>
        </row>
        <row r="2276">
          <cell r="G2276">
            <v>1</v>
          </cell>
          <cell r="H2276">
            <v>2427671.6639999999</v>
          </cell>
          <cell r="I2276"/>
          <cell r="J2276">
            <v>2427671.6639999999</v>
          </cell>
          <cell r="K2276"/>
          <cell r="L2276"/>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cell r="J2278">
            <v>9250</v>
          </cell>
          <cell r="K2278"/>
          <cell r="L2278"/>
        </row>
        <row r="2279">
          <cell r="G2279">
            <v>3.5165000000000002</v>
          </cell>
          <cell r="H2279">
            <v>9890.2211538461524</v>
          </cell>
          <cell r="I2279"/>
          <cell r="J2279"/>
          <cell r="K2279">
            <v>34778.962687499996</v>
          </cell>
          <cell r="L2279"/>
        </row>
        <row r="2280">
          <cell r="G2280">
            <v>3.5165000000000002</v>
          </cell>
          <cell r="H2280">
            <v>4300.0961538461543</v>
          </cell>
          <cell r="I2280"/>
          <cell r="J2280"/>
          <cell r="K2280">
            <v>15121.288125000001</v>
          </cell>
          <cell r="L2280"/>
        </row>
        <row r="2281">
          <cell r="G2281">
            <v>1.1499999999999999</v>
          </cell>
          <cell r="H2281">
            <v>49930.202186238457</v>
          </cell>
          <cell r="I2281"/>
          <cell r="J2281">
            <v>574.19732514174223</v>
          </cell>
          <cell r="K2281"/>
          <cell r="L2281"/>
        </row>
        <row r="2282">
          <cell r="G2282">
            <v>3</v>
          </cell>
          <cell r="H2282">
            <v>49930.202186238457</v>
          </cell>
          <cell r="I2282">
            <v>1497.9060655871538</v>
          </cell>
          <cell r="J2282"/>
          <cell r="K2282"/>
          <cell r="L2282"/>
        </row>
        <row r="2283">
          <cell r="G2283" t="str">
            <v>22-02-095</v>
          </cell>
          <cell r="H2283">
            <v>2489272.982856967</v>
          </cell>
          <cell r="I2283">
            <v>1559.9585455871538</v>
          </cell>
          <cell r="J2283">
            <v>2437782.8221251415</v>
          </cell>
          <cell r="K2283">
            <v>49930.202186238457</v>
          </cell>
          <cell r="L2283">
            <v>0</v>
          </cell>
        </row>
        <row r="2284">
          <cell r="I2284"/>
          <cell r="J2284"/>
          <cell r="K2284"/>
          <cell r="L2284"/>
        </row>
        <row r="2285">
          <cell r="G2285">
            <v>0.16666666666666666</v>
          </cell>
          <cell r="H2285">
            <v>28665.919999999998</v>
          </cell>
          <cell r="I2285"/>
          <cell r="J2285">
            <v>4777.6533333333327</v>
          </cell>
          <cell r="K2285"/>
          <cell r="L2285"/>
        </row>
        <row r="2286">
          <cell r="G2286">
            <v>4.8000000000000001E-2</v>
          </cell>
          <cell r="H2286">
            <v>2199.3599999999997</v>
          </cell>
          <cell r="I2286"/>
          <cell r="J2286">
            <v>105.56927999999999</v>
          </cell>
          <cell r="K2286"/>
          <cell r="L2286"/>
        </row>
        <row r="2287">
          <cell r="G2287">
            <v>2</v>
          </cell>
          <cell r="H2287">
            <v>47.449545584938647</v>
          </cell>
          <cell r="I2287"/>
          <cell r="J2287"/>
          <cell r="K2287"/>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cell r="J2289">
            <v>70129.483199999988</v>
          </cell>
          <cell r="K2289"/>
          <cell r="L2289"/>
        </row>
        <row r="2290">
          <cell r="G2290">
            <v>0.24079999999999999</v>
          </cell>
          <cell r="H2290">
            <v>8600.1923076923085</v>
          </cell>
          <cell r="I2290"/>
          <cell r="J2290"/>
          <cell r="K2290">
            <v>2070.9263076923075</v>
          </cell>
          <cell r="L2290"/>
        </row>
        <row r="2291">
          <cell r="G2291">
            <v>1.1499999999999999</v>
          </cell>
          <cell r="H2291">
            <v>3403.1522665544926</v>
          </cell>
          <cell r="I2291"/>
          <cell r="J2291">
            <v>39.136251065376662</v>
          </cell>
          <cell r="K2291"/>
          <cell r="L2291"/>
        </row>
        <row r="2292">
          <cell r="G2292">
            <v>3</v>
          </cell>
          <cell r="H2292">
            <v>3403.1522665544926</v>
          </cell>
          <cell r="I2292">
            <v>102.09456799663478</v>
          </cell>
          <cell r="J2292"/>
          <cell r="K2292"/>
          <cell r="L2292"/>
        </row>
        <row r="2293">
          <cell r="G2293" t="str">
            <v>22-02-100</v>
          </cell>
          <cell r="H2293">
            <v>91406.208898949815</v>
          </cell>
          <cell r="I2293">
            <v>2590.4145679966355</v>
          </cell>
          <cell r="J2293">
            <v>85412.642064398693</v>
          </cell>
          <cell r="K2293">
            <v>3308.2531753846151</v>
          </cell>
          <cell r="L2293">
            <v>94.899091169877295</v>
          </cell>
        </row>
        <row r="2294">
          <cell r="I2294"/>
          <cell r="J2294"/>
          <cell r="K2294"/>
          <cell r="L2294"/>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cell r="K2297"/>
          <cell r="L2297"/>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cell r="K2299"/>
          <cell r="L2299"/>
        </row>
        <row r="2300">
          <cell r="G2300">
            <v>0.23710599999999998</v>
          </cell>
          <cell r="H2300">
            <v>4800</v>
          </cell>
          <cell r="I2300"/>
          <cell r="J2300"/>
          <cell r="K2300"/>
          <cell r="L2300">
            <v>1138.1088</v>
          </cell>
        </row>
        <row r="2301">
          <cell r="G2301">
            <v>1.6493</v>
          </cell>
          <cell r="H2301">
            <v>8600.1923076923085</v>
          </cell>
          <cell r="I2301"/>
          <cell r="J2301"/>
          <cell r="K2301">
            <v>14184.297173076924</v>
          </cell>
          <cell r="L2301"/>
        </row>
        <row r="2302">
          <cell r="G2302">
            <v>1.6493</v>
          </cell>
          <cell r="H2302">
            <v>4300.0961538461543</v>
          </cell>
          <cell r="I2302"/>
          <cell r="J2302"/>
          <cell r="K2302">
            <v>7092.148586538462</v>
          </cell>
          <cell r="L2302"/>
        </row>
        <row r="2303">
          <cell r="G2303">
            <v>1.1499999999999999</v>
          </cell>
          <cell r="H2303">
            <v>32691.406887666926</v>
          </cell>
          <cell r="I2303"/>
          <cell r="J2303">
            <v>375.95117920816961</v>
          </cell>
          <cell r="K2303"/>
          <cell r="L2303"/>
        </row>
        <row r="2304">
          <cell r="G2304">
            <v>3</v>
          </cell>
          <cell r="H2304">
            <v>32691.406887666926</v>
          </cell>
          <cell r="I2304">
            <v>980.74220663000767</v>
          </cell>
          <cell r="J2304"/>
          <cell r="K2304"/>
          <cell r="L2304"/>
        </row>
        <row r="2305">
          <cell r="G2305" t="str">
            <v>22-03-010</v>
          </cell>
          <cell r="H2305">
            <v>154455.99739060749</v>
          </cell>
          <cell r="I2305">
            <v>48451.866377908853</v>
          </cell>
          <cell r="J2305">
            <v>73312.724125031731</v>
          </cell>
          <cell r="K2305">
            <v>31553.298087666924</v>
          </cell>
          <cell r="L2305">
            <v>1138.1088</v>
          </cell>
        </row>
        <row r="2306">
          <cell r="I2306"/>
          <cell r="J2306"/>
          <cell r="K2306"/>
          <cell r="L2306"/>
        </row>
        <row r="2307">
          <cell r="G2307">
            <v>1</v>
          </cell>
          <cell r="H2307">
            <v>630336</v>
          </cell>
          <cell r="I2307"/>
          <cell r="J2307">
            <v>630336</v>
          </cell>
          <cell r="K2307"/>
          <cell r="L2307"/>
        </row>
        <row r="2308">
          <cell r="G2308" t="str">
            <v>22-03-030</v>
          </cell>
          <cell r="H2308">
            <v>630336</v>
          </cell>
          <cell r="I2308">
            <v>0</v>
          </cell>
          <cell r="J2308">
            <v>630336</v>
          </cell>
          <cell r="K2308">
            <v>0</v>
          </cell>
          <cell r="L2308">
            <v>0</v>
          </cell>
        </row>
        <row r="2309">
          <cell r="I2309"/>
          <cell r="J2309"/>
          <cell r="K2309"/>
          <cell r="L2309"/>
        </row>
        <row r="2310">
          <cell r="G2310">
            <v>1</v>
          </cell>
          <cell r="H2310">
            <v>15237.4584</v>
          </cell>
          <cell r="I2310"/>
          <cell r="J2310">
            <v>15237.4584</v>
          </cell>
          <cell r="K2310"/>
          <cell r="L2310"/>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cell r="J2312"/>
          <cell r="K2312">
            <v>6187.8383653846158</v>
          </cell>
          <cell r="L2312"/>
        </row>
        <row r="2313">
          <cell r="G2313">
            <v>0.71950000000000003</v>
          </cell>
          <cell r="H2313">
            <v>4300.0961538461543</v>
          </cell>
          <cell r="I2313"/>
          <cell r="J2313"/>
          <cell r="K2313">
            <v>3093.9191826923079</v>
          </cell>
          <cell r="L2313"/>
        </row>
        <row r="2314">
          <cell r="G2314">
            <v>1.1499999999999999</v>
          </cell>
          <cell r="H2314">
            <v>9631.6034778637513</v>
          </cell>
          <cell r="I2314"/>
          <cell r="J2314">
            <v>110.76343999543313</v>
          </cell>
          <cell r="K2314"/>
          <cell r="L2314"/>
        </row>
        <row r="2315">
          <cell r="G2315">
            <v>3</v>
          </cell>
          <cell r="H2315">
            <v>9631.6034778637513</v>
          </cell>
          <cell r="I2315">
            <v>288.94810433591255</v>
          </cell>
          <cell r="J2315"/>
          <cell r="K2315"/>
          <cell r="L2315"/>
        </row>
        <row r="2316">
          <cell r="G2316" t="str">
            <v>22-03-070</v>
          </cell>
          <cell r="H2316">
            <v>28901.776511933527</v>
          </cell>
          <cell r="I2316">
            <v>992.50400919616231</v>
          </cell>
          <cell r="J2316">
            <v>18277.669024873612</v>
          </cell>
          <cell r="K2316">
            <v>9631.6034778637513</v>
          </cell>
          <cell r="L2316">
            <v>0</v>
          </cell>
        </row>
        <row r="2317">
          <cell r="I2317"/>
          <cell r="J2317"/>
          <cell r="K2317"/>
          <cell r="L2317"/>
        </row>
        <row r="2318">
          <cell r="G2318">
            <v>1</v>
          </cell>
          <cell r="H2318">
            <v>55000</v>
          </cell>
          <cell r="I2318"/>
          <cell r="J2318">
            <v>55000</v>
          </cell>
          <cell r="K2318"/>
          <cell r="L2318"/>
        </row>
        <row r="2319">
          <cell r="G2319">
            <v>0.125</v>
          </cell>
          <cell r="H2319">
            <v>90000</v>
          </cell>
          <cell r="I2319"/>
          <cell r="J2319">
            <v>11250</v>
          </cell>
          <cell r="K2319"/>
          <cell r="L2319"/>
        </row>
        <row r="2320">
          <cell r="G2320">
            <v>5.0186000000000002</v>
          </cell>
          <cell r="H2320">
            <v>5160.1153846153848</v>
          </cell>
          <cell r="I2320"/>
          <cell r="J2320"/>
          <cell r="K2320">
            <v>25896.55506923077</v>
          </cell>
          <cell r="L2320"/>
        </row>
        <row r="2321">
          <cell r="G2321">
            <v>1.1499999999999999</v>
          </cell>
          <cell r="H2321">
            <v>25896.55506923077</v>
          </cell>
          <cell r="I2321"/>
          <cell r="J2321">
            <v>297.81038329615382</v>
          </cell>
          <cell r="K2321"/>
          <cell r="L2321"/>
        </row>
        <row r="2322">
          <cell r="G2322">
            <v>3</v>
          </cell>
          <cell r="H2322">
            <v>25896.55506923077</v>
          </cell>
          <cell r="I2322">
            <v>776.89665207692303</v>
          </cell>
          <cell r="J2322"/>
          <cell r="K2322"/>
          <cell r="L2322"/>
        </row>
        <row r="2323">
          <cell r="G2323" t="str">
            <v>22-04-010</v>
          </cell>
          <cell r="H2323">
            <v>93221.26210460384</v>
          </cell>
          <cell r="I2323">
            <v>776.89665207692303</v>
          </cell>
          <cell r="J2323">
            <v>66547.81038329615</v>
          </cell>
          <cell r="K2323">
            <v>25896.55506923077</v>
          </cell>
          <cell r="L2323">
            <v>0</v>
          </cell>
        </row>
        <row r="2324">
          <cell r="I2324"/>
          <cell r="J2324"/>
          <cell r="K2324"/>
          <cell r="L2324"/>
        </row>
        <row r="2325">
          <cell r="G2325">
            <v>1</v>
          </cell>
          <cell r="H2325">
            <v>55000</v>
          </cell>
          <cell r="I2325"/>
          <cell r="J2325">
            <v>55000</v>
          </cell>
          <cell r="K2325"/>
          <cell r="L2325"/>
        </row>
        <row r="2326">
          <cell r="G2326">
            <v>0.125</v>
          </cell>
          <cell r="H2326">
            <v>90000</v>
          </cell>
          <cell r="I2326"/>
          <cell r="J2326">
            <v>11250</v>
          </cell>
          <cell r="K2326"/>
          <cell r="L2326"/>
        </row>
        <row r="2327">
          <cell r="G2327">
            <v>5.0186000000000002</v>
          </cell>
          <cell r="H2327">
            <v>5160.1153846153848</v>
          </cell>
          <cell r="I2327"/>
          <cell r="J2327"/>
          <cell r="K2327">
            <v>25896.55506923077</v>
          </cell>
          <cell r="L2327"/>
        </row>
        <row r="2328">
          <cell r="G2328">
            <v>1.1499999999999999</v>
          </cell>
          <cell r="H2328">
            <v>25896.55506923077</v>
          </cell>
          <cell r="I2328"/>
          <cell r="J2328">
            <v>297.81038329615382</v>
          </cell>
          <cell r="K2328"/>
          <cell r="L2328"/>
        </row>
        <row r="2329">
          <cell r="G2329">
            <v>3</v>
          </cell>
          <cell r="H2329">
            <v>25896.55506923077</v>
          </cell>
          <cell r="I2329">
            <v>776.89665207692303</v>
          </cell>
          <cell r="J2329"/>
          <cell r="K2329"/>
          <cell r="L2329"/>
        </row>
        <row r="2330">
          <cell r="G2330" t="str">
            <v>22-04-050</v>
          </cell>
          <cell r="H2330">
            <v>93221.26210460384</v>
          </cell>
          <cell r="I2330">
            <v>776.89665207692303</v>
          </cell>
          <cell r="J2330">
            <v>66547.81038329615</v>
          </cell>
          <cell r="K2330">
            <v>25896.55506923077</v>
          </cell>
          <cell r="L2330">
            <v>0</v>
          </cell>
        </row>
        <row r="2331">
          <cell r="I2331"/>
          <cell r="J2331"/>
          <cell r="K2331"/>
          <cell r="L2331"/>
        </row>
        <row r="2332">
          <cell r="G2332">
            <v>1</v>
          </cell>
          <cell r="H2332">
            <v>55000</v>
          </cell>
          <cell r="I2332"/>
          <cell r="J2332">
            <v>55000</v>
          </cell>
          <cell r="K2332"/>
          <cell r="L2332"/>
        </row>
        <row r="2333">
          <cell r="G2333">
            <v>0.125</v>
          </cell>
          <cell r="H2333">
            <v>90000</v>
          </cell>
          <cell r="I2333"/>
          <cell r="J2333">
            <v>11250</v>
          </cell>
          <cell r="K2333"/>
          <cell r="L2333"/>
        </row>
        <row r="2334">
          <cell r="G2334">
            <v>5.0186000000000002</v>
          </cell>
          <cell r="H2334">
            <v>5160.1153846153848</v>
          </cell>
          <cell r="I2334"/>
          <cell r="J2334"/>
          <cell r="K2334">
            <v>25896.55506923077</v>
          </cell>
          <cell r="L2334"/>
        </row>
        <row r="2335">
          <cell r="G2335">
            <v>1.1499999999999999</v>
          </cell>
          <cell r="H2335">
            <v>25896.55506923077</v>
          </cell>
          <cell r="I2335"/>
          <cell r="J2335">
            <v>297.81038329615382</v>
          </cell>
          <cell r="K2335"/>
          <cell r="L2335"/>
        </row>
        <row r="2336">
          <cell r="G2336">
            <v>3</v>
          </cell>
          <cell r="H2336">
            <v>25896.55506923077</v>
          </cell>
          <cell r="I2336">
            <v>776.89665207692303</v>
          </cell>
          <cell r="J2336"/>
          <cell r="K2336"/>
          <cell r="L2336"/>
        </row>
        <row r="2337">
          <cell r="G2337" t="str">
            <v>22-04-060</v>
          </cell>
          <cell r="H2337">
            <v>93221.26210460384</v>
          </cell>
          <cell r="I2337">
            <v>776.89665207692303</v>
          </cell>
          <cell r="J2337">
            <v>66547.81038329615</v>
          </cell>
          <cell r="K2337">
            <v>25896.55506923077</v>
          </cell>
          <cell r="L2337">
            <v>0</v>
          </cell>
        </row>
        <row r="2338">
          <cell r="I2338"/>
          <cell r="J2338"/>
          <cell r="K2338"/>
          <cell r="L2338"/>
        </row>
        <row r="2339">
          <cell r="G2339">
            <v>1</v>
          </cell>
          <cell r="H2339">
            <v>55000</v>
          </cell>
          <cell r="I2339"/>
          <cell r="J2339">
            <v>55000</v>
          </cell>
          <cell r="K2339"/>
          <cell r="L2339"/>
        </row>
        <row r="2340">
          <cell r="G2340">
            <v>0.125</v>
          </cell>
          <cell r="H2340">
            <v>90000</v>
          </cell>
          <cell r="I2340"/>
          <cell r="J2340">
            <v>11250</v>
          </cell>
          <cell r="K2340"/>
          <cell r="L2340"/>
        </row>
        <row r="2341">
          <cell r="G2341">
            <v>5.0186000000000002</v>
          </cell>
          <cell r="H2341">
            <v>5160.1153846153848</v>
          </cell>
          <cell r="I2341"/>
          <cell r="J2341"/>
          <cell r="K2341">
            <v>25896.55506923077</v>
          </cell>
          <cell r="L2341"/>
        </row>
        <row r="2342">
          <cell r="G2342">
            <v>1.1499999999999999</v>
          </cell>
          <cell r="H2342">
            <v>25896.55506923077</v>
          </cell>
          <cell r="I2342"/>
          <cell r="J2342">
            <v>297.81038329615382</v>
          </cell>
          <cell r="K2342"/>
          <cell r="L2342"/>
        </row>
        <row r="2343">
          <cell r="G2343">
            <v>3</v>
          </cell>
          <cell r="H2343">
            <v>25896.55506923077</v>
          </cell>
          <cell r="I2343">
            <v>776.89665207692303</v>
          </cell>
          <cell r="J2343"/>
          <cell r="K2343"/>
          <cell r="L2343"/>
        </row>
        <row r="2344">
          <cell r="G2344" t="str">
            <v>22-04-070</v>
          </cell>
          <cell r="H2344">
            <v>93221.26210460384</v>
          </cell>
          <cell r="I2344">
            <v>776.89665207692303</v>
          </cell>
          <cell r="J2344">
            <v>66547.81038329615</v>
          </cell>
          <cell r="K2344">
            <v>25896.55506923077</v>
          </cell>
          <cell r="L2344">
            <v>0</v>
          </cell>
        </row>
        <row r="2345">
          <cell r="I2345"/>
          <cell r="J2345"/>
          <cell r="K2345"/>
          <cell r="L2345"/>
        </row>
        <row r="2346">
          <cell r="G2346">
            <v>1</v>
          </cell>
          <cell r="H2346">
            <v>55000</v>
          </cell>
          <cell r="I2346"/>
          <cell r="J2346">
            <v>55000</v>
          </cell>
          <cell r="K2346"/>
          <cell r="L2346"/>
        </row>
        <row r="2347">
          <cell r="G2347">
            <v>0.125</v>
          </cell>
          <cell r="H2347">
            <v>90000</v>
          </cell>
          <cell r="I2347"/>
          <cell r="J2347">
            <v>11250</v>
          </cell>
          <cell r="K2347"/>
          <cell r="L2347"/>
        </row>
        <row r="2348">
          <cell r="G2348">
            <v>5.0186000000000002</v>
          </cell>
          <cell r="H2348">
            <v>5160.1153846153848</v>
          </cell>
          <cell r="I2348"/>
          <cell r="J2348"/>
          <cell r="K2348">
            <v>25896.55506923077</v>
          </cell>
          <cell r="L2348"/>
        </row>
        <row r="2349">
          <cell r="G2349">
            <v>1.1499999999999999</v>
          </cell>
          <cell r="H2349">
            <v>25896.55506923077</v>
          </cell>
          <cell r="I2349"/>
          <cell r="J2349">
            <v>297.81038329615382</v>
          </cell>
          <cell r="K2349"/>
          <cell r="L2349"/>
        </row>
        <row r="2350">
          <cell r="G2350">
            <v>3</v>
          </cell>
          <cell r="H2350">
            <v>25896.55506923077</v>
          </cell>
          <cell r="I2350">
            <v>776.89665207692303</v>
          </cell>
          <cell r="J2350"/>
          <cell r="K2350"/>
          <cell r="L2350"/>
        </row>
        <row r="2351">
          <cell r="G2351" t="str">
            <v>22-04-080</v>
          </cell>
          <cell r="H2351">
            <v>93221.26210460384</v>
          </cell>
          <cell r="I2351">
            <v>776.89665207692303</v>
          </cell>
          <cell r="J2351">
            <v>66547.81038329615</v>
          </cell>
          <cell r="K2351">
            <v>25896.55506923077</v>
          </cell>
          <cell r="L2351">
            <v>0</v>
          </cell>
        </row>
        <row r="2352">
          <cell r="I2352"/>
          <cell r="J2352"/>
          <cell r="K2352"/>
          <cell r="L2352"/>
        </row>
        <row r="2353">
          <cell r="G2353">
            <v>1</v>
          </cell>
          <cell r="H2353">
            <v>55000</v>
          </cell>
          <cell r="I2353"/>
          <cell r="J2353">
            <v>55000</v>
          </cell>
          <cell r="K2353"/>
          <cell r="L2353"/>
        </row>
        <row r="2354">
          <cell r="G2354">
            <v>0.125</v>
          </cell>
          <cell r="H2354">
            <v>90000</v>
          </cell>
          <cell r="I2354"/>
          <cell r="J2354">
            <v>11250</v>
          </cell>
          <cell r="K2354"/>
          <cell r="L2354"/>
        </row>
        <row r="2355">
          <cell r="G2355">
            <v>5.0186000000000002</v>
          </cell>
          <cell r="H2355">
            <v>5160.1153846153848</v>
          </cell>
          <cell r="I2355"/>
          <cell r="J2355"/>
          <cell r="K2355">
            <v>25896.55506923077</v>
          </cell>
          <cell r="L2355"/>
        </row>
        <row r="2356">
          <cell r="G2356">
            <v>1.1499999999999999</v>
          </cell>
          <cell r="H2356">
            <v>25896.55506923077</v>
          </cell>
          <cell r="I2356"/>
          <cell r="J2356">
            <v>297.81038329615382</v>
          </cell>
          <cell r="K2356"/>
          <cell r="L2356"/>
        </row>
        <row r="2357">
          <cell r="G2357">
            <v>3</v>
          </cell>
          <cell r="H2357">
            <v>25896.55506923077</v>
          </cell>
          <cell r="I2357">
            <v>776.89665207692303</v>
          </cell>
          <cell r="J2357"/>
          <cell r="K2357"/>
          <cell r="L2357"/>
        </row>
        <row r="2358">
          <cell r="G2358" t="str">
            <v>22-04-090</v>
          </cell>
          <cell r="H2358">
            <v>93221.26210460384</v>
          </cell>
          <cell r="I2358">
            <v>776.89665207692303</v>
          </cell>
          <cell r="J2358">
            <v>66547.81038329615</v>
          </cell>
          <cell r="K2358">
            <v>25896.55506923077</v>
          </cell>
          <cell r="L2358">
            <v>0</v>
          </cell>
        </row>
        <row r="2359">
          <cell r="I2359"/>
          <cell r="J2359"/>
          <cell r="K2359"/>
          <cell r="L2359"/>
        </row>
        <row r="2360">
          <cell r="G2360">
            <v>1</v>
          </cell>
          <cell r="H2360">
            <v>55000</v>
          </cell>
          <cell r="I2360"/>
          <cell r="J2360">
            <v>55000</v>
          </cell>
          <cell r="K2360"/>
          <cell r="L2360"/>
        </row>
        <row r="2361">
          <cell r="G2361">
            <v>0.125</v>
          </cell>
          <cell r="H2361">
            <v>90000</v>
          </cell>
          <cell r="I2361"/>
          <cell r="J2361">
            <v>11250</v>
          </cell>
          <cell r="K2361"/>
          <cell r="L2361"/>
        </row>
        <row r="2362">
          <cell r="G2362">
            <v>5.0186000000000002</v>
          </cell>
          <cell r="H2362">
            <v>5160.1153846153848</v>
          </cell>
          <cell r="I2362"/>
          <cell r="J2362"/>
          <cell r="K2362">
            <v>25896.55506923077</v>
          </cell>
          <cell r="L2362"/>
        </row>
        <row r="2363">
          <cell r="G2363">
            <v>1.1499999999999999</v>
          </cell>
          <cell r="H2363">
            <v>25896.55506923077</v>
          </cell>
          <cell r="I2363"/>
          <cell r="J2363">
            <v>297.81038329615382</v>
          </cell>
          <cell r="K2363"/>
          <cell r="L2363"/>
        </row>
        <row r="2364">
          <cell r="G2364">
            <v>3</v>
          </cell>
          <cell r="H2364">
            <v>25896.55506923077</v>
          </cell>
          <cell r="I2364">
            <v>776.89665207692303</v>
          </cell>
          <cell r="J2364"/>
          <cell r="K2364"/>
          <cell r="L2364"/>
        </row>
        <row r="2365">
          <cell r="G2365" t="str">
            <v>22-04-100</v>
          </cell>
          <cell r="H2365">
            <v>93221.26210460384</v>
          </cell>
          <cell r="I2365">
            <v>776.89665207692303</v>
          </cell>
          <cell r="J2365">
            <v>66547.81038329615</v>
          </cell>
          <cell r="K2365">
            <v>25896.55506923077</v>
          </cell>
          <cell r="L2365">
            <v>0</v>
          </cell>
        </row>
        <row r="2366">
          <cell r="I2366"/>
          <cell r="J2366"/>
          <cell r="K2366"/>
          <cell r="L2366"/>
        </row>
        <row r="2367">
          <cell r="G2367">
            <v>1</v>
          </cell>
          <cell r="H2367">
            <v>55000</v>
          </cell>
          <cell r="I2367"/>
          <cell r="J2367">
            <v>55000</v>
          </cell>
          <cell r="K2367"/>
          <cell r="L2367"/>
        </row>
        <row r="2368">
          <cell r="G2368">
            <v>0.125</v>
          </cell>
          <cell r="H2368">
            <v>90000</v>
          </cell>
          <cell r="I2368"/>
          <cell r="J2368">
            <v>11250</v>
          </cell>
          <cell r="K2368"/>
          <cell r="L2368"/>
        </row>
        <row r="2369">
          <cell r="G2369">
            <v>5.0186000000000002</v>
          </cell>
          <cell r="H2369">
            <v>5160.1153846153848</v>
          </cell>
          <cell r="I2369"/>
          <cell r="J2369"/>
          <cell r="K2369">
            <v>25896.55506923077</v>
          </cell>
          <cell r="L2369"/>
        </row>
        <row r="2370">
          <cell r="G2370">
            <v>1.1499999999999999</v>
          </cell>
          <cell r="H2370">
            <v>25896.55506923077</v>
          </cell>
          <cell r="I2370"/>
          <cell r="J2370">
            <v>297.81038329615382</v>
          </cell>
          <cell r="K2370"/>
          <cell r="L2370"/>
        </row>
        <row r="2371">
          <cell r="G2371">
            <v>3</v>
          </cell>
          <cell r="H2371">
            <v>25896.55506923077</v>
          </cell>
          <cell r="I2371">
            <v>776.89665207692303</v>
          </cell>
          <cell r="J2371"/>
          <cell r="K2371"/>
          <cell r="L2371"/>
        </row>
        <row r="2372">
          <cell r="G2372" t="str">
            <v>22-04-120</v>
          </cell>
          <cell r="H2372">
            <v>93221.26210460384</v>
          </cell>
          <cell r="I2372">
            <v>776.89665207692303</v>
          </cell>
          <cell r="J2372">
            <v>66547.81038329615</v>
          </cell>
          <cell r="K2372">
            <v>25896.55506923077</v>
          </cell>
          <cell r="L2372">
            <v>0</v>
          </cell>
        </row>
        <row r="2373">
          <cell r="I2373"/>
          <cell r="J2373"/>
          <cell r="K2373"/>
          <cell r="L2373"/>
        </row>
        <row r="2374">
          <cell r="G2374">
            <v>1</v>
          </cell>
          <cell r="H2374">
            <v>4636</v>
          </cell>
          <cell r="I2374"/>
          <cell r="J2374">
            <v>4636</v>
          </cell>
          <cell r="K2374"/>
          <cell r="L2374"/>
        </row>
        <row r="2375">
          <cell r="G2375">
            <v>8.0600000000000005E-2</v>
          </cell>
          <cell r="H2375">
            <v>5160.1153846153848</v>
          </cell>
          <cell r="I2375"/>
          <cell r="J2375"/>
          <cell r="K2375">
            <v>415.90530000000001</v>
          </cell>
          <cell r="L2375"/>
        </row>
        <row r="2376">
          <cell r="G2376">
            <v>1.1499999999999999</v>
          </cell>
          <cell r="H2376">
            <v>415.90530000000001</v>
          </cell>
          <cell r="I2376"/>
          <cell r="J2376">
            <v>4.7829109499999998</v>
          </cell>
          <cell r="K2376"/>
          <cell r="L2376"/>
        </row>
        <row r="2377">
          <cell r="G2377">
            <v>3</v>
          </cell>
          <cell r="H2377">
            <v>415.90530000000001</v>
          </cell>
          <cell r="I2377">
            <v>12.477159000000002</v>
          </cell>
          <cell r="J2377"/>
          <cell r="K2377"/>
          <cell r="L2377"/>
        </row>
        <row r="2378">
          <cell r="G2378" t="str">
            <v>22-04-140</v>
          </cell>
          <cell r="H2378">
            <v>5069.1653699500002</v>
          </cell>
          <cell r="I2378">
            <v>12.477159000000002</v>
          </cell>
          <cell r="J2378">
            <v>4640.7829109499999</v>
          </cell>
          <cell r="K2378">
            <v>415.90530000000001</v>
          </cell>
          <cell r="L2378">
            <v>0</v>
          </cell>
        </row>
        <row r="2379">
          <cell r="I2379"/>
          <cell r="J2379"/>
          <cell r="K2379"/>
          <cell r="L2379"/>
        </row>
        <row r="2380">
          <cell r="G2380">
            <v>1</v>
          </cell>
          <cell r="H2380">
            <v>55000</v>
          </cell>
          <cell r="I2380"/>
          <cell r="J2380">
            <v>55000</v>
          </cell>
          <cell r="K2380"/>
          <cell r="L2380"/>
        </row>
        <row r="2381">
          <cell r="G2381">
            <v>0.125</v>
          </cell>
          <cell r="H2381">
            <v>90000</v>
          </cell>
          <cell r="I2381"/>
          <cell r="J2381">
            <v>11250</v>
          </cell>
          <cell r="K2381"/>
          <cell r="L2381"/>
        </row>
        <row r="2382">
          <cell r="G2382">
            <v>5.0186000000000002</v>
          </cell>
          <cell r="H2382">
            <v>5160.1153846153848</v>
          </cell>
          <cell r="I2382"/>
          <cell r="J2382"/>
          <cell r="K2382">
            <v>25896.55506923077</v>
          </cell>
          <cell r="L2382"/>
        </row>
        <row r="2383">
          <cell r="G2383">
            <v>1.1499999999999999</v>
          </cell>
          <cell r="H2383">
            <v>25896.55506923077</v>
          </cell>
          <cell r="I2383"/>
          <cell r="J2383">
            <v>297.81038329615382</v>
          </cell>
          <cell r="K2383"/>
          <cell r="L2383"/>
        </row>
        <row r="2384">
          <cell r="G2384">
            <v>3</v>
          </cell>
          <cell r="H2384">
            <v>25896.55506923077</v>
          </cell>
          <cell r="I2384">
            <v>776.89665207692303</v>
          </cell>
          <cell r="J2384"/>
          <cell r="K2384"/>
          <cell r="L2384"/>
        </row>
        <row r="2385">
          <cell r="G2385" t="str">
            <v>22-04-150</v>
          </cell>
          <cell r="H2385">
            <v>93221.26210460384</v>
          </cell>
          <cell r="I2385">
            <v>776.89665207692303</v>
          </cell>
          <cell r="J2385">
            <v>66547.81038329615</v>
          </cell>
          <cell r="K2385">
            <v>25896.55506923077</v>
          </cell>
          <cell r="L2385">
            <v>0</v>
          </cell>
        </row>
        <row r="2386">
          <cell r="I2386"/>
          <cell r="J2386"/>
          <cell r="K2386"/>
          <cell r="L2386"/>
        </row>
        <row r="2387">
          <cell r="G2387">
            <v>1</v>
          </cell>
          <cell r="H2387">
            <v>55000</v>
          </cell>
          <cell r="I2387"/>
          <cell r="J2387">
            <v>55000</v>
          </cell>
          <cell r="K2387"/>
          <cell r="L2387"/>
        </row>
        <row r="2388">
          <cell r="G2388">
            <v>0.125</v>
          </cell>
          <cell r="H2388">
            <v>90000</v>
          </cell>
          <cell r="I2388"/>
          <cell r="J2388">
            <v>11250</v>
          </cell>
          <cell r="K2388"/>
          <cell r="L2388"/>
        </row>
        <row r="2389">
          <cell r="G2389">
            <v>5.0186000000000002</v>
          </cell>
          <cell r="H2389">
            <v>5160.1153846153848</v>
          </cell>
          <cell r="I2389"/>
          <cell r="J2389"/>
          <cell r="K2389">
            <v>25896.55506923077</v>
          </cell>
          <cell r="L2389"/>
        </row>
        <row r="2390">
          <cell r="G2390">
            <v>1.1499999999999999</v>
          </cell>
          <cell r="H2390">
            <v>25896.55506923077</v>
          </cell>
          <cell r="I2390"/>
          <cell r="J2390">
            <v>297.81038329615382</v>
          </cell>
          <cell r="K2390"/>
          <cell r="L2390"/>
        </row>
        <row r="2391">
          <cell r="G2391">
            <v>3</v>
          </cell>
          <cell r="H2391">
            <v>25896.55506923077</v>
          </cell>
          <cell r="I2391">
            <v>776.89665207692303</v>
          </cell>
          <cell r="J2391"/>
          <cell r="K2391"/>
          <cell r="L2391"/>
        </row>
        <row r="2392">
          <cell r="G2392" t="str">
            <v>22-04-162</v>
          </cell>
          <cell r="H2392">
            <v>93221.26210460384</v>
          </cell>
          <cell r="I2392">
            <v>776.89665207692303</v>
          </cell>
          <cell r="J2392">
            <v>66547.81038329615</v>
          </cell>
          <cell r="K2392">
            <v>25896.55506923077</v>
          </cell>
          <cell r="L2392">
            <v>0</v>
          </cell>
        </row>
        <row r="2393">
          <cell r="I2393"/>
          <cell r="J2393"/>
          <cell r="K2393"/>
          <cell r="L2393"/>
        </row>
        <row r="2394">
          <cell r="G2394">
            <v>1</v>
          </cell>
          <cell r="H2394">
            <v>55000</v>
          </cell>
          <cell r="I2394"/>
          <cell r="J2394">
            <v>55000</v>
          </cell>
          <cell r="K2394"/>
          <cell r="L2394"/>
        </row>
        <row r="2395">
          <cell r="G2395">
            <v>0.125</v>
          </cell>
          <cell r="H2395">
            <v>90000</v>
          </cell>
          <cell r="I2395"/>
          <cell r="J2395">
            <v>11250</v>
          </cell>
          <cell r="K2395"/>
          <cell r="L2395"/>
        </row>
        <row r="2396">
          <cell r="G2396">
            <v>5.0186000000000002</v>
          </cell>
          <cell r="H2396">
            <v>5160.1153846153848</v>
          </cell>
          <cell r="I2396"/>
          <cell r="J2396"/>
          <cell r="K2396">
            <v>25896.55506923077</v>
          </cell>
          <cell r="L2396"/>
        </row>
        <row r="2397">
          <cell r="G2397">
            <v>1.1499999999999999</v>
          </cell>
          <cell r="H2397">
            <v>25896.55506923077</v>
          </cell>
          <cell r="I2397"/>
          <cell r="J2397">
            <v>297.81038329615382</v>
          </cell>
          <cell r="K2397"/>
          <cell r="L2397"/>
        </row>
        <row r="2398">
          <cell r="G2398">
            <v>3</v>
          </cell>
          <cell r="H2398">
            <v>25896.55506923077</v>
          </cell>
          <cell r="I2398">
            <v>776.89665207692303</v>
          </cell>
          <cell r="J2398"/>
          <cell r="K2398"/>
          <cell r="L2398"/>
        </row>
        <row r="2399">
          <cell r="G2399" t="str">
            <v>22-04-164</v>
          </cell>
          <cell r="H2399">
            <v>93221.26210460384</v>
          </cell>
          <cell r="I2399">
            <v>776.89665207692303</v>
          </cell>
          <cell r="J2399">
            <v>66547.81038329615</v>
          </cell>
          <cell r="K2399">
            <v>25896.55506923077</v>
          </cell>
          <cell r="L2399">
            <v>0</v>
          </cell>
        </row>
        <row r="2400">
          <cell r="I2400"/>
          <cell r="J2400"/>
          <cell r="K2400"/>
          <cell r="L2400"/>
        </row>
        <row r="2401">
          <cell r="G2401">
            <v>1</v>
          </cell>
          <cell r="H2401">
            <v>55000</v>
          </cell>
          <cell r="I2401"/>
          <cell r="J2401">
            <v>55000</v>
          </cell>
          <cell r="K2401"/>
          <cell r="L2401"/>
        </row>
        <row r="2402">
          <cell r="G2402">
            <v>0.125</v>
          </cell>
          <cell r="H2402">
            <v>90000</v>
          </cell>
          <cell r="I2402"/>
          <cell r="J2402">
            <v>11250</v>
          </cell>
          <cell r="K2402"/>
          <cell r="L2402"/>
        </row>
        <row r="2403">
          <cell r="G2403">
            <v>5.0186000000000002</v>
          </cell>
          <cell r="H2403">
            <v>5160.1153846153848</v>
          </cell>
          <cell r="I2403"/>
          <cell r="J2403"/>
          <cell r="K2403">
            <v>25896.55506923077</v>
          </cell>
          <cell r="L2403"/>
        </row>
        <row r="2404">
          <cell r="G2404">
            <v>1.1499999999999999</v>
          </cell>
          <cell r="H2404">
            <v>25896.55506923077</v>
          </cell>
          <cell r="I2404"/>
          <cell r="J2404">
            <v>297.81038329615382</v>
          </cell>
          <cell r="K2404"/>
          <cell r="L2404"/>
        </row>
        <row r="2405">
          <cell r="G2405">
            <v>3</v>
          </cell>
          <cell r="H2405">
            <v>25896.55506923077</v>
          </cell>
          <cell r="I2405">
            <v>776.89665207692303</v>
          </cell>
          <cell r="J2405"/>
          <cell r="K2405"/>
          <cell r="L2405"/>
        </row>
        <row r="2406">
          <cell r="G2406" t="str">
            <v>22-04-166</v>
          </cell>
          <cell r="H2406">
            <v>93221.26210460384</v>
          </cell>
          <cell r="I2406">
            <v>776.89665207692303</v>
          </cell>
          <cell r="J2406">
            <v>66547.81038329615</v>
          </cell>
          <cell r="K2406">
            <v>25896.55506923077</v>
          </cell>
          <cell r="L2406">
            <v>0</v>
          </cell>
        </row>
        <row r="2407">
          <cell r="I2407"/>
          <cell r="J2407"/>
          <cell r="K2407"/>
          <cell r="L2407"/>
        </row>
        <row r="2408">
          <cell r="G2408">
            <v>3.4875000000000003</v>
          </cell>
          <cell r="H2408">
            <v>18000</v>
          </cell>
          <cell r="I2408"/>
          <cell r="J2408">
            <v>62775.000000000007</v>
          </cell>
          <cell r="K2408"/>
          <cell r="L2408"/>
        </row>
        <row r="2409">
          <cell r="G2409">
            <v>70</v>
          </cell>
          <cell r="H2409">
            <v>2433.4776000000002</v>
          </cell>
          <cell r="I2409"/>
          <cell r="J2409">
            <v>170343.432</v>
          </cell>
          <cell r="K2409"/>
          <cell r="L2409"/>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cell r="J2411"/>
          <cell r="K2411"/>
          <cell r="L2411">
            <v>5409.2481966830064</v>
          </cell>
        </row>
        <row r="2412">
          <cell r="G2412">
            <v>3.3353242005611634E-2</v>
          </cell>
          <cell r="H2412">
            <v>46500</v>
          </cell>
          <cell r="I2412"/>
          <cell r="J2412">
            <v>1550.9257532609411</v>
          </cell>
          <cell r="K2412"/>
          <cell r="L2412"/>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cell r="J2415"/>
          <cell r="K2415"/>
          <cell r="L2415">
            <v>427.16160000000002</v>
          </cell>
        </row>
        <row r="2416">
          <cell r="G2416">
            <v>7.7145000000000001</v>
          </cell>
          <cell r="H2416">
            <v>8600.1923076923085</v>
          </cell>
          <cell r="I2416"/>
          <cell r="J2416"/>
          <cell r="K2416">
            <v>66346.183557692304</v>
          </cell>
          <cell r="L2416"/>
        </row>
        <row r="2417">
          <cell r="G2417">
            <v>15.429</v>
          </cell>
          <cell r="H2417">
            <v>4300.0961538461543</v>
          </cell>
          <cell r="I2417"/>
          <cell r="J2417"/>
          <cell r="K2417">
            <v>66346.183557692304</v>
          </cell>
          <cell r="L2417"/>
        </row>
        <row r="2418">
          <cell r="G2418">
            <v>1.1499999999999999</v>
          </cell>
          <cell r="H2418">
            <v>142797.145718063</v>
          </cell>
          <cell r="I2418"/>
          <cell r="J2418">
            <v>1642.1671757577244</v>
          </cell>
          <cell r="K2418"/>
          <cell r="L2418"/>
        </row>
        <row r="2419">
          <cell r="G2419">
            <v>3</v>
          </cell>
          <cell r="H2419">
            <v>142797.145718063</v>
          </cell>
          <cell r="I2419">
            <v>4283.9143715418895</v>
          </cell>
          <cell r="J2419"/>
          <cell r="K2419"/>
          <cell r="L2419"/>
        </row>
        <row r="2420">
          <cell r="G2420" t="str">
            <v>22-04-170</v>
          </cell>
          <cell r="H2420">
            <v>444480.36597862351</v>
          </cell>
          <cell r="I2420">
            <v>21748.888131541891</v>
          </cell>
          <cell r="J2420">
            <v>279934.33212901861</v>
          </cell>
          <cell r="K2420">
            <v>136960.73592137999</v>
          </cell>
          <cell r="L2420">
            <v>5836.4097966830068</v>
          </cell>
        </row>
        <row r="2421">
          <cell r="I2421"/>
          <cell r="J2421"/>
          <cell r="K2421"/>
          <cell r="L2421"/>
        </row>
        <row r="2422">
          <cell r="G2422">
            <v>3.3142820747668065</v>
          </cell>
          <cell r="H2422">
            <v>18000</v>
          </cell>
          <cell r="I2422"/>
          <cell r="J2422">
            <v>59657.077345802514</v>
          </cell>
          <cell r="K2422"/>
          <cell r="L2422"/>
        </row>
        <row r="2423">
          <cell r="G2423">
            <v>56</v>
          </cell>
          <cell r="H2423">
            <v>2433.4776000000002</v>
          </cell>
          <cell r="I2423"/>
          <cell r="J2423">
            <v>136274.74560000002</v>
          </cell>
          <cell r="K2423"/>
          <cell r="L2423"/>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cell r="J2425"/>
          <cell r="K2425"/>
          <cell r="L2425">
            <v>4327.3985573464051</v>
          </cell>
        </row>
        <row r="2426">
          <cell r="G2426">
            <v>3.3353242005611634E-2</v>
          </cell>
          <cell r="H2426">
            <v>46500</v>
          </cell>
          <cell r="I2426"/>
          <cell r="J2426">
            <v>1550.9257532609411</v>
          </cell>
          <cell r="K2426"/>
          <cell r="L2426"/>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cell r="J2429"/>
          <cell r="K2429"/>
          <cell r="L2429">
            <v>335.49193611391547</v>
          </cell>
        </row>
        <row r="2430">
          <cell r="G2430">
            <v>7.7145000000000001</v>
          </cell>
          <cell r="H2430">
            <v>8600.1923076923085</v>
          </cell>
          <cell r="I2430"/>
          <cell r="J2430"/>
          <cell r="K2430">
            <v>66346.183557692304</v>
          </cell>
          <cell r="L2430"/>
        </row>
        <row r="2431">
          <cell r="G2431">
            <v>15.429</v>
          </cell>
          <cell r="H2431">
            <v>4300.0961538461543</v>
          </cell>
          <cell r="I2431"/>
          <cell r="J2431"/>
          <cell r="K2431">
            <v>66346.183557692304</v>
          </cell>
          <cell r="L2431"/>
        </row>
        <row r="2432">
          <cell r="G2432">
            <v>1.1499999999999999</v>
          </cell>
          <cell r="H2432">
            <v>140745.16541455264</v>
          </cell>
          <cell r="I2432"/>
          <cell r="J2432">
            <v>1618.5694022673551</v>
          </cell>
          <cell r="K2432"/>
          <cell r="L2432"/>
        </row>
        <row r="2433">
          <cell r="G2433">
            <v>3</v>
          </cell>
          <cell r="H2433">
            <v>140745.16541455264</v>
          </cell>
          <cell r="I2433">
            <v>4222.3549624365787</v>
          </cell>
          <cell r="J2433"/>
          <cell r="K2433"/>
          <cell r="L2433"/>
        </row>
        <row r="2434">
          <cell r="G2434" t="str">
            <v>22-04-180</v>
          </cell>
          <cell r="H2434">
            <v>392484.49627810309</v>
          </cell>
          <cell r="I2434">
            <v>18017.085158904825</v>
          </cell>
          <cell r="J2434">
            <v>233722.24570464558</v>
          </cell>
          <cell r="K2434">
            <v>136082.27492109232</v>
          </cell>
          <cell r="L2434">
            <v>4662.8904934603206</v>
          </cell>
        </row>
        <row r="2435">
          <cell r="I2435"/>
          <cell r="J2435"/>
          <cell r="K2435"/>
          <cell r="L2435"/>
        </row>
        <row r="2436">
          <cell r="G2436">
            <v>19.477874452256717</v>
          </cell>
          <cell r="H2436">
            <v>18000</v>
          </cell>
          <cell r="I2436"/>
          <cell r="J2436">
            <v>350601.74014062091</v>
          </cell>
          <cell r="K2436"/>
          <cell r="L2436"/>
        </row>
        <row r="2437">
          <cell r="G2437">
            <v>280</v>
          </cell>
          <cell r="H2437">
            <v>2433.4776000000002</v>
          </cell>
          <cell r="I2437"/>
          <cell r="J2437">
            <v>681373.728</v>
          </cell>
          <cell r="K2437"/>
          <cell r="L2437"/>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cell r="J2439"/>
          <cell r="K2439"/>
          <cell r="L2439">
            <v>21636.992786732026</v>
          </cell>
        </row>
        <row r="2440">
          <cell r="G2440">
            <v>3.3353242005611634E-2</v>
          </cell>
          <cell r="H2440">
            <v>46500</v>
          </cell>
          <cell r="I2440"/>
          <cell r="J2440">
            <v>1550.9257532609411</v>
          </cell>
          <cell r="K2440"/>
          <cell r="L2440"/>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cell r="J2443"/>
          <cell r="K2443"/>
          <cell r="L2443">
            <v>894.64516297044111</v>
          </cell>
        </row>
        <row r="2444">
          <cell r="G2444">
            <v>28.593499999999999</v>
          </cell>
          <cell r="H2444">
            <v>8600.1923076923085</v>
          </cell>
          <cell r="I2444"/>
          <cell r="J2444"/>
          <cell r="K2444">
            <v>245909.59874999998</v>
          </cell>
          <cell r="L2444"/>
        </row>
        <row r="2445">
          <cell r="G2445">
            <v>57.186999999999998</v>
          </cell>
          <cell r="H2445">
            <v>4300.0961538461543</v>
          </cell>
          <cell r="I2445"/>
          <cell r="J2445"/>
          <cell r="K2445">
            <v>245909.59874999998</v>
          </cell>
          <cell r="L2445"/>
        </row>
        <row r="2446">
          <cell r="G2446">
            <v>1.1499999999999999</v>
          </cell>
          <cell r="H2446">
            <v>528189.46525724092</v>
          </cell>
          <cell r="I2446"/>
          <cell r="J2446">
            <v>6074.1788504582701</v>
          </cell>
          <cell r="K2446"/>
          <cell r="L2446"/>
        </row>
        <row r="2447">
          <cell r="G2447">
            <v>3</v>
          </cell>
          <cell r="H2447">
            <v>528189.46525724092</v>
          </cell>
          <cell r="I2447">
            <v>15845.683957717229</v>
          </cell>
          <cell r="J2447"/>
          <cell r="K2447"/>
          <cell r="L2447"/>
        </row>
        <row r="2448">
          <cell r="G2448" t="str">
            <v>22-04-190</v>
          </cell>
          <cell r="H2448">
            <v>1768663.8260653864</v>
          </cell>
          <cell r="I2448">
            <v>62573.81738829922</v>
          </cell>
          <cell r="J2448">
            <v>1177900.5434198463</v>
          </cell>
          <cell r="K2448">
            <v>505657.82730753842</v>
          </cell>
          <cell r="L2448">
            <v>22531.637949702468</v>
          </cell>
        </row>
        <row r="2449">
          <cell r="I2449"/>
          <cell r="J2449"/>
          <cell r="K2449"/>
          <cell r="L2449"/>
        </row>
        <row r="2450">
          <cell r="G2450">
            <v>0.5</v>
          </cell>
          <cell r="H2450">
            <v>5416.04</v>
          </cell>
          <cell r="I2450"/>
          <cell r="J2450">
            <v>2708.02</v>
          </cell>
          <cell r="K2450"/>
          <cell r="L2450"/>
        </row>
        <row r="2451">
          <cell r="G2451">
            <v>4</v>
          </cell>
          <cell r="H2451">
            <v>5160.1153846153848</v>
          </cell>
          <cell r="I2451"/>
          <cell r="J2451"/>
          <cell r="K2451">
            <v>20640.461538461539</v>
          </cell>
          <cell r="L2451"/>
        </row>
        <row r="2452">
          <cell r="G2452">
            <v>24</v>
          </cell>
          <cell r="H2452">
            <v>4300.0961538461543</v>
          </cell>
          <cell r="I2452"/>
          <cell r="J2452"/>
          <cell r="K2452">
            <v>103202.30769230769</v>
          </cell>
          <cell r="L2452"/>
        </row>
        <row r="2453">
          <cell r="G2453">
            <v>5</v>
          </cell>
          <cell r="H2453">
            <v>10950</v>
          </cell>
          <cell r="I2453">
            <v>54750</v>
          </cell>
          <cell r="J2453"/>
          <cell r="K2453"/>
          <cell r="L2453"/>
        </row>
        <row r="2454">
          <cell r="G2454">
            <v>1.1499999999999999</v>
          </cell>
          <cell r="H2454">
            <v>123842.76923076922</v>
          </cell>
          <cell r="I2454"/>
          <cell r="J2454">
            <v>1424.1918461538457</v>
          </cell>
          <cell r="K2454"/>
          <cell r="L2454"/>
        </row>
        <row r="2455">
          <cell r="G2455">
            <v>3</v>
          </cell>
          <cell r="H2455">
            <v>123842.76923076922</v>
          </cell>
          <cell r="I2455">
            <v>3715.2830769230764</v>
          </cell>
          <cell r="J2455"/>
          <cell r="K2455"/>
          <cell r="L2455"/>
        </row>
        <row r="2456">
          <cell r="G2456" t="str">
            <v>22-04-200</v>
          </cell>
          <cell r="H2456">
            <v>186440.26415384613</v>
          </cell>
          <cell r="I2456">
            <v>58465.283076923079</v>
          </cell>
          <cell r="J2456">
            <v>4132.2118461538457</v>
          </cell>
          <cell r="K2456">
            <v>123842.76923076922</v>
          </cell>
          <cell r="L2456">
            <v>0</v>
          </cell>
        </row>
        <row r="2457">
          <cell r="I2457"/>
          <cell r="J2457"/>
          <cell r="K2457"/>
          <cell r="L2457"/>
        </row>
        <row r="2458">
          <cell r="G2458">
            <v>0.01</v>
          </cell>
          <cell r="H2458">
            <v>2199.3599999999997</v>
          </cell>
          <cell r="I2458"/>
          <cell r="J2458">
            <v>21.993600000000001</v>
          </cell>
          <cell r="K2458"/>
          <cell r="L2458"/>
        </row>
        <row r="2459">
          <cell r="G2459">
            <v>0.7</v>
          </cell>
          <cell r="H2459">
            <v>885</v>
          </cell>
          <cell r="I2459">
            <v>619.5</v>
          </cell>
          <cell r="J2459"/>
          <cell r="K2459"/>
          <cell r="L2459"/>
        </row>
        <row r="2460">
          <cell r="G2460">
            <v>0.02</v>
          </cell>
          <cell r="H2460">
            <v>2568.2400000000002</v>
          </cell>
          <cell r="I2460"/>
          <cell r="J2460">
            <v>51.364800000000002</v>
          </cell>
          <cell r="K2460"/>
          <cell r="L2460"/>
        </row>
        <row r="2461">
          <cell r="G2461">
            <v>0.15</v>
          </cell>
          <cell r="H2461">
            <v>8600.1923076923085</v>
          </cell>
          <cell r="I2461"/>
          <cell r="J2461"/>
          <cell r="K2461">
            <v>1290.0288461538462</v>
          </cell>
          <cell r="L2461"/>
        </row>
        <row r="2462">
          <cell r="G2462">
            <v>1.1499999999999999</v>
          </cell>
          <cell r="H2462">
            <v>1290.0288461538462</v>
          </cell>
          <cell r="I2462"/>
          <cell r="J2462">
            <v>14.83533173076923</v>
          </cell>
          <cell r="K2462"/>
          <cell r="L2462"/>
        </row>
        <row r="2463">
          <cell r="G2463">
            <v>2</v>
          </cell>
          <cell r="H2463">
            <v>1290.0288461538462</v>
          </cell>
          <cell r="I2463">
            <v>25.800576923076925</v>
          </cell>
          <cell r="J2463"/>
          <cell r="K2463"/>
          <cell r="L2463"/>
        </row>
        <row r="2464">
          <cell r="G2464" t="str">
            <v>22-06-010</v>
          </cell>
          <cell r="H2464">
            <v>2023.5231548076924</v>
          </cell>
          <cell r="I2464">
            <v>645.30057692307696</v>
          </cell>
          <cell r="J2464">
            <v>88.19373173076923</v>
          </cell>
          <cell r="K2464">
            <v>1290.0288461538462</v>
          </cell>
          <cell r="L2464">
            <v>0</v>
          </cell>
        </row>
        <row r="2465">
          <cell r="I2465"/>
          <cell r="J2465"/>
          <cell r="K2465"/>
          <cell r="L2465"/>
        </row>
        <row r="2466">
          <cell r="G2466">
            <v>1.841</v>
          </cell>
          <cell r="H2466">
            <v>5160.1153846153848</v>
          </cell>
          <cell r="I2466"/>
          <cell r="J2466"/>
          <cell r="K2466">
            <v>9499.7724230769236</v>
          </cell>
          <cell r="L2466"/>
        </row>
        <row r="2467">
          <cell r="G2467">
            <v>1.2568999999999999</v>
          </cell>
          <cell r="H2467">
            <v>4300.0961538461543</v>
          </cell>
          <cell r="I2467"/>
          <cell r="J2467"/>
          <cell r="K2467">
            <v>5404.7908557692299</v>
          </cell>
          <cell r="L2467"/>
        </row>
        <row r="2468">
          <cell r="G2468">
            <v>0.75</v>
          </cell>
          <cell r="H2468">
            <v>4300.0961538461543</v>
          </cell>
          <cell r="I2468"/>
          <cell r="J2468"/>
          <cell r="K2468">
            <v>3225.0721153846152</v>
          </cell>
          <cell r="L2468"/>
        </row>
        <row r="2469">
          <cell r="G2469">
            <v>0.4695414847161572</v>
          </cell>
          <cell r="H2469">
            <v>10950</v>
          </cell>
          <cell r="I2469">
            <v>5141.4792576419213</v>
          </cell>
          <cell r="J2469"/>
          <cell r="K2469"/>
          <cell r="L2469"/>
        </row>
        <row r="2470">
          <cell r="G2470">
            <v>1.1499999999999999</v>
          </cell>
          <cell r="H2470">
            <v>18129.635394230769</v>
          </cell>
          <cell r="I2470"/>
          <cell r="J2470">
            <v>208.49080703365382</v>
          </cell>
          <cell r="K2470"/>
          <cell r="L2470"/>
        </row>
        <row r="2471">
          <cell r="G2471">
            <v>2</v>
          </cell>
          <cell r="H2471">
            <v>18129.635394230769</v>
          </cell>
          <cell r="I2471">
            <v>362.59270788461538</v>
          </cell>
          <cell r="J2471"/>
          <cell r="K2471"/>
          <cell r="L2471"/>
        </row>
        <row r="2472">
          <cell r="G2472" t="str">
            <v>22-06-020</v>
          </cell>
          <cell r="H2472">
            <v>23842.19816679096</v>
          </cell>
          <cell r="I2472">
            <v>5504.0719655265366</v>
          </cell>
          <cell r="J2472">
            <v>208.49080703365382</v>
          </cell>
          <cell r="K2472">
            <v>18129.635394230769</v>
          </cell>
          <cell r="L2472">
            <v>0</v>
          </cell>
        </row>
        <row r="2473">
          <cell r="I2473"/>
          <cell r="J2473"/>
          <cell r="K2473"/>
          <cell r="L2473"/>
        </row>
        <row r="2474">
          <cell r="G2474">
            <v>7.0000000000000007E-2</v>
          </cell>
          <cell r="H2474">
            <v>44660</v>
          </cell>
          <cell r="I2474">
            <v>3126.2000000000003</v>
          </cell>
          <cell r="J2474"/>
          <cell r="K2474"/>
          <cell r="L2474"/>
        </row>
        <row r="2475">
          <cell r="G2475">
            <v>1.0447</v>
          </cell>
          <cell r="H2475">
            <v>5160.1153846153848</v>
          </cell>
          <cell r="I2475"/>
          <cell r="J2475"/>
          <cell r="K2475">
            <v>5390.7725423076918</v>
          </cell>
          <cell r="L2475"/>
        </row>
        <row r="2476">
          <cell r="G2476">
            <v>1.1499999999999999</v>
          </cell>
          <cell r="H2476">
            <v>5390.7725423076918</v>
          </cell>
          <cell r="I2476"/>
          <cell r="J2476">
            <v>61.993884236538449</v>
          </cell>
          <cell r="K2476"/>
          <cell r="L2476"/>
        </row>
        <row r="2477">
          <cell r="G2477">
            <v>2</v>
          </cell>
          <cell r="H2477">
            <v>5390.7725423076918</v>
          </cell>
          <cell r="I2477">
            <v>107.81545084615384</v>
          </cell>
          <cell r="J2477"/>
          <cell r="K2477"/>
          <cell r="L2477"/>
        </row>
        <row r="2478">
          <cell r="G2478" t="str">
            <v>22-06-030</v>
          </cell>
          <cell r="H2478">
            <v>8686.7818773903855</v>
          </cell>
          <cell r="I2478">
            <v>3234.0154508461542</v>
          </cell>
          <cell r="J2478">
            <v>61.993884236538449</v>
          </cell>
          <cell r="K2478">
            <v>5390.7725423076918</v>
          </cell>
          <cell r="L2478">
            <v>0</v>
          </cell>
        </row>
        <row r="2479">
          <cell r="I2479"/>
          <cell r="J2479"/>
          <cell r="K2479"/>
          <cell r="L2479"/>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cell r="J2481"/>
          <cell r="K2481">
            <v>38700.865384615383</v>
          </cell>
          <cell r="L2481"/>
        </row>
        <row r="2482">
          <cell r="G2482">
            <v>13.5</v>
          </cell>
          <cell r="H2482">
            <v>4300.0961538461543</v>
          </cell>
          <cell r="I2482"/>
          <cell r="J2482"/>
          <cell r="K2482">
            <v>58051.298076923078</v>
          </cell>
          <cell r="L2482"/>
        </row>
        <row r="2483">
          <cell r="G2483">
            <v>0.125</v>
          </cell>
          <cell r="H2483">
            <v>36331.200000000004</v>
          </cell>
          <cell r="I2483">
            <v>4541.4000000000005</v>
          </cell>
          <cell r="J2483"/>
          <cell r="K2483"/>
          <cell r="L2483"/>
        </row>
        <row r="2484">
          <cell r="G2484">
            <v>1.03</v>
          </cell>
          <cell r="H2484">
            <v>4800</v>
          </cell>
          <cell r="I2484"/>
          <cell r="J2484"/>
          <cell r="K2484"/>
          <cell r="L2484">
            <v>4944</v>
          </cell>
        </row>
        <row r="2485">
          <cell r="G2485">
            <v>1.1499999999999999</v>
          </cell>
          <cell r="H2485">
            <v>121343.64679615384</v>
          </cell>
          <cell r="I2485"/>
          <cell r="J2485">
            <v>1395.4519381557691</v>
          </cell>
          <cell r="K2485"/>
          <cell r="L2485"/>
        </row>
        <row r="2486">
          <cell r="G2486">
            <v>3</v>
          </cell>
          <cell r="H2486">
            <v>121343.64679615384</v>
          </cell>
          <cell r="I2486">
            <v>3640.3094038846152</v>
          </cell>
          <cell r="J2486"/>
          <cell r="K2486"/>
          <cell r="L2486"/>
        </row>
        <row r="2487">
          <cell r="G2487" t="str">
            <v>22-06-040</v>
          </cell>
          <cell r="H2487">
            <v>390782.08313819428</v>
          </cell>
          <cell r="I2487">
            <v>48228.10940388462</v>
          </cell>
          <cell r="J2487">
            <v>221210.32693815578</v>
          </cell>
          <cell r="K2487">
            <v>116399.64679615384</v>
          </cell>
          <cell r="L2487">
            <v>4944</v>
          </cell>
        </row>
        <row r="2488">
          <cell r="I2488"/>
          <cell r="J2488"/>
          <cell r="K2488"/>
          <cell r="L2488"/>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cell r="J2490"/>
          <cell r="K2490">
            <v>39200.536557692307</v>
          </cell>
          <cell r="L2490"/>
        </row>
        <row r="2491">
          <cell r="G2491">
            <v>13.674299999999999</v>
          </cell>
          <cell r="H2491">
            <v>4300.0961538461543</v>
          </cell>
          <cell r="I2491"/>
          <cell r="J2491"/>
          <cell r="K2491">
            <v>58800.80483653846</v>
          </cell>
          <cell r="L2491"/>
        </row>
        <row r="2492">
          <cell r="G2492">
            <v>0.125</v>
          </cell>
          <cell r="H2492">
            <v>36331.200000000004</v>
          </cell>
          <cell r="I2492">
            <v>4541.4000000000005</v>
          </cell>
          <cell r="J2492"/>
          <cell r="K2492"/>
          <cell r="L2492"/>
        </row>
        <row r="2493">
          <cell r="G2493">
            <v>1.03</v>
          </cell>
          <cell r="H2493">
            <v>4800</v>
          </cell>
          <cell r="I2493"/>
          <cell r="J2493"/>
          <cell r="K2493"/>
          <cell r="L2493">
            <v>4944</v>
          </cell>
        </row>
        <row r="2494">
          <cell r="G2494">
            <v>1.1499999999999999</v>
          </cell>
          <cell r="H2494">
            <v>122592.82472884616</v>
          </cell>
          <cell r="I2494"/>
          <cell r="J2494">
            <v>1409.8174843817305</v>
          </cell>
          <cell r="K2494"/>
          <cell r="L2494"/>
        </row>
        <row r="2495">
          <cell r="G2495">
            <v>3</v>
          </cell>
          <cell r="H2495">
            <v>122592.82472884616</v>
          </cell>
          <cell r="I2495">
            <v>3677.7847418653851</v>
          </cell>
          <cell r="J2495"/>
          <cell r="K2495"/>
          <cell r="L2495"/>
        </row>
        <row r="2496">
          <cell r="G2496" t="str">
            <v>22-06-050</v>
          </cell>
          <cell r="H2496">
            <v>392083.10195509327</v>
          </cell>
          <cell r="I2496">
            <v>48265.584741865387</v>
          </cell>
          <cell r="J2496">
            <v>221224.69248438173</v>
          </cell>
          <cell r="K2496">
            <v>117648.82472884616</v>
          </cell>
          <cell r="L2496">
            <v>4944</v>
          </cell>
        </row>
        <row r="2497">
          <cell r="I2497"/>
          <cell r="J2497"/>
          <cell r="K2497"/>
          <cell r="L2497"/>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cell r="J2499"/>
          <cell r="K2499">
            <v>1548.0346153846153</v>
          </cell>
          <cell r="L2499"/>
        </row>
        <row r="2500">
          <cell r="G2500">
            <v>1.1499999999999999</v>
          </cell>
          <cell r="H2500">
            <v>2098.9259537884614</v>
          </cell>
          <cell r="I2500"/>
          <cell r="J2500">
            <v>24.137648468567303</v>
          </cell>
          <cell r="K2500"/>
          <cell r="L2500"/>
        </row>
        <row r="2501">
          <cell r="G2501">
            <v>3</v>
          </cell>
          <cell r="H2501">
            <v>2098.9259537884614</v>
          </cell>
          <cell r="I2501">
            <v>62.967778613653849</v>
          </cell>
          <cell r="J2501"/>
          <cell r="K2501"/>
          <cell r="L2501"/>
        </row>
        <row r="2502">
          <cell r="G2502" t="str">
            <v>22-06-060</v>
          </cell>
          <cell r="H2502">
            <v>7865.9457808706811</v>
          </cell>
          <cell r="I2502">
            <v>1204.2901786136538</v>
          </cell>
          <cell r="J2502">
            <v>4562.7296484685667</v>
          </cell>
          <cell r="K2502">
            <v>2098.9259537884614</v>
          </cell>
          <cell r="L2502">
            <v>0</v>
          </cell>
        </row>
        <row r="2503">
          <cell r="I2503"/>
          <cell r="J2503"/>
          <cell r="K2503"/>
          <cell r="L2503"/>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cell r="J2506"/>
          <cell r="K2506">
            <v>59771.336538461539</v>
          </cell>
          <cell r="L2506"/>
        </row>
        <row r="2507">
          <cell r="G2507">
            <v>20.85</v>
          </cell>
          <cell r="H2507">
            <v>4300.0961538461543</v>
          </cell>
          <cell r="I2507"/>
          <cell r="J2507"/>
          <cell r="K2507">
            <v>89657.004807692312</v>
          </cell>
          <cell r="L2507"/>
        </row>
        <row r="2508">
          <cell r="G2508">
            <v>14.285714285714286</v>
          </cell>
          <cell r="H2508">
            <v>425.952</v>
          </cell>
          <cell r="I2508">
            <v>6085.0285714285719</v>
          </cell>
          <cell r="J2508"/>
          <cell r="K2508"/>
          <cell r="L2508"/>
        </row>
        <row r="2509">
          <cell r="G2509">
            <v>0.125</v>
          </cell>
          <cell r="H2509">
            <v>36331.200000000004</v>
          </cell>
          <cell r="I2509">
            <v>4541.4000000000005</v>
          </cell>
          <cell r="J2509"/>
          <cell r="K2509"/>
          <cell r="L2509"/>
        </row>
        <row r="2510">
          <cell r="G2510">
            <v>1.03</v>
          </cell>
          <cell r="H2510">
            <v>4800</v>
          </cell>
          <cell r="I2510"/>
          <cell r="J2510"/>
          <cell r="K2510"/>
          <cell r="L2510">
            <v>4944</v>
          </cell>
        </row>
        <row r="2511">
          <cell r="G2511">
            <v>1.1499999999999999</v>
          </cell>
          <cell r="H2511">
            <v>174795.73403076924</v>
          </cell>
          <cell r="I2511"/>
          <cell r="J2511">
            <v>2010.1509413538461</v>
          </cell>
          <cell r="K2511"/>
          <cell r="L2511"/>
        </row>
        <row r="2512">
          <cell r="G2512">
            <v>3</v>
          </cell>
          <cell r="H2512">
            <v>174795.73403076924</v>
          </cell>
          <cell r="I2512">
            <v>5243.8720209230778</v>
          </cell>
          <cell r="J2512"/>
          <cell r="K2512"/>
          <cell r="L2512"/>
        </row>
        <row r="2513">
          <cell r="G2513" t="str">
            <v>22-06-070</v>
          </cell>
          <cell r="H2513">
            <v>453136.50692927476</v>
          </cell>
          <cell r="I2513">
            <v>55916.700592351655</v>
          </cell>
          <cell r="J2513">
            <v>222424.07230615383</v>
          </cell>
          <cell r="K2513">
            <v>169851.73403076924</v>
          </cell>
          <cell r="L2513">
            <v>4944</v>
          </cell>
        </row>
        <row r="2514">
          <cell r="I2514"/>
          <cell r="J2514"/>
          <cell r="K2514"/>
          <cell r="L2514"/>
        </row>
        <row r="2515">
          <cell r="G2515">
            <v>1.03</v>
          </cell>
          <cell r="H2515">
            <v>1821.1999999999998</v>
          </cell>
          <cell r="I2515"/>
          <cell r="J2515">
            <v>1875.836</v>
          </cell>
          <cell r="K2515"/>
          <cell r="L2515"/>
        </row>
        <row r="2516">
          <cell r="G2516">
            <v>2.5000000000000001E-2</v>
          </cell>
          <cell r="H2516">
            <v>2199.3599999999997</v>
          </cell>
          <cell r="I2516"/>
          <cell r="J2516">
            <v>54.984000000000002</v>
          </cell>
          <cell r="K2516"/>
          <cell r="L2516"/>
        </row>
        <row r="2517">
          <cell r="G2517">
            <v>4.0689999999999997E-2</v>
          </cell>
          <cell r="H2517">
            <v>8600.1923076923085</v>
          </cell>
          <cell r="I2517"/>
          <cell r="J2517"/>
          <cell r="K2517">
            <v>349.94182499999994</v>
          </cell>
          <cell r="L2517"/>
        </row>
        <row r="2518">
          <cell r="G2518">
            <v>1.163E-2</v>
          </cell>
          <cell r="H2518">
            <v>4300.0961538461543</v>
          </cell>
          <cell r="I2518"/>
          <cell r="J2518"/>
          <cell r="K2518">
            <v>50.010118269230766</v>
          </cell>
          <cell r="L2518"/>
        </row>
        <row r="2519">
          <cell r="G2519">
            <v>1.1499999999999999</v>
          </cell>
          <cell r="H2519">
            <v>399.9519432692307</v>
          </cell>
          <cell r="I2519"/>
          <cell r="J2519">
            <v>4.5994473475961524</v>
          </cell>
          <cell r="K2519"/>
          <cell r="L2519"/>
        </row>
        <row r="2520">
          <cell r="G2520">
            <v>3</v>
          </cell>
          <cell r="H2520">
            <v>399.9519432692307</v>
          </cell>
          <cell r="I2520">
            <v>11.998558298076921</v>
          </cell>
          <cell r="J2520"/>
          <cell r="K2520"/>
          <cell r="L2520"/>
        </row>
        <row r="2521">
          <cell r="G2521" t="str">
            <v>22-06-080</v>
          </cell>
          <cell r="H2521">
            <v>2347.3699489149039</v>
          </cell>
          <cell r="I2521">
            <v>11.998558298076921</v>
          </cell>
          <cell r="J2521">
            <v>1935.4194473475961</v>
          </cell>
          <cell r="K2521">
            <v>399.9519432692307</v>
          </cell>
          <cell r="L2521">
            <v>0</v>
          </cell>
        </row>
        <row r="2522">
          <cell r="I2522"/>
          <cell r="J2522"/>
          <cell r="K2522"/>
          <cell r="L2522"/>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cell r="J2525"/>
          <cell r="K2525">
            <v>9199.6257115384615</v>
          </cell>
          <cell r="L2525"/>
        </row>
        <row r="2526">
          <cell r="G2526">
            <v>3.2091000000000003</v>
          </cell>
          <cell r="H2526">
            <v>4300.0961538461543</v>
          </cell>
          <cell r="I2526"/>
          <cell r="J2526"/>
          <cell r="K2526">
            <v>13799.438567307692</v>
          </cell>
          <cell r="L2526"/>
        </row>
        <row r="2527">
          <cell r="G2527">
            <v>0.92966287876129172</v>
          </cell>
          <cell r="H2527">
            <v>8095</v>
          </cell>
          <cell r="I2527"/>
          <cell r="J2527">
            <v>7525.6210035726563</v>
          </cell>
          <cell r="K2527"/>
          <cell r="L2527"/>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cell r="J2530">
            <v>1609.4568506994406</v>
          </cell>
          <cell r="K2530"/>
          <cell r="L2530"/>
        </row>
        <row r="2531">
          <cell r="G2531">
            <v>0.02</v>
          </cell>
          <cell r="H2531">
            <v>36331.200000000004</v>
          </cell>
          <cell r="I2531">
            <v>726.62400000000014</v>
          </cell>
          <cell r="J2531"/>
          <cell r="K2531"/>
          <cell r="L2531"/>
        </row>
        <row r="2532">
          <cell r="G2532">
            <v>0.22861602992889782</v>
          </cell>
          <cell r="H2532">
            <v>4800</v>
          </cell>
          <cell r="I2532"/>
          <cell r="J2532"/>
          <cell r="K2532"/>
          <cell r="L2532">
            <v>1097.3569436587095</v>
          </cell>
        </row>
        <row r="2533">
          <cell r="G2533">
            <v>1.1499999999999999</v>
          </cell>
          <cell r="H2533">
            <v>28877.502689996862</v>
          </cell>
          <cell r="I2533"/>
          <cell r="J2533">
            <v>332.09128093496389</v>
          </cell>
          <cell r="K2533"/>
          <cell r="L2533"/>
        </row>
        <row r="2534">
          <cell r="G2534">
            <v>3</v>
          </cell>
          <cell r="H2534">
            <v>28877.502689996862</v>
          </cell>
          <cell r="I2534">
            <v>866.32508069990581</v>
          </cell>
          <cell r="J2534"/>
          <cell r="K2534"/>
          <cell r="L2534"/>
        </row>
        <row r="2535">
          <cell r="G2535" t="str">
            <v>22-06-090</v>
          </cell>
          <cell r="H2535">
            <v>111514.92439702028</v>
          </cell>
          <cell r="I2535">
            <v>22272.046500384113</v>
          </cell>
          <cell r="J2535">
            <v>60365.375206639306</v>
          </cell>
          <cell r="K2535">
            <v>27780.145746338152</v>
          </cell>
          <cell r="L2535">
            <v>1097.3569436587095</v>
          </cell>
        </row>
        <row r="2536">
          <cell r="I2536"/>
          <cell r="J2536"/>
          <cell r="K2536"/>
          <cell r="L2536"/>
        </row>
        <row r="2537">
          <cell r="G2537">
            <v>1</v>
          </cell>
          <cell r="H2537">
            <v>2934.288</v>
          </cell>
          <cell r="I2537"/>
          <cell r="J2537">
            <v>2934.288</v>
          </cell>
          <cell r="K2537"/>
          <cell r="L2537"/>
        </row>
        <row r="2538">
          <cell r="G2538">
            <v>1</v>
          </cell>
          <cell r="H2538">
            <v>688.39024390243844</v>
          </cell>
          <cell r="I2538"/>
          <cell r="J2538">
            <v>688.39024390243844</v>
          </cell>
          <cell r="K2538"/>
          <cell r="L2538"/>
        </row>
        <row r="2539">
          <cell r="G2539">
            <v>1</v>
          </cell>
          <cell r="H2539">
            <v>172.09756097560961</v>
          </cell>
          <cell r="I2539">
            <v>172.09756097560961</v>
          </cell>
          <cell r="J2539"/>
          <cell r="K2539"/>
          <cell r="L2539"/>
        </row>
        <row r="2540">
          <cell r="G2540">
            <v>1</v>
          </cell>
          <cell r="H2540">
            <v>602.34146341463361</v>
          </cell>
          <cell r="I2540"/>
          <cell r="J2540"/>
          <cell r="K2540">
            <v>602.34146341463361</v>
          </cell>
          <cell r="L2540"/>
        </row>
        <row r="2541">
          <cell r="G2541">
            <v>1</v>
          </cell>
          <cell r="H2541">
            <v>2495.4146341463393</v>
          </cell>
          <cell r="I2541"/>
          <cell r="J2541"/>
          <cell r="K2541">
            <v>2495.4146341463393</v>
          </cell>
          <cell r="L2541"/>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cell r="J2544"/>
          <cell r="K2544"/>
          <cell r="L2544"/>
        </row>
        <row r="2545">
          <cell r="G2545">
            <v>1.1499999999999999</v>
          </cell>
          <cell r="H2545">
            <v>23311.359999999997</v>
          </cell>
          <cell r="I2545"/>
          <cell r="J2545">
            <v>26808.063999999995</v>
          </cell>
          <cell r="K2545"/>
          <cell r="L2545"/>
        </row>
        <row r="2546">
          <cell r="G2546">
            <v>0.71499999999999997</v>
          </cell>
          <cell r="H2546">
            <v>9890.2211538461524</v>
          </cell>
          <cell r="I2546"/>
          <cell r="J2546"/>
          <cell r="K2546">
            <v>7071.5081249999985</v>
          </cell>
          <cell r="L2546"/>
        </row>
        <row r="2547">
          <cell r="G2547">
            <v>1.1499999999999999</v>
          </cell>
          <cell r="H2547">
            <v>7071.5081249999985</v>
          </cell>
          <cell r="I2547"/>
          <cell r="J2547">
            <v>81.322343437499981</v>
          </cell>
          <cell r="K2547"/>
          <cell r="L2547"/>
        </row>
        <row r="2548">
          <cell r="G2548">
            <v>3</v>
          </cell>
          <cell r="H2548">
            <v>7071.5081249999985</v>
          </cell>
          <cell r="I2548">
            <v>212.14524374999993</v>
          </cell>
          <cell r="J2548"/>
          <cell r="K2548"/>
          <cell r="L2548"/>
        </row>
        <row r="2549">
          <cell r="G2549" t="str">
            <v>22-06-110</v>
          </cell>
          <cell r="H2549">
            <v>34173.039712187492</v>
          </cell>
          <cell r="I2549">
            <v>212.14524374999993</v>
          </cell>
          <cell r="J2549">
            <v>26889.386343437494</v>
          </cell>
          <cell r="K2549">
            <v>7071.5081249999985</v>
          </cell>
          <cell r="L2549">
            <v>0</v>
          </cell>
        </row>
        <row r="2550">
          <cell r="I2550"/>
          <cell r="J2550"/>
          <cell r="K2550"/>
          <cell r="L2550"/>
        </row>
        <row r="2551">
          <cell r="G2551">
            <v>2.5299999999999998</v>
          </cell>
          <cell r="H2551">
            <v>4001.9999999999995</v>
          </cell>
          <cell r="I2551"/>
          <cell r="J2551">
            <v>10125.06</v>
          </cell>
          <cell r="K2551"/>
          <cell r="L2551"/>
        </row>
        <row r="2552">
          <cell r="G2552">
            <v>0.67830000000000001</v>
          </cell>
          <cell r="H2552">
            <v>5160.1153846153848</v>
          </cell>
          <cell r="I2552"/>
          <cell r="J2552"/>
          <cell r="K2552">
            <v>3500.1062653846152</v>
          </cell>
          <cell r="L2552"/>
        </row>
        <row r="2553">
          <cell r="G2553">
            <v>1.1499999999999999</v>
          </cell>
          <cell r="H2553">
            <v>3500.1062653846152</v>
          </cell>
          <cell r="I2553"/>
          <cell r="J2553">
            <v>40.251222051923072</v>
          </cell>
          <cell r="K2553"/>
          <cell r="L2553"/>
        </row>
        <row r="2554">
          <cell r="G2554">
            <v>3</v>
          </cell>
          <cell r="H2554">
            <v>3500.1062653846152</v>
          </cell>
          <cell r="I2554">
            <v>105.00318796153846</v>
          </cell>
          <cell r="J2554"/>
          <cell r="K2554"/>
          <cell r="L2554"/>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CONSORCIO INTRA"/>
      <sheetName val="CONSORCIO INTRADOMI. 2018"/>
    </sheetNames>
    <sheetDataSet>
      <sheetData sheetId="0">
        <row r="2">
          <cell r="B2" t="str">
            <v>CPU - 022 - 2018</v>
          </cell>
        </row>
        <row r="4">
          <cell r="B4" t="str">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ell>
        </row>
        <row r="6">
          <cell r="C6" t="str">
            <v>“DIAGNÓSTICO, CONCERTACIÓN, PLAN DE INTERVENCIÓN Y EJECUCIÓN DE LA CONSTRUCCIÓN DEL PROGRAMA DE CONEXIONES INTRADOMICIALIARIAS, EN LOS MUNICIPIOS DE: PUERTO BERRIO – ANTIOQUIA, COTORRA Y LA APARTADA – CÓRDOBA”.</v>
          </cell>
        </row>
        <row r="9">
          <cell r="D9">
            <v>1259893667</v>
          </cell>
        </row>
        <row r="10">
          <cell r="B10" t="str">
            <v>CAPITAL DE TRABAJO REQUERIDO DE VALOR TOTAL CONTRATO</v>
          </cell>
          <cell r="C10">
            <v>0.7</v>
          </cell>
        </row>
        <row r="11">
          <cell r="B11" t="str">
            <v xml:space="preserve">INDICE DE LIQUIDEZ REQUERIDO                                                                            </v>
          </cell>
          <cell r="C11" t="str">
            <v xml:space="preserve"> ≥ 1.5</v>
          </cell>
          <cell r="D11">
            <v>1.5</v>
          </cell>
        </row>
        <row r="12">
          <cell r="B12" t="str">
            <v xml:space="preserve">NIVEL DE ENDEUDAMIENTO REQUERIDO                                                         </v>
          </cell>
          <cell r="C12" t="str">
            <v xml:space="preserve"> ≤ 0.60</v>
          </cell>
          <cell r="D12">
            <v>0.6</v>
          </cell>
        </row>
        <row r="13">
          <cell r="B13" t="str">
            <v xml:space="preserve">RENTABILIDAD DEL PATRIMONIO                                                                        </v>
          </cell>
          <cell r="C13" t="str">
            <v xml:space="preserve"> ≥ 0.05</v>
          </cell>
          <cell r="D13">
            <v>0.05</v>
          </cell>
        </row>
        <row r="14">
          <cell r="B14" t="str">
            <v xml:space="preserve">RENTABILIDAD DEL ACTIVO                                                                                   </v>
          </cell>
          <cell r="C14" t="str">
            <v xml:space="preserve"> ≥ 0.03</v>
          </cell>
          <cell r="D14">
            <v>0.03</v>
          </cell>
        </row>
        <row r="15">
          <cell r="B15" t="str">
            <v xml:space="preserve">COBERTURA DE INTERESES                                                                                    </v>
          </cell>
          <cell r="C15" t="str">
            <v>≥ 2.0</v>
          </cell>
          <cell r="D15">
            <v>2</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tint="0.39997558519241921"/>
    <pageSetUpPr fitToPage="1"/>
  </sheetPr>
  <dimension ref="A1:AA16"/>
  <sheetViews>
    <sheetView tabSelected="1" view="pageBreakPreview" zoomScale="80" zoomScaleNormal="85" zoomScaleSheetLayoutView="80" workbookViewId="0">
      <selection activeCell="E15" sqref="E15"/>
    </sheetView>
  </sheetViews>
  <sheetFormatPr baseColWidth="10" defaultColWidth="10.85546875" defaultRowHeight="15"/>
  <cols>
    <col min="1" max="1" width="5.85546875" style="60" customWidth="1"/>
    <col min="2" max="2" width="33.28515625" style="60" customWidth="1"/>
    <col min="3" max="3" width="23.140625" style="60" customWidth="1"/>
    <col min="4" max="4" width="28.140625" style="60" customWidth="1"/>
    <col min="5" max="5" width="19.42578125" style="60" customWidth="1"/>
    <col min="6" max="6" width="8.7109375" style="62" customWidth="1"/>
    <col min="7" max="7" width="21.42578125" style="60" customWidth="1"/>
    <col min="8" max="8" width="8.42578125" style="62" customWidth="1"/>
    <col min="9" max="9" width="21" style="60" hidden="1" customWidth="1"/>
    <col min="10" max="10" width="8.140625" style="62" hidden="1" customWidth="1"/>
    <col min="11" max="11" width="19.42578125" style="60" hidden="1" customWidth="1"/>
    <col min="12" max="12" width="8" style="62" hidden="1" customWidth="1"/>
    <col min="13" max="13" width="19.42578125" style="60" hidden="1" customWidth="1"/>
    <col min="14" max="14" width="7.85546875" style="62" hidden="1" customWidth="1"/>
    <col min="15" max="17" width="19.42578125" style="60" hidden="1" customWidth="1"/>
    <col min="18" max="18" width="25.85546875" style="60" hidden="1" customWidth="1"/>
    <col min="19" max="19" width="19.42578125" style="60" hidden="1" customWidth="1"/>
    <col min="20" max="20" width="11.140625" style="59" hidden="1" customWidth="1"/>
    <col min="21" max="21" width="12.5703125" style="59" hidden="1" customWidth="1"/>
    <col min="22" max="27" width="11" style="59" customWidth="1"/>
    <col min="28" max="242" width="11" style="60" customWidth="1"/>
    <col min="243" max="16384" width="10.85546875" style="60"/>
  </cols>
  <sheetData>
    <row r="1" spans="1:21" ht="139.5" customHeight="1">
      <c r="A1" s="583" t="str">
        <f>+'K-Kr Constructor'!A1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83"/>
      <c r="C1" s="583"/>
      <c r="D1" s="583"/>
      <c r="E1" s="583"/>
      <c r="F1" s="583"/>
      <c r="G1" s="583"/>
      <c r="H1" s="583"/>
      <c r="I1" s="583"/>
      <c r="J1" s="583"/>
      <c r="K1" s="583"/>
      <c r="L1" s="583"/>
      <c r="M1" s="583"/>
      <c r="N1" s="583"/>
      <c r="O1" s="583"/>
      <c r="P1" s="583"/>
      <c r="Q1" s="583"/>
      <c r="R1" s="583"/>
      <c r="S1" s="583"/>
      <c r="T1" s="583"/>
    </row>
    <row r="4" spans="1:21" ht="45">
      <c r="A4" s="319" t="s">
        <v>0</v>
      </c>
      <c r="B4" s="319" t="s">
        <v>1</v>
      </c>
      <c r="C4" s="319" t="s">
        <v>2</v>
      </c>
      <c r="D4" s="319" t="s">
        <v>3</v>
      </c>
      <c r="E4" s="319" t="s">
        <v>4</v>
      </c>
      <c r="F4" s="320" t="s">
        <v>5</v>
      </c>
      <c r="G4" s="319" t="s">
        <v>6</v>
      </c>
      <c r="H4" s="320" t="s">
        <v>7</v>
      </c>
      <c r="I4" s="319" t="s">
        <v>8</v>
      </c>
      <c r="J4" s="320" t="s">
        <v>9</v>
      </c>
      <c r="K4" s="319" t="s">
        <v>10</v>
      </c>
      <c r="L4" s="320" t="s">
        <v>11</v>
      </c>
      <c r="M4" s="319" t="s">
        <v>12</v>
      </c>
      <c r="N4" s="320" t="s">
        <v>13</v>
      </c>
      <c r="O4" s="319" t="s">
        <v>14</v>
      </c>
      <c r="P4" s="319" t="s">
        <v>15</v>
      </c>
      <c r="Q4" s="319" t="s">
        <v>16</v>
      </c>
      <c r="R4" s="319" t="s">
        <v>17</v>
      </c>
      <c r="S4" s="319" t="s">
        <v>18</v>
      </c>
      <c r="T4" s="319" t="s">
        <v>19</v>
      </c>
      <c r="U4" s="319" t="s">
        <v>20</v>
      </c>
    </row>
    <row r="5" spans="1:21" s="61" customFormat="1" ht="81" customHeight="1">
      <c r="A5" s="321">
        <v>3</v>
      </c>
      <c r="B5" s="509" t="s">
        <v>421</v>
      </c>
      <c r="C5" s="322" t="s">
        <v>447</v>
      </c>
      <c r="D5" s="323" t="str">
        <f>"("&amp;E5&amp;" "&amp;TEXT(F5,"##0%")&amp;" - "&amp;G5&amp;" "&amp;TEXT(H5,"##0%")&amp;" - "&amp;I5&amp;" "&amp;TEXT(J5,"##0%")&amp;"-"&amp;K5&amp;" "&amp;TEXT(L5,"##0%")&amp;"-"&amp;M5&amp;" "&amp;TEXT(N5,"##0%")&amp;") "</f>
        <v xml:space="preserve">(Luis Rafael Castillo Vargas 60% - JORGE HEDDY MENESES RENGIFO 40% -  0%- 0%- 0%) </v>
      </c>
      <c r="E5" s="322" t="s">
        <v>419</v>
      </c>
      <c r="F5" s="324">
        <v>0.6</v>
      </c>
      <c r="G5" s="322" t="s">
        <v>420</v>
      </c>
      <c r="H5" s="324">
        <v>0.4</v>
      </c>
      <c r="I5" s="322"/>
      <c r="J5" s="324"/>
      <c r="K5" s="325"/>
      <c r="L5" s="326"/>
      <c r="M5" s="327"/>
      <c r="N5" s="328"/>
      <c r="O5" s="325"/>
      <c r="P5" s="325"/>
      <c r="Q5" s="325"/>
      <c r="R5" s="329"/>
      <c r="S5" s="325"/>
      <c r="T5" s="330"/>
      <c r="U5" s="330"/>
    </row>
    <row r="6" spans="1:21" s="61" customFormat="1" ht="60" customHeight="1">
      <c r="A6" s="321">
        <v>4</v>
      </c>
      <c r="B6" s="509" t="s">
        <v>425</v>
      </c>
      <c r="C6" s="322" t="s">
        <v>424</v>
      </c>
      <c r="D6" s="323" t="str">
        <f>"("&amp;E6&amp;" "&amp;TEXT(F6,"##0%")&amp;" - "&amp;G6&amp;" "&amp;TEXT(H6,"##0%")&amp;" - "&amp;I6&amp;" "&amp;TEXT(J6,"##0%")&amp;"-"&amp;K6&amp;" "&amp;TEXT(L6,"##0%")&amp;"-"&amp;M6&amp;" "&amp;TEXT(N6,"##0%")&amp;") "</f>
        <v xml:space="preserve">(WILLIAM CARDONA OLMOS SAS 30% - William Cardona Olmos 70% -  0%- 0%- 0%) </v>
      </c>
      <c r="E6" s="322" t="s">
        <v>422</v>
      </c>
      <c r="F6" s="331">
        <v>0.3</v>
      </c>
      <c r="G6" s="322" t="s">
        <v>423</v>
      </c>
      <c r="H6" s="324">
        <v>0.7</v>
      </c>
      <c r="I6" s="325"/>
      <c r="J6" s="331"/>
      <c r="K6" s="332"/>
      <c r="L6" s="326"/>
      <c r="M6" s="327"/>
      <c r="N6" s="328"/>
      <c r="O6" s="325"/>
      <c r="P6" s="325"/>
      <c r="Q6" s="325"/>
      <c r="R6" s="329"/>
      <c r="S6" s="325"/>
      <c r="T6" s="330"/>
      <c r="U6" s="330"/>
    </row>
    <row r="7" spans="1:21" ht="79.5" hidden="1" customHeight="1">
      <c r="A7" s="321"/>
      <c r="B7" s="509"/>
      <c r="C7" s="322"/>
      <c r="D7" s="323" t="str">
        <f>"("&amp;E7&amp;" "&amp;TEXT(F7,"##0%")&amp;" - "&amp;G7&amp;" "&amp;TEXT(H7,"##0%")&amp;" - "&amp;I7&amp;" "&amp;TEXT(J7,"##0%")&amp;"-"&amp;K7&amp;" "&amp;TEXT(L7,"##0%")&amp;"-"&amp;M7&amp;" "&amp;TEXT(N7,"##0%")&amp;") "</f>
        <v xml:space="preserve">( 0% -  0% -  0%- 0%- 0%) </v>
      </c>
      <c r="E7" s="325"/>
      <c r="F7" s="331"/>
      <c r="G7" s="322"/>
      <c r="H7" s="331"/>
      <c r="I7" s="325"/>
      <c r="J7" s="331"/>
      <c r="K7" s="332"/>
      <c r="L7" s="326"/>
      <c r="M7" s="327"/>
      <c r="N7" s="328"/>
      <c r="O7" s="325"/>
      <c r="P7" s="325"/>
      <c r="Q7" s="325"/>
      <c r="R7" s="333"/>
      <c r="S7" s="325"/>
      <c r="T7" s="330"/>
      <c r="U7" s="330"/>
    </row>
    <row r="8" spans="1:21" hidden="1">
      <c r="A8" s="321">
        <v>4</v>
      </c>
      <c r="B8" s="322"/>
      <c r="C8" s="322"/>
      <c r="D8" s="323" t="str">
        <f>"("&amp;E8&amp;" "&amp;TEXT(F8,"##0%")&amp;" - "&amp;G8&amp;" "&amp;TEXT(H8,"##0%")&amp;" - "&amp;I8&amp;" "&amp;TEXT(J8,"##0%")&amp;"-"&amp;K8&amp;" "&amp;TEXT(L8,"##0%")&amp;"-"&amp;M8&amp;" "&amp;TEXT(N8,"##0%")&amp;") "</f>
        <v xml:space="preserve">( 0% -  0% -  0%- 0%- 0%) </v>
      </c>
      <c r="E8" s="322"/>
      <c r="F8" s="324"/>
      <c r="G8" s="322"/>
      <c r="H8" s="324"/>
      <c r="I8" s="322"/>
      <c r="J8" s="324"/>
      <c r="K8" s="325"/>
      <c r="L8" s="326"/>
      <c r="M8" s="327"/>
      <c r="N8" s="328"/>
      <c r="O8" s="325"/>
      <c r="P8" s="325"/>
      <c r="Q8" s="325"/>
      <c r="R8" s="333"/>
      <c r="S8" s="325"/>
      <c r="T8" s="330"/>
      <c r="U8" s="330"/>
    </row>
    <row r="9" spans="1:21" s="61" customFormat="1" hidden="1">
      <c r="A9" s="321">
        <v>5</v>
      </c>
      <c r="B9" s="322"/>
      <c r="C9" s="322"/>
      <c r="D9" s="323" t="str">
        <f>"("&amp;E9&amp;" "&amp;TEXT(F9,"##0%")&amp;" - "&amp;G9&amp;" "&amp;TEXT(H9,"##0%")&amp;" - "&amp;I9&amp;" "&amp;TEXT(J9,"##0%")&amp;"-"&amp;K9&amp;" "&amp;TEXT(L9,"##0%")&amp;"-"&amp;M9&amp;" "&amp;TEXT(N9,"##0%")&amp;") "</f>
        <v xml:space="preserve">( 0% -  0% -  0%- 0%- 0%) </v>
      </c>
      <c r="E9" s="322"/>
      <c r="F9" s="331"/>
      <c r="G9" s="322"/>
      <c r="H9" s="331"/>
      <c r="I9" s="322"/>
      <c r="J9" s="331"/>
      <c r="K9" s="325"/>
      <c r="L9" s="326"/>
      <c r="M9" s="327"/>
      <c r="N9" s="328"/>
      <c r="O9" s="325"/>
      <c r="P9" s="334"/>
      <c r="Q9" s="325"/>
      <c r="R9" s="333"/>
      <c r="S9" s="325"/>
      <c r="T9" s="330"/>
      <c r="U9" s="330"/>
    </row>
    <row r="12" spans="1:21">
      <c r="D12" s="49"/>
    </row>
    <row r="13" spans="1:21">
      <c r="D13"/>
    </row>
    <row r="14" spans="1:21">
      <c r="D14"/>
    </row>
    <row r="15" spans="1:21">
      <c r="D15"/>
    </row>
    <row r="16" spans="1:21">
      <c r="D16"/>
    </row>
  </sheetData>
  <sheetProtection selectLockedCells="1" selectUnlockedCells="1"/>
  <mergeCells count="1">
    <mergeCell ref="A1:T1"/>
  </mergeCells>
  <phoneticPr fontId="0" type="noConversion"/>
  <printOptions horizontalCentered="1"/>
  <pageMargins left="0.39370078740157483" right="0.39370078740157483" top="0.39370078740157483" bottom="0.59055118110236227" header="0.19685039370078741" footer="0.39370078740157483"/>
  <pageSetup scale="89" orientation="landscape" r:id="rId1"/>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6" tint="-0.249977111117893"/>
    <pageSetUpPr fitToPage="1"/>
  </sheetPr>
  <dimension ref="A1:L212"/>
  <sheetViews>
    <sheetView zoomScaleNormal="100" zoomScaleSheetLayoutView="80" workbookViewId="0">
      <selection activeCell="C46" sqref="C46"/>
    </sheetView>
  </sheetViews>
  <sheetFormatPr baseColWidth="10" defaultColWidth="10.85546875" defaultRowHeight="12.75"/>
  <cols>
    <col min="1" max="1" width="36.85546875" style="50" bestFit="1" customWidth="1"/>
    <col min="2" max="2" width="24.42578125" style="50" bestFit="1" customWidth="1"/>
    <col min="3" max="3" width="20.42578125" style="50" customWidth="1"/>
    <col min="4" max="4" width="23.7109375" style="50" customWidth="1"/>
    <col min="5" max="5" width="25" style="50" customWidth="1"/>
    <col min="6" max="6" width="32.85546875" style="50" customWidth="1"/>
    <col min="7" max="7" width="16.7109375" style="50" hidden="1" customWidth="1"/>
    <col min="8" max="8" width="18.85546875" style="49" hidden="1" customWidth="1"/>
    <col min="9" max="9" width="53.7109375" style="49" customWidth="1"/>
    <col min="10" max="255" width="11" style="50" customWidth="1"/>
    <col min="256" max="16384" width="10.85546875" style="50"/>
  </cols>
  <sheetData>
    <row r="1" spans="1:9" ht="162" customHeight="1">
      <c r="A1" s="583" t="s">
        <v>413</v>
      </c>
      <c r="B1" s="597"/>
      <c r="C1" s="597"/>
      <c r="D1" s="597"/>
      <c r="E1" s="597"/>
      <c r="F1" s="597"/>
      <c r="G1" s="48"/>
    </row>
    <row r="2" spans="1:9" ht="16.5" customHeight="1">
      <c r="A2" s="598" t="s">
        <v>22</v>
      </c>
      <c r="B2" s="598"/>
      <c r="C2" s="598"/>
      <c r="D2" s="598"/>
      <c r="E2" s="598"/>
      <c r="F2" s="598"/>
    </row>
    <row r="3" spans="1:9">
      <c r="A3" s="51"/>
      <c r="B3" s="51"/>
      <c r="C3" s="51"/>
      <c r="D3" s="51"/>
      <c r="E3" s="52"/>
    </row>
    <row r="4" spans="1:9" ht="13.5" customHeight="1">
      <c r="A4" s="284" t="s">
        <v>23</v>
      </c>
      <c r="B4" s="335">
        <v>781242</v>
      </c>
      <c r="C4"/>
      <c r="D4" s="81"/>
      <c r="E4" s="81"/>
      <c r="F4" s="81"/>
      <c r="G4"/>
    </row>
    <row r="5" spans="1:9" ht="12.75" customHeight="1">
      <c r="A5" s="284" t="s">
        <v>24</v>
      </c>
      <c r="B5" s="336">
        <v>1194914256</v>
      </c>
      <c r="C5"/>
      <c r="D5"/>
      <c r="E5"/>
      <c r="F5"/>
      <c r="G5"/>
    </row>
    <row r="6" spans="1:9" ht="12.75" customHeight="1">
      <c r="A6" s="284" t="s">
        <v>397</v>
      </c>
      <c r="B6" s="285"/>
      <c r="C6"/>
      <c r="D6"/>
      <c r="E6"/>
      <c r="F6"/>
      <c r="G6"/>
    </row>
    <row r="7" spans="1:9">
      <c r="A7" s="284" t="s">
        <v>25</v>
      </c>
      <c r="B7" s="286">
        <f>+B5/B4</f>
        <v>1529.5059098205165</v>
      </c>
      <c r="C7"/>
      <c r="D7"/>
      <c r="E7"/>
      <c r="F7"/>
      <c r="G7" s="178">
        <f>150%*(B5/B4)</f>
        <v>2294.2588647307748</v>
      </c>
      <c r="H7" s="49" t="s">
        <v>26</v>
      </c>
    </row>
    <row r="8" spans="1:9">
      <c r="A8" s="284" t="s">
        <v>387</v>
      </c>
      <c r="B8" s="286">
        <f>+B7*80%</f>
        <v>1223.6047278564133</v>
      </c>
      <c r="C8"/>
      <c r="D8"/>
      <c r="E8"/>
      <c r="F8"/>
      <c r="G8" s="178"/>
    </row>
    <row r="9" spans="1:9">
      <c r="A9" s="284" t="s">
        <v>388</v>
      </c>
      <c r="B9" s="285">
        <f>+B5*80%</f>
        <v>955931404.80000007</v>
      </c>
      <c r="C9"/>
      <c r="D9"/>
      <c r="E9"/>
      <c r="F9"/>
      <c r="G9" s="178"/>
    </row>
    <row r="10" spans="1:9" ht="24" customHeight="1">
      <c r="A10" s="53"/>
      <c r="B10" s="53"/>
      <c r="C10" s="53"/>
      <c r="D10"/>
      <c r="E10"/>
      <c r="F10"/>
      <c r="G10"/>
      <c r="H10" s="179">
        <f>+G7*B4</f>
        <v>1792371384</v>
      </c>
    </row>
    <row r="11" spans="1:9">
      <c r="A11" s="82" t="s">
        <v>27</v>
      </c>
      <c r="B11" s="80"/>
      <c r="C11" s="80"/>
      <c r="D11" s="82" t="s">
        <v>28</v>
      </c>
      <c r="E11" s="82"/>
      <c r="F11" s="82"/>
      <c r="G11"/>
    </row>
    <row r="12" spans="1:9">
      <c r="A12"/>
      <c r="B12"/>
      <c r="C12"/>
      <c r="D12" s="83" t="s">
        <v>29</v>
      </c>
      <c r="E12"/>
      <c r="F12"/>
      <c r="G12"/>
    </row>
    <row r="13" spans="1:9">
      <c r="A13"/>
      <c r="B13"/>
      <c r="C13"/>
      <c r="D13"/>
      <c r="E13"/>
      <c r="F13"/>
      <c r="G13"/>
      <c r="H13"/>
      <c r="I13"/>
    </row>
    <row r="14" spans="1:9">
      <c r="A14"/>
      <c r="B14"/>
      <c r="C14"/>
      <c r="D14"/>
      <c r="E14"/>
      <c r="F14"/>
      <c r="G14"/>
    </row>
    <row r="15" spans="1:9">
      <c r="A15"/>
      <c r="B15"/>
      <c r="C15"/>
      <c r="D15" s="180" t="s">
        <v>30</v>
      </c>
      <c r="E15" s="180" t="s">
        <v>31</v>
      </c>
      <c r="F15" s="180" t="s">
        <v>32</v>
      </c>
    </row>
    <row r="16" spans="1:9" ht="12.75" customHeight="1">
      <c r="A16"/>
      <c r="B16"/>
      <c r="C16"/>
      <c r="D16" s="337">
        <v>0</v>
      </c>
      <c r="E16" s="338">
        <v>3</v>
      </c>
      <c r="F16" s="339">
        <v>60</v>
      </c>
    </row>
    <row r="17" spans="1:7" ht="24" customHeight="1">
      <c r="A17" s="53"/>
      <c r="B17" s="53"/>
      <c r="C17" s="53"/>
      <c r="D17" s="267">
        <v>3</v>
      </c>
      <c r="E17" s="267">
        <v>6</v>
      </c>
      <c r="F17" s="340">
        <v>80</v>
      </c>
      <c r="G17"/>
    </row>
    <row r="18" spans="1:7" ht="15.75">
      <c r="A18" s="341" t="s">
        <v>33</v>
      </c>
      <c r="B18" s="341" t="s">
        <v>34</v>
      </c>
      <c r="C18" s="342" t="s">
        <v>35</v>
      </c>
      <c r="D18" s="267">
        <v>6</v>
      </c>
      <c r="E18" s="267">
        <v>10</v>
      </c>
      <c r="F18" s="340">
        <v>100</v>
      </c>
      <c r="G18"/>
    </row>
    <row r="19" spans="1:7" ht="15.75">
      <c r="A19" s="343">
        <v>1853.3</v>
      </c>
      <c r="B19" s="344">
        <v>125000</v>
      </c>
      <c r="C19" s="345">
        <f>+B19*A19</f>
        <v>231662500</v>
      </c>
      <c r="D19" s="267">
        <v>10</v>
      </c>
      <c r="E19" s="346" t="s">
        <v>36</v>
      </c>
      <c r="F19" s="340">
        <v>120</v>
      </c>
      <c r="G19"/>
    </row>
    <row r="20" spans="1:7">
      <c r="A20" s="53"/>
      <c r="B20" s="53"/>
      <c r="C20" s="53"/>
      <c r="D20"/>
      <c r="E20"/>
      <c r="F20"/>
      <c r="G20"/>
    </row>
    <row r="21" spans="1:7">
      <c r="A21" s="53"/>
      <c r="B21" s="53"/>
      <c r="C21" s="53"/>
      <c r="D21"/>
      <c r="E21"/>
      <c r="F21"/>
      <c r="G21"/>
    </row>
    <row r="22" spans="1:7">
      <c r="A22" s="82" t="s">
        <v>37</v>
      </c>
      <c r="B22" s="80"/>
      <c r="C22" s="80"/>
      <c r="D22" s="82" t="s">
        <v>38</v>
      </c>
      <c r="E22" s="82"/>
      <c r="F22" s="82"/>
      <c r="G22"/>
    </row>
    <row r="23" spans="1:7">
      <c r="A23" s="83" t="s">
        <v>39</v>
      </c>
      <c r="B23"/>
      <c r="C23"/>
      <c r="D23" s="49" t="s">
        <v>40</v>
      </c>
      <c r="E23"/>
      <c r="F23"/>
      <c r="G23"/>
    </row>
    <row r="24" spans="1:7">
      <c r="A24"/>
      <c r="B24"/>
      <c r="C24"/>
      <c r="D24" s="49"/>
      <c r="E24"/>
      <c r="F24"/>
      <c r="G24"/>
    </row>
    <row r="25" spans="1:7">
      <c r="A25" s="180" t="s">
        <v>41</v>
      </c>
      <c r="B25" s="180" t="s">
        <v>42</v>
      </c>
      <c r="C25" s="180" t="s">
        <v>32</v>
      </c>
      <c r="D25" s="181" t="s">
        <v>43</v>
      </c>
      <c r="E25" s="180" t="s">
        <v>44</v>
      </c>
      <c r="F25" s="180" t="s">
        <v>32</v>
      </c>
      <c r="G25"/>
    </row>
    <row r="26" spans="1:7" ht="15.75">
      <c r="A26" s="347">
        <v>0</v>
      </c>
      <c r="B26" s="348">
        <v>0.5</v>
      </c>
      <c r="C26" s="349">
        <v>20</v>
      </c>
      <c r="D26" s="182">
        <v>1</v>
      </c>
      <c r="E26" s="338">
        <v>5</v>
      </c>
      <c r="F26" s="339">
        <v>20</v>
      </c>
    </row>
    <row r="27" spans="1:7" ht="12.75" customHeight="1">
      <c r="A27" s="317">
        <v>0.5</v>
      </c>
      <c r="B27" s="267">
        <v>0.75</v>
      </c>
      <c r="C27" s="350">
        <v>25</v>
      </c>
      <c r="D27" s="183">
        <v>6</v>
      </c>
      <c r="E27" s="267">
        <v>10</v>
      </c>
      <c r="F27" s="340">
        <v>30</v>
      </c>
    </row>
    <row r="28" spans="1:7" ht="15.75">
      <c r="A28" s="317">
        <v>0.75</v>
      </c>
      <c r="B28" s="351">
        <v>1</v>
      </c>
      <c r="C28" s="350">
        <v>30</v>
      </c>
      <c r="D28" s="183">
        <v>11</v>
      </c>
      <c r="E28" s="346" t="s">
        <v>36</v>
      </c>
      <c r="F28" s="340">
        <v>40</v>
      </c>
      <c r="G28"/>
    </row>
    <row r="29" spans="1:7" ht="15.75">
      <c r="A29" s="317">
        <v>1</v>
      </c>
      <c r="B29" s="346">
        <v>1.5</v>
      </c>
      <c r="C29" s="340">
        <v>35</v>
      </c>
      <c r="D29"/>
      <c r="E29"/>
      <c r="F29"/>
      <c r="G29"/>
    </row>
    <row r="30" spans="1:7" ht="15.75">
      <c r="A30" s="317">
        <v>1.5</v>
      </c>
      <c r="B30" s="346" t="s">
        <v>36</v>
      </c>
      <c r="C30" s="340">
        <v>40</v>
      </c>
      <c r="D30"/>
      <c r="E30"/>
      <c r="F30"/>
      <c r="G30"/>
    </row>
    <row r="31" spans="1:7" ht="12.75" customHeight="1">
      <c r="A31"/>
      <c r="B31"/>
      <c r="C31"/>
      <c r="E31" s="55"/>
      <c r="F31" s="55"/>
    </row>
    <row r="32" spans="1:7" ht="12.75" customHeight="1">
      <c r="A32" s="304" t="s">
        <v>45</v>
      </c>
      <c r="B32" s="595" t="str">
        <f>VLOOKUP(A33,Conformación!$A$5:$N$129,2,FALSE)</f>
        <v>CONSORCIO INTRA</v>
      </c>
      <c r="C32" s="595"/>
      <c r="D32" s="595"/>
    </row>
    <row r="33" spans="1:12" ht="12.75" customHeight="1">
      <c r="A33" s="56">
        <v>3</v>
      </c>
      <c r="B33" s="596" t="str">
        <f>VLOOKUP(A33,Conformación!$A$5:$N$129,4,FALSE)</f>
        <v xml:space="preserve">(Luis Rafael Castillo Vargas 60% - JORGE HEDDY MENESES RENGIFO 40% -  0%- 0%- 0%) </v>
      </c>
      <c r="C33" s="596"/>
      <c r="D33" s="596"/>
      <c r="E33" s="57"/>
      <c r="F33" s="281" t="s">
        <v>46</v>
      </c>
      <c r="G33" s="282" t="s">
        <v>21</v>
      </c>
    </row>
    <row r="34" spans="1:12" ht="12.75" customHeight="1">
      <c r="A34" s="56"/>
      <c r="B34" s="596"/>
      <c r="C34" s="596"/>
      <c r="D34" s="596"/>
      <c r="G34" s="52"/>
    </row>
    <row r="35" spans="1:12" ht="12.75" customHeight="1">
      <c r="A35" s="53"/>
      <c r="B35" s="67"/>
      <c r="C35" s="304"/>
      <c r="D35" s="52"/>
      <c r="E35" s="55"/>
      <c r="F35" s="55"/>
    </row>
    <row r="36" spans="1:12" ht="12.75" customHeight="1">
      <c r="A36" s="584" t="s">
        <v>47</v>
      </c>
      <c r="B36" s="352" t="s">
        <v>48</v>
      </c>
      <c r="C36" s="353" t="s">
        <v>49</v>
      </c>
      <c r="D36" s="353" t="s">
        <v>8</v>
      </c>
      <c r="E36" s="353" t="s">
        <v>10</v>
      </c>
      <c r="F36" s="354" t="s">
        <v>50</v>
      </c>
    </row>
    <row r="37" spans="1:12" ht="25.5">
      <c r="A37" s="585"/>
      <c r="B37" s="355" t="str">
        <f>VLOOKUP(A33,Conformación!$A$5:$N$129,5,FALSE)</f>
        <v>Luis Rafael Castillo Vargas</v>
      </c>
      <c r="C37" s="356" t="str">
        <f>VLOOKUP(A33,Conformación!$A$5:$N$129,7,FALSE)</f>
        <v>JORGE HEDDY MENESES RENGIFO</v>
      </c>
      <c r="D37" s="356">
        <f>VLOOKUP(A33,Conformación!$A$5:$N$129,9,FALSE)</f>
        <v>0</v>
      </c>
      <c r="E37" s="356">
        <f>VLOOKUP(A33,Conformación!$A$5:$N$129,11,FALSE)</f>
        <v>0</v>
      </c>
      <c r="F37" s="356"/>
    </row>
    <row r="38" spans="1:12">
      <c r="A38" s="586"/>
      <c r="B38" s="357">
        <f>VLOOKUP(A33,Conformación!$A$5:$N$129,6,FALSE)</f>
        <v>0.6</v>
      </c>
      <c r="C38" s="357">
        <f>VLOOKUP(A33,Conformación!$A$5:$N$129,8,FALSE)</f>
        <v>0.4</v>
      </c>
      <c r="D38" s="357">
        <f>VLOOKUP(A33,Conformación!$A$5:$N$129,10,FALSE)</f>
        <v>0</v>
      </c>
      <c r="E38" s="357">
        <f>VLOOKUP(A33,Conformación!$A$5:$N$129,12,FALSE)</f>
        <v>0</v>
      </c>
      <c r="F38" s="356"/>
      <c r="K38"/>
      <c r="L38"/>
    </row>
    <row r="39" spans="1:12" ht="27" customHeight="1">
      <c r="A39" s="358" t="s">
        <v>27</v>
      </c>
      <c r="B39" s="355">
        <f>B40</f>
        <v>4359621315</v>
      </c>
      <c r="C39" s="356">
        <f>+C40</f>
        <v>1464994000</v>
      </c>
      <c r="D39" s="356">
        <f>+D40</f>
        <v>0</v>
      </c>
      <c r="E39" s="359"/>
      <c r="F39" s="356"/>
      <c r="H39" s="66"/>
      <c r="K39"/>
      <c r="L39"/>
    </row>
    <row r="40" spans="1:12" ht="27" customHeight="1">
      <c r="A40" s="360" t="s">
        <v>51</v>
      </c>
      <c r="B40" s="540">
        <v>4359621315</v>
      </c>
      <c r="C40" s="541">
        <v>1464994000</v>
      </c>
      <c r="D40" s="541"/>
      <c r="E40" s="542"/>
      <c r="F40" s="356"/>
      <c r="G40" s="50" t="s">
        <v>52</v>
      </c>
      <c r="H40" s="66"/>
    </row>
    <row r="41" spans="1:12" ht="27" customHeight="1">
      <c r="A41" s="362" t="s">
        <v>53</v>
      </c>
      <c r="B41" s="363">
        <f>+IF(AND(B43&gt;$D$16,B43&lt;=$E$16),$F$16,IF(AND(B43&gt;$D$17,B43&lt;=$E$17),$F$17,IF(AND(B43&gt;$D$18,B43&lt;=$E$18),$F$18,IF(B43&gt;$D$19,$F$19,"N/A"))))</f>
        <v>120</v>
      </c>
      <c r="C41" s="363">
        <f t="shared" ref="C41:E41" si="0">+IF(AND(C43&gt;$D$16,C43&lt;=$E$16),$F$16,IF(AND(C43&gt;$D$17,C43&lt;=$E$17),$F$17,IF(AND(C43&gt;$D$18,C43&lt;=$E$18),$F$18,IF(C43&gt;$D$19,$F$19,"N/A"))))</f>
        <v>120</v>
      </c>
      <c r="D41" s="363" t="e">
        <f t="shared" si="0"/>
        <v>#DIV/0!</v>
      </c>
      <c r="E41" s="363" t="e">
        <f t="shared" si="0"/>
        <v>#DIV/0!</v>
      </c>
      <c r="F41" s="364"/>
      <c r="H41" s="66"/>
    </row>
    <row r="42" spans="1:12" ht="54" customHeight="1">
      <c r="A42" s="360" t="s">
        <v>54</v>
      </c>
      <c r="B42" s="540">
        <v>29115433495.529999</v>
      </c>
      <c r="C42" s="540">
        <v>7564714745.79</v>
      </c>
      <c r="D42" s="541"/>
      <c r="E42" s="542"/>
      <c r="F42" s="356"/>
      <c r="G42" s="587" t="s">
        <v>55</v>
      </c>
      <c r="H42" s="588"/>
      <c r="I42" s="588"/>
    </row>
    <row r="43" spans="1:12" ht="27" customHeight="1">
      <c r="A43" s="360" t="s">
        <v>56</v>
      </c>
      <c r="B43" s="355">
        <f t="shared" ref="B43:E43" si="1">+(B42/($B$5*B38))</f>
        <v>40.610213033185197</v>
      </c>
      <c r="C43" s="355">
        <f t="shared" si="1"/>
        <v>15.826898682908507</v>
      </c>
      <c r="D43" s="355" t="e">
        <f t="shared" si="1"/>
        <v>#DIV/0!</v>
      </c>
      <c r="E43" s="355" t="e">
        <f t="shared" si="1"/>
        <v>#DIV/0!</v>
      </c>
      <c r="F43" s="356"/>
      <c r="H43" s="66"/>
    </row>
    <row r="44" spans="1:12" ht="27" customHeight="1">
      <c r="A44" s="362" t="s">
        <v>57</v>
      </c>
      <c r="B44" s="363">
        <f>+IF(AND(B45&gt;=$A$26,B45&lt;$B$26),$C$26,IF(AND(B45&gt;=$A$27,B45&lt;$B$27),$C$27,IF(AND(B45&gt;=$A$28,B45&lt;$B$28),$C$28,IF(AND(B45&gt;=$A$29,B45&lt;$B$29),$C$29,IF(B45&gt;=$A$30,$C$30,"N/A")))))</f>
        <v>40</v>
      </c>
      <c r="C44" s="363">
        <f t="shared" ref="C44:E44" si="2">+IF(AND(C45&gt;=$A$26,C45&lt;$B$26),$C$26,IF(AND(C45&gt;=$A$27,C45&lt;$B$27),$C$27,IF(AND(C45&gt;=$A$28,C45&lt;$B$28),$C$28,IF(AND(C45&gt;=$A$29,C45&lt;$B$29),$C$29,IF(C45&gt;=$A$30,$C$30,"N/A")))))</f>
        <v>40</v>
      </c>
      <c r="D44" s="363">
        <f t="shared" si="2"/>
        <v>20</v>
      </c>
      <c r="E44" s="363">
        <f t="shared" si="2"/>
        <v>20</v>
      </c>
      <c r="F44" s="364"/>
      <c r="H44" s="66"/>
    </row>
    <row r="45" spans="1:12" ht="27" customHeight="1">
      <c r="A45" s="360" t="s">
        <v>58</v>
      </c>
      <c r="B45" s="540">
        <v>11.36</v>
      </c>
      <c r="C45" s="541">
        <v>237.61</v>
      </c>
      <c r="D45" s="541"/>
      <c r="E45" s="542"/>
      <c r="F45" s="356"/>
      <c r="G45" s="50" t="s">
        <v>59</v>
      </c>
      <c r="H45" s="66"/>
    </row>
    <row r="46" spans="1:12" ht="27" customHeight="1">
      <c r="A46" s="362" t="s">
        <v>60</v>
      </c>
      <c r="B46" s="363">
        <f>+IF(AND(B47&gt;=$D$26,B47&lt;=$E$26),$F$26,IF(AND(B47&gt;=$D$27,B47&lt;=$E$27),$F$27,IF(B47&gt;=$D$28,$F$28,"N/A")))</f>
        <v>40</v>
      </c>
      <c r="C46" s="363">
        <f t="shared" ref="C46:E46" si="3">+IF(AND(C47&gt;=$D$26,C47&lt;=$E$26),$F$26,IF(AND(C47&gt;=$D$27,C47&lt;=$E$27),$F$27,IF(C47&gt;=$D$28,$F$28,"N/A")))</f>
        <v>20</v>
      </c>
      <c r="D46" s="363" t="str">
        <f t="shared" si="3"/>
        <v>N/A</v>
      </c>
      <c r="E46" s="363" t="str">
        <f t="shared" si="3"/>
        <v>N/A</v>
      </c>
      <c r="F46" s="364"/>
      <c r="H46" s="66"/>
    </row>
    <row r="47" spans="1:12" ht="27" customHeight="1">
      <c r="A47" s="360" t="s">
        <v>61</v>
      </c>
      <c r="B47" s="540">
        <v>11</v>
      </c>
      <c r="C47" s="541">
        <v>4</v>
      </c>
      <c r="D47" s="541"/>
      <c r="E47" s="542"/>
      <c r="F47" s="356"/>
      <c r="G47" s="50" t="s">
        <v>62</v>
      </c>
      <c r="H47" s="66"/>
    </row>
    <row r="48" spans="1:12" ht="27" customHeight="1">
      <c r="A48" s="358" t="s">
        <v>63</v>
      </c>
      <c r="B48" s="355">
        <f>+'Saldos de contratos (SCE)'!H21</f>
        <v>0</v>
      </c>
      <c r="C48" s="356">
        <f>+'Saldos de contratos (SCE)'!H41</f>
        <v>0</v>
      </c>
      <c r="D48" s="356" t="e">
        <f>+'Saldos de contratos (SCE)'!H59</f>
        <v>#DIV/0!</v>
      </c>
      <c r="E48" s="356" t="e">
        <f>+'Saldos de contratos (SCE)'!H76</f>
        <v>#DIV/0!</v>
      </c>
      <c r="F48" s="356"/>
      <c r="H48" s="66"/>
    </row>
    <row r="49" spans="1:9" ht="12.75" customHeight="1" thickBot="1">
      <c r="A49" s="365" t="s">
        <v>64</v>
      </c>
      <c r="B49" s="366">
        <f>+((B39*((B41+B44+B46)/100))-B48)</f>
        <v>8719242630</v>
      </c>
      <c r="C49" s="366">
        <f>+((C39*((C41+C44+C46)/100))-C48)</f>
        <v>2636989200</v>
      </c>
      <c r="D49" s="366" t="e">
        <f>+((D39*((D41+D44+D46)/100))-D48)</f>
        <v>#DIV/0!</v>
      </c>
      <c r="E49" s="366" t="e">
        <f>+((E39*((E41+E44+E46)/100))-E48)</f>
        <v>#DIV/0!</v>
      </c>
      <c r="F49" s="55"/>
      <c r="G49" s="65"/>
    </row>
    <row r="50" spans="1:9" ht="12.75" customHeight="1">
      <c r="A50" s="58"/>
      <c r="B50" s="51"/>
      <c r="C50" s="51"/>
      <c r="E50" s="367" t="e">
        <f>SUM(B49:D49)</f>
        <v>#DIV/0!</v>
      </c>
      <c r="F50" s="283" t="e">
        <f>+IF(G33="SI",IF(E50&gt;=$B$6,"CUMPLE KR","NO CUMPLE KR"),IF(E50&gt;=$B$5,"CUMPLE KR","NO CUMPLE KR"))</f>
        <v>#DIV/0!</v>
      </c>
      <c r="G50" s="287"/>
      <c r="H50" s="589"/>
      <c r="I50" s="590"/>
    </row>
    <row r="51" spans="1:9" ht="12.75" customHeight="1">
      <c r="A51" s="304"/>
      <c r="B51" s="304"/>
      <c r="C51" s="54"/>
      <c r="D51" s="52"/>
      <c r="E51" s="55"/>
      <c r="F51" s="55"/>
      <c r="G51" s="288"/>
      <c r="H51" s="591"/>
      <c r="I51" s="592"/>
    </row>
    <row r="52" spans="1:9" ht="12.75" customHeight="1" thickBot="1">
      <c r="A52" s="304"/>
      <c r="B52" s="304"/>
      <c r="C52" s="54"/>
      <c r="D52" s="52"/>
      <c r="E52" s="55"/>
      <c r="F52" s="55"/>
      <c r="G52" s="289"/>
      <c r="H52" s="593"/>
      <c r="I52" s="594"/>
    </row>
    <row r="53" spans="1:9" ht="12.75" customHeight="1">
      <c r="A53" s="304" t="s">
        <v>45</v>
      </c>
      <c r="B53" s="595" t="str">
        <f>VLOOKUP(A54,Conformación!$A$5:$N$129,2,FALSE)</f>
        <v xml:space="preserve">CONSORCIO INTRADOMICILIARIAS 2018 </v>
      </c>
      <c r="C53" s="595"/>
      <c r="D53" s="595"/>
    </row>
    <row r="54" spans="1:9" ht="12.75" customHeight="1">
      <c r="A54" s="56">
        <v>4</v>
      </c>
      <c r="B54" s="596" t="str">
        <f>VLOOKUP(A54,Conformación!$A$5:$N$129,4,FALSE)</f>
        <v xml:space="preserve">(WILLIAM CARDONA OLMOS SAS 30% - William Cardona Olmos 70% -  0%- 0%- 0%) </v>
      </c>
      <c r="C54" s="596"/>
      <c r="D54" s="596"/>
      <c r="E54" s="57"/>
      <c r="F54" s="281" t="s">
        <v>46</v>
      </c>
      <c r="G54" s="282" t="s">
        <v>21</v>
      </c>
    </row>
    <row r="55" spans="1:9" ht="12.75" customHeight="1">
      <c r="A55" s="56"/>
      <c r="B55" s="596"/>
      <c r="C55" s="596"/>
      <c r="D55" s="596"/>
      <c r="G55" s="52"/>
    </row>
    <row r="56" spans="1:9" ht="12.75" customHeight="1">
      <c r="A56" s="53"/>
      <c r="B56" s="67"/>
      <c r="C56" s="304"/>
      <c r="D56" s="52"/>
      <c r="E56" s="55"/>
      <c r="F56" s="55"/>
    </row>
    <row r="57" spans="1:9" ht="12.75" customHeight="1">
      <c r="A57" s="584" t="s">
        <v>47</v>
      </c>
      <c r="B57" s="352" t="s">
        <v>48</v>
      </c>
      <c r="C57" s="353" t="s">
        <v>49</v>
      </c>
      <c r="D57" s="353" t="s">
        <v>8</v>
      </c>
      <c r="E57" s="353" t="s">
        <v>10</v>
      </c>
      <c r="F57" s="354" t="s">
        <v>50</v>
      </c>
    </row>
    <row r="58" spans="1:9" ht="42.75" customHeight="1">
      <c r="A58" s="585"/>
      <c r="B58" s="355" t="str">
        <f>VLOOKUP(A54,Conformación!$A$5:$N$129,5,FALSE)</f>
        <v>WILLIAM CARDONA OLMOS SAS</v>
      </c>
      <c r="C58" s="356" t="str">
        <f>VLOOKUP(A54,Conformación!$A$5:$N$129,7,FALSE)</f>
        <v>William Cardona Olmos</v>
      </c>
      <c r="D58" s="356">
        <f>VLOOKUP(A54,Conformación!$A$5:$N$129,9,FALSE)</f>
        <v>0</v>
      </c>
      <c r="E58" s="356">
        <f>VLOOKUP(A54,Conformación!$A$5:$N$129,11,FALSE)</f>
        <v>0</v>
      </c>
      <c r="F58" s="356"/>
    </row>
    <row r="59" spans="1:9">
      <c r="A59" s="586"/>
      <c r="B59" s="357">
        <f>VLOOKUP(A54,Conformación!$A$5:$N$129,6,FALSE)</f>
        <v>0.3</v>
      </c>
      <c r="C59" s="357">
        <f>VLOOKUP(A54,Conformación!$A$5:$N$129,8,FALSE)</f>
        <v>0.7</v>
      </c>
      <c r="D59" s="357">
        <f>VLOOKUP(A54,Conformación!$A$5:$N$129,10,FALSE)</f>
        <v>0</v>
      </c>
      <c r="E59" s="357">
        <f>VLOOKUP(A54,Conformación!$A$5:$N$129,12,FALSE)</f>
        <v>0</v>
      </c>
      <c r="F59" s="356"/>
    </row>
    <row r="60" spans="1:9" ht="27" customHeight="1">
      <c r="A60" s="358" t="s">
        <v>27</v>
      </c>
      <c r="B60" s="355">
        <f>B61</f>
        <v>17355729493</v>
      </c>
      <c r="C60" s="355">
        <f t="shared" ref="C60:D60" si="4">C61</f>
        <v>1880636239</v>
      </c>
      <c r="D60" s="355">
        <f t="shared" si="4"/>
        <v>0</v>
      </c>
      <c r="E60" s="359"/>
      <c r="F60" s="356"/>
      <c r="H60" s="66"/>
    </row>
    <row r="61" spans="1:9" ht="27" customHeight="1">
      <c r="A61" s="360" t="s">
        <v>51</v>
      </c>
      <c r="B61" s="546">
        <v>17355729493</v>
      </c>
      <c r="C61" s="547">
        <v>1880636239</v>
      </c>
      <c r="D61" s="356"/>
      <c r="E61" s="359"/>
      <c r="F61" s="356"/>
      <c r="G61" s="50" t="s">
        <v>52</v>
      </c>
      <c r="H61" s="66"/>
    </row>
    <row r="62" spans="1:9" ht="27" customHeight="1">
      <c r="A62" s="362" t="s">
        <v>53</v>
      </c>
      <c r="B62" s="363">
        <f>+IF(AND(B64&gt;$D$16,B64&lt;=$E$16),$F$16,IF(AND(B64&gt;$D$17,B64&lt;=$E$17),$F$17,IF(AND(B64&gt;$D$18,B64&lt;=$E$18),$F$18,IF(B64&gt;$D$19,$F$19,"N/A"))))</f>
        <v>120</v>
      </c>
      <c r="C62" s="363">
        <f t="shared" ref="C62:E62" si="5">+IF(AND(C64&gt;$D$16,C64&lt;=$E$16),$F$16,IF(AND(C64&gt;$D$17,C64&lt;=$E$17),$F$17,IF(AND(C64&gt;$D$18,C64&lt;=$E$18),$F$18,IF(C64&gt;$D$19,$F$19,"N/A"))))</f>
        <v>120</v>
      </c>
      <c r="D62" s="363" t="e">
        <f t="shared" si="5"/>
        <v>#DIV/0!</v>
      </c>
      <c r="E62" s="363" t="e">
        <f t="shared" si="5"/>
        <v>#DIV/0!</v>
      </c>
      <c r="F62" s="364"/>
      <c r="H62" s="66"/>
    </row>
    <row r="63" spans="1:9" ht="53.25" customHeight="1">
      <c r="A63" s="360" t="s">
        <v>54</v>
      </c>
      <c r="B63" s="546">
        <v>9940473196</v>
      </c>
      <c r="C63" s="547">
        <v>75542139048.089996</v>
      </c>
      <c r="D63" s="368"/>
      <c r="E63" s="359"/>
      <c r="F63" s="356"/>
      <c r="G63" s="587" t="s">
        <v>55</v>
      </c>
      <c r="H63" s="588"/>
      <c r="I63" s="588"/>
    </row>
    <row r="64" spans="1:9" ht="27" customHeight="1">
      <c r="A64" s="360" t="s">
        <v>56</v>
      </c>
      <c r="B64" s="355">
        <f>+(B63/($B$5*B59))</f>
        <v>27.729948393329181</v>
      </c>
      <c r="C64" s="355">
        <f t="shared" ref="C64" si="6">+(C63/($B$5*C59))</f>
        <v>90.313878971138024</v>
      </c>
      <c r="D64" s="355" t="e">
        <f t="shared" ref="D64" si="7">+(D63/($B$5*D59))</f>
        <v>#DIV/0!</v>
      </c>
      <c r="E64" s="355" t="e">
        <f t="shared" ref="E64" si="8">+(E63/($B$5*E59))</f>
        <v>#DIV/0!</v>
      </c>
      <c r="F64" s="356"/>
      <c r="H64" s="66"/>
    </row>
    <row r="65" spans="1:9" ht="27" customHeight="1">
      <c r="A65" s="362" t="s">
        <v>57</v>
      </c>
      <c r="B65" s="363">
        <f>+IF(AND(B66&gt;=$A$26,B66&lt;$B$26),$C$26,IF(AND(B66&gt;=$A$27,B66&lt;$B$27),$C$27,IF(AND(B66&gt;=$A$28,B66&lt;$B$28),$C$28,IF(AND(B66&gt;=$A$29,B66&lt;$B$29),$C$29,IF(B66&gt;=$A$30,$C$30,"N/A")))))</f>
        <v>40</v>
      </c>
      <c r="C65" s="363">
        <f t="shared" ref="C65" si="9">+IF(AND(C66&gt;=$A$26,C66&lt;$B$26),$C$26,IF(AND(C66&gt;=$A$27,C66&lt;$B$27),$C$27,IF(AND(C66&gt;=$A$28,C66&lt;$B$28),$C$28,IF(AND(C66&gt;=$A$29,C66&lt;$B$29),$C$29,IF(C66&gt;=$A$30,$C$30,"N/A")))))</f>
        <v>40</v>
      </c>
      <c r="D65" s="363">
        <f t="shared" ref="D65" si="10">+IF(AND(D66&gt;=$A$26,D66&lt;$B$26),$C$26,IF(AND(D66&gt;=$A$27,D66&lt;$B$27),$C$27,IF(AND(D66&gt;=$A$28,D66&lt;$B$28),$C$28,IF(AND(D66&gt;=$A$29,D66&lt;$B$29),$C$29,IF(D66&gt;=$A$30,$C$30,"N/A")))))</f>
        <v>20</v>
      </c>
      <c r="E65" s="363">
        <f t="shared" ref="E65" si="11">+IF(AND(E66&gt;=$A$26,E66&lt;$B$26),$C$26,IF(AND(E66&gt;=$A$27,E66&lt;$B$27),$C$27,IF(AND(E66&gt;=$A$28,E66&lt;$B$28),$C$28,IF(AND(E66&gt;=$A$29,E66&lt;$B$29),$C$29,IF(E66&gt;=$A$30,$C$30,"N/A")))))</f>
        <v>20</v>
      </c>
      <c r="F65" s="364"/>
      <c r="H65" s="66"/>
    </row>
    <row r="66" spans="1:9" ht="27" customHeight="1">
      <c r="A66" s="360" t="s">
        <v>58</v>
      </c>
      <c r="B66" s="546">
        <v>12.17</v>
      </c>
      <c r="C66" s="547">
        <v>6.19</v>
      </c>
      <c r="D66" s="356"/>
      <c r="E66" s="359"/>
      <c r="F66" s="356"/>
      <c r="G66" s="50" t="s">
        <v>59</v>
      </c>
      <c r="H66" s="66"/>
    </row>
    <row r="67" spans="1:9" ht="27" customHeight="1">
      <c r="A67" s="362" t="s">
        <v>60</v>
      </c>
      <c r="B67" s="363">
        <f>+IF(AND(B68&gt;=$D$26,B68&lt;=$E$26),$F$26,IF(AND(B68&gt;=$D$27,B68&lt;=$E$27),$F$27,IF(B68&gt;=$D$28,$F$28,"N/A")))</f>
        <v>20</v>
      </c>
      <c r="C67" s="363">
        <f t="shared" ref="C67" si="12">+IF(AND(C68&gt;=$D$26,C68&lt;=$E$26),$F$26,IF(AND(C68&gt;=$D$27,C68&lt;=$E$27),$F$27,IF(C68&gt;=$D$28,$F$28,"N/A")))</f>
        <v>40</v>
      </c>
      <c r="D67" s="363" t="str">
        <f t="shared" ref="D67" si="13">+IF(AND(D68&gt;=$D$26,D68&lt;=$E$26),$F$26,IF(AND(D68&gt;=$D$27,D68&lt;=$E$27),$F$27,IF(D68&gt;=$D$28,$F$28,"N/A")))</f>
        <v>N/A</v>
      </c>
      <c r="E67" s="363" t="str">
        <f t="shared" ref="E67" si="14">+IF(AND(E68&gt;=$D$26,E68&lt;=$E$26),$F$26,IF(AND(E68&gt;=$D$27,E68&lt;=$E$27),$F$27,IF(E68&gt;=$D$28,$F$28,"N/A")))</f>
        <v>N/A</v>
      </c>
      <c r="F67" s="364"/>
      <c r="H67" s="66"/>
    </row>
    <row r="68" spans="1:9" ht="27" customHeight="1">
      <c r="A68" s="360" t="s">
        <v>61</v>
      </c>
      <c r="B68" s="546">
        <v>2</v>
      </c>
      <c r="C68" s="547">
        <v>11</v>
      </c>
      <c r="D68" s="356"/>
      <c r="E68" s="359"/>
      <c r="F68" s="356"/>
      <c r="G68" s="50" t="s">
        <v>62</v>
      </c>
      <c r="H68" s="66"/>
    </row>
    <row r="69" spans="1:9" ht="27" customHeight="1">
      <c r="A69" s="358" t="s">
        <v>63</v>
      </c>
      <c r="B69" s="355">
        <f>+'Saldos de contratos (SCE)'!H98</f>
        <v>4135413543.8589997</v>
      </c>
      <c r="C69" s="356">
        <f>+'Saldos de contratos (SCE)'!H116</f>
        <v>274981815.36487532</v>
      </c>
      <c r="D69" s="356" t="e">
        <f>+'Saldos de contratos (SCE)'!H133</f>
        <v>#DIV/0!</v>
      </c>
      <c r="E69" s="356">
        <f>+'Saldos de contratos (SCE)'!H321</f>
        <v>0</v>
      </c>
      <c r="F69" s="356"/>
      <c r="H69" s="66"/>
    </row>
    <row r="70" spans="1:9" ht="12.75" customHeight="1" thickBot="1">
      <c r="A70" s="365" t="s">
        <v>64</v>
      </c>
      <c r="B70" s="366">
        <f>+((B60*((B62+B65+B67)/100))-B69)</f>
        <v>27104899543.541</v>
      </c>
      <c r="C70" s="366">
        <f>+((C60*((C62+C65+C67)/100))-C69)</f>
        <v>3486290662.6351247</v>
      </c>
      <c r="D70" s="366" t="e">
        <f>+((D60*((D62+D65+D67)/100))-D69)</f>
        <v>#DIV/0!</v>
      </c>
      <c r="E70" s="366" t="e">
        <f>+((E60*((E62+E65+E67)/100))-E69)</f>
        <v>#DIV/0!</v>
      </c>
      <c r="F70" s="55"/>
      <c r="G70" s="65"/>
    </row>
    <row r="71" spans="1:9" ht="12.75" customHeight="1">
      <c r="A71" s="58"/>
      <c r="B71" s="51"/>
      <c r="C71" s="51"/>
      <c r="E71" s="367">
        <f>SUM(B70:C70)</f>
        <v>30591190206.176125</v>
      </c>
      <c r="F71" s="283" t="str">
        <f>+IF(G54="SI",IF(E71&gt;=$B$6,"CUMPLE KR","NO CUMPLE KR"),IF(E71&gt;=$B$5,"CUMPLE KR","NO CUMPLE KR"))</f>
        <v>CUMPLE KR</v>
      </c>
      <c r="G71" s="287"/>
      <c r="H71" s="589"/>
      <c r="I71" s="590"/>
    </row>
    <row r="72" spans="1:9">
      <c r="F72" s="55"/>
      <c r="G72" s="288"/>
      <c r="H72" s="591"/>
      <c r="I72" s="592"/>
    </row>
    <row r="73" spans="1:9" ht="13.5" thickBot="1">
      <c r="F73" s="55"/>
      <c r="G73" s="289"/>
      <c r="H73" s="593"/>
      <c r="I73" s="594"/>
    </row>
    <row r="74" spans="1:9" ht="12.75" customHeight="1">
      <c r="A74" s="304" t="s">
        <v>45</v>
      </c>
      <c r="B74" s="595" t="e">
        <f>VLOOKUP(A75,Conformación!$A$5:$N$129,2,FALSE)</f>
        <v>#N/A</v>
      </c>
      <c r="C74" s="595"/>
      <c r="D74" s="595"/>
    </row>
    <row r="75" spans="1:9" ht="12.75" customHeight="1">
      <c r="A75" s="56">
        <v>1</v>
      </c>
      <c r="B75" s="596" t="e">
        <f>VLOOKUP(A75,Conformación!$A$5:$N$129,4,FALSE)</f>
        <v>#N/A</v>
      </c>
      <c r="C75" s="596"/>
      <c r="D75" s="596"/>
      <c r="E75" s="57"/>
      <c r="F75" s="281" t="s">
        <v>46</v>
      </c>
      <c r="G75" s="282" t="s">
        <v>21</v>
      </c>
    </row>
    <row r="76" spans="1:9" ht="12.75" customHeight="1">
      <c r="A76" s="56"/>
      <c r="B76" s="596"/>
      <c r="C76" s="596"/>
      <c r="D76" s="596"/>
      <c r="G76" s="52"/>
    </row>
    <row r="77" spans="1:9" ht="12.75" customHeight="1">
      <c r="A77" s="53"/>
      <c r="B77" s="67"/>
      <c r="C77" s="304"/>
      <c r="D77" s="52"/>
      <c r="E77" s="55"/>
      <c r="F77" s="55"/>
    </row>
    <row r="78" spans="1:9" ht="12.75" customHeight="1">
      <c r="A78" s="584" t="s">
        <v>47</v>
      </c>
      <c r="B78" s="352" t="s">
        <v>48</v>
      </c>
      <c r="C78" s="353" t="s">
        <v>49</v>
      </c>
      <c r="D78" s="353" t="s">
        <v>8</v>
      </c>
      <c r="E78" s="353" t="s">
        <v>10</v>
      </c>
      <c r="F78" s="354" t="s">
        <v>50</v>
      </c>
    </row>
    <row r="79" spans="1:9">
      <c r="A79" s="585"/>
      <c r="B79" s="355" t="e">
        <f>VLOOKUP(A75,Conformación!$A$5:$N$129,5,FALSE)</f>
        <v>#N/A</v>
      </c>
      <c r="C79" s="356" t="e">
        <f>VLOOKUP(A75,Conformación!$A$5:$N$129,7,FALSE)</f>
        <v>#N/A</v>
      </c>
      <c r="D79" s="356" t="e">
        <f>VLOOKUP(A75,Conformación!$A$5:$N$129,9,FALSE)</f>
        <v>#N/A</v>
      </c>
      <c r="E79" s="356" t="e">
        <f>VLOOKUP(A75,Conformación!$A$5:$N$129,11,FALSE)</f>
        <v>#N/A</v>
      </c>
      <c r="F79" s="356"/>
    </row>
    <row r="80" spans="1:9">
      <c r="A80" s="586"/>
      <c r="B80" s="357" t="e">
        <f>VLOOKUP(A75,Conformación!$A$5:$N$129,6,FALSE)</f>
        <v>#N/A</v>
      </c>
      <c r="C80" s="357" t="e">
        <f>VLOOKUP(A75,Conformación!$A$5:$N$129,8,FALSE)</f>
        <v>#N/A</v>
      </c>
      <c r="D80" s="357" t="e">
        <f>VLOOKUP(A75,Conformación!$A$5:$N$129,10,FALSE)</f>
        <v>#N/A</v>
      </c>
      <c r="E80" s="357" t="e">
        <f>VLOOKUP(A75,Conformación!$A$5:$N$129,12,FALSE)</f>
        <v>#N/A</v>
      </c>
      <c r="F80" s="356"/>
    </row>
    <row r="81" spans="1:9" ht="27" customHeight="1">
      <c r="A81" s="358" t="s">
        <v>27</v>
      </c>
      <c r="B81" s="355">
        <f>B82</f>
        <v>0</v>
      </c>
      <c r="C81" s="355">
        <f t="shared" ref="C81:E81" si="15">C82</f>
        <v>0</v>
      </c>
      <c r="D81" s="355">
        <f t="shared" si="15"/>
        <v>0</v>
      </c>
      <c r="E81" s="355">
        <f t="shared" si="15"/>
        <v>0</v>
      </c>
      <c r="F81" s="356"/>
      <c r="H81" s="66"/>
    </row>
    <row r="82" spans="1:9" ht="27" customHeight="1">
      <c r="A82" s="360" t="s">
        <v>51</v>
      </c>
      <c r="B82" s="361"/>
      <c r="C82" s="356"/>
      <c r="D82" s="356"/>
      <c r="E82" s="355"/>
      <c r="F82" s="356"/>
      <c r="G82" s="50" t="s">
        <v>52</v>
      </c>
      <c r="H82" s="500"/>
    </row>
    <row r="83" spans="1:9" ht="27" customHeight="1">
      <c r="A83" s="362" t="s">
        <v>53</v>
      </c>
      <c r="B83" s="363" t="e">
        <f>+IF(AND(B85&gt;$D$16,B85&lt;=$E$16),$F$16,IF(AND(B85&gt;$D$17,B85&lt;=$E$17),$F$17,IF(AND(B85&gt;$D$18,B85&lt;=$E$18),$F$18,IF(B85&gt;$D$19,$F$19,"N/A"))))</f>
        <v>#N/A</v>
      </c>
      <c r="C83" s="363" t="e">
        <f t="shared" ref="C83:E83" si="16">+IF(AND(C85&gt;$D$16,C85&lt;=$E$16),$F$16,IF(AND(C85&gt;$D$17,C85&lt;=$E$17),$F$17,IF(AND(C85&gt;$D$18,C85&lt;=$E$18),$F$18,IF(C85&gt;$D$19,$F$19,"N/A"))))</f>
        <v>#N/A</v>
      </c>
      <c r="D83" s="363" t="e">
        <f t="shared" si="16"/>
        <v>#N/A</v>
      </c>
      <c r="E83" s="363" t="e">
        <f t="shared" si="16"/>
        <v>#N/A</v>
      </c>
      <c r="F83" s="364"/>
      <c r="H83" s="66"/>
    </row>
    <row r="84" spans="1:9" ht="51.75" customHeight="1">
      <c r="A84" s="360" t="s">
        <v>54</v>
      </c>
      <c r="B84" s="361"/>
      <c r="C84" s="356"/>
      <c r="D84" s="356"/>
      <c r="E84" s="355"/>
      <c r="F84" s="356"/>
      <c r="G84" s="587" t="s">
        <v>55</v>
      </c>
      <c r="H84" s="588"/>
      <c r="I84" s="588"/>
    </row>
    <row r="85" spans="1:9" ht="27" customHeight="1">
      <c r="A85" s="360" t="s">
        <v>56</v>
      </c>
      <c r="B85" s="355" t="e">
        <f>+(B84/($B$5*B80))</f>
        <v>#N/A</v>
      </c>
      <c r="C85" s="355" t="e">
        <f t="shared" ref="C85" si="17">+(C84/($B$5*C80))</f>
        <v>#N/A</v>
      </c>
      <c r="D85" s="355" t="e">
        <f>+(D84/($B$5*D80))</f>
        <v>#N/A</v>
      </c>
      <c r="E85" s="355" t="e">
        <f t="shared" ref="E85" si="18">+(E84/($B$5*E80))</f>
        <v>#N/A</v>
      </c>
      <c r="F85" s="356"/>
      <c r="H85" s="66"/>
    </row>
    <row r="86" spans="1:9" ht="27" customHeight="1">
      <c r="A86" s="362" t="s">
        <v>57</v>
      </c>
      <c r="B86" s="363">
        <f>+IF(AND(B87&gt;=$A$26,B87&lt;$B$26),$C$26,IF(AND(B87&gt;=$A$27,B87&lt;$B$27),$C$27,IF(AND(B87&gt;=$A$28,B87&lt;$B$28),$C$28,IF(AND(B87&gt;=$A$29,B87&lt;$B$29),$C$29,IF(B87&gt;=$A$30,$C$30,"N/A")))))</f>
        <v>20</v>
      </c>
      <c r="C86" s="363">
        <f t="shared" ref="C86" si="19">+IF(AND(C87&gt;=$A$26,C87&lt;$B$26),$C$26,IF(AND(C87&gt;=$A$27,C87&lt;$B$27),$C$27,IF(AND(C87&gt;=$A$28,C87&lt;$B$28),$C$28,IF(AND(C87&gt;=$A$29,C87&lt;$B$29),$C$29,IF(C87&gt;=$A$30,$C$30,"N/A")))))</f>
        <v>20</v>
      </c>
      <c r="D86" s="363">
        <f t="shared" ref="D86" si="20">+IF(AND(D87&gt;=$A$26,D87&lt;$B$26),$C$26,IF(AND(D87&gt;=$A$27,D87&lt;$B$27),$C$27,IF(AND(D87&gt;=$A$28,D87&lt;$B$28),$C$28,IF(AND(D87&gt;=$A$29,D87&lt;$B$29),$C$29,IF(D87&gt;=$A$30,$C$30,"N/A")))))</f>
        <v>20</v>
      </c>
      <c r="E86" s="363">
        <f t="shared" ref="E86" si="21">+IF(AND(E87&gt;=$A$26,E87&lt;$B$26),$C$26,IF(AND(E87&gt;=$A$27,E87&lt;$B$27),$C$27,IF(AND(E87&gt;=$A$28,E87&lt;$B$28),$C$28,IF(AND(E87&gt;=$A$29,E87&lt;$B$29),$C$29,IF(E87&gt;=$A$30,$C$30,"N/A")))))</f>
        <v>40</v>
      </c>
      <c r="F86" s="364"/>
      <c r="H86" s="66"/>
    </row>
    <row r="87" spans="1:9" ht="27" customHeight="1">
      <c r="A87" s="360" t="s">
        <v>58</v>
      </c>
      <c r="B87" s="361"/>
      <c r="C87" s="356"/>
      <c r="D87" s="356"/>
      <c r="E87" s="355">
        <v>1.89</v>
      </c>
      <c r="F87" s="356"/>
      <c r="G87" s="50" t="s">
        <v>59</v>
      </c>
      <c r="H87" s="66"/>
    </row>
    <row r="88" spans="1:9" ht="27" customHeight="1">
      <c r="A88" s="362" t="s">
        <v>60</v>
      </c>
      <c r="B88" s="363" t="str">
        <f>+IF(AND(B89&gt;=$D$26,B89&lt;=$E$26),$F$26,IF(AND(B89&gt;=$D$27,B89&lt;=$E$27),$F$27,IF(B89&gt;=$D$28,$F$28,"N/A")))</f>
        <v>N/A</v>
      </c>
      <c r="C88" s="363" t="str">
        <f t="shared" ref="C88" si="22">+IF(AND(C89&gt;=$D$26,C89&lt;=$E$26),$F$26,IF(AND(C89&gt;=$D$27,C89&lt;=$E$27),$F$27,IF(C89&gt;=$D$28,$F$28,"N/A")))</f>
        <v>N/A</v>
      </c>
      <c r="D88" s="363" t="str">
        <f t="shared" ref="D88" si="23">+IF(AND(D89&gt;=$D$26,D89&lt;=$E$26),$F$26,IF(AND(D89&gt;=$D$27,D89&lt;=$E$27),$F$27,IF(D89&gt;=$D$28,$F$28,"N/A")))</f>
        <v>N/A</v>
      </c>
      <c r="E88" s="363">
        <v>0</v>
      </c>
      <c r="F88" s="364"/>
      <c r="H88" s="66"/>
    </row>
    <row r="89" spans="1:9" ht="27" customHeight="1">
      <c r="A89" s="360" t="s">
        <v>61</v>
      </c>
      <c r="B89" s="361"/>
      <c r="C89" s="356"/>
      <c r="D89" s="356"/>
      <c r="E89" s="356">
        <v>0</v>
      </c>
      <c r="F89" s="356"/>
      <c r="G89" s="50" t="s">
        <v>62</v>
      </c>
      <c r="H89" s="66"/>
    </row>
    <row r="90" spans="1:9" ht="27" customHeight="1">
      <c r="A90" s="358" t="s">
        <v>63</v>
      </c>
      <c r="B90" s="355">
        <f>+'Saldos de contratos (SCE)'!H172</f>
        <v>0</v>
      </c>
      <c r="C90" s="356">
        <f>+'Saldos de contratos (SCE)'!H190</f>
        <v>0</v>
      </c>
      <c r="D90" s="356">
        <f>+'Saldos de contratos (SCE)'!H208</f>
        <v>223421001.98913851</v>
      </c>
      <c r="E90" s="356">
        <f>+'Saldos de contratos (SCE)'!H225</f>
        <v>122439741.29835075</v>
      </c>
      <c r="F90" s="356"/>
      <c r="H90" s="66"/>
    </row>
    <row r="91" spans="1:9" ht="12.75" customHeight="1" thickBot="1">
      <c r="A91" s="365" t="s">
        <v>64</v>
      </c>
      <c r="B91" s="366" t="e">
        <f>+((B81*((B83+B86+B88)/100))-B90)</f>
        <v>#N/A</v>
      </c>
      <c r="C91" s="366" t="e">
        <f>+((C81*((C83+C86+C88)/100))-C90)</f>
        <v>#N/A</v>
      </c>
      <c r="D91" s="366" t="e">
        <f>+((D81*((D83+D86+D88)/100))-D90)</f>
        <v>#N/A</v>
      </c>
      <c r="E91" s="366" t="e">
        <f>+((E81*((E83+E86+E88)/100))-E90)</f>
        <v>#N/A</v>
      </c>
      <c r="F91" s="55"/>
      <c r="G91" s="65"/>
    </row>
    <row r="92" spans="1:9" ht="12.75" customHeight="1">
      <c r="A92" s="58"/>
      <c r="B92" s="51"/>
      <c r="C92" s="51"/>
      <c r="E92" s="367" t="e">
        <f>SUM(B91)</f>
        <v>#N/A</v>
      </c>
      <c r="F92" s="283" t="e">
        <f>+IF(G75="SI",IF(E92&gt;=$B$6,"CUMPLE KR","NO CUMPLE KR"),IF(E92&gt;=$B$5,"CUMPLE KR","NO CUMPLE KR"))</f>
        <v>#N/A</v>
      </c>
      <c r="G92" s="287"/>
      <c r="H92" s="589"/>
      <c r="I92" s="590"/>
    </row>
    <row r="93" spans="1:9">
      <c r="F93" s="55"/>
      <c r="G93" s="288"/>
      <c r="H93" s="591"/>
      <c r="I93" s="592"/>
    </row>
    <row r="94" spans="1:9" ht="13.5" thickBot="1">
      <c r="F94" s="55"/>
      <c r="G94" s="289"/>
      <c r="H94" s="593"/>
      <c r="I94" s="594"/>
    </row>
    <row r="95" spans="1:9" ht="12.75" hidden="1" customHeight="1">
      <c r="A95" s="304" t="s">
        <v>45</v>
      </c>
      <c r="B95" s="595" t="str">
        <f>VLOOKUP(A96,Conformación!$A$5:$N$129,2,FALSE)</f>
        <v xml:space="preserve">CONSORCIO INTRADOMICILIARIAS 2018 </v>
      </c>
      <c r="C95" s="595"/>
      <c r="D95" s="595"/>
      <c r="F95" s="55"/>
      <c r="G95"/>
      <c r="H95"/>
      <c r="I95"/>
    </row>
    <row r="96" spans="1:9" ht="12.75" hidden="1" customHeight="1">
      <c r="A96" s="56">
        <v>4</v>
      </c>
      <c r="B96" s="596" t="str">
        <f>VLOOKUP(A96,Conformación!$A$5:$N$129,4,FALSE)</f>
        <v xml:space="preserve">(WILLIAM CARDONA OLMOS SAS 30% - William Cardona Olmos 70% -  0%- 0%- 0%) </v>
      </c>
      <c r="C96" s="596"/>
      <c r="D96" s="596"/>
      <c r="E96" s="57"/>
      <c r="F96" s="281" t="s">
        <v>46</v>
      </c>
      <c r="G96" s="282" t="s">
        <v>21</v>
      </c>
    </row>
    <row r="97" spans="1:9" ht="12.75" hidden="1" customHeight="1">
      <c r="A97" s="56"/>
      <c r="B97" s="596"/>
      <c r="C97" s="596"/>
      <c r="D97" s="596"/>
      <c r="G97" s="52"/>
    </row>
    <row r="98" spans="1:9" ht="12.75" hidden="1" customHeight="1">
      <c r="A98" s="53"/>
      <c r="B98" s="67"/>
      <c r="C98" s="304"/>
      <c r="D98" s="52"/>
      <c r="E98" s="55"/>
      <c r="F98" s="55"/>
    </row>
    <row r="99" spans="1:9" ht="12.75" hidden="1" customHeight="1">
      <c r="A99" s="584" t="s">
        <v>47</v>
      </c>
      <c r="B99" s="352" t="s">
        <v>48</v>
      </c>
      <c r="C99" s="353" t="s">
        <v>49</v>
      </c>
      <c r="D99" s="353" t="s">
        <v>8</v>
      </c>
      <c r="E99" s="353" t="s">
        <v>10</v>
      </c>
      <c r="F99" s="354" t="s">
        <v>50</v>
      </c>
    </row>
    <row r="100" spans="1:9" ht="25.5" hidden="1">
      <c r="A100" s="585"/>
      <c r="B100" s="355" t="str">
        <f>VLOOKUP(A96,Conformación!$A$5:$N$129,5,FALSE)</f>
        <v>WILLIAM CARDONA OLMOS SAS</v>
      </c>
      <c r="C100" s="356" t="str">
        <f>VLOOKUP(A96,Conformación!$A$5:$N$129,7,FALSE)</f>
        <v>William Cardona Olmos</v>
      </c>
      <c r="D100" s="356">
        <f>VLOOKUP(A96,Conformación!$A$5:$N$129,9,FALSE)</f>
        <v>0</v>
      </c>
      <c r="E100" s="356">
        <f>VLOOKUP(A96,Conformación!$A$5:$N$129,11,FALSE)</f>
        <v>0</v>
      </c>
      <c r="F100" s="356"/>
    </row>
    <row r="101" spans="1:9" hidden="1">
      <c r="A101" s="586"/>
      <c r="B101" s="357">
        <f>VLOOKUP(A96,Conformación!$A$5:$N$129,6,FALSE)</f>
        <v>0.3</v>
      </c>
      <c r="C101" s="357">
        <f>VLOOKUP(A96,Conformación!$A$5:$N$129,8,FALSE)</f>
        <v>0.7</v>
      </c>
      <c r="D101" s="357">
        <f>VLOOKUP(A96,Conformación!$A$5:$N$129,10,FALSE)</f>
        <v>0</v>
      </c>
      <c r="E101" s="357">
        <f>VLOOKUP(A96,Conformación!$A$5:$N$129,12,FALSE)</f>
        <v>0</v>
      </c>
      <c r="F101" s="356"/>
    </row>
    <row r="102" spans="1:9" ht="27" hidden="1" customHeight="1">
      <c r="A102" s="358" t="s">
        <v>27</v>
      </c>
      <c r="B102" s="355">
        <f>B103</f>
        <v>0</v>
      </c>
      <c r="C102" s="355">
        <f t="shared" ref="C102:E102" si="24">C103</f>
        <v>22747907212</v>
      </c>
      <c r="D102" s="355">
        <f t="shared" si="24"/>
        <v>13544644000</v>
      </c>
      <c r="E102" s="355">
        <f t="shared" si="24"/>
        <v>27980125000</v>
      </c>
      <c r="F102" s="356"/>
      <c r="H102" s="66"/>
    </row>
    <row r="103" spans="1:9" ht="27" hidden="1" customHeight="1">
      <c r="A103" s="360" t="s">
        <v>51</v>
      </c>
      <c r="B103" s="361"/>
      <c r="C103" s="356">
        <v>22747907212</v>
      </c>
      <c r="D103" s="356">
        <v>13544644000</v>
      </c>
      <c r="E103" s="356">
        <v>27980125000</v>
      </c>
      <c r="F103" s="356"/>
      <c r="G103" s="50" t="s">
        <v>52</v>
      </c>
      <c r="H103" s="66"/>
    </row>
    <row r="104" spans="1:9" ht="27" hidden="1" customHeight="1">
      <c r="A104" s="362" t="s">
        <v>53</v>
      </c>
      <c r="B104" s="363" t="str">
        <f>+IF(AND(B106&gt;$D$16,B106&lt;=$E$16),$F$16,IF(AND(B106&gt;$D$17,B106&lt;=$E$17),$F$17,IF(AND(B106&gt;$D$18,B106&lt;=$E$18),$F$18,IF(B106&gt;$D$19,$F$19,"N/A"))))</f>
        <v>N/A</v>
      </c>
      <c r="C104" s="363">
        <f t="shared" ref="C104:E104" si="25">+IF(AND(C106&gt;$D$16,C106&lt;=$E$16),$F$16,IF(AND(C106&gt;$D$17,C106&lt;=$E$17),$F$17,IF(AND(C106&gt;$D$18,C106&lt;=$E$18),$F$18,IF(C106&gt;$D$19,$F$19,"N/A"))))</f>
        <v>120</v>
      </c>
      <c r="D104" s="363" t="e">
        <f t="shared" si="25"/>
        <v>#DIV/0!</v>
      </c>
      <c r="E104" s="363" t="e">
        <f t="shared" si="25"/>
        <v>#DIV/0!</v>
      </c>
      <c r="F104" s="364"/>
      <c r="H104" s="66"/>
    </row>
    <row r="105" spans="1:9" ht="58.5" hidden="1" customHeight="1">
      <c r="A105" s="360" t="s">
        <v>54</v>
      </c>
      <c r="B105" s="361"/>
      <c r="C105" s="356">
        <v>108344305557</v>
      </c>
      <c r="D105" s="356">
        <v>14864333270</v>
      </c>
      <c r="E105" s="356">
        <v>88646983540</v>
      </c>
      <c r="F105" s="356"/>
      <c r="G105" s="587" t="s">
        <v>55</v>
      </c>
      <c r="H105" s="588"/>
      <c r="I105" s="588"/>
    </row>
    <row r="106" spans="1:9" ht="27" hidden="1" customHeight="1">
      <c r="A106" s="360" t="s">
        <v>56</v>
      </c>
      <c r="B106" s="355">
        <f>+(B105/($B$5*B101))</f>
        <v>0</v>
      </c>
      <c r="C106" s="355">
        <f t="shared" ref="C106" si="26">+(C105/($B$5*C101))</f>
        <v>129.53028101385618</v>
      </c>
      <c r="D106" s="355" t="e">
        <f t="shared" ref="D106" si="27">+(D105/($B$5*D101))</f>
        <v>#DIV/0!</v>
      </c>
      <c r="E106" s="355" t="e">
        <f t="shared" ref="E106" si="28">+(E105/($B$5*E101))</f>
        <v>#DIV/0!</v>
      </c>
      <c r="F106" s="356"/>
      <c r="H106" s="66"/>
    </row>
    <row r="107" spans="1:9" ht="27" hidden="1" customHeight="1">
      <c r="A107" s="358" t="s">
        <v>57</v>
      </c>
      <c r="B107" s="363">
        <f>+IF(AND(B108&gt;=$A$26,B108&lt;$B$26),$C$26,IF(AND(B108&gt;=$A$27,B108&lt;$B$27),$C$27,IF(AND(B108&gt;=$A$28,B108&lt;$B$28),$C$28,IF(AND(B108&gt;=$A$29,B108&lt;$B$29),$C$29,IF(B108&gt;=$A$30,$C$30,"N/A")))))</f>
        <v>20</v>
      </c>
      <c r="C107" s="363">
        <f t="shared" ref="C107" si="29">+IF(AND(C108&gt;=$A$26,C108&lt;$B$26),$C$26,IF(AND(C108&gt;=$A$27,C108&lt;$B$27),$C$27,IF(AND(C108&gt;=$A$28,C108&lt;$B$28),$C$28,IF(AND(C108&gt;=$A$29,C108&lt;$B$29),$C$29,IF(C108&gt;=$A$30,$C$30,"N/A")))))</f>
        <v>40</v>
      </c>
      <c r="D107" s="363">
        <f t="shared" ref="D107" si="30">+IF(AND(D108&gt;=$A$26,D108&lt;$B$26),$C$26,IF(AND(D108&gt;=$A$27,D108&lt;$B$27),$C$27,IF(AND(D108&gt;=$A$28,D108&lt;$B$28),$C$28,IF(AND(D108&gt;=$A$29,D108&lt;$B$29),$C$29,IF(D108&gt;=$A$30,$C$30,"N/A")))))</f>
        <v>40</v>
      </c>
      <c r="E107" s="363">
        <f t="shared" ref="E107" si="31">+IF(AND(E108&gt;=$A$26,E108&lt;$B$26),$C$26,IF(AND(E108&gt;=$A$27,E108&lt;$B$27),$C$27,IF(AND(E108&gt;=$A$28,E108&lt;$B$28),$C$28,IF(AND(E108&gt;=$A$29,E108&lt;$B$29),$C$29,IF(E108&gt;=$A$30,$C$30,"N/A")))))</f>
        <v>40</v>
      </c>
      <c r="F107" s="364"/>
      <c r="H107" s="66"/>
    </row>
    <row r="108" spans="1:9" ht="27" hidden="1" customHeight="1">
      <c r="A108" s="360" t="s">
        <v>58</v>
      </c>
      <c r="B108" s="361"/>
      <c r="C108" s="356">
        <v>1.75</v>
      </c>
      <c r="D108" s="356">
        <v>2.33</v>
      </c>
      <c r="E108" s="356">
        <v>16.07</v>
      </c>
      <c r="F108" s="356"/>
      <c r="G108" s="50" t="s">
        <v>59</v>
      </c>
      <c r="H108" s="66"/>
    </row>
    <row r="109" spans="1:9" ht="27" hidden="1" customHeight="1">
      <c r="A109" s="358" t="s">
        <v>60</v>
      </c>
      <c r="B109" s="363" t="str">
        <f>+IF(AND(B110&gt;=$D$26,B110&lt;=$E$26),$F$26,IF(AND(B110&gt;=$D$27,B110&lt;=$E$27),$F$27,IF(B110&gt;=$D$28,$F$28,"N/A")))</f>
        <v>N/A</v>
      </c>
      <c r="C109" s="363">
        <f t="shared" ref="C109" si="32">+IF(AND(C110&gt;=$D$26,C110&lt;=$E$26),$F$26,IF(AND(C110&gt;=$D$27,C110&lt;=$E$27),$F$27,IF(C110&gt;=$D$28,$F$28,"N/A")))</f>
        <v>20</v>
      </c>
      <c r="D109" s="363">
        <f t="shared" ref="D109" si="33">+IF(AND(D110&gt;=$D$26,D110&lt;=$E$26),$F$26,IF(AND(D110&gt;=$D$27,D110&lt;=$E$27),$F$27,IF(D110&gt;=$D$28,$F$28,"N/A")))</f>
        <v>40</v>
      </c>
      <c r="E109" s="363">
        <f t="shared" ref="E109" si="34">+IF(AND(E110&gt;=$D$26,E110&lt;=$E$26),$F$26,IF(AND(E110&gt;=$D$27,E110&lt;=$E$27),$F$27,IF(E110&gt;=$D$28,$F$28,"N/A")))</f>
        <v>40</v>
      </c>
      <c r="F109" s="364"/>
      <c r="H109" s="66"/>
    </row>
    <row r="110" spans="1:9" ht="27" hidden="1" customHeight="1">
      <c r="A110" s="360" t="s">
        <v>61</v>
      </c>
      <c r="B110" s="361"/>
      <c r="C110" s="356">
        <v>5</v>
      </c>
      <c r="D110" s="356">
        <v>11</v>
      </c>
      <c r="E110" s="356">
        <v>22</v>
      </c>
      <c r="F110" s="356"/>
      <c r="G110" s="50" t="s">
        <v>62</v>
      </c>
      <c r="H110" s="66"/>
    </row>
    <row r="111" spans="1:9" ht="27" hidden="1" customHeight="1">
      <c r="A111" s="358" t="s">
        <v>63</v>
      </c>
      <c r="B111" s="355" t="e">
        <f>+'Saldos de contratos (SCE)'!H250</f>
        <v>#DIV/0!</v>
      </c>
      <c r="C111" s="356" t="e">
        <f>+'Saldos de contratos (SCE)'!H268</f>
        <v>#DIV/0!</v>
      </c>
      <c r="D111" s="356" t="e">
        <f>+'Saldos de contratos (SCE)'!H286</f>
        <v>#DIV/0!</v>
      </c>
      <c r="E111" s="356" t="e">
        <f>+'Saldos de contratos (SCE)'!H304</f>
        <v>#DIV/0!</v>
      </c>
      <c r="F111" s="356"/>
      <c r="H111" s="66"/>
    </row>
    <row r="112" spans="1:9" ht="12.75" hidden="1" customHeight="1" thickBot="1">
      <c r="A112" s="365" t="s">
        <v>64</v>
      </c>
      <c r="B112" s="366" t="e">
        <f>+((B102*((B104+B107+B109)/100))-B111)</f>
        <v>#VALUE!</v>
      </c>
      <c r="C112" s="366" t="e">
        <f>+((C102*((C104+C107+C109)/100))-C111)</f>
        <v>#DIV/0!</v>
      </c>
      <c r="D112" s="366" t="e">
        <f>+((D102*((D104+D107+D109)/100))-D111)</f>
        <v>#DIV/0!</v>
      </c>
      <c r="E112" s="366" t="e">
        <f>+((E102*((E104+E107+E109)/100))-E111)</f>
        <v>#DIV/0!</v>
      </c>
      <c r="F112" s="55"/>
      <c r="G112" s="65"/>
    </row>
    <row r="113" spans="1:10" hidden="1">
      <c r="E113" s="367" t="e">
        <f>SUM(B112:E112)</f>
        <v>#VALUE!</v>
      </c>
      <c r="F113" s="283" t="e">
        <f>+IF(G96="SI",IF(E113&gt;=$B$6,"CUMPLE KR","NO CUMPLE KR"),IF(E113&gt;=$B$5,"CUMPLE KR","NO CUMPLE KR"))</f>
        <v>#VALUE!</v>
      </c>
      <c r="G113" s="287" t="e">
        <f>+IF(E113&gt;$B$9,"60 PUNTOS","REVISAR PUNTAJE")</f>
        <v>#VALUE!</v>
      </c>
      <c r="H113" s="589" t="s">
        <v>65</v>
      </c>
      <c r="I113" s="590"/>
    </row>
    <row r="114" spans="1:10" hidden="1">
      <c r="F114" s="55"/>
      <c r="G114" s="288"/>
      <c r="H114" s="591"/>
      <c r="I114" s="592"/>
    </row>
    <row r="115" spans="1:10" ht="13.5" hidden="1" thickBot="1">
      <c r="F115" s="55"/>
      <c r="G115" s="289"/>
      <c r="H115" s="593"/>
      <c r="I115" s="594"/>
    </row>
    <row r="116" spans="1:10" ht="12.75" hidden="1" customHeight="1">
      <c r="A116" s="304" t="s">
        <v>45</v>
      </c>
      <c r="B116" s="595">
        <f>VLOOKUP(A117,Conformación!$A$5:$N$129,2,FALSE)</f>
        <v>0</v>
      </c>
      <c r="C116" s="595"/>
      <c r="D116" s="595"/>
      <c r="F116" s="55"/>
      <c r="G116"/>
      <c r="H116"/>
      <c r="I116"/>
    </row>
    <row r="117" spans="1:10" ht="12.75" hidden="1" customHeight="1">
      <c r="A117" s="56">
        <v>5</v>
      </c>
      <c r="B117" s="596" t="str">
        <f>VLOOKUP(A117,Conformación!$A$5:$N$129,4,FALSE)</f>
        <v xml:space="preserve">( 0% -  0% -  0%- 0%- 0%) </v>
      </c>
      <c r="C117" s="596"/>
      <c r="D117" s="596"/>
      <c r="E117" s="57"/>
      <c r="F117" s="281" t="s">
        <v>46</v>
      </c>
      <c r="G117" s="282" t="s">
        <v>21</v>
      </c>
    </row>
    <row r="118" spans="1:10" ht="12.75" hidden="1" customHeight="1">
      <c r="A118" s="56"/>
      <c r="B118" s="596"/>
      <c r="C118" s="596"/>
      <c r="D118" s="596"/>
      <c r="G118" s="52"/>
    </row>
    <row r="119" spans="1:10" ht="12.75" hidden="1" customHeight="1">
      <c r="A119" s="53"/>
      <c r="B119" s="67"/>
      <c r="C119" s="304"/>
      <c r="D119" s="52"/>
      <c r="E119" s="55"/>
      <c r="F119" s="55"/>
    </row>
    <row r="120" spans="1:10" ht="12.75" hidden="1" customHeight="1">
      <c r="A120" s="584" t="s">
        <v>47</v>
      </c>
      <c r="B120" s="352" t="s">
        <v>48</v>
      </c>
      <c r="C120" s="353" t="s">
        <v>49</v>
      </c>
      <c r="D120" s="353" t="s">
        <v>8</v>
      </c>
      <c r="E120" s="353" t="s">
        <v>10</v>
      </c>
      <c r="F120" s="354" t="s">
        <v>50</v>
      </c>
    </row>
    <row r="121" spans="1:10" hidden="1">
      <c r="A121" s="585"/>
      <c r="B121" s="355">
        <f>VLOOKUP(A117,Conformación!$A$5:$N$129,5,FALSE)</f>
        <v>0</v>
      </c>
      <c r="C121" s="356">
        <f>VLOOKUP(A117,Conformación!$A$5:$N$129,7,FALSE)</f>
        <v>0</v>
      </c>
      <c r="D121" s="356">
        <f>VLOOKUP(A117,Conformación!$A$5:$N$129,9,FALSE)</f>
        <v>0</v>
      </c>
      <c r="E121" s="356">
        <f>VLOOKUP(A117,Conformación!$A$5:$N$129,11,FALSE)</f>
        <v>0</v>
      </c>
      <c r="F121" s="356"/>
    </row>
    <row r="122" spans="1:10" hidden="1">
      <c r="A122" s="586"/>
      <c r="B122" s="357">
        <f>VLOOKUP(A117,Conformación!$A$5:$N$129,6,FALSE)</f>
        <v>0</v>
      </c>
      <c r="C122" s="357">
        <f>VLOOKUP(A117,Conformación!$A$5:$N$129,8,FALSE)</f>
        <v>0</v>
      </c>
      <c r="D122" s="357">
        <f>VLOOKUP(A117,Conformación!$A$5:$N$129,10,FALSE)</f>
        <v>0</v>
      </c>
      <c r="E122" s="357">
        <f>VLOOKUP(A117,Conformación!$A$5:$N$129,12,FALSE)</f>
        <v>0</v>
      </c>
      <c r="F122" s="356"/>
    </row>
    <row r="123" spans="1:10" ht="27" hidden="1" customHeight="1">
      <c r="A123" s="358" t="s">
        <v>27</v>
      </c>
      <c r="B123" s="355">
        <f>B124</f>
        <v>0</v>
      </c>
      <c r="C123" s="356">
        <f>+C124</f>
        <v>0</v>
      </c>
      <c r="D123" s="356">
        <f>+D124</f>
        <v>0</v>
      </c>
      <c r="E123" s="359"/>
      <c r="F123" s="356"/>
      <c r="H123" s="66"/>
    </row>
    <row r="124" spans="1:10" ht="27" hidden="1" customHeight="1">
      <c r="A124" s="360" t="s">
        <v>51</v>
      </c>
      <c r="B124" s="361"/>
      <c r="C124" s="356"/>
      <c r="D124" s="356"/>
      <c r="E124" s="359"/>
      <c r="F124" s="356"/>
      <c r="G124" s="50" t="s">
        <v>52</v>
      </c>
      <c r="H124" s="599"/>
      <c r="I124" s="599"/>
      <c r="J124" s="599"/>
    </row>
    <row r="125" spans="1:10" ht="27" hidden="1" customHeight="1">
      <c r="A125" s="362" t="s">
        <v>53</v>
      </c>
      <c r="B125" s="363" t="e">
        <f>+IF(AND(B127&gt;$D$16,B127&lt;=$E$16),$F$16,IF(AND(B127&gt;$D$17,B127&lt;=$E$17),$F$17,IF(AND(B127&gt;$D$18,B127&lt;=$E$18),$F$18,IF(B127&gt;$D$19,$F$19,"N/A"))))</f>
        <v>#DIV/0!</v>
      </c>
      <c r="C125" s="363" t="e">
        <f t="shared" ref="C125:E125" si="35">+IF(AND(C127&gt;$D$16,C127&lt;=$E$16),$F$16,IF(AND(C127&gt;$D$17,C127&lt;=$E$17),$F$17,IF(AND(C127&gt;$D$18,C127&lt;=$E$18),$F$18,IF(C127&gt;$D$19,$F$19,"N/A"))))</f>
        <v>#DIV/0!</v>
      </c>
      <c r="D125" s="363" t="e">
        <f t="shared" si="35"/>
        <v>#DIV/0!</v>
      </c>
      <c r="E125" s="363" t="e">
        <f t="shared" si="35"/>
        <v>#DIV/0!</v>
      </c>
      <c r="F125" s="364"/>
      <c r="H125" s="66"/>
    </row>
    <row r="126" spans="1:10" ht="51" hidden="1" customHeight="1">
      <c r="A126" s="360" t="s">
        <v>54</v>
      </c>
      <c r="B126" s="361"/>
      <c r="C126" s="356"/>
      <c r="D126" s="356">
        <v>39248676686.57</v>
      </c>
      <c r="E126" s="359"/>
      <c r="F126" s="356"/>
      <c r="G126" s="587" t="s">
        <v>55</v>
      </c>
      <c r="H126" s="588"/>
      <c r="I126" s="588"/>
    </row>
    <row r="127" spans="1:10" ht="27" hidden="1" customHeight="1">
      <c r="A127" s="360" t="s">
        <v>56</v>
      </c>
      <c r="B127" s="355" t="e">
        <f>+(B126/($B$5*B122))</f>
        <v>#DIV/0!</v>
      </c>
      <c r="C127" s="355" t="e">
        <f t="shared" ref="C127" si="36">+(C126/($B$5*C122))</f>
        <v>#DIV/0!</v>
      </c>
      <c r="D127" s="355" t="e">
        <f t="shared" ref="D127" si="37">+(D126/($B$5*D122))</f>
        <v>#DIV/0!</v>
      </c>
      <c r="E127" s="355" t="e">
        <f t="shared" ref="E127" si="38">+(E126/($B$5*E122))</f>
        <v>#DIV/0!</v>
      </c>
      <c r="F127" s="356"/>
      <c r="H127" s="66"/>
    </row>
    <row r="128" spans="1:10" ht="27" hidden="1" customHeight="1">
      <c r="A128" s="362" t="s">
        <v>57</v>
      </c>
      <c r="B128" s="363">
        <f>+IF(AND(B129&gt;=$A$26,B129&lt;$B$26),$C$26,IF(AND(B129&gt;=$A$27,B129&lt;$B$27),$C$27,IF(AND(B129&gt;=$A$28,B129&lt;$B$28),$C$28,IF(AND(B129&gt;=$A$29,B129&lt;$B$29),$C$29,IF(B129&gt;=$A$30,$C$30,"N/A")))))</f>
        <v>20</v>
      </c>
      <c r="C128" s="363">
        <f t="shared" ref="C128" si="39">+IF(AND(C129&gt;=$A$26,C129&lt;$B$26),$C$26,IF(AND(C129&gt;=$A$27,C129&lt;$B$27),$C$27,IF(AND(C129&gt;=$A$28,C129&lt;$B$28),$C$28,IF(AND(C129&gt;=$A$29,C129&lt;$B$29),$C$29,IF(C129&gt;=$A$30,$C$30,"N/A")))))</f>
        <v>20</v>
      </c>
      <c r="D128" s="363">
        <f t="shared" ref="D128" si="40">+IF(AND(D129&gt;=$A$26,D129&lt;$B$26),$C$26,IF(AND(D129&gt;=$A$27,D129&lt;$B$27),$C$27,IF(AND(D129&gt;=$A$28,D129&lt;$B$28),$C$28,IF(AND(D129&gt;=$A$29,D129&lt;$B$29),$C$29,IF(D129&gt;=$A$30,$C$30,"N/A")))))</f>
        <v>20</v>
      </c>
      <c r="E128" s="363">
        <f t="shared" ref="E128" si="41">+IF(AND(E129&gt;=$A$26,E129&lt;$B$26),$C$26,IF(AND(E129&gt;=$A$27,E129&lt;$B$27),$C$27,IF(AND(E129&gt;=$A$28,E129&lt;$B$28),$C$28,IF(AND(E129&gt;=$A$29,E129&lt;$B$29),$C$29,IF(E129&gt;=$A$30,$C$30,"N/A")))))</f>
        <v>20</v>
      </c>
      <c r="F128" s="364"/>
      <c r="H128" s="66"/>
    </row>
    <row r="129" spans="1:9" ht="27" hidden="1" customHeight="1">
      <c r="A129" s="360" t="s">
        <v>58</v>
      </c>
      <c r="B129" s="361"/>
      <c r="C129" s="356"/>
      <c r="D129" s="356"/>
      <c r="E129" s="359"/>
      <c r="F129" s="356"/>
      <c r="G129" s="50" t="s">
        <v>59</v>
      </c>
      <c r="H129" s="66"/>
    </row>
    <row r="130" spans="1:9" ht="27" hidden="1" customHeight="1">
      <c r="A130" s="362" t="s">
        <v>60</v>
      </c>
      <c r="B130" s="363" t="str">
        <f>+IF(AND(B131&gt;=$D$26,B131&lt;=$E$26),$F$26,IF(AND(B131&gt;=$D$27,B131&lt;=$E$27),$F$27,IF(B131&gt;=$D$28,$F$28,"N/A")))</f>
        <v>N/A</v>
      </c>
      <c r="C130" s="363" t="str">
        <f t="shared" ref="C130" si="42">+IF(AND(C131&gt;=$D$26,C131&lt;=$E$26),$F$26,IF(AND(C131&gt;=$D$27,C131&lt;=$E$27),$F$27,IF(C131&gt;=$D$28,$F$28,"N/A")))</f>
        <v>N/A</v>
      </c>
      <c r="D130" s="363" t="str">
        <f t="shared" ref="D130" si="43">+IF(AND(D131&gt;=$D$26,D131&lt;=$E$26),$F$26,IF(AND(D131&gt;=$D$27,D131&lt;=$E$27),$F$27,IF(D131&gt;=$D$28,$F$28,"N/A")))</f>
        <v>N/A</v>
      </c>
      <c r="E130" s="363" t="str">
        <f t="shared" ref="E130" si="44">+IF(AND(E131&gt;=$D$26,E131&lt;=$E$26),$F$26,IF(AND(E131&gt;=$D$27,E131&lt;=$E$27),$F$27,IF(E131&gt;=$D$28,$F$28,"N/A")))</f>
        <v>N/A</v>
      </c>
      <c r="F130" s="364"/>
      <c r="H130" s="66"/>
    </row>
    <row r="131" spans="1:9" ht="27" hidden="1" customHeight="1">
      <c r="A131" s="360" t="s">
        <v>61</v>
      </c>
      <c r="B131" s="361"/>
      <c r="C131" s="356"/>
      <c r="D131" s="356"/>
      <c r="E131" s="359"/>
      <c r="F131" s="356"/>
      <c r="G131" s="50" t="s">
        <v>62</v>
      </c>
      <c r="H131" s="66"/>
    </row>
    <row r="132" spans="1:9" ht="27" hidden="1" customHeight="1">
      <c r="A132" s="358" t="s">
        <v>63</v>
      </c>
      <c r="B132" s="355" t="e">
        <f>+'Saldos de contratos (SCE)'!H326</f>
        <v>#DIV/0!</v>
      </c>
      <c r="C132" s="356" t="e">
        <f>+'Saldos de contratos (SCE)'!H344</f>
        <v>#DIV/0!</v>
      </c>
      <c r="D132" s="356" t="e">
        <f>+'Saldos de contratos (SCE)'!H362</f>
        <v>#DIV/0!</v>
      </c>
      <c r="E132" s="356">
        <f>+'Saldos de contratos (SCE)'!H387</f>
        <v>0</v>
      </c>
      <c r="F132" s="356"/>
      <c r="H132" s="66"/>
    </row>
    <row r="133" spans="1:9" ht="12.75" hidden="1" customHeight="1" thickBot="1">
      <c r="A133" s="365" t="s">
        <v>64</v>
      </c>
      <c r="B133" s="366" t="e">
        <f>+((B123*((B125+B128+B130)/100))-B132)</f>
        <v>#DIV/0!</v>
      </c>
      <c r="C133" s="366" t="e">
        <f>+((C123*((C125+C128+C130)/100))-C132)</f>
        <v>#DIV/0!</v>
      </c>
      <c r="D133" s="366" t="e">
        <f>+((D123*((D125+D128+D130)/100))-D132)</f>
        <v>#DIV/0!</v>
      </c>
      <c r="E133" s="366" t="e">
        <f>+((E123*((E125+E128+E130)/100))-E132)</f>
        <v>#DIV/0!</v>
      </c>
      <c r="F133" s="55"/>
      <c r="G133" s="65"/>
    </row>
    <row r="134" spans="1:9" hidden="1">
      <c r="E134" s="367" t="e">
        <f>SUM(B133:D133)</f>
        <v>#DIV/0!</v>
      </c>
      <c r="F134" s="283" t="e">
        <f>+IF(G117="SI",IF(E134&gt;=$B$6,"CUMPLE KR","NO CUMPLE KR"),IF(E134&gt;=$B$5,"CUMPLE KR","NO CUMPLE KR"))</f>
        <v>#DIV/0!</v>
      </c>
      <c r="G134" s="287" t="e">
        <f>+IF(E134&gt;$B$9,"60 PUNTOS","REVISAR PUNTAJE")</f>
        <v>#DIV/0!</v>
      </c>
      <c r="H134" s="589" t="s">
        <v>65</v>
      </c>
      <c r="I134" s="590"/>
    </row>
    <row r="135" spans="1:9" hidden="1">
      <c r="F135" s="55"/>
      <c r="G135" s="288"/>
      <c r="H135" s="591"/>
      <c r="I135" s="592"/>
    </row>
    <row r="136" spans="1:9" ht="13.5" hidden="1" thickBot="1">
      <c r="F136" s="55"/>
      <c r="G136" s="289"/>
      <c r="H136" s="593"/>
      <c r="I136" s="594"/>
    </row>
    <row r="137" spans="1:9" hidden="1"/>
    <row r="138" spans="1:9" hidden="1"/>
    <row r="139" spans="1:9" hidden="1"/>
    <row r="140" spans="1:9" hidden="1"/>
    <row r="141" spans="1:9" hidden="1"/>
    <row r="142" spans="1:9" hidden="1"/>
    <row r="143" spans="1:9" hidden="1"/>
    <row r="144" spans="1:9"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sheetData>
  <mergeCells count="28">
    <mergeCell ref="H134:I136"/>
    <mergeCell ref="H92:I94"/>
    <mergeCell ref="B53:D53"/>
    <mergeCell ref="B54:D55"/>
    <mergeCell ref="B33:D34"/>
    <mergeCell ref="B74:D74"/>
    <mergeCell ref="B75:D76"/>
    <mergeCell ref="B117:D118"/>
    <mergeCell ref="H124:J124"/>
    <mergeCell ref="B32:D32"/>
    <mergeCell ref="A1:F1"/>
    <mergeCell ref="A2:F2"/>
    <mergeCell ref="A36:A38"/>
    <mergeCell ref="A57:A59"/>
    <mergeCell ref="A120:A122"/>
    <mergeCell ref="G126:I126"/>
    <mergeCell ref="G42:I42"/>
    <mergeCell ref="G63:I63"/>
    <mergeCell ref="G84:I84"/>
    <mergeCell ref="G105:I105"/>
    <mergeCell ref="H50:I52"/>
    <mergeCell ref="H71:I73"/>
    <mergeCell ref="H113:I115"/>
    <mergeCell ref="A78:A80"/>
    <mergeCell ref="B95:D95"/>
    <mergeCell ref="B96:D97"/>
    <mergeCell ref="A99:A101"/>
    <mergeCell ref="B116:D116"/>
  </mergeCells>
  <phoneticPr fontId="0" type="noConversion"/>
  <printOptions horizontalCentered="1"/>
  <pageMargins left="0.39370078740157483" right="0.39370078740157483" top="0.39370078740157483" bottom="0.59055118110236227" header="0.19685039370078741" footer="0.39370078740157483"/>
  <pageSetup scale="61" fitToHeight="2" orientation="portrait" horizontalDpi="4294967295" verticalDpi="4294967295" r:id="rId1"/>
  <headerFooter alignWithMargins="0">
    <oddHeader>&amp;C&amp;"Verdana,Normal"&amp;8&amp;P de &amp;N</oddHeader>
    <oddFooter>&amp;L&amp;"Verdana,Normal"&amp;8Ing. Angélica González&amp;C&amp;F&amp;R&amp;A</oddFooter>
  </headerFooter>
  <colBreaks count="1" manualBreakCount="1">
    <brk id="6" max="1048575" man="1"/>
  </colBreaks>
  <drawing r:id="rId2"/>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P391"/>
  <sheetViews>
    <sheetView topLeftCell="A92" zoomScale="90" zoomScaleNormal="90" workbookViewId="0">
      <selection activeCell="H41" sqref="H41"/>
    </sheetView>
  </sheetViews>
  <sheetFormatPr baseColWidth="10" defaultColWidth="11.42578125" defaultRowHeight="12.75"/>
  <cols>
    <col min="1" max="1" width="39.7109375" customWidth="1"/>
    <col min="2" max="2" width="21.7109375" customWidth="1"/>
    <col min="3" max="3" width="19" bestFit="1" customWidth="1"/>
    <col min="4" max="4" width="19" customWidth="1"/>
    <col min="5" max="5" width="19.5703125" customWidth="1"/>
    <col min="6" max="6" width="18.7109375" customWidth="1"/>
    <col min="7" max="7" width="18" bestFit="1" customWidth="1"/>
    <col min="8" max="8" width="19" bestFit="1" customWidth="1"/>
    <col min="9" max="9" width="17.85546875" customWidth="1"/>
    <col min="10" max="10" width="20.42578125" customWidth="1"/>
    <col min="11" max="11" width="19.28515625" customWidth="1"/>
    <col min="12" max="12" width="17.140625" customWidth="1"/>
    <col min="13" max="13" width="19.28515625" customWidth="1"/>
    <col min="14" max="14" width="18.28515625" customWidth="1"/>
    <col min="15" max="15" width="17.7109375" customWidth="1"/>
    <col min="16" max="16" width="19.42578125" customWidth="1"/>
  </cols>
  <sheetData>
    <row r="1" spans="1:10" ht="111" customHeight="1">
      <c r="A1" s="609"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10"/>
      <c r="C1" s="610"/>
      <c r="D1" s="610"/>
      <c r="E1" s="610"/>
      <c r="F1" s="610"/>
      <c r="G1" s="610"/>
      <c r="H1" s="610"/>
    </row>
    <row r="3" spans="1:10">
      <c r="A3" s="305" t="s">
        <v>45</v>
      </c>
      <c r="B3" s="607" t="str">
        <f>VLOOKUP(A4,Conformación!$A$5:$N$129,2,FALSE)</f>
        <v>CONSORCIO INTRA</v>
      </c>
      <c r="C3" s="607"/>
      <c r="D3" s="607"/>
      <c r="E3" s="85"/>
      <c r="F3" s="85"/>
      <c r="G3" s="86"/>
      <c r="H3" s="86"/>
    </row>
    <row r="4" spans="1:10">
      <c r="A4" s="87">
        <v>3</v>
      </c>
      <c r="B4" s="608" t="str">
        <f>VLOOKUP(A4,Conformación!$A$5:$N$129,4,FALSE)</f>
        <v xml:space="preserve">(Luis Rafael Castillo Vargas 60% - JORGE HEDDY MENESES RENGIFO 40% -  0%- 0%- 0%) </v>
      </c>
      <c r="C4" s="608"/>
      <c r="D4" s="608"/>
      <c r="E4" s="88"/>
      <c r="F4" s="89"/>
      <c r="G4" s="86"/>
      <c r="H4" s="86"/>
    </row>
    <row r="5" spans="1:10">
      <c r="A5" s="87"/>
      <c r="B5" s="608"/>
      <c r="C5" s="608"/>
      <c r="D5" s="608"/>
      <c r="E5" s="85"/>
      <c r="F5" s="85"/>
      <c r="G5" s="86"/>
      <c r="H5" s="86"/>
    </row>
    <row r="6" spans="1:10">
      <c r="A6" s="605" t="s">
        <v>48</v>
      </c>
      <c r="B6" s="606"/>
      <c r="C6" s="606"/>
      <c r="D6" s="606"/>
      <c r="E6" s="606"/>
      <c r="F6" s="606"/>
      <c r="G6" s="606"/>
      <c r="H6" s="606"/>
    </row>
    <row r="7" spans="1:10">
      <c r="A7" s="600" t="str">
        <f>VLOOKUP(A4,Conformación!$A$5:$N$129,5,FALSE)</f>
        <v>Luis Rafael Castillo Vargas</v>
      </c>
      <c r="B7" s="601"/>
      <c r="C7" s="601"/>
      <c r="D7" s="601"/>
      <c r="E7" s="601"/>
      <c r="F7" s="601"/>
      <c r="G7" s="601"/>
      <c r="H7" s="601"/>
    </row>
    <row r="8" spans="1:10">
      <c r="A8" s="602">
        <f>VLOOKUP(A4,Conformación!$A$5:$N$129,6,FALSE)</f>
        <v>0.6</v>
      </c>
      <c r="B8" s="603"/>
      <c r="C8" s="603"/>
      <c r="D8" s="603"/>
      <c r="E8" s="603"/>
      <c r="F8" s="603"/>
      <c r="G8" s="603"/>
      <c r="H8" s="603"/>
    </row>
    <row r="9" spans="1:10">
      <c r="A9" s="369" t="s">
        <v>66</v>
      </c>
      <c r="B9" s="318" t="s">
        <v>67</v>
      </c>
      <c r="C9" s="318" t="s">
        <v>68</v>
      </c>
      <c r="D9" s="318" t="s">
        <v>69</v>
      </c>
      <c r="E9" s="318" t="s">
        <v>70</v>
      </c>
      <c r="F9" s="318" t="s">
        <v>71</v>
      </c>
      <c r="G9" s="318" t="s">
        <v>72</v>
      </c>
      <c r="H9" s="318" t="s">
        <v>73</v>
      </c>
      <c r="I9" s="535" t="s">
        <v>398</v>
      </c>
      <c r="J9" s="535" t="s">
        <v>399</v>
      </c>
    </row>
    <row r="10" spans="1:10">
      <c r="A10" s="266" t="s">
        <v>74</v>
      </c>
      <c r="B10" s="267">
        <f>8.3*30</f>
        <v>249.00000000000003</v>
      </c>
      <c r="C10" s="267">
        <f>3*30</f>
        <v>90</v>
      </c>
      <c r="D10" s="267"/>
      <c r="E10" s="267"/>
      <c r="F10" s="267"/>
      <c r="G10" s="267"/>
      <c r="H10" s="267"/>
      <c r="I10" s="267"/>
      <c r="J10" s="267"/>
    </row>
    <row r="11" spans="1:10">
      <c r="A11" s="266" t="s">
        <v>75</v>
      </c>
      <c r="B11" s="370">
        <v>5750025028.1899996</v>
      </c>
      <c r="C11" s="370">
        <v>435799898.31</v>
      </c>
      <c r="D11" s="370"/>
      <c r="E11" s="370"/>
      <c r="F11" s="370"/>
      <c r="G11" s="370"/>
      <c r="H11" s="370"/>
      <c r="I11" s="370"/>
      <c r="J11" s="370"/>
    </row>
    <row r="12" spans="1:10">
      <c r="A12" s="266" t="s">
        <v>76</v>
      </c>
      <c r="B12" s="294">
        <v>43136</v>
      </c>
      <c r="C12" s="294">
        <v>43227</v>
      </c>
      <c r="D12" s="501"/>
      <c r="E12" s="501"/>
      <c r="F12" s="501"/>
      <c r="G12" s="501"/>
      <c r="H12" s="501"/>
      <c r="I12" s="543"/>
      <c r="J12" s="501"/>
    </row>
    <row r="13" spans="1:10">
      <c r="A13" s="266" t="s">
        <v>410</v>
      </c>
      <c r="B13" s="294"/>
      <c r="C13" s="294"/>
      <c r="D13" s="501"/>
      <c r="E13" s="267"/>
      <c r="F13" s="267"/>
      <c r="G13" s="267"/>
      <c r="H13" s="267"/>
      <c r="I13" s="267"/>
      <c r="J13" s="267"/>
    </row>
    <row r="14" spans="1:10">
      <c r="A14" s="266" t="s">
        <v>77</v>
      </c>
      <c r="B14" s="294"/>
      <c r="C14" s="294"/>
      <c r="D14" s="501"/>
      <c r="E14" s="267"/>
      <c r="F14" s="267"/>
      <c r="G14" s="267"/>
      <c r="H14" s="267"/>
      <c r="I14" s="267"/>
      <c r="J14" s="267"/>
    </row>
    <row r="15" spans="1:10">
      <c r="A15" s="371" t="s">
        <v>78</v>
      </c>
      <c r="B15" s="372">
        <v>0.6</v>
      </c>
      <c r="C15" s="372">
        <v>0.1</v>
      </c>
      <c r="D15" s="372"/>
      <c r="E15" s="372"/>
      <c r="F15" s="372"/>
      <c r="G15" s="372"/>
      <c r="H15" s="372"/>
      <c r="I15" s="372"/>
      <c r="J15" s="372"/>
    </row>
    <row r="16" spans="1:10" ht="25.5">
      <c r="A16" s="373" t="s">
        <v>79</v>
      </c>
      <c r="B16" s="375">
        <v>43249</v>
      </c>
      <c r="C16" s="375">
        <v>43249</v>
      </c>
      <c r="D16" s="375"/>
      <c r="E16" s="375"/>
      <c r="F16" s="375"/>
      <c r="G16" s="375"/>
      <c r="H16" s="375"/>
      <c r="I16" s="375"/>
      <c r="J16" s="375"/>
    </row>
    <row r="17" spans="1:10">
      <c r="A17" s="371" t="s">
        <v>81</v>
      </c>
      <c r="B17" s="502">
        <f>+B16-B12</f>
        <v>113</v>
      </c>
      <c r="C17" s="502">
        <f t="shared" ref="C17" si="0">+C16-C12</f>
        <v>22</v>
      </c>
      <c r="D17" s="502"/>
      <c r="E17" s="502"/>
      <c r="F17" s="502"/>
      <c r="G17" s="502"/>
      <c r="H17" s="502"/>
      <c r="I17" s="502"/>
      <c r="J17" s="502"/>
    </row>
    <row r="18" spans="1:10">
      <c r="A18" s="373" t="s">
        <v>82</v>
      </c>
      <c r="B18" s="502">
        <f>B10-B17</f>
        <v>136.00000000000003</v>
      </c>
      <c r="C18" s="502">
        <f t="shared" ref="C18:J18" si="1">+C10-C17</f>
        <v>68</v>
      </c>
      <c r="D18" s="502"/>
      <c r="E18" s="502"/>
      <c r="F18" s="502"/>
      <c r="G18" s="502">
        <f t="shared" si="1"/>
        <v>0</v>
      </c>
      <c r="H18" s="502">
        <f t="shared" si="1"/>
        <v>0</v>
      </c>
      <c r="I18" s="502">
        <f t="shared" si="1"/>
        <v>0</v>
      </c>
      <c r="J18" s="502">
        <f t="shared" si="1"/>
        <v>0</v>
      </c>
    </row>
    <row r="19" spans="1:10">
      <c r="A19" s="378" t="s">
        <v>83</v>
      </c>
      <c r="B19" s="532">
        <f>+(B11/(B10*30))</f>
        <v>769748.99975769734</v>
      </c>
      <c r="C19" s="532">
        <f>+(C11/(C10*30))</f>
        <v>161407.36974444444</v>
      </c>
      <c r="D19" s="532" t="e">
        <f t="shared" ref="D19:J19" si="2">+(D11/(D10*30))</f>
        <v>#DIV/0!</v>
      </c>
      <c r="E19" s="532" t="e">
        <f t="shared" si="2"/>
        <v>#DIV/0!</v>
      </c>
      <c r="F19" s="532" t="e">
        <f t="shared" si="2"/>
        <v>#DIV/0!</v>
      </c>
      <c r="G19" s="532" t="e">
        <f t="shared" si="2"/>
        <v>#DIV/0!</v>
      </c>
      <c r="H19" s="532" t="e">
        <f t="shared" si="2"/>
        <v>#DIV/0!</v>
      </c>
      <c r="I19" s="532" t="e">
        <f t="shared" si="2"/>
        <v>#DIV/0!</v>
      </c>
      <c r="J19" s="532" t="e">
        <f t="shared" si="2"/>
        <v>#DIV/0!</v>
      </c>
    </row>
    <row r="20" spans="1:10">
      <c r="A20" s="268" t="s">
        <v>84</v>
      </c>
      <c r="B20" s="370">
        <f>+B19*B18*B15</f>
        <v>62811518.38022811</v>
      </c>
      <c r="C20" s="370">
        <f t="shared" ref="C20:J20" si="3">+C19*C18*C15</f>
        <v>1097570.1142622221</v>
      </c>
      <c r="D20" s="370" t="e">
        <f t="shared" si="3"/>
        <v>#DIV/0!</v>
      </c>
      <c r="E20" s="370" t="e">
        <f t="shared" si="3"/>
        <v>#DIV/0!</v>
      </c>
      <c r="F20" s="370" t="e">
        <f t="shared" si="3"/>
        <v>#DIV/0!</v>
      </c>
      <c r="G20" s="370" t="e">
        <f t="shared" si="3"/>
        <v>#DIV/0!</v>
      </c>
      <c r="H20" s="370" t="e">
        <f t="shared" si="3"/>
        <v>#DIV/0!</v>
      </c>
      <c r="I20" s="370" t="e">
        <f t="shared" si="3"/>
        <v>#DIV/0!</v>
      </c>
      <c r="J20" s="370" t="e">
        <f t="shared" si="3"/>
        <v>#DIV/0!</v>
      </c>
    </row>
    <row r="21" spans="1:10">
      <c r="A21" s="604" t="s">
        <v>85</v>
      </c>
      <c r="B21" s="604"/>
      <c r="C21" s="604"/>
      <c r="D21" s="604"/>
      <c r="E21" s="604"/>
      <c r="F21" s="604"/>
      <c r="G21" s="604"/>
      <c r="H21" s="379">
        <v>0</v>
      </c>
      <c r="I21" s="267"/>
      <c r="J21" s="387">
        <f>SUM(B20:C20)</f>
        <v>63909088.494490333</v>
      </c>
    </row>
    <row r="23" spans="1:10">
      <c r="A23" s="84" t="s">
        <v>86</v>
      </c>
      <c r="E23" s="582"/>
    </row>
    <row r="25" spans="1:10">
      <c r="A25" s="605" t="s">
        <v>49</v>
      </c>
      <c r="B25" s="606"/>
      <c r="C25" s="606"/>
      <c r="D25" s="606"/>
      <c r="E25" s="606"/>
      <c r="F25" s="606"/>
      <c r="G25" s="606"/>
      <c r="H25" s="606"/>
    </row>
    <row r="26" spans="1:10">
      <c r="A26" s="600" t="str">
        <f>VLOOKUP(A4,Conformación!$A$5:$N$129,7,FALSE)</f>
        <v>JORGE HEDDY MENESES RENGIFO</v>
      </c>
      <c r="B26" s="601"/>
      <c r="C26" s="601"/>
      <c r="D26" s="601"/>
      <c r="E26" s="601"/>
      <c r="F26" s="601"/>
      <c r="G26" s="601"/>
      <c r="H26" s="601"/>
    </row>
    <row r="27" spans="1:10">
      <c r="A27" s="602">
        <f>VLOOKUP(A4,Conformación!$A$5:$N$129,8,FALSE)</f>
        <v>0.4</v>
      </c>
      <c r="B27" s="603"/>
      <c r="C27" s="603"/>
      <c r="D27" s="603"/>
      <c r="E27" s="603"/>
      <c r="F27" s="603"/>
      <c r="G27" s="603"/>
      <c r="H27" s="603"/>
    </row>
    <row r="28" spans="1:10">
      <c r="A28" s="369" t="s">
        <v>66</v>
      </c>
      <c r="B28" s="318" t="s">
        <v>67</v>
      </c>
      <c r="C28" s="318" t="s">
        <v>68</v>
      </c>
      <c r="D28" s="318" t="s">
        <v>69</v>
      </c>
      <c r="E28" s="318" t="s">
        <v>70</v>
      </c>
      <c r="F28" s="318" t="s">
        <v>71</v>
      </c>
      <c r="G28" s="318" t="s">
        <v>72</v>
      </c>
      <c r="H28" s="318" t="s">
        <v>73</v>
      </c>
      <c r="I28" s="531" t="s">
        <v>398</v>
      </c>
    </row>
    <row r="29" spans="1:10">
      <c r="A29" s="266" t="s">
        <v>87</v>
      </c>
      <c r="B29" s="267"/>
      <c r="C29" s="267"/>
      <c r="D29" s="267"/>
      <c r="E29" s="267"/>
      <c r="F29" s="267"/>
      <c r="G29" s="267"/>
      <c r="H29" s="267"/>
      <c r="I29" s="267"/>
    </row>
    <row r="30" spans="1:10">
      <c r="A30" s="266" t="s">
        <v>88</v>
      </c>
      <c r="B30" s="267"/>
      <c r="C30" s="267"/>
      <c r="D30" s="267"/>
      <c r="E30" s="267"/>
      <c r="F30" s="267"/>
      <c r="G30" s="267"/>
      <c r="H30" s="267"/>
      <c r="I30" s="267"/>
    </row>
    <row r="31" spans="1:10">
      <c r="A31" s="266" t="s">
        <v>75</v>
      </c>
      <c r="B31" s="532"/>
      <c r="C31" s="380"/>
      <c r="D31" s="380"/>
      <c r="E31" s="380"/>
      <c r="F31" s="380"/>
      <c r="G31" s="380"/>
      <c r="H31" s="380"/>
      <c r="I31" s="380"/>
    </row>
    <row r="32" spans="1:10">
      <c r="A32" s="266" t="s">
        <v>76</v>
      </c>
      <c r="B32" s="294"/>
      <c r="C32" s="294"/>
      <c r="D32" s="501"/>
      <c r="E32" s="501"/>
      <c r="F32" s="501"/>
      <c r="G32" s="501"/>
      <c r="H32" s="501"/>
      <c r="I32" s="501"/>
    </row>
    <row r="33" spans="1:9">
      <c r="A33" s="266" t="s">
        <v>77</v>
      </c>
      <c r="B33" s="294"/>
      <c r="C33" s="294"/>
      <c r="D33" s="267"/>
      <c r="E33" s="267"/>
      <c r="F33" s="267"/>
      <c r="G33" s="267"/>
      <c r="H33" s="267"/>
      <c r="I33" s="267"/>
    </row>
    <row r="34" spans="1:9">
      <c r="A34" s="266" t="s">
        <v>411</v>
      </c>
      <c r="B34" s="294"/>
      <c r="C34" s="294"/>
      <c r="D34" s="267"/>
      <c r="E34" s="267"/>
      <c r="F34" s="267"/>
      <c r="G34" s="267"/>
      <c r="H34" s="267"/>
      <c r="I34" s="267"/>
    </row>
    <row r="35" spans="1:9">
      <c r="A35" s="371" t="s">
        <v>78</v>
      </c>
      <c r="B35" s="271"/>
      <c r="C35" s="372"/>
      <c r="D35" s="271"/>
      <c r="E35" s="271"/>
      <c r="F35" s="271"/>
      <c r="G35" s="271"/>
      <c r="H35" s="271"/>
      <c r="I35" s="271"/>
    </row>
    <row r="36" spans="1:9" ht="25.5">
      <c r="A36" s="373" t="s">
        <v>79</v>
      </c>
      <c r="B36" s="375"/>
      <c r="C36" s="375"/>
      <c r="D36" s="375"/>
      <c r="E36" s="375"/>
      <c r="F36" s="375"/>
      <c r="G36" s="375"/>
      <c r="H36" s="375"/>
      <c r="I36" s="375"/>
    </row>
    <row r="37" spans="1:9">
      <c r="A37" s="371" t="s">
        <v>81</v>
      </c>
      <c r="B37" s="502">
        <f>+B36-B32-14</f>
        <v>-14</v>
      </c>
      <c r="C37" s="502">
        <f>+C36-C32-72</f>
        <v>-72</v>
      </c>
      <c r="D37" s="502">
        <f t="shared" ref="D37:I37" si="4">+D36-D32</f>
        <v>0</v>
      </c>
      <c r="E37" s="502">
        <f t="shared" si="4"/>
        <v>0</v>
      </c>
      <c r="F37" s="502">
        <f t="shared" si="4"/>
        <v>0</v>
      </c>
      <c r="G37" s="502">
        <f t="shared" si="4"/>
        <v>0</v>
      </c>
      <c r="H37" s="502">
        <f t="shared" si="4"/>
        <v>0</v>
      </c>
      <c r="I37" s="502">
        <f t="shared" si="4"/>
        <v>0</v>
      </c>
    </row>
    <row r="38" spans="1:9">
      <c r="A38" s="373" t="s">
        <v>82</v>
      </c>
      <c r="B38" s="519">
        <f>+B29-B37</f>
        <v>14</v>
      </c>
      <c r="C38" s="519">
        <f>+C29-C37</f>
        <v>72</v>
      </c>
      <c r="D38" s="267"/>
      <c r="E38" s="267"/>
      <c r="F38" s="267"/>
      <c r="G38" s="267"/>
      <c r="H38" s="267"/>
      <c r="I38" s="267"/>
    </row>
    <row r="39" spans="1:9">
      <c r="A39" s="378" t="s">
        <v>83</v>
      </c>
      <c r="B39" s="532" t="e">
        <f>+(B31/(B29*30))</f>
        <v>#DIV/0!</v>
      </c>
      <c r="C39" s="532" t="e">
        <f t="shared" ref="C39:I39" si="5">+(C31/(C29*30))</f>
        <v>#DIV/0!</v>
      </c>
      <c r="D39" s="532" t="e">
        <f t="shared" si="5"/>
        <v>#DIV/0!</v>
      </c>
      <c r="E39" s="532" t="e">
        <f t="shared" si="5"/>
        <v>#DIV/0!</v>
      </c>
      <c r="F39" s="532" t="e">
        <f t="shared" si="5"/>
        <v>#DIV/0!</v>
      </c>
      <c r="G39" s="532" t="e">
        <f t="shared" si="5"/>
        <v>#DIV/0!</v>
      </c>
      <c r="H39" s="532" t="e">
        <f t="shared" si="5"/>
        <v>#DIV/0!</v>
      </c>
      <c r="I39" s="532" t="e">
        <f t="shared" si="5"/>
        <v>#DIV/0!</v>
      </c>
    </row>
    <row r="40" spans="1:9">
      <c r="A40" s="268" t="s">
        <v>84</v>
      </c>
      <c r="B40" s="370" t="e">
        <f>+B39*B38*B35</f>
        <v>#DIV/0!</v>
      </c>
      <c r="C40" s="370" t="e">
        <f t="shared" ref="C40:I40" si="6">+C39*C38*C35</f>
        <v>#DIV/0!</v>
      </c>
      <c r="D40" s="370" t="e">
        <f t="shared" si="6"/>
        <v>#DIV/0!</v>
      </c>
      <c r="E40" s="370" t="e">
        <f t="shared" si="6"/>
        <v>#DIV/0!</v>
      </c>
      <c r="F40" s="370" t="e">
        <f t="shared" si="6"/>
        <v>#DIV/0!</v>
      </c>
      <c r="G40" s="370" t="e">
        <f t="shared" si="6"/>
        <v>#DIV/0!</v>
      </c>
      <c r="H40" s="370" t="e">
        <f t="shared" si="6"/>
        <v>#DIV/0!</v>
      </c>
      <c r="I40" s="370" t="e">
        <f t="shared" si="6"/>
        <v>#DIV/0!</v>
      </c>
    </row>
    <row r="41" spans="1:9">
      <c r="A41" s="604" t="s">
        <v>85</v>
      </c>
      <c r="B41" s="604"/>
      <c r="C41" s="604"/>
      <c r="D41" s="604"/>
      <c r="E41" s="604"/>
      <c r="F41" s="604"/>
      <c r="G41" s="604"/>
      <c r="H41" s="381">
        <v>0</v>
      </c>
    </row>
    <row r="43" spans="1:9">
      <c r="A43" s="84" t="s">
        <v>86</v>
      </c>
      <c r="E43" s="544">
        <f>+B34-B33</f>
        <v>0</v>
      </c>
      <c r="F43" s="544">
        <f>+C34-C33</f>
        <v>0</v>
      </c>
    </row>
    <row r="44" spans="1:9">
      <c r="A44" s="49" t="s">
        <v>89</v>
      </c>
    </row>
    <row r="45" spans="1:9" hidden="1">
      <c r="A45" s="605" t="s">
        <v>8</v>
      </c>
      <c r="B45" s="606"/>
      <c r="C45" s="606"/>
      <c r="D45" s="606"/>
      <c r="E45" s="606"/>
      <c r="F45" s="606"/>
      <c r="G45" s="606"/>
      <c r="H45" s="606"/>
    </row>
    <row r="46" spans="1:9" hidden="1">
      <c r="A46" s="600">
        <f>VLOOKUP(A4,Conformación!$A$5:$N$129,9,FALSE)</f>
        <v>0</v>
      </c>
      <c r="B46" s="601"/>
      <c r="C46" s="601"/>
      <c r="D46" s="601"/>
      <c r="E46" s="601"/>
      <c r="F46" s="601"/>
      <c r="G46" s="601"/>
      <c r="H46" s="601"/>
    </row>
    <row r="47" spans="1:9" hidden="1">
      <c r="A47" s="602">
        <f>VLOOKUP(A4,Conformación!$A$5:$N$129,10,FALSE)</f>
        <v>0</v>
      </c>
      <c r="B47" s="603"/>
      <c r="C47" s="603"/>
      <c r="D47" s="603"/>
      <c r="E47" s="603"/>
      <c r="F47" s="603"/>
      <c r="G47" s="603"/>
      <c r="H47" s="603"/>
    </row>
    <row r="48" spans="1:9" hidden="1">
      <c r="A48" s="369" t="s">
        <v>66</v>
      </c>
      <c r="B48" s="318" t="s">
        <v>67</v>
      </c>
      <c r="C48" s="318" t="s">
        <v>68</v>
      </c>
      <c r="D48" s="318" t="s">
        <v>69</v>
      </c>
      <c r="E48" s="318" t="s">
        <v>70</v>
      </c>
      <c r="F48" s="318" t="s">
        <v>71</v>
      </c>
      <c r="G48" s="318" t="s">
        <v>72</v>
      </c>
      <c r="H48" s="318" t="s">
        <v>73</v>
      </c>
    </row>
    <row r="49" spans="1:9" hidden="1">
      <c r="A49" s="266" t="s">
        <v>74</v>
      </c>
      <c r="B49" s="267"/>
      <c r="C49" s="267"/>
      <c r="D49" s="267"/>
      <c r="E49" s="267"/>
      <c r="F49" s="267"/>
      <c r="G49" s="267"/>
      <c r="H49" s="267"/>
    </row>
    <row r="50" spans="1:9" hidden="1">
      <c r="A50" s="266" t="s">
        <v>75</v>
      </c>
      <c r="B50" s="267"/>
      <c r="C50" s="267"/>
      <c r="D50" s="267"/>
      <c r="E50" s="267"/>
      <c r="F50" s="267"/>
      <c r="G50" s="267"/>
      <c r="H50" s="267"/>
    </row>
    <row r="51" spans="1:9" hidden="1">
      <c r="A51" s="266" t="s">
        <v>76</v>
      </c>
      <c r="B51" s="501"/>
      <c r="C51" s="501"/>
      <c r="D51" s="501"/>
      <c r="E51" s="267"/>
      <c r="F51" s="267"/>
      <c r="G51" s="267"/>
      <c r="H51" s="267"/>
    </row>
    <row r="52" spans="1:9" hidden="1">
      <c r="A52" s="266" t="s">
        <v>77</v>
      </c>
      <c r="B52" s="501"/>
      <c r="C52" s="267"/>
      <c r="D52" s="267"/>
      <c r="E52" s="267"/>
      <c r="F52" s="267"/>
      <c r="G52" s="267"/>
      <c r="H52" s="267"/>
    </row>
    <row r="53" spans="1:9" hidden="1">
      <c r="A53" s="371" t="s">
        <v>78</v>
      </c>
      <c r="B53" s="271">
        <v>0.51</v>
      </c>
      <c r="C53" s="271">
        <v>1</v>
      </c>
      <c r="D53" s="271">
        <v>0.33</v>
      </c>
      <c r="E53" s="267"/>
      <c r="F53" s="267"/>
      <c r="G53" s="267"/>
      <c r="H53" s="267"/>
    </row>
    <row r="54" spans="1:9" ht="25.5" hidden="1">
      <c r="A54" s="373" t="s">
        <v>79</v>
      </c>
      <c r="B54" s="375">
        <v>43201</v>
      </c>
      <c r="C54" s="375">
        <v>43201</v>
      </c>
      <c r="D54" s="375">
        <v>43201</v>
      </c>
      <c r="E54" s="376"/>
      <c r="F54" s="376"/>
      <c r="G54" s="376"/>
      <c r="H54" s="376"/>
      <c r="I54" s="27" t="s">
        <v>80</v>
      </c>
    </row>
    <row r="55" spans="1:9" hidden="1">
      <c r="A55" s="371" t="s">
        <v>81</v>
      </c>
      <c r="B55" s="501">
        <f>+B52-B51</f>
        <v>0</v>
      </c>
      <c r="C55" s="383">
        <f t="shared" ref="C55:D55" si="7">+C54-C51</f>
        <v>43201</v>
      </c>
      <c r="D55" s="383">
        <f t="shared" si="7"/>
        <v>43201</v>
      </c>
      <c r="E55" s="267"/>
      <c r="F55" s="267"/>
      <c r="G55" s="267"/>
      <c r="H55" s="267"/>
    </row>
    <row r="56" spans="1:9" hidden="1">
      <c r="A56" s="373" t="s">
        <v>82</v>
      </c>
      <c r="B56" s="267">
        <f>+B49-B55</f>
        <v>0</v>
      </c>
      <c r="C56" s="267">
        <f>+C49-C55</f>
        <v>-43201</v>
      </c>
      <c r="D56" s="267">
        <f>+D49-D55</f>
        <v>-43201</v>
      </c>
      <c r="E56" s="267"/>
      <c r="F56" s="267"/>
      <c r="G56" s="267"/>
      <c r="H56" s="267"/>
    </row>
    <row r="57" spans="1:9" hidden="1">
      <c r="A57" s="378" t="s">
        <v>83</v>
      </c>
      <c r="B57" s="267" t="e">
        <f>+(B50/(B49*30))</f>
        <v>#DIV/0!</v>
      </c>
      <c r="C57" s="267" t="e">
        <f t="shared" ref="C57:H57" si="8">+(C50/(C49*30))</f>
        <v>#DIV/0!</v>
      </c>
      <c r="D57" s="267" t="e">
        <f t="shared" si="8"/>
        <v>#DIV/0!</v>
      </c>
      <c r="E57" s="267" t="e">
        <f t="shared" si="8"/>
        <v>#DIV/0!</v>
      </c>
      <c r="F57" s="267" t="e">
        <f t="shared" si="8"/>
        <v>#DIV/0!</v>
      </c>
      <c r="G57" s="267" t="e">
        <f t="shared" si="8"/>
        <v>#DIV/0!</v>
      </c>
      <c r="H57" s="267" t="e">
        <f t="shared" si="8"/>
        <v>#DIV/0!</v>
      </c>
    </row>
    <row r="58" spans="1:9" hidden="1">
      <c r="A58" s="268" t="s">
        <v>84</v>
      </c>
      <c r="B58" s="267" t="e">
        <f>+B57*B56*B53</f>
        <v>#DIV/0!</v>
      </c>
      <c r="C58" s="267" t="e">
        <f t="shared" ref="C58" si="9">+C57*C56*C53</f>
        <v>#DIV/0!</v>
      </c>
      <c r="D58" s="267" t="e">
        <f t="shared" ref="D58" si="10">+D57*D56*D53</f>
        <v>#DIV/0!</v>
      </c>
      <c r="E58" s="267" t="e">
        <f t="shared" ref="E58" si="11">+E57*E56*E53</f>
        <v>#DIV/0!</v>
      </c>
      <c r="F58" s="267" t="e">
        <f t="shared" ref="F58" si="12">+F57*F56*F53</f>
        <v>#DIV/0!</v>
      </c>
      <c r="G58" s="267" t="e">
        <f t="shared" ref="G58" si="13">+G57*G56*G53</f>
        <v>#DIV/0!</v>
      </c>
      <c r="H58" s="267" t="e">
        <f t="shared" ref="H58" si="14">+H57*H56*H53</f>
        <v>#DIV/0!</v>
      </c>
    </row>
    <row r="59" spans="1:9" hidden="1">
      <c r="A59" s="604" t="s">
        <v>85</v>
      </c>
      <c r="B59" s="604"/>
      <c r="C59" s="604"/>
      <c r="D59" s="604"/>
      <c r="E59" s="604"/>
      <c r="F59" s="604"/>
      <c r="G59" s="604"/>
      <c r="H59" s="268" t="e">
        <f>SUM(B58:D58)</f>
        <v>#DIV/0!</v>
      </c>
    </row>
    <row r="60" spans="1:9" hidden="1"/>
    <row r="61" spans="1:9" hidden="1">
      <c r="A61" s="84" t="s">
        <v>86</v>
      </c>
    </row>
    <row r="62" spans="1:9" hidden="1"/>
    <row r="63" spans="1:9" hidden="1">
      <c r="A63" s="605" t="s">
        <v>10</v>
      </c>
      <c r="B63" s="606"/>
      <c r="C63" s="606"/>
      <c r="D63" s="606"/>
      <c r="E63" s="606"/>
      <c r="F63" s="606"/>
      <c r="G63" s="606"/>
      <c r="H63" s="606"/>
    </row>
    <row r="64" spans="1:9" hidden="1">
      <c r="A64" s="600">
        <f>VLOOKUP(A4,Conformación!$A$5:$N$129,11,FALSE)</f>
        <v>0</v>
      </c>
      <c r="B64" s="601"/>
      <c r="C64" s="601"/>
      <c r="D64" s="601"/>
      <c r="E64" s="601"/>
      <c r="F64" s="601"/>
      <c r="G64" s="601"/>
      <c r="H64" s="601"/>
    </row>
    <row r="65" spans="1:9" hidden="1">
      <c r="A65" s="602">
        <f>VLOOKUP(A4,Conformación!$A$5:$N$129,12,FALSE)</f>
        <v>0</v>
      </c>
      <c r="B65" s="603"/>
      <c r="C65" s="603"/>
      <c r="D65" s="603"/>
      <c r="E65" s="603"/>
      <c r="F65" s="603"/>
      <c r="G65" s="603"/>
      <c r="H65" s="603"/>
    </row>
    <row r="66" spans="1:9" hidden="1">
      <c r="A66" s="369" t="s">
        <v>66</v>
      </c>
      <c r="B66" s="318" t="s">
        <v>67</v>
      </c>
      <c r="C66" s="318" t="s">
        <v>68</v>
      </c>
      <c r="D66" s="318" t="s">
        <v>69</v>
      </c>
      <c r="E66" s="318" t="s">
        <v>70</v>
      </c>
      <c r="F66" s="318" t="s">
        <v>71</v>
      </c>
      <c r="G66" s="318" t="s">
        <v>72</v>
      </c>
      <c r="H66" s="318" t="s">
        <v>73</v>
      </c>
    </row>
    <row r="67" spans="1:9" hidden="1">
      <c r="A67" s="266" t="s">
        <v>74</v>
      </c>
      <c r="B67" s="267"/>
      <c r="C67" s="267"/>
      <c r="D67" s="267"/>
      <c r="E67" s="267"/>
      <c r="F67" s="267"/>
      <c r="G67" s="267"/>
      <c r="H67" s="267"/>
    </row>
    <row r="68" spans="1:9" hidden="1">
      <c r="A68" s="266" t="s">
        <v>75</v>
      </c>
      <c r="B68" s="267"/>
      <c r="C68" s="267"/>
      <c r="D68" s="267"/>
      <c r="E68" s="267"/>
      <c r="F68" s="267"/>
      <c r="G68" s="267"/>
      <c r="H68" s="267"/>
    </row>
    <row r="69" spans="1:9" hidden="1">
      <c r="A69" s="266" t="s">
        <v>76</v>
      </c>
      <c r="B69" s="267"/>
      <c r="C69" s="267"/>
      <c r="D69" s="267"/>
      <c r="E69" s="267"/>
      <c r="F69" s="267"/>
      <c r="G69" s="267"/>
      <c r="H69" s="267"/>
    </row>
    <row r="70" spans="1:9" hidden="1">
      <c r="A70" s="371" t="s">
        <v>78</v>
      </c>
      <c r="B70" s="267"/>
      <c r="C70" s="267"/>
      <c r="D70" s="267"/>
      <c r="E70" s="267"/>
      <c r="F70" s="267"/>
      <c r="G70" s="267"/>
      <c r="H70" s="267"/>
    </row>
    <row r="71" spans="1:9" ht="25.5" hidden="1">
      <c r="A71" s="373" t="s">
        <v>79</v>
      </c>
      <c r="B71" s="376"/>
      <c r="C71" s="376"/>
      <c r="D71" s="376"/>
      <c r="E71" s="376"/>
      <c r="F71" s="376"/>
      <c r="G71" s="376"/>
      <c r="H71" s="376"/>
      <c r="I71" s="27" t="s">
        <v>80</v>
      </c>
    </row>
    <row r="72" spans="1:9" hidden="1">
      <c r="A72" s="371" t="s">
        <v>81</v>
      </c>
      <c r="B72" s="267"/>
      <c r="C72" s="267"/>
      <c r="D72" s="267"/>
      <c r="E72" s="267"/>
      <c r="F72" s="267"/>
      <c r="G72" s="267"/>
      <c r="H72" s="267"/>
    </row>
    <row r="73" spans="1:9" hidden="1">
      <c r="A73" s="373" t="s">
        <v>82</v>
      </c>
      <c r="B73" s="267"/>
      <c r="C73" s="267"/>
      <c r="D73" s="267"/>
      <c r="E73" s="267"/>
      <c r="F73" s="267"/>
      <c r="G73" s="267"/>
      <c r="H73" s="267"/>
    </row>
    <row r="74" spans="1:9" hidden="1">
      <c r="A74" s="378" t="s">
        <v>83</v>
      </c>
      <c r="B74" s="267" t="e">
        <f>+(B68/(B67*30))</f>
        <v>#DIV/0!</v>
      </c>
      <c r="C74" s="267" t="e">
        <f t="shared" ref="C74:H74" si="15">+(C68/(C67*30))</f>
        <v>#DIV/0!</v>
      </c>
      <c r="D74" s="267" t="e">
        <f t="shared" si="15"/>
        <v>#DIV/0!</v>
      </c>
      <c r="E74" s="267" t="e">
        <f t="shared" si="15"/>
        <v>#DIV/0!</v>
      </c>
      <c r="F74" s="267" t="e">
        <f t="shared" si="15"/>
        <v>#DIV/0!</v>
      </c>
      <c r="G74" s="267" t="e">
        <f t="shared" si="15"/>
        <v>#DIV/0!</v>
      </c>
      <c r="H74" s="267" t="e">
        <f t="shared" si="15"/>
        <v>#DIV/0!</v>
      </c>
    </row>
    <row r="75" spans="1:9" hidden="1">
      <c r="A75" s="268" t="s">
        <v>84</v>
      </c>
      <c r="B75" s="267" t="e">
        <f>+B74*B73*B70</f>
        <v>#DIV/0!</v>
      </c>
      <c r="C75" s="267" t="e">
        <f t="shared" ref="C75" si="16">+C74*C73*C70</f>
        <v>#DIV/0!</v>
      </c>
      <c r="D75" s="267" t="e">
        <f t="shared" ref="D75" si="17">+D74*D73*D70</f>
        <v>#DIV/0!</v>
      </c>
      <c r="E75" s="267" t="e">
        <f t="shared" ref="E75" si="18">+E74*E73*E70</f>
        <v>#DIV/0!</v>
      </c>
      <c r="F75" s="267" t="e">
        <f t="shared" ref="F75" si="19">+F74*F73*F70</f>
        <v>#DIV/0!</v>
      </c>
      <c r="G75" s="267" t="e">
        <f t="shared" ref="G75" si="20">+G74*G73*G70</f>
        <v>#DIV/0!</v>
      </c>
      <c r="H75" s="267" t="e">
        <f t="shared" ref="H75" si="21">+H74*H73*H70</f>
        <v>#DIV/0!</v>
      </c>
    </row>
    <row r="76" spans="1:9" hidden="1">
      <c r="A76" s="604" t="s">
        <v>85</v>
      </c>
      <c r="B76" s="604"/>
      <c r="C76" s="604"/>
      <c r="D76" s="604"/>
      <c r="E76" s="604"/>
      <c r="F76" s="604"/>
      <c r="G76" s="604"/>
      <c r="H76" s="268" t="e">
        <f>SUM(B75:H75)</f>
        <v>#DIV/0!</v>
      </c>
    </row>
    <row r="77" spans="1:9" hidden="1"/>
    <row r="78" spans="1:9" hidden="1">
      <c r="A78" s="84" t="s">
        <v>86</v>
      </c>
    </row>
    <row r="79" spans="1:9" hidden="1"/>
    <row r="81" spans="1:9">
      <c r="A81" s="305" t="s">
        <v>45</v>
      </c>
      <c r="B81" s="607" t="str">
        <f>VLOOKUP(A82,Conformación!$A$5:$N$129,2,FALSE)</f>
        <v xml:space="preserve">CONSORCIO INTRADOMICILIARIAS 2018 </v>
      </c>
      <c r="C81" s="607"/>
      <c r="D81" s="607"/>
      <c r="E81" s="85"/>
      <c r="F81" s="85"/>
      <c r="G81" s="86"/>
      <c r="H81" s="86"/>
    </row>
    <row r="82" spans="1:9">
      <c r="A82" s="87">
        <v>4</v>
      </c>
      <c r="B82" s="608" t="str">
        <f>VLOOKUP(A82,Conformación!$A$5:$N$129,4,FALSE)</f>
        <v xml:space="preserve">(WILLIAM CARDONA OLMOS SAS 30% - William Cardona Olmos 70% -  0%- 0%- 0%) </v>
      </c>
      <c r="C82" s="608"/>
      <c r="D82" s="608"/>
      <c r="E82" s="88"/>
      <c r="F82" s="89"/>
      <c r="G82" s="86"/>
      <c r="H82" s="86"/>
    </row>
    <row r="83" spans="1:9">
      <c r="A83" s="87"/>
      <c r="B83" s="608"/>
      <c r="C83" s="608"/>
      <c r="D83" s="608"/>
      <c r="E83" s="85"/>
      <c r="F83" s="85"/>
      <c r="G83" s="86"/>
      <c r="H83" s="86"/>
    </row>
    <row r="84" spans="1:9">
      <c r="A84" s="605" t="s">
        <v>48</v>
      </c>
      <c r="B84" s="606"/>
      <c r="C84" s="606"/>
      <c r="D84" s="606"/>
      <c r="E84" s="606"/>
      <c r="F84" s="606"/>
      <c r="G84" s="606"/>
      <c r="H84" s="606"/>
    </row>
    <row r="85" spans="1:9">
      <c r="A85" s="600" t="str">
        <f>VLOOKUP(A82,Conformación!$A$5:$N$129,5,FALSE)</f>
        <v>WILLIAM CARDONA OLMOS SAS</v>
      </c>
      <c r="B85" s="601"/>
      <c r="C85" s="601"/>
      <c r="D85" s="601"/>
      <c r="E85" s="601"/>
      <c r="F85" s="601"/>
      <c r="G85" s="601"/>
      <c r="H85" s="601"/>
    </row>
    <row r="86" spans="1:9">
      <c r="A86" s="602">
        <f>VLOOKUP(A82,Conformación!$A$5:$N$129,6,FALSE)</f>
        <v>0.3</v>
      </c>
      <c r="B86" s="603"/>
      <c r="C86" s="603"/>
      <c r="D86" s="603"/>
      <c r="E86" s="603"/>
      <c r="F86" s="603"/>
      <c r="G86" s="603"/>
      <c r="H86" s="603"/>
    </row>
    <row r="87" spans="1:9">
      <c r="A87" s="559" t="s">
        <v>66</v>
      </c>
      <c r="B87" s="548" t="s">
        <v>67</v>
      </c>
      <c r="C87" s="548" t="s">
        <v>68</v>
      </c>
      <c r="D87" s="548" t="s">
        <v>69</v>
      </c>
      <c r="E87" s="548" t="s">
        <v>70</v>
      </c>
      <c r="F87" s="548" t="s">
        <v>71</v>
      </c>
      <c r="G87" s="548" t="s">
        <v>72</v>
      </c>
      <c r="H87" s="548" t="s">
        <v>73</v>
      </c>
      <c r="I87" s="548" t="s">
        <v>398</v>
      </c>
    </row>
    <row r="88" spans="1:9">
      <c r="A88" s="560" t="s">
        <v>74</v>
      </c>
      <c r="B88" s="549">
        <f>8*30</f>
        <v>240</v>
      </c>
      <c r="C88" s="550">
        <f>3*30</f>
        <v>90</v>
      </c>
      <c r="D88" s="550">
        <f>5*30</f>
        <v>150</v>
      </c>
      <c r="E88" s="550">
        <f>14*30</f>
        <v>420</v>
      </c>
      <c r="F88" s="550">
        <f>6*30</f>
        <v>180</v>
      </c>
      <c r="G88" s="549">
        <f>7*30</f>
        <v>210</v>
      </c>
      <c r="H88" s="549">
        <f>13*30</f>
        <v>390</v>
      </c>
      <c r="I88" s="549">
        <f>16*30</f>
        <v>480</v>
      </c>
    </row>
    <row r="89" spans="1:9">
      <c r="A89" s="560" t="s">
        <v>75</v>
      </c>
      <c r="B89" s="551">
        <v>4539201998</v>
      </c>
      <c r="C89" s="551">
        <v>454608067</v>
      </c>
      <c r="D89" s="551">
        <v>558608749</v>
      </c>
      <c r="E89" s="551">
        <v>5299000000</v>
      </c>
      <c r="F89" s="551">
        <v>2039677198</v>
      </c>
      <c r="G89" s="552">
        <v>1416483960</v>
      </c>
      <c r="H89" s="552">
        <v>904447560</v>
      </c>
      <c r="I89" s="552">
        <v>6844418513.1800003</v>
      </c>
    </row>
    <row r="90" spans="1:9">
      <c r="A90" s="560" t="s">
        <v>76</v>
      </c>
      <c r="B90" s="553">
        <v>43249</v>
      </c>
      <c r="C90" s="553">
        <v>43249</v>
      </c>
      <c r="D90" s="553">
        <v>43192</v>
      </c>
      <c r="E90" s="553">
        <v>43174</v>
      </c>
      <c r="F90" s="553">
        <v>43122</v>
      </c>
      <c r="G90" s="553">
        <v>43075</v>
      </c>
      <c r="H90" s="553">
        <v>42734</v>
      </c>
      <c r="I90" s="553">
        <v>42502</v>
      </c>
    </row>
    <row r="91" spans="1:9">
      <c r="A91" s="561" t="s">
        <v>78</v>
      </c>
      <c r="B91" s="554">
        <v>0.6</v>
      </c>
      <c r="C91" s="554">
        <v>0.9</v>
      </c>
      <c r="D91" s="554">
        <v>0.3</v>
      </c>
      <c r="E91" s="554">
        <v>0.2</v>
      </c>
      <c r="F91" s="554">
        <v>0.1</v>
      </c>
      <c r="G91" s="554">
        <v>0.7</v>
      </c>
      <c r="H91" s="554">
        <v>0.9</v>
      </c>
      <c r="I91" s="554">
        <v>0.14000000000000001</v>
      </c>
    </row>
    <row r="92" spans="1:9" ht="25.5">
      <c r="A92" s="562" t="s">
        <v>79</v>
      </c>
      <c r="B92" s="555">
        <v>43249</v>
      </c>
      <c r="C92" s="555">
        <v>43249</v>
      </c>
      <c r="D92" s="555">
        <v>43249</v>
      </c>
      <c r="E92" s="555">
        <v>43249</v>
      </c>
      <c r="F92" s="555">
        <v>43249</v>
      </c>
      <c r="G92" s="555">
        <v>43249</v>
      </c>
      <c r="H92" s="555">
        <v>43249</v>
      </c>
      <c r="I92" s="555">
        <v>43249</v>
      </c>
    </row>
    <row r="93" spans="1:9">
      <c r="A93" s="560" t="s">
        <v>77</v>
      </c>
      <c r="B93" s="549"/>
      <c r="C93" s="549"/>
      <c r="D93" s="556"/>
      <c r="E93" s="556"/>
      <c r="F93" s="556"/>
      <c r="G93" s="556"/>
      <c r="H93" s="557">
        <v>42880</v>
      </c>
      <c r="I93" s="27"/>
    </row>
    <row r="94" spans="1:9">
      <c r="A94" s="561" t="s">
        <v>81</v>
      </c>
      <c r="B94" s="558">
        <f>+B92-B90</f>
        <v>0</v>
      </c>
      <c r="C94" s="558">
        <f>+C92-C90</f>
        <v>0</v>
      </c>
      <c r="D94" s="558">
        <f>+D92-D90</f>
        <v>57</v>
      </c>
      <c r="E94" s="549">
        <f>+E92-E90</f>
        <v>75</v>
      </c>
      <c r="F94" s="549">
        <f>+F92-F90</f>
        <v>127</v>
      </c>
      <c r="G94" s="549">
        <f t="shared" ref="G94:I94" si="22">+G92-G90</f>
        <v>174</v>
      </c>
      <c r="H94" s="553">
        <f>+H93-H90</f>
        <v>146</v>
      </c>
      <c r="I94" s="549">
        <f t="shared" si="22"/>
        <v>747</v>
      </c>
    </row>
    <row r="95" spans="1:9">
      <c r="A95" s="562" t="s">
        <v>82</v>
      </c>
      <c r="B95" s="550">
        <f>+B88-B94</f>
        <v>240</v>
      </c>
      <c r="C95" s="550">
        <f t="shared" ref="C95:E95" si="23">+C88-C94</f>
        <v>90</v>
      </c>
      <c r="D95" s="550">
        <f t="shared" si="23"/>
        <v>93</v>
      </c>
      <c r="E95" s="550">
        <f t="shared" si="23"/>
        <v>345</v>
      </c>
      <c r="F95" s="550">
        <f>+F88-F94</f>
        <v>53</v>
      </c>
      <c r="G95" s="550">
        <f t="shared" ref="G95:I95" si="24">+G88-G94</f>
        <v>36</v>
      </c>
      <c r="H95" s="550">
        <f t="shared" si="24"/>
        <v>244</v>
      </c>
      <c r="I95" s="550">
        <f t="shared" si="24"/>
        <v>-267</v>
      </c>
    </row>
    <row r="96" spans="1:9">
      <c r="A96" s="563" t="s">
        <v>83</v>
      </c>
      <c r="B96" s="551">
        <f>+(B89/(B88*30))</f>
        <v>630444.72194444446</v>
      </c>
      <c r="C96" s="551">
        <f t="shared" ref="C96:I96" si="25">+(C89/(C88*30))</f>
        <v>168373.35814814814</v>
      </c>
      <c r="D96" s="551">
        <f t="shared" si="25"/>
        <v>124135.27755555556</v>
      </c>
      <c r="E96" s="551">
        <f t="shared" si="25"/>
        <v>420555.55555555556</v>
      </c>
      <c r="F96" s="551">
        <f t="shared" si="25"/>
        <v>377717.9996296296</v>
      </c>
      <c r="G96" s="551">
        <f t="shared" si="25"/>
        <v>224838.7238095238</v>
      </c>
      <c r="H96" s="551">
        <f t="shared" si="25"/>
        <v>77303.210256410253</v>
      </c>
      <c r="I96" s="551">
        <f t="shared" si="25"/>
        <v>475306.84119305556</v>
      </c>
    </row>
    <row r="97" spans="1:16">
      <c r="A97" s="564" t="s">
        <v>84</v>
      </c>
      <c r="B97" s="551">
        <f>+B96*B95*B91</f>
        <v>90784039.960000008</v>
      </c>
      <c r="C97" s="551">
        <f t="shared" ref="C97:D97" si="26">+C96*C95*C91</f>
        <v>13638242.01</v>
      </c>
      <c r="D97" s="551">
        <f t="shared" si="26"/>
        <v>3463374.2438000003</v>
      </c>
      <c r="E97" s="551">
        <f>+E89*E91</f>
        <v>1059800000</v>
      </c>
      <c r="F97" s="551">
        <f>+F89*F91</f>
        <v>203967719.80000001</v>
      </c>
      <c r="G97" s="551">
        <f t="shared" ref="G97:I97" si="27">+G89*G91</f>
        <v>991538771.99999988</v>
      </c>
      <c r="H97" s="551">
        <f t="shared" si="27"/>
        <v>814002804</v>
      </c>
      <c r="I97" s="551">
        <f t="shared" si="27"/>
        <v>958218591.84520018</v>
      </c>
    </row>
    <row r="98" spans="1:16">
      <c r="A98" s="604" t="s">
        <v>85</v>
      </c>
      <c r="B98" s="604"/>
      <c r="C98" s="604"/>
      <c r="D98" s="604"/>
      <c r="E98" s="604"/>
      <c r="F98" s="604"/>
      <c r="G98" s="604"/>
      <c r="H98" s="384">
        <f>SUM(B97:I97)</f>
        <v>4135413543.8589997</v>
      </c>
    </row>
    <row r="100" spans="1:16">
      <c r="A100" s="84" t="s">
        <v>86</v>
      </c>
    </row>
    <row r="102" spans="1:16">
      <c r="A102" s="605" t="s">
        <v>49</v>
      </c>
      <c r="B102" s="606"/>
      <c r="C102" s="606"/>
      <c r="D102" s="606"/>
      <c r="E102" s="606"/>
      <c r="F102" s="606"/>
      <c r="G102" s="606"/>
      <c r="H102" s="606"/>
    </row>
    <row r="103" spans="1:16">
      <c r="A103" s="600" t="str">
        <f>VLOOKUP(A82,Conformación!$A$5:$N$129,7,FALSE)</f>
        <v>William Cardona Olmos</v>
      </c>
      <c r="B103" s="601"/>
      <c r="C103" s="601"/>
      <c r="D103" s="601"/>
      <c r="E103" s="601"/>
      <c r="F103" s="601"/>
      <c r="G103" s="601"/>
      <c r="H103" s="601"/>
    </row>
    <row r="104" spans="1:16">
      <c r="A104" s="602">
        <f>VLOOKUP(A82,Conformación!$A$5:$N$129,8,FALSE)</f>
        <v>0.7</v>
      </c>
      <c r="B104" s="603"/>
      <c r="C104" s="603"/>
      <c r="D104" s="603"/>
      <c r="E104" s="603"/>
      <c r="F104" s="603"/>
      <c r="G104" s="603"/>
      <c r="H104" s="603"/>
    </row>
    <row r="105" spans="1:16">
      <c r="A105" s="559" t="s">
        <v>66</v>
      </c>
      <c r="B105" s="548" t="s">
        <v>67</v>
      </c>
      <c r="C105" s="548" t="s">
        <v>68</v>
      </c>
      <c r="D105" s="548" t="s">
        <v>69</v>
      </c>
      <c r="E105" s="548" t="s">
        <v>70</v>
      </c>
      <c r="F105" s="548" t="s">
        <v>71</v>
      </c>
      <c r="G105" s="548" t="s">
        <v>72</v>
      </c>
      <c r="H105" s="548" t="s">
        <v>73</v>
      </c>
      <c r="I105" s="548" t="s">
        <v>398</v>
      </c>
      <c r="J105" s="548" t="s">
        <v>399</v>
      </c>
      <c r="K105" s="548" t="s">
        <v>426</v>
      </c>
      <c r="L105" s="548" t="s">
        <v>427</v>
      </c>
      <c r="M105" s="548" t="s">
        <v>428</v>
      </c>
      <c r="N105" s="548" t="s">
        <v>429</v>
      </c>
      <c r="O105" s="548" t="s">
        <v>430</v>
      </c>
      <c r="P105" s="548" t="s">
        <v>431</v>
      </c>
    </row>
    <row r="106" spans="1:16">
      <c r="A106" s="560" t="s">
        <v>74</v>
      </c>
      <c r="B106" s="549">
        <f>12.7*30</f>
        <v>381</v>
      </c>
      <c r="C106" s="549">
        <f>6*30</f>
        <v>180</v>
      </c>
      <c r="D106" s="549">
        <f>8*30</f>
        <v>240</v>
      </c>
      <c r="E106" s="550">
        <f>3*30</f>
        <v>90</v>
      </c>
      <c r="F106" s="550">
        <f>5*30</f>
        <v>150</v>
      </c>
      <c r="G106" s="550">
        <f>14*30</f>
        <v>420</v>
      </c>
      <c r="H106" s="550">
        <f>6*30</f>
        <v>180</v>
      </c>
      <c r="I106" s="549">
        <f>6*30</f>
        <v>180</v>
      </c>
      <c r="J106" s="549">
        <f>7*30</f>
        <v>210</v>
      </c>
      <c r="K106" s="549">
        <f>12*30</f>
        <v>360</v>
      </c>
      <c r="L106" s="549">
        <f>5*30</f>
        <v>150</v>
      </c>
      <c r="M106" s="549">
        <f>5.5*30</f>
        <v>165</v>
      </c>
      <c r="N106" s="549">
        <f>13*30</f>
        <v>390</v>
      </c>
      <c r="O106" s="549">
        <f>16*30</f>
        <v>480</v>
      </c>
      <c r="P106" s="549">
        <f>10*30</f>
        <v>300</v>
      </c>
    </row>
    <row r="107" spans="1:16">
      <c r="A107" s="560" t="s">
        <v>75</v>
      </c>
      <c r="B107" s="551">
        <v>6139093699.8800001</v>
      </c>
      <c r="C107" s="551">
        <v>549996534</v>
      </c>
      <c r="D107" s="551">
        <v>4539201998</v>
      </c>
      <c r="E107" s="551">
        <v>454608067</v>
      </c>
      <c r="F107" s="551">
        <v>558608749</v>
      </c>
      <c r="G107" s="551">
        <v>5299000000</v>
      </c>
      <c r="H107" s="551">
        <v>2039677198</v>
      </c>
      <c r="I107" s="552">
        <v>1336265406</v>
      </c>
      <c r="J107" s="552">
        <v>1416483960</v>
      </c>
      <c r="K107" s="552">
        <v>2852951251</v>
      </c>
      <c r="L107" s="552">
        <v>760025544</v>
      </c>
      <c r="M107" s="552">
        <v>1271547482</v>
      </c>
      <c r="N107" s="552">
        <v>904447560</v>
      </c>
      <c r="O107" s="552">
        <v>6844418513.1800003</v>
      </c>
      <c r="P107" s="552">
        <v>1544371221</v>
      </c>
    </row>
    <row r="108" spans="1:16">
      <c r="A108" s="560" t="s">
        <v>76</v>
      </c>
      <c r="B108" s="555">
        <v>41893</v>
      </c>
      <c r="C108" s="553">
        <v>43249</v>
      </c>
      <c r="D108" s="553">
        <v>43249</v>
      </c>
      <c r="E108" s="553">
        <v>43249</v>
      </c>
      <c r="F108" s="553">
        <v>43192</v>
      </c>
      <c r="G108" s="553">
        <v>43174</v>
      </c>
      <c r="H108" s="553">
        <v>43122</v>
      </c>
      <c r="I108" s="553">
        <v>43150</v>
      </c>
      <c r="J108" s="553">
        <v>43075</v>
      </c>
      <c r="K108" s="553">
        <v>43032</v>
      </c>
      <c r="L108" s="553">
        <v>42901</v>
      </c>
      <c r="M108" s="553">
        <v>42979</v>
      </c>
      <c r="N108" s="553">
        <v>42734</v>
      </c>
      <c r="O108" s="553">
        <v>42502</v>
      </c>
      <c r="P108" s="553">
        <v>42394</v>
      </c>
    </row>
    <row r="109" spans="1:16">
      <c r="A109" s="560" t="s">
        <v>77</v>
      </c>
      <c r="B109" s="565">
        <v>42538</v>
      </c>
      <c r="C109" s="553"/>
      <c r="D109" s="549"/>
      <c r="E109" s="549"/>
      <c r="F109" s="549"/>
      <c r="G109" s="549"/>
      <c r="H109" s="549"/>
      <c r="I109" s="549"/>
      <c r="J109" s="549"/>
      <c r="K109" s="549"/>
      <c r="L109" s="549"/>
      <c r="M109" s="553">
        <v>43122</v>
      </c>
      <c r="N109" s="549"/>
      <c r="O109" s="549"/>
      <c r="P109" s="553">
        <v>42631</v>
      </c>
    </row>
    <row r="110" spans="1:16">
      <c r="A110" s="561" t="s">
        <v>78</v>
      </c>
      <c r="B110" s="566">
        <v>0.6</v>
      </c>
      <c r="C110" s="566">
        <v>0.1</v>
      </c>
      <c r="D110" s="566">
        <v>0.6</v>
      </c>
      <c r="E110" s="566">
        <v>0.1</v>
      </c>
      <c r="F110" s="566">
        <v>0.3</v>
      </c>
      <c r="G110" s="566">
        <v>0.75</v>
      </c>
      <c r="H110" s="566">
        <v>0.9</v>
      </c>
      <c r="I110" s="567">
        <v>0.9</v>
      </c>
      <c r="J110" s="567">
        <v>0.3</v>
      </c>
      <c r="K110" s="567">
        <v>0.7</v>
      </c>
      <c r="L110" s="567">
        <v>0.1</v>
      </c>
      <c r="M110" s="567">
        <v>1</v>
      </c>
      <c r="N110" s="567">
        <v>0.1</v>
      </c>
      <c r="O110" s="567">
        <v>0.01</v>
      </c>
      <c r="P110" s="567">
        <v>0.33</v>
      </c>
    </row>
    <row r="111" spans="1:16" ht="25.5">
      <c r="A111" s="562" t="s">
        <v>79</v>
      </c>
      <c r="B111" s="555">
        <v>43249</v>
      </c>
      <c r="C111" s="555">
        <v>43249</v>
      </c>
      <c r="D111" s="555">
        <v>43249</v>
      </c>
      <c r="E111" s="555">
        <v>43249</v>
      </c>
      <c r="F111" s="555">
        <v>43249</v>
      </c>
      <c r="G111" s="555">
        <v>43249</v>
      </c>
      <c r="H111" s="555">
        <v>43249</v>
      </c>
      <c r="I111" s="555">
        <v>43249</v>
      </c>
      <c r="J111" s="555">
        <v>43249</v>
      </c>
      <c r="K111" s="555">
        <v>43249</v>
      </c>
      <c r="L111" s="555">
        <v>43249</v>
      </c>
      <c r="M111" s="555">
        <v>43249</v>
      </c>
      <c r="N111" s="555">
        <v>43249</v>
      </c>
      <c r="O111" s="555">
        <v>43249</v>
      </c>
      <c r="P111" s="555">
        <v>43249</v>
      </c>
    </row>
    <row r="112" spans="1:16">
      <c r="A112" s="561" t="s">
        <v>81</v>
      </c>
      <c r="B112" s="558">
        <f>+B109-B108</f>
        <v>645</v>
      </c>
      <c r="C112" s="558">
        <f>+C111-C108</f>
        <v>0</v>
      </c>
      <c r="D112" s="558">
        <f t="shared" ref="D112:L112" si="28">+D111-D108</f>
        <v>0</v>
      </c>
      <c r="E112" s="558">
        <f t="shared" si="28"/>
        <v>0</v>
      </c>
      <c r="F112" s="558">
        <f t="shared" si="28"/>
        <v>57</v>
      </c>
      <c r="G112" s="558">
        <f t="shared" si="28"/>
        <v>75</v>
      </c>
      <c r="H112" s="558">
        <f t="shared" si="28"/>
        <v>127</v>
      </c>
      <c r="I112" s="558">
        <f t="shared" si="28"/>
        <v>99</v>
      </c>
      <c r="J112" s="558">
        <f t="shared" si="28"/>
        <v>174</v>
      </c>
      <c r="K112" s="558">
        <f t="shared" si="28"/>
        <v>217</v>
      </c>
      <c r="L112" s="558">
        <f t="shared" si="28"/>
        <v>348</v>
      </c>
      <c r="M112" s="558">
        <f>+M109-M108</f>
        <v>143</v>
      </c>
      <c r="N112" s="558">
        <f t="shared" ref="N112:O112" si="29">+N111-N108</f>
        <v>515</v>
      </c>
      <c r="O112" s="558">
        <f t="shared" si="29"/>
        <v>747</v>
      </c>
      <c r="P112" s="558">
        <f>+P109-P108</f>
        <v>237</v>
      </c>
    </row>
    <row r="113" spans="1:16">
      <c r="A113" s="562" t="s">
        <v>82</v>
      </c>
      <c r="B113" s="549">
        <v>0</v>
      </c>
      <c r="C113" s="549">
        <f>+C106-C112</f>
        <v>180</v>
      </c>
      <c r="D113" s="549">
        <f t="shared" ref="D113:P113" si="30">+D106-D112</f>
        <v>240</v>
      </c>
      <c r="E113" s="549">
        <f t="shared" si="30"/>
        <v>90</v>
      </c>
      <c r="F113" s="549">
        <f t="shared" si="30"/>
        <v>93</v>
      </c>
      <c r="G113" s="549">
        <f t="shared" si="30"/>
        <v>345</v>
      </c>
      <c r="H113" s="549">
        <f t="shared" si="30"/>
        <v>53</v>
      </c>
      <c r="I113" s="549">
        <f t="shared" si="30"/>
        <v>81</v>
      </c>
      <c r="J113" s="549">
        <f t="shared" si="30"/>
        <v>36</v>
      </c>
      <c r="K113" s="549">
        <f t="shared" si="30"/>
        <v>143</v>
      </c>
      <c r="L113" s="549">
        <f t="shared" si="30"/>
        <v>-198</v>
      </c>
      <c r="M113" s="549">
        <f t="shared" si="30"/>
        <v>22</v>
      </c>
      <c r="N113" s="549">
        <f t="shared" si="30"/>
        <v>-125</v>
      </c>
      <c r="O113" s="549">
        <f t="shared" si="30"/>
        <v>-267</v>
      </c>
      <c r="P113" s="549">
        <f t="shared" si="30"/>
        <v>63</v>
      </c>
    </row>
    <row r="114" spans="1:16">
      <c r="A114" s="563" t="s">
        <v>83</v>
      </c>
      <c r="B114" s="551">
        <f>+(B107/(B106*30))</f>
        <v>537103.56079440075</v>
      </c>
      <c r="C114" s="551">
        <f>+(C107/(C106*30))</f>
        <v>101851.21</v>
      </c>
      <c r="D114" s="551">
        <f t="shared" ref="D114:P114" si="31">+(D107/(D106*30))</f>
        <v>630444.72194444446</v>
      </c>
      <c r="E114" s="551">
        <f t="shared" si="31"/>
        <v>168373.35814814814</v>
      </c>
      <c r="F114" s="551">
        <f t="shared" si="31"/>
        <v>124135.27755555556</v>
      </c>
      <c r="G114" s="551">
        <f t="shared" si="31"/>
        <v>420555.55555555556</v>
      </c>
      <c r="H114" s="551">
        <f t="shared" si="31"/>
        <v>377717.9996296296</v>
      </c>
      <c r="I114" s="551">
        <f t="shared" si="31"/>
        <v>247456.55666666667</v>
      </c>
      <c r="J114" s="551">
        <f t="shared" si="31"/>
        <v>224838.7238095238</v>
      </c>
      <c r="K114" s="551">
        <f t="shared" si="31"/>
        <v>264162.15287037037</v>
      </c>
      <c r="L114" s="551">
        <f t="shared" si="31"/>
        <v>168894.56533333333</v>
      </c>
      <c r="M114" s="551">
        <f t="shared" si="31"/>
        <v>256878.2791919192</v>
      </c>
      <c r="N114" s="551">
        <f t="shared" si="31"/>
        <v>77303.210256410253</v>
      </c>
      <c r="O114" s="551">
        <f t="shared" si="31"/>
        <v>475306.84119305556</v>
      </c>
      <c r="P114" s="551">
        <f t="shared" si="31"/>
        <v>171596.80233333333</v>
      </c>
    </row>
    <row r="115" spans="1:16">
      <c r="A115" s="564" t="s">
        <v>84</v>
      </c>
      <c r="B115" s="551">
        <f>+B114*B113*B110</f>
        <v>0</v>
      </c>
      <c r="C115" s="549">
        <f t="shared" ref="C115:P115" si="32">+C114*C113*C110</f>
        <v>1833321.7800000003</v>
      </c>
      <c r="D115" s="549">
        <f t="shared" si="32"/>
        <v>90784039.960000008</v>
      </c>
      <c r="E115" s="549">
        <f t="shared" si="32"/>
        <v>1515360.2233333334</v>
      </c>
      <c r="F115" s="549">
        <f t="shared" si="32"/>
        <v>3463374.2438000003</v>
      </c>
      <c r="G115" s="549">
        <f t="shared" si="32"/>
        <v>108818750</v>
      </c>
      <c r="H115" s="549">
        <f t="shared" si="32"/>
        <v>18017148.582333334</v>
      </c>
      <c r="I115" s="549">
        <f t="shared" si="32"/>
        <v>18039582.980999999</v>
      </c>
      <c r="J115" s="549">
        <f t="shared" si="32"/>
        <v>2428258.2171428567</v>
      </c>
      <c r="K115" s="549">
        <f t="shared" si="32"/>
        <v>26442631.502324075</v>
      </c>
      <c r="L115" s="549">
        <f t="shared" si="32"/>
        <v>-3344112.3936000001</v>
      </c>
      <c r="M115" s="549">
        <f t="shared" si="32"/>
        <v>5651322.1422222219</v>
      </c>
      <c r="N115" s="549">
        <f t="shared" si="32"/>
        <v>-966290.12820512825</v>
      </c>
      <c r="O115" s="549">
        <f t="shared" si="32"/>
        <v>-1269069.2659854584</v>
      </c>
      <c r="P115" s="549">
        <f t="shared" si="32"/>
        <v>3567497.5205100002</v>
      </c>
    </row>
    <row r="116" spans="1:16">
      <c r="A116" s="604" t="s">
        <v>85</v>
      </c>
      <c r="B116" s="604"/>
      <c r="C116" s="604"/>
      <c r="D116" s="604"/>
      <c r="E116" s="604"/>
      <c r="F116" s="604"/>
      <c r="G116" s="604"/>
      <c r="H116" s="384">
        <f>SUM(B115:P115)</f>
        <v>274981815.36487532</v>
      </c>
    </row>
    <row r="118" spans="1:16">
      <c r="A118" s="84" t="s">
        <v>86</v>
      </c>
    </row>
    <row r="120" spans="1:16" hidden="1">
      <c r="A120" s="605" t="s">
        <v>8</v>
      </c>
      <c r="B120" s="606"/>
      <c r="C120" s="606"/>
      <c r="D120" s="606"/>
      <c r="E120" s="606"/>
      <c r="F120" s="606"/>
      <c r="G120" s="606"/>
      <c r="H120" s="606"/>
    </row>
    <row r="121" spans="1:16" hidden="1">
      <c r="A121" s="600">
        <f>VLOOKUP(A82,Conformación!$A$5:$N$129,9,FALSE)</f>
        <v>0</v>
      </c>
      <c r="B121" s="601"/>
      <c r="C121" s="601"/>
      <c r="D121" s="601"/>
      <c r="E121" s="601"/>
      <c r="F121" s="601"/>
      <c r="G121" s="601"/>
      <c r="H121" s="601"/>
    </row>
    <row r="122" spans="1:16" hidden="1">
      <c r="A122" s="602">
        <f>VLOOKUP(A82,Conformación!$A$5:$N$129,10,FALSE)</f>
        <v>0</v>
      </c>
      <c r="B122" s="603"/>
      <c r="C122" s="603"/>
      <c r="D122" s="603"/>
      <c r="E122" s="603"/>
      <c r="F122" s="603"/>
      <c r="G122" s="603"/>
      <c r="H122" s="603"/>
    </row>
    <row r="123" spans="1:16" hidden="1">
      <c r="A123" s="369" t="s">
        <v>66</v>
      </c>
      <c r="B123" s="318" t="s">
        <v>67</v>
      </c>
      <c r="C123" s="318" t="s">
        <v>68</v>
      </c>
      <c r="D123" s="318" t="s">
        <v>69</v>
      </c>
      <c r="E123" s="318" t="s">
        <v>70</v>
      </c>
      <c r="F123" s="318" t="s">
        <v>71</v>
      </c>
      <c r="G123" s="318" t="s">
        <v>72</v>
      </c>
      <c r="H123" s="318" t="s">
        <v>73</v>
      </c>
    </row>
    <row r="124" spans="1:16" hidden="1">
      <c r="A124" s="266" t="s">
        <v>74</v>
      </c>
      <c r="B124" s="267"/>
      <c r="C124" s="267"/>
      <c r="D124" s="267"/>
      <c r="E124" s="267"/>
      <c r="F124" s="267"/>
      <c r="G124" s="267"/>
      <c r="H124" s="267"/>
    </row>
    <row r="125" spans="1:16" hidden="1">
      <c r="A125" s="266" t="s">
        <v>75</v>
      </c>
      <c r="B125" s="382"/>
      <c r="C125" s="382"/>
      <c r="D125" s="382"/>
      <c r="E125" s="382"/>
      <c r="F125" s="267"/>
      <c r="G125" s="267"/>
      <c r="H125" s="267"/>
    </row>
    <row r="126" spans="1:16" hidden="1">
      <c r="A126" s="266" t="s">
        <v>76</v>
      </c>
      <c r="B126" s="294"/>
      <c r="C126" s="294"/>
      <c r="D126" s="294"/>
      <c r="E126" s="294"/>
      <c r="F126" s="267"/>
      <c r="G126" s="267"/>
      <c r="H126" s="267"/>
    </row>
    <row r="127" spans="1:16" hidden="1">
      <c r="A127" s="371" t="s">
        <v>78</v>
      </c>
      <c r="B127" s="372"/>
      <c r="C127" s="372"/>
      <c r="D127" s="372"/>
      <c r="E127" s="372"/>
      <c r="F127" s="267"/>
      <c r="G127" s="267"/>
      <c r="H127" s="267"/>
    </row>
    <row r="128" spans="1:16" ht="25.5" hidden="1">
      <c r="A128" s="373" t="s">
        <v>79</v>
      </c>
      <c r="B128" s="376"/>
      <c r="C128" s="376"/>
      <c r="D128" s="376"/>
      <c r="E128" s="376"/>
      <c r="F128" s="376"/>
      <c r="G128" s="376"/>
      <c r="H128" s="376"/>
      <c r="I128" s="27" t="s">
        <v>80</v>
      </c>
    </row>
    <row r="129" spans="1:8" hidden="1">
      <c r="A129" s="371" t="s">
        <v>81</v>
      </c>
      <c r="B129" s="267"/>
      <c r="C129" s="267"/>
      <c r="D129" s="267"/>
      <c r="E129" s="267"/>
      <c r="F129" s="267"/>
      <c r="G129" s="267"/>
      <c r="H129" s="267"/>
    </row>
    <row r="130" spans="1:8" hidden="1">
      <c r="A130" s="373" t="s">
        <v>82</v>
      </c>
      <c r="B130" s="267"/>
      <c r="C130" s="267"/>
      <c r="D130" s="267"/>
      <c r="E130" s="267"/>
      <c r="F130" s="267"/>
      <c r="G130" s="267"/>
      <c r="H130" s="267"/>
    </row>
    <row r="131" spans="1:8" hidden="1">
      <c r="A131" s="378" t="s">
        <v>83</v>
      </c>
      <c r="B131" s="382" t="e">
        <f>+(B125/(B124*30))</f>
        <v>#DIV/0!</v>
      </c>
      <c r="C131" s="382" t="e">
        <f t="shared" ref="C131:E131" si="33">+(C125/(C124*30))</f>
        <v>#DIV/0!</v>
      </c>
      <c r="D131" s="382" t="e">
        <f t="shared" si="33"/>
        <v>#DIV/0!</v>
      </c>
      <c r="E131" s="382" t="e">
        <f t="shared" si="33"/>
        <v>#DIV/0!</v>
      </c>
      <c r="F131" s="267">
        <v>0</v>
      </c>
      <c r="G131" s="267">
        <v>0</v>
      </c>
      <c r="H131" s="267">
        <v>0</v>
      </c>
    </row>
    <row r="132" spans="1:8" hidden="1">
      <c r="A132" s="268" t="s">
        <v>84</v>
      </c>
      <c r="B132" s="382" t="e">
        <f>+B131*B130*B127</f>
        <v>#DIV/0!</v>
      </c>
      <c r="C132" s="382" t="e">
        <f t="shared" ref="C132" si="34">+C131*C130*C127</f>
        <v>#DIV/0!</v>
      </c>
      <c r="D132" s="382" t="e">
        <f t="shared" ref="D132" si="35">+D131*D130*D127</f>
        <v>#DIV/0!</v>
      </c>
      <c r="E132" s="382" t="e">
        <f t="shared" ref="E132" si="36">+E131*E130*E127</f>
        <v>#DIV/0!</v>
      </c>
      <c r="F132" s="267">
        <v>0</v>
      </c>
      <c r="G132" s="267">
        <v>0</v>
      </c>
      <c r="H132" s="267">
        <v>0</v>
      </c>
    </row>
    <row r="133" spans="1:8" hidden="1">
      <c r="A133" s="604" t="s">
        <v>85</v>
      </c>
      <c r="B133" s="604"/>
      <c r="C133" s="604"/>
      <c r="D133" s="604"/>
      <c r="E133" s="604"/>
      <c r="F133" s="604"/>
      <c r="G133" s="604"/>
      <c r="H133" s="384" t="e">
        <f>SUM(B132:H132)</f>
        <v>#DIV/0!</v>
      </c>
    </row>
    <row r="134" spans="1:8" hidden="1"/>
    <row r="135" spans="1:8" hidden="1">
      <c r="A135" s="84" t="s">
        <v>86</v>
      </c>
    </row>
    <row r="136" spans="1:8" hidden="1"/>
    <row r="137" spans="1:8" hidden="1">
      <c r="A137" s="605" t="s">
        <v>10</v>
      </c>
      <c r="B137" s="606"/>
      <c r="C137" s="606"/>
      <c r="D137" s="606"/>
      <c r="E137" s="606"/>
      <c r="F137" s="606"/>
      <c r="G137" s="606"/>
      <c r="H137" s="606"/>
    </row>
    <row r="138" spans="1:8" hidden="1">
      <c r="A138" s="600">
        <f>VLOOKUP(A82,Conformación!$A$5:$N$129,11,FALSE)</f>
        <v>0</v>
      </c>
      <c r="B138" s="601"/>
      <c r="C138" s="601"/>
      <c r="D138" s="601"/>
      <c r="E138" s="601"/>
      <c r="F138" s="601"/>
      <c r="G138" s="601"/>
      <c r="H138" s="601"/>
    </row>
    <row r="139" spans="1:8" hidden="1">
      <c r="A139" s="602">
        <f>VLOOKUP(A82,Conformación!$A$5:$N$129,12,FALSE)</f>
        <v>0</v>
      </c>
      <c r="B139" s="603"/>
      <c r="C139" s="603"/>
      <c r="D139" s="603"/>
      <c r="E139" s="603"/>
      <c r="F139" s="603"/>
      <c r="G139" s="603"/>
      <c r="H139" s="603"/>
    </row>
    <row r="140" spans="1:8" hidden="1">
      <c r="A140" s="369" t="s">
        <v>66</v>
      </c>
      <c r="B140" s="318" t="s">
        <v>67</v>
      </c>
      <c r="C140" s="318" t="s">
        <v>68</v>
      </c>
      <c r="D140" s="318" t="s">
        <v>69</v>
      </c>
      <c r="E140" s="318" t="s">
        <v>70</v>
      </c>
      <c r="F140" s="318" t="s">
        <v>71</v>
      </c>
      <c r="G140" s="318" t="s">
        <v>72</v>
      </c>
      <c r="H140" s="318" t="s">
        <v>73</v>
      </c>
    </row>
    <row r="141" spans="1:8" hidden="1">
      <c r="A141" s="266" t="s">
        <v>74</v>
      </c>
      <c r="B141" s="267"/>
      <c r="C141" s="267"/>
      <c r="D141" s="267"/>
      <c r="E141" s="267"/>
      <c r="F141" s="267"/>
      <c r="G141" s="267"/>
      <c r="H141" s="267"/>
    </row>
    <row r="142" spans="1:8" hidden="1">
      <c r="A142" s="266" t="s">
        <v>75</v>
      </c>
      <c r="B142" s="267"/>
      <c r="C142" s="267"/>
      <c r="D142" s="267"/>
      <c r="E142" s="267"/>
      <c r="F142" s="267"/>
      <c r="G142" s="267"/>
      <c r="H142" s="267"/>
    </row>
    <row r="143" spans="1:8" hidden="1">
      <c r="A143" s="266" t="s">
        <v>76</v>
      </c>
      <c r="B143" s="267"/>
      <c r="C143" s="267"/>
      <c r="D143" s="267"/>
      <c r="E143" s="267"/>
      <c r="F143" s="267"/>
      <c r="G143" s="267"/>
      <c r="H143" s="267"/>
    </row>
    <row r="144" spans="1:8" hidden="1">
      <c r="A144" s="371" t="s">
        <v>78</v>
      </c>
      <c r="B144" s="267"/>
      <c r="C144" s="267"/>
      <c r="D144" s="267"/>
      <c r="E144" s="267"/>
      <c r="F144" s="267"/>
      <c r="G144" s="267"/>
      <c r="H144" s="267"/>
    </row>
    <row r="145" spans="1:9" ht="25.5" hidden="1">
      <c r="A145" s="373" t="s">
        <v>79</v>
      </c>
      <c r="B145" s="376"/>
      <c r="C145" s="376"/>
      <c r="D145" s="376"/>
      <c r="E145" s="376"/>
      <c r="F145" s="376"/>
      <c r="G145" s="376"/>
      <c r="H145" s="376"/>
      <c r="I145" s="27" t="s">
        <v>80</v>
      </c>
    </row>
    <row r="146" spans="1:9" hidden="1">
      <c r="A146" s="371" t="s">
        <v>81</v>
      </c>
      <c r="B146" s="267"/>
      <c r="C146" s="267"/>
      <c r="D146" s="267"/>
      <c r="E146" s="267"/>
      <c r="F146" s="267"/>
      <c r="G146" s="267"/>
      <c r="H146" s="267"/>
    </row>
    <row r="147" spans="1:9" hidden="1">
      <c r="A147" s="373" t="s">
        <v>82</v>
      </c>
      <c r="B147" s="267"/>
      <c r="C147" s="267"/>
      <c r="D147" s="267"/>
      <c r="E147" s="267"/>
      <c r="F147" s="267"/>
      <c r="G147" s="267"/>
      <c r="H147" s="267"/>
    </row>
    <row r="148" spans="1:9" hidden="1">
      <c r="A148" s="378" t="s">
        <v>83</v>
      </c>
      <c r="B148" s="267" t="e">
        <f>+(B142/(B141*30))</f>
        <v>#DIV/0!</v>
      </c>
      <c r="C148" s="267" t="e">
        <f t="shared" ref="C148:H148" si="37">+(C142/(C141*30))</f>
        <v>#DIV/0!</v>
      </c>
      <c r="D148" s="267" t="e">
        <f t="shared" si="37"/>
        <v>#DIV/0!</v>
      </c>
      <c r="E148" s="267" t="e">
        <f t="shared" si="37"/>
        <v>#DIV/0!</v>
      </c>
      <c r="F148" s="267" t="e">
        <f t="shared" si="37"/>
        <v>#DIV/0!</v>
      </c>
      <c r="G148" s="267" t="e">
        <f t="shared" si="37"/>
        <v>#DIV/0!</v>
      </c>
      <c r="H148" s="267" t="e">
        <f t="shared" si="37"/>
        <v>#DIV/0!</v>
      </c>
    </row>
    <row r="149" spans="1:9" hidden="1">
      <c r="A149" s="268" t="s">
        <v>84</v>
      </c>
      <c r="B149" s="267" t="e">
        <f>+B148*B147*B144</f>
        <v>#DIV/0!</v>
      </c>
      <c r="C149" s="267" t="e">
        <f t="shared" ref="C149" si="38">+C148*C147*C144</f>
        <v>#DIV/0!</v>
      </c>
      <c r="D149" s="267" t="e">
        <f t="shared" ref="D149" si="39">+D148*D147*D144</f>
        <v>#DIV/0!</v>
      </c>
      <c r="E149" s="267" t="e">
        <f t="shared" ref="E149" si="40">+E148*E147*E144</f>
        <v>#DIV/0!</v>
      </c>
      <c r="F149" s="267" t="e">
        <f t="shared" ref="F149" si="41">+F148*F147*F144</f>
        <v>#DIV/0!</v>
      </c>
      <c r="G149" s="267" t="e">
        <f t="shared" ref="G149" si="42">+G148*G147*G144</f>
        <v>#DIV/0!</v>
      </c>
      <c r="H149" s="267" t="e">
        <f t="shared" ref="H149" si="43">+H148*H147*H144</f>
        <v>#DIV/0!</v>
      </c>
    </row>
    <row r="150" spans="1:9" hidden="1">
      <c r="A150" s="604" t="s">
        <v>85</v>
      </c>
      <c r="B150" s="604"/>
      <c r="C150" s="604"/>
      <c r="D150" s="604"/>
      <c r="E150" s="604"/>
      <c r="F150" s="604"/>
      <c r="G150" s="604"/>
      <c r="H150" s="268" t="e">
        <f>SUM(B149:H149)</f>
        <v>#DIV/0!</v>
      </c>
    </row>
    <row r="151" spans="1:9" hidden="1"/>
    <row r="152" spans="1:9" hidden="1">
      <c r="A152" s="84" t="s">
        <v>86</v>
      </c>
    </row>
    <row r="153" spans="1:9" hidden="1"/>
    <row r="154" spans="1:9" hidden="1"/>
    <row r="155" spans="1:9" hidden="1">
      <c r="A155" s="305" t="s">
        <v>45</v>
      </c>
      <c r="B155" s="607" t="e">
        <f>VLOOKUP(A156,Conformación!$A$5:$N$129,2,FALSE)</f>
        <v>#N/A</v>
      </c>
      <c r="C155" s="607"/>
      <c r="D155" s="607"/>
      <c r="E155" s="85"/>
      <c r="F155" s="85"/>
      <c r="G155" s="86"/>
      <c r="H155" s="86"/>
    </row>
    <row r="156" spans="1:9" hidden="1">
      <c r="A156" s="87">
        <v>1</v>
      </c>
      <c r="B156" s="608" t="e">
        <f>VLOOKUP(A156,Conformación!$A$5:$N$129,4,FALSE)</f>
        <v>#N/A</v>
      </c>
      <c r="C156" s="608"/>
      <c r="D156" s="608"/>
      <c r="E156" s="88"/>
      <c r="F156" s="89"/>
      <c r="G156" s="86"/>
      <c r="H156" s="86"/>
      <c r="I156" s="521"/>
    </row>
    <row r="157" spans="1:9" hidden="1">
      <c r="A157" s="87"/>
      <c r="B157" s="608"/>
      <c r="C157" s="608"/>
      <c r="D157" s="608"/>
      <c r="E157" s="85"/>
      <c r="F157" s="85"/>
      <c r="G157" s="86"/>
      <c r="H157" s="86"/>
    </row>
    <row r="158" spans="1:9" hidden="1">
      <c r="A158" s="605" t="s">
        <v>48</v>
      </c>
      <c r="B158" s="606"/>
      <c r="C158" s="606"/>
      <c r="D158" s="606"/>
      <c r="E158" s="606"/>
      <c r="F158" s="606"/>
      <c r="G158" s="606"/>
      <c r="H158" s="606"/>
    </row>
    <row r="159" spans="1:9" hidden="1">
      <c r="A159" s="600" t="e">
        <f>VLOOKUP(A156,Conformación!$A$5:$N$129,5,FALSE)</f>
        <v>#N/A</v>
      </c>
      <c r="B159" s="601"/>
      <c r="C159" s="601"/>
      <c r="D159" s="601"/>
      <c r="E159" s="601"/>
      <c r="F159" s="601"/>
      <c r="G159" s="601"/>
      <c r="H159" s="601"/>
    </row>
    <row r="160" spans="1:9" hidden="1">
      <c r="A160" s="602" t="e">
        <f>VLOOKUP(A156,Conformación!$A$5:$N$129,6,FALSE)</f>
        <v>#N/A</v>
      </c>
      <c r="B160" s="603"/>
      <c r="C160" s="603"/>
      <c r="D160" s="603"/>
      <c r="E160" s="603"/>
      <c r="F160" s="603"/>
      <c r="G160" s="603"/>
      <c r="H160" s="603"/>
    </row>
    <row r="161" spans="1:9" hidden="1">
      <c r="A161" s="369" t="s">
        <v>66</v>
      </c>
      <c r="B161" s="318" t="s">
        <v>67</v>
      </c>
      <c r="C161" s="318" t="s">
        <v>68</v>
      </c>
      <c r="D161" s="318" t="s">
        <v>69</v>
      </c>
      <c r="E161" s="318" t="s">
        <v>70</v>
      </c>
      <c r="F161" s="318" t="s">
        <v>71</v>
      </c>
      <c r="G161" s="318" t="s">
        <v>72</v>
      </c>
      <c r="H161" s="318" t="s">
        <v>73</v>
      </c>
    </row>
    <row r="162" spans="1:9" hidden="1">
      <c r="A162" s="266" t="s">
        <v>74</v>
      </c>
      <c r="B162" s="267"/>
      <c r="C162" s="267"/>
      <c r="D162" s="267"/>
      <c r="E162" s="267"/>
      <c r="F162" s="267"/>
      <c r="G162" s="267"/>
      <c r="H162" s="267"/>
    </row>
    <row r="163" spans="1:9" hidden="1">
      <c r="A163" s="266" t="s">
        <v>75</v>
      </c>
      <c r="B163" s="382"/>
      <c r="C163" s="382"/>
      <c r="D163" s="382"/>
      <c r="E163" s="382"/>
      <c r="F163" s="382"/>
      <c r="G163" s="267"/>
      <c r="H163" s="267"/>
    </row>
    <row r="164" spans="1:9" hidden="1">
      <c r="A164" s="266" t="s">
        <v>76</v>
      </c>
      <c r="B164" s="294"/>
      <c r="C164" s="294"/>
      <c r="D164" s="294"/>
      <c r="E164" s="294"/>
      <c r="F164" s="294"/>
      <c r="G164" s="267"/>
      <c r="H164" s="267"/>
    </row>
    <row r="165" spans="1:9" hidden="1">
      <c r="A165" s="371" t="s">
        <v>78</v>
      </c>
      <c r="B165" s="372"/>
      <c r="C165" s="372"/>
      <c r="D165" s="271"/>
      <c r="E165" s="271"/>
      <c r="F165" s="271"/>
      <c r="G165" s="267"/>
      <c r="H165" s="267"/>
    </row>
    <row r="166" spans="1:9" ht="25.5" hidden="1">
      <c r="A166" s="373" t="s">
        <v>79</v>
      </c>
      <c r="B166" s="375">
        <v>43249</v>
      </c>
      <c r="C166" s="375">
        <v>43249</v>
      </c>
      <c r="D166" s="374"/>
      <c r="E166" s="374"/>
      <c r="F166" s="374"/>
      <c r="G166" s="376"/>
      <c r="H166" s="376"/>
      <c r="I166" s="27" t="s">
        <v>80</v>
      </c>
    </row>
    <row r="167" spans="1:9" hidden="1">
      <c r="A167" s="266" t="s">
        <v>77</v>
      </c>
      <c r="B167" s="374"/>
      <c r="C167" s="376"/>
      <c r="D167" s="376"/>
      <c r="E167" s="376"/>
      <c r="F167" s="376"/>
      <c r="G167" s="376"/>
      <c r="H167" s="376"/>
      <c r="I167" s="27"/>
    </row>
    <row r="168" spans="1:9" hidden="1">
      <c r="A168" s="371" t="s">
        <v>81</v>
      </c>
      <c r="B168" s="351">
        <f>+B166-B164</f>
        <v>43249</v>
      </c>
      <c r="C168" s="351">
        <f>+C165-C164</f>
        <v>0</v>
      </c>
      <c r="D168" s="267"/>
      <c r="E168" s="267">
        <f>+E166-E164</f>
        <v>0</v>
      </c>
      <c r="F168" s="267">
        <f>+F166-F164</f>
        <v>0</v>
      </c>
      <c r="G168" s="267"/>
      <c r="H168" s="267"/>
    </row>
    <row r="169" spans="1:9" hidden="1">
      <c r="A169" s="373" t="s">
        <v>82</v>
      </c>
      <c r="B169" s="377">
        <f>+B162-B168</f>
        <v>-43249</v>
      </c>
      <c r="C169" s="377">
        <v>0</v>
      </c>
      <c r="D169" s="377">
        <f>+D162-D168</f>
        <v>0</v>
      </c>
      <c r="E169" s="377">
        <f>+E162-E168</f>
        <v>0</v>
      </c>
      <c r="F169" s="377">
        <f>+F162-F168</f>
        <v>0</v>
      </c>
      <c r="G169" s="267"/>
      <c r="H169" s="267"/>
    </row>
    <row r="170" spans="1:9" hidden="1">
      <c r="A170" s="378" t="s">
        <v>83</v>
      </c>
      <c r="B170" s="382" t="e">
        <f t="shared" ref="B170:F170" si="44">+(B163/(B162*30))</f>
        <v>#DIV/0!</v>
      </c>
      <c r="C170" s="382" t="e">
        <f t="shared" si="44"/>
        <v>#DIV/0!</v>
      </c>
      <c r="D170" s="382" t="e">
        <f t="shared" si="44"/>
        <v>#DIV/0!</v>
      </c>
      <c r="E170" s="382" t="e">
        <f t="shared" si="44"/>
        <v>#DIV/0!</v>
      </c>
      <c r="F170" s="382" t="e">
        <f t="shared" si="44"/>
        <v>#DIV/0!</v>
      </c>
      <c r="G170" s="267">
        <v>0</v>
      </c>
      <c r="H170" s="267">
        <v>0</v>
      </c>
    </row>
    <row r="171" spans="1:9" hidden="1">
      <c r="A171" s="268" t="s">
        <v>84</v>
      </c>
      <c r="B171" s="382" t="e">
        <f>+B170*B169*B165</f>
        <v>#DIV/0!</v>
      </c>
      <c r="C171" s="382" t="e">
        <f t="shared" ref="C171:D171" si="45">+C170*C169*C165</f>
        <v>#DIV/0!</v>
      </c>
      <c r="D171" s="382" t="e">
        <f t="shared" si="45"/>
        <v>#DIV/0!</v>
      </c>
      <c r="E171" s="382">
        <f>+E163*E165</f>
        <v>0</v>
      </c>
      <c r="F171" s="382">
        <f>+F163*F165</f>
        <v>0</v>
      </c>
      <c r="G171" s="267">
        <f t="shared" ref="G171" si="46">+G170*G169*G165</f>
        <v>0</v>
      </c>
      <c r="H171" s="267">
        <f t="shared" ref="H171" si="47">+H170*H169*H165</f>
        <v>0</v>
      </c>
    </row>
    <row r="172" spans="1:9" hidden="1">
      <c r="A172" s="604" t="s">
        <v>85</v>
      </c>
      <c r="B172" s="604"/>
      <c r="C172" s="604"/>
      <c r="D172" s="604"/>
      <c r="E172" s="604"/>
      <c r="F172" s="604"/>
      <c r="G172" s="604"/>
      <c r="H172" s="384">
        <v>0</v>
      </c>
    </row>
    <row r="173" spans="1:9" hidden="1"/>
    <row r="174" spans="1:9" hidden="1">
      <c r="A174" s="84" t="s">
        <v>86</v>
      </c>
    </row>
    <row r="175" spans="1:9" hidden="1"/>
    <row r="176" spans="1:9" hidden="1">
      <c r="A176" s="605" t="s">
        <v>49</v>
      </c>
      <c r="B176" s="606"/>
      <c r="C176" s="606"/>
      <c r="D176" s="606"/>
      <c r="E176" s="606"/>
      <c r="F176" s="606"/>
      <c r="G176" s="606"/>
      <c r="H176" s="606"/>
    </row>
    <row r="177" spans="1:9" hidden="1">
      <c r="A177" s="600" t="e">
        <f>VLOOKUP(A156,Conformación!$A$5:$N$129,7,FALSE)</f>
        <v>#N/A</v>
      </c>
      <c r="B177" s="601"/>
      <c r="C177" s="601"/>
      <c r="D177" s="601"/>
      <c r="E177" s="601"/>
      <c r="F177" s="601"/>
      <c r="G177" s="601"/>
      <c r="H177" s="601"/>
    </row>
    <row r="178" spans="1:9" hidden="1">
      <c r="A178" s="602" t="e">
        <f>VLOOKUP(A156,Conformación!$A$5:$N$129,8,FALSE)</f>
        <v>#N/A</v>
      </c>
      <c r="B178" s="603"/>
      <c r="C178" s="603"/>
      <c r="D178" s="603"/>
      <c r="E178" s="603"/>
      <c r="F178" s="603"/>
      <c r="G178" s="603"/>
      <c r="H178" s="603"/>
    </row>
    <row r="179" spans="1:9" hidden="1">
      <c r="A179" s="369" t="s">
        <v>66</v>
      </c>
      <c r="B179" s="318" t="s">
        <v>67</v>
      </c>
      <c r="C179" s="318" t="s">
        <v>68</v>
      </c>
      <c r="D179" s="318" t="s">
        <v>69</v>
      </c>
      <c r="E179" s="318" t="s">
        <v>70</v>
      </c>
      <c r="F179" s="318" t="s">
        <v>71</v>
      </c>
      <c r="G179" s="318" t="s">
        <v>72</v>
      </c>
      <c r="H179" s="318" t="s">
        <v>73</v>
      </c>
    </row>
    <row r="180" spans="1:9" hidden="1">
      <c r="A180" s="266" t="s">
        <v>74</v>
      </c>
      <c r="B180" s="267">
        <f>12.7*30</f>
        <v>381</v>
      </c>
      <c r="C180" s="267">
        <f>6*30</f>
        <v>180</v>
      </c>
      <c r="D180" s="267">
        <f>8*30</f>
        <v>240</v>
      </c>
      <c r="E180" s="545"/>
      <c r="F180" s="545"/>
      <c r="G180" s="545"/>
      <c r="H180" s="545"/>
    </row>
    <row r="181" spans="1:9" hidden="1">
      <c r="A181" s="266" t="s">
        <v>75</v>
      </c>
      <c r="B181" s="382">
        <v>6139093699.8800001</v>
      </c>
      <c r="C181" s="382">
        <v>549996534</v>
      </c>
      <c r="D181" s="382"/>
      <c r="E181" s="382"/>
      <c r="F181" s="267"/>
      <c r="G181" s="267"/>
      <c r="H181" s="267"/>
    </row>
    <row r="182" spans="1:9" hidden="1">
      <c r="A182" s="266" t="s">
        <v>76</v>
      </c>
      <c r="B182" s="375">
        <v>41893</v>
      </c>
      <c r="C182" s="501"/>
      <c r="D182" s="267"/>
      <c r="E182" s="267"/>
      <c r="F182" s="267"/>
      <c r="G182" s="267"/>
      <c r="H182" s="267"/>
    </row>
    <row r="183" spans="1:9" hidden="1">
      <c r="A183" s="266" t="s">
        <v>77</v>
      </c>
      <c r="B183" s="294">
        <v>42538</v>
      </c>
      <c r="C183" s="501"/>
      <c r="D183" s="267"/>
      <c r="E183" s="267"/>
      <c r="F183" s="267"/>
      <c r="G183" s="267"/>
      <c r="H183" s="267"/>
    </row>
    <row r="184" spans="1:9" hidden="1">
      <c r="A184" s="371" t="s">
        <v>78</v>
      </c>
      <c r="B184" s="372">
        <v>0.6</v>
      </c>
      <c r="C184" s="267"/>
      <c r="D184" s="267"/>
      <c r="E184" s="267"/>
      <c r="F184" s="267"/>
      <c r="G184" s="267"/>
      <c r="H184" s="267"/>
    </row>
    <row r="185" spans="1:9" ht="25.5" hidden="1">
      <c r="A185" s="373" t="s">
        <v>79</v>
      </c>
      <c r="B185" s="375">
        <v>43249</v>
      </c>
      <c r="C185" s="375">
        <v>43249</v>
      </c>
      <c r="D185" s="375">
        <v>43249</v>
      </c>
      <c r="E185" s="375">
        <v>43249</v>
      </c>
      <c r="F185" s="376"/>
      <c r="G185" s="376"/>
      <c r="H185" s="376"/>
      <c r="I185" s="27" t="s">
        <v>80</v>
      </c>
    </row>
    <row r="186" spans="1:9" hidden="1">
      <c r="A186" s="371" t="s">
        <v>81</v>
      </c>
      <c r="B186" s="351">
        <f>+B183-B182</f>
        <v>645</v>
      </c>
      <c r="C186" s="267">
        <f>+C185-C182</f>
        <v>43249</v>
      </c>
      <c r="D186" s="267"/>
      <c r="E186" s="267"/>
      <c r="F186" s="267"/>
      <c r="G186" s="267"/>
      <c r="H186" s="267"/>
    </row>
    <row r="187" spans="1:9" hidden="1">
      <c r="A187" s="373" t="s">
        <v>82</v>
      </c>
      <c r="B187" s="267">
        <v>0</v>
      </c>
      <c r="C187" s="267">
        <f>+C180-C186</f>
        <v>-43069</v>
      </c>
      <c r="D187" s="267"/>
      <c r="E187" s="267"/>
      <c r="F187" s="267"/>
      <c r="G187" s="267"/>
      <c r="H187" s="267"/>
    </row>
    <row r="188" spans="1:9" hidden="1">
      <c r="A188" s="378" t="s">
        <v>83</v>
      </c>
      <c r="B188" s="382">
        <f>+(B181/(B180*30))</f>
        <v>537103.56079440075</v>
      </c>
      <c r="C188" s="382">
        <f>+(C181/(C180*30))</f>
        <v>101851.21</v>
      </c>
      <c r="D188" s="267">
        <v>0</v>
      </c>
      <c r="E188" s="267">
        <v>0</v>
      </c>
      <c r="F188" s="267">
        <v>0</v>
      </c>
      <c r="G188" s="267">
        <v>0</v>
      </c>
      <c r="H188" s="267">
        <v>0</v>
      </c>
    </row>
    <row r="189" spans="1:9" hidden="1">
      <c r="A189" s="268" t="s">
        <v>84</v>
      </c>
      <c r="B189" s="382">
        <f>+B188*B187*B184</f>
        <v>0</v>
      </c>
      <c r="C189" s="267">
        <f t="shared" ref="C189" si="48">+C188*C187*C184</f>
        <v>0</v>
      </c>
      <c r="D189" s="267">
        <f t="shared" ref="D189" si="49">+D188*D187*D184</f>
        <v>0</v>
      </c>
      <c r="E189" s="267">
        <f t="shared" ref="E189" si="50">+E188*E187*E184</f>
        <v>0</v>
      </c>
      <c r="F189" s="267">
        <f t="shared" ref="F189" si="51">+F188*F187*F184</f>
        <v>0</v>
      </c>
      <c r="G189" s="267">
        <f t="shared" ref="G189" si="52">+G188*G187*G184</f>
        <v>0</v>
      </c>
      <c r="H189" s="267">
        <f t="shared" ref="H189" si="53">+H188*H187*H184</f>
        <v>0</v>
      </c>
    </row>
    <row r="190" spans="1:9" hidden="1">
      <c r="A190" s="604" t="s">
        <v>85</v>
      </c>
      <c r="B190" s="604"/>
      <c r="C190" s="604"/>
      <c r="D190" s="604"/>
      <c r="E190" s="604"/>
      <c r="F190" s="604"/>
      <c r="G190" s="604"/>
      <c r="H190" s="382">
        <f>SUM(B189:H189)</f>
        <v>0</v>
      </c>
    </row>
    <row r="191" spans="1:9" hidden="1"/>
    <row r="192" spans="1:9" hidden="1">
      <c r="A192" s="84" t="s">
        <v>86</v>
      </c>
    </row>
    <row r="193" spans="1:9" hidden="1"/>
    <row r="194" spans="1:9" hidden="1">
      <c r="A194" s="605" t="s">
        <v>8</v>
      </c>
      <c r="B194" s="606"/>
      <c r="C194" s="606"/>
      <c r="D194" s="606"/>
      <c r="E194" s="606"/>
      <c r="F194" s="606"/>
      <c r="G194" s="606"/>
      <c r="H194" s="606"/>
    </row>
    <row r="195" spans="1:9" hidden="1">
      <c r="A195" s="600" t="e">
        <f>VLOOKUP(A156,Conformación!$A$5:$N$129,9,FALSE)</f>
        <v>#N/A</v>
      </c>
      <c r="B195" s="601"/>
      <c r="C195" s="601"/>
      <c r="D195" s="601"/>
      <c r="E195" s="601"/>
      <c r="F195" s="601"/>
      <c r="G195" s="601"/>
      <c r="H195" s="601"/>
    </row>
    <row r="196" spans="1:9" hidden="1">
      <c r="A196" s="602" t="e">
        <f>VLOOKUP(A156,Conformación!$A$5:$N$129,10,FALSE)</f>
        <v>#N/A</v>
      </c>
      <c r="B196" s="603"/>
      <c r="C196" s="603"/>
      <c r="D196" s="603"/>
      <c r="E196" s="603"/>
      <c r="F196" s="603"/>
      <c r="G196" s="603"/>
      <c r="H196" s="603"/>
    </row>
    <row r="197" spans="1:9" hidden="1">
      <c r="A197" s="369" t="s">
        <v>66</v>
      </c>
      <c r="B197" s="318" t="s">
        <v>67</v>
      </c>
      <c r="C197" s="318" t="s">
        <v>68</v>
      </c>
      <c r="D197" s="318" t="s">
        <v>69</v>
      </c>
      <c r="E197" s="318" t="s">
        <v>70</v>
      </c>
      <c r="F197" s="318" t="s">
        <v>71</v>
      </c>
      <c r="G197" s="318" t="s">
        <v>72</v>
      </c>
      <c r="H197" s="318" t="s">
        <v>73</v>
      </c>
    </row>
    <row r="198" spans="1:9" hidden="1">
      <c r="A198" s="266" t="s">
        <v>74</v>
      </c>
      <c r="B198" s="267">
        <f>15*30</f>
        <v>450</v>
      </c>
      <c r="C198" s="267">
        <f>29*30</f>
        <v>870</v>
      </c>
      <c r="D198" s="267"/>
      <c r="E198" s="267"/>
      <c r="F198" s="267"/>
      <c r="G198" s="267"/>
      <c r="H198" s="267"/>
    </row>
    <row r="199" spans="1:9" hidden="1">
      <c r="A199" s="266" t="s">
        <v>75</v>
      </c>
      <c r="B199" s="382">
        <v>7250681633.6599998</v>
      </c>
      <c r="C199" s="382">
        <v>19531080403</v>
      </c>
      <c r="D199" s="382"/>
      <c r="E199" s="267"/>
      <c r="F199" s="267"/>
      <c r="G199" s="267"/>
      <c r="H199" s="267"/>
    </row>
    <row r="200" spans="1:9" hidden="1">
      <c r="A200" s="266" t="s">
        <v>76</v>
      </c>
      <c r="B200" s="294">
        <v>42747</v>
      </c>
      <c r="C200" s="294">
        <v>43081</v>
      </c>
      <c r="D200" s="501"/>
      <c r="E200" s="267"/>
      <c r="F200" s="267"/>
      <c r="G200" s="267"/>
      <c r="H200" s="267"/>
    </row>
    <row r="201" spans="1:9" hidden="1">
      <c r="A201" s="371" t="s">
        <v>78</v>
      </c>
      <c r="B201" s="372">
        <v>0.5</v>
      </c>
      <c r="C201" s="372">
        <v>0.4</v>
      </c>
      <c r="D201" s="372"/>
      <c r="E201" s="372"/>
      <c r="F201" s="267"/>
      <c r="G201" s="267"/>
      <c r="H201" s="267"/>
    </row>
    <row r="202" spans="1:9" ht="25.5" hidden="1">
      <c r="A202" s="373" t="s">
        <v>79</v>
      </c>
      <c r="B202" s="374">
        <v>43201</v>
      </c>
      <c r="C202" s="374">
        <v>43201</v>
      </c>
      <c r="D202" s="374"/>
      <c r="E202" s="376"/>
      <c r="F202" s="376"/>
      <c r="G202" s="376"/>
      <c r="H202" s="376"/>
      <c r="I202" s="27" t="s">
        <v>80</v>
      </c>
    </row>
    <row r="203" spans="1:9" hidden="1">
      <c r="A203" s="266" t="s">
        <v>77</v>
      </c>
      <c r="B203" s="374"/>
      <c r="C203" s="376"/>
      <c r="D203" s="376"/>
      <c r="E203" s="376"/>
      <c r="F203" s="376"/>
      <c r="G203" s="376"/>
      <c r="H203" s="376"/>
      <c r="I203" s="27"/>
    </row>
    <row r="204" spans="1:9" hidden="1">
      <c r="A204" s="371" t="s">
        <v>81</v>
      </c>
      <c r="B204" s="383">
        <f>+B202-B200</f>
        <v>454</v>
      </c>
      <c r="C204" s="267">
        <f>+C202-C200</f>
        <v>120</v>
      </c>
      <c r="D204" s="267">
        <f>+D202-D200</f>
        <v>0</v>
      </c>
      <c r="E204" s="267"/>
      <c r="F204" s="267"/>
      <c r="G204" s="267"/>
      <c r="H204" s="267"/>
    </row>
    <row r="205" spans="1:9" hidden="1">
      <c r="A205" s="373" t="s">
        <v>82</v>
      </c>
      <c r="B205" s="267">
        <f>+B198-B204</f>
        <v>-4</v>
      </c>
      <c r="C205" s="267">
        <f>+C198-C204</f>
        <v>750</v>
      </c>
      <c r="D205" s="267">
        <v>0</v>
      </c>
      <c r="E205" s="267"/>
      <c r="F205" s="267"/>
      <c r="G205" s="267"/>
      <c r="H205" s="267"/>
    </row>
    <row r="206" spans="1:9" hidden="1">
      <c r="A206" s="378" t="s">
        <v>83</v>
      </c>
      <c r="B206" s="382">
        <f>+(B199/(B198*30))</f>
        <v>537087.52841925924</v>
      </c>
      <c r="C206" s="382">
        <f t="shared" ref="C206:D206" si="54">+(C199/(C198*30))</f>
        <v>748317.25681992341</v>
      </c>
      <c r="D206" s="382" t="e">
        <f t="shared" si="54"/>
        <v>#DIV/0!</v>
      </c>
      <c r="E206" s="267">
        <v>0</v>
      </c>
      <c r="F206" s="267">
        <v>0</v>
      </c>
      <c r="G206" s="267">
        <v>0</v>
      </c>
      <c r="H206" s="267">
        <v>0</v>
      </c>
    </row>
    <row r="207" spans="1:9" hidden="1">
      <c r="A207" s="268" t="s">
        <v>84</v>
      </c>
      <c r="B207" s="382">
        <f>+B206*B205*B201</f>
        <v>-1074175.0568385185</v>
      </c>
      <c r="C207" s="382">
        <f t="shared" ref="C207:D207" si="55">+C206*C205*C201</f>
        <v>224495177.04597703</v>
      </c>
      <c r="D207" s="382" t="e">
        <f t="shared" si="55"/>
        <v>#DIV/0!</v>
      </c>
      <c r="E207" s="267">
        <f t="shared" ref="E207" si="56">+E206*E205*E201</f>
        <v>0</v>
      </c>
      <c r="F207" s="267">
        <f t="shared" ref="F207" si="57">+F206*F205*F201</f>
        <v>0</v>
      </c>
      <c r="G207" s="267">
        <f t="shared" ref="G207" si="58">+G206*G205*G201</f>
        <v>0</v>
      </c>
      <c r="H207" s="267">
        <f t="shared" ref="H207" si="59">+H206*H205*H201</f>
        <v>0</v>
      </c>
    </row>
    <row r="208" spans="1:9" hidden="1">
      <c r="A208" s="604" t="s">
        <v>85</v>
      </c>
      <c r="B208" s="604"/>
      <c r="C208" s="604"/>
      <c r="D208" s="604"/>
      <c r="E208" s="604"/>
      <c r="F208" s="604"/>
      <c r="G208" s="604"/>
      <c r="H208" s="382">
        <f>SUM(B207:C207)</f>
        <v>223421001.98913851</v>
      </c>
    </row>
    <row r="209" spans="1:9" hidden="1"/>
    <row r="210" spans="1:9" hidden="1">
      <c r="A210" s="84" t="s">
        <v>86</v>
      </c>
    </row>
    <row r="211" spans="1:9" hidden="1"/>
    <row r="212" spans="1:9" hidden="1">
      <c r="A212" s="605" t="s">
        <v>10</v>
      </c>
      <c r="B212" s="606"/>
      <c r="C212" s="606"/>
      <c r="D212" s="606"/>
      <c r="E212" s="606"/>
      <c r="F212" s="606"/>
      <c r="G212" s="606"/>
      <c r="H212" s="606"/>
    </row>
    <row r="213" spans="1:9" hidden="1">
      <c r="A213" s="600" t="e">
        <f>VLOOKUP(A156,Conformación!$A$5:$N$129,11,FALSE)</f>
        <v>#N/A</v>
      </c>
      <c r="B213" s="601"/>
      <c r="C213" s="601"/>
      <c r="D213" s="601"/>
      <c r="E213" s="601"/>
      <c r="F213" s="601"/>
      <c r="G213" s="601"/>
      <c r="H213" s="601"/>
    </row>
    <row r="214" spans="1:9" hidden="1">
      <c r="A214" s="602" t="e">
        <f>VLOOKUP(A156,Conformación!$A$5:$N$129,12,FALSE)</f>
        <v>#N/A</v>
      </c>
      <c r="B214" s="603"/>
      <c r="C214" s="603"/>
      <c r="D214" s="603"/>
      <c r="E214" s="603"/>
      <c r="F214" s="603"/>
      <c r="G214" s="603"/>
      <c r="H214" s="603"/>
    </row>
    <row r="215" spans="1:9" hidden="1">
      <c r="A215" s="369" t="s">
        <v>66</v>
      </c>
      <c r="B215" s="318" t="s">
        <v>67</v>
      </c>
      <c r="C215" s="318" t="s">
        <v>68</v>
      </c>
      <c r="D215" s="318" t="s">
        <v>69</v>
      </c>
      <c r="E215" s="318" t="s">
        <v>70</v>
      </c>
      <c r="F215" s="318" t="s">
        <v>71</v>
      </c>
      <c r="G215" s="318" t="s">
        <v>72</v>
      </c>
      <c r="H215" s="318" t="s">
        <v>73</v>
      </c>
    </row>
    <row r="216" spans="1:9" hidden="1">
      <c r="A216" s="266" t="s">
        <v>74</v>
      </c>
      <c r="B216" s="267">
        <f>14.5*30</f>
        <v>435</v>
      </c>
      <c r="C216" s="267">
        <f>18.23*30</f>
        <v>546.9</v>
      </c>
      <c r="D216" s="267">
        <f>11.5*30</f>
        <v>345</v>
      </c>
      <c r="E216" s="267">
        <f>12*30</f>
        <v>360</v>
      </c>
      <c r="F216" s="267">
        <f>3.1*30</f>
        <v>93</v>
      </c>
      <c r="G216" s="267">
        <f>15.05*30</f>
        <v>451.5</v>
      </c>
      <c r="H216" s="267">
        <f>12*30</f>
        <v>360</v>
      </c>
    </row>
    <row r="217" spans="1:9" hidden="1">
      <c r="A217" s="266" t="s">
        <v>75</v>
      </c>
      <c r="B217" s="267">
        <v>14402589543</v>
      </c>
      <c r="C217" s="267">
        <v>25510951921</v>
      </c>
      <c r="D217" s="267">
        <v>2804013835.4899998</v>
      </c>
      <c r="E217" s="267">
        <v>2861916350</v>
      </c>
      <c r="F217" s="267">
        <v>12189254629</v>
      </c>
      <c r="G217" s="267">
        <v>8521190764</v>
      </c>
      <c r="H217" s="267">
        <v>18022989580</v>
      </c>
    </row>
    <row r="218" spans="1:9" hidden="1">
      <c r="A218" s="266" t="s">
        <v>76</v>
      </c>
      <c r="B218" s="385">
        <v>42725</v>
      </c>
      <c r="C218" s="501">
        <v>42734</v>
      </c>
      <c r="D218" s="501">
        <v>43087</v>
      </c>
      <c r="E218" s="501">
        <v>43139</v>
      </c>
      <c r="F218" s="501">
        <v>43061</v>
      </c>
      <c r="G218" s="501">
        <v>42822</v>
      </c>
      <c r="H218" s="501">
        <v>43125</v>
      </c>
    </row>
    <row r="219" spans="1:9" hidden="1">
      <c r="A219" s="371" t="s">
        <v>78</v>
      </c>
      <c r="B219" s="372">
        <v>0.51</v>
      </c>
      <c r="C219" s="372">
        <v>0.26</v>
      </c>
      <c r="D219" s="372">
        <v>0.15</v>
      </c>
      <c r="E219" s="372">
        <v>0.02</v>
      </c>
      <c r="F219" s="372">
        <v>0.25</v>
      </c>
      <c r="G219" s="372">
        <v>0.25</v>
      </c>
      <c r="H219" s="372">
        <v>0.3</v>
      </c>
    </row>
    <row r="220" spans="1:9" ht="25.5" hidden="1">
      <c r="A220" s="373" t="s">
        <v>79</v>
      </c>
      <c r="B220" s="374">
        <v>43201</v>
      </c>
      <c r="C220" s="374">
        <v>43201</v>
      </c>
      <c r="D220" s="374">
        <v>43201</v>
      </c>
      <c r="E220" s="374">
        <v>43201</v>
      </c>
      <c r="F220" s="374">
        <v>43201</v>
      </c>
      <c r="G220" s="374">
        <v>43201</v>
      </c>
      <c r="H220" s="374">
        <v>43201</v>
      </c>
      <c r="I220" s="27" t="s">
        <v>80</v>
      </c>
    </row>
    <row r="221" spans="1:9" hidden="1">
      <c r="A221" s="371" t="s">
        <v>81</v>
      </c>
      <c r="B221" s="383">
        <f>+B220-B218</f>
        <v>476</v>
      </c>
      <c r="C221" s="383">
        <f t="shared" ref="C221:G221" si="60">+C220-C218</f>
        <v>467</v>
      </c>
      <c r="D221" s="383">
        <f t="shared" si="60"/>
        <v>114</v>
      </c>
      <c r="E221" s="383">
        <f t="shared" si="60"/>
        <v>62</v>
      </c>
      <c r="F221" s="383">
        <f t="shared" si="60"/>
        <v>140</v>
      </c>
      <c r="G221" s="383">
        <f t="shared" si="60"/>
        <v>379</v>
      </c>
      <c r="H221" s="383">
        <f>+H220-H218</f>
        <v>76</v>
      </c>
    </row>
    <row r="222" spans="1:9" hidden="1">
      <c r="A222" s="373" t="s">
        <v>82</v>
      </c>
      <c r="B222" s="267">
        <f>+B216-B221</f>
        <v>-41</v>
      </c>
      <c r="C222" s="267">
        <f t="shared" ref="C222:F222" si="61">+C216-C221</f>
        <v>79.899999999999977</v>
      </c>
      <c r="D222" s="267">
        <f t="shared" si="61"/>
        <v>231</v>
      </c>
      <c r="E222" s="267">
        <f t="shared" si="61"/>
        <v>298</v>
      </c>
      <c r="F222" s="267">
        <f t="shared" si="61"/>
        <v>-47</v>
      </c>
      <c r="G222" s="267">
        <f>+G216-G221</f>
        <v>72.5</v>
      </c>
      <c r="H222" s="267">
        <f t="shared" ref="H222" si="62">+H216-H221</f>
        <v>284</v>
      </c>
    </row>
    <row r="223" spans="1:9" hidden="1">
      <c r="A223" s="378" t="s">
        <v>83</v>
      </c>
      <c r="B223" s="267">
        <f>+(B217/(B216*30))</f>
        <v>1103646.708275862</v>
      </c>
      <c r="C223" s="267">
        <f t="shared" ref="C223:H223" si="63">+(C217/(C216*30))</f>
        <v>1554882.1796184555</v>
      </c>
      <c r="D223" s="267">
        <f t="shared" si="63"/>
        <v>270919.21115845407</v>
      </c>
      <c r="E223" s="267">
        <f t="shared" si="63"/>
        <v>264992.25462962961</v>
      </c>
      <c r="F223" s="267">
        <f t="shared" si="63"/>
        <v>4368908.4691756275</v>
      </c>
      <c r="G223" s="267">
        <f t="shared" si="63"/>
        <v>629102.30815799185</v>
      </c>
      <c r="H223" s="267">
        <f t="shared" si="63"/>
        <v>1668795.3314814814</v>
      </c>
    </row>
    <row r="224" spans="1:9" hidden="1">
      <c r="A224" s="268" t="s">
        <v>84</v>
      </c>
      <c r="B224" s="267">
        <f>+B223*B222*B219</f>
        <v>-23077252.670048274</v>
      </c>
      <c r="C224" s="267">
        <f t="shared" ref="C224" si="64">+C223*C222*C219</f>
        <v>32301122.399393786</v>
      </c>
      <c r="D224" s="267">
        <f t="shared" ref="D224" si="65">+D223*D222*D219</f>
        <v>9387350.6666404326</v>
      </c>
      <c r="E224" s="267">
        <f t="shared" ref="E224" si="66">+E223*E222*E219</f>
        <v>1579353.8375925925</v>
      </c>
      <c r="F224" s="267">
        <f t="shared" ref="F224" si="67">+F223*F222*F219</f>
        <v>-51334674.51281362</v>
      </c>
      <c r="G224" s="267">
        <f t="shared" ref="G224" si="68">+G223*G222*G219</f>
        <v>11402479.335363602</v>
      </c>
      <c r="H224" s="267">
        <f t="shared" ref="H224" si="69">+H223*H222*H219</f>
        <v>142181362.24222222</v>
      </c>
    </row>
    <row r="225" spans="1:8" hidden="1">
      <c r="A225" s="604" t="s">
        <v>85</v>
      </c>
      <c r="B225" s="604"/>
      <c r="C225" s="604"/>
      <c r="D225" s="604"/>
      <c r="E225" s="604"/>
      <c r="F225" s="604"/>
      <c r="G225" s="604"/>
      <c r="H225" s="382">
        <f>SUM(B224:H224)</f>
        <v>122439741.29835075</v>
      </c>
    </row>
    <row r="226" spans="1:8" hidden="1"/>
    <row r="227" spans="1:8" hidden="1">
      <c r="A227" s="84" t="s">
        <v>86</v>
      </c>
    </row>
    <row r="228" spans="1:8" hidden="1"/>
    <row r="229" spans="1:8" hidden="1"/>
    <row r="230" spans="1:8" hidden="1">
      <c r="A230" s="305" t="s">
        <v>45</v>
      </c>
      <c r="B230" s="607" t="str">
        <f>VLOOKUP(A231,Conformación!$A$5:$N$129,2,FALSE)</f>
        <v xml:space="preserve">CONSORCIO INTRADOMICILIARIAS 2018 </v>
      </c>
      <c r="C230" s="607"/>
      <c r="D230" s="607"/>
      <c r="E230" s="85"/>
      <c r="F230" s="85"/>
      <c r="G230" s="86"/>
      <c r="H230" s="86"/>
    </row>
    <row r="231" spans="1:8" hidden="1">
      <c r="A231" s="87">
        <v>4</v>
      </c>
      <c r="B231" s="608" t="str">
        <f>VLOOKUP(A231,Conformación!$A$5:$N$129,4,FALSE)</f>
        <v xml:space="preserve">(WILLIAM CARDONA OLMOS SAS 30% - William Cardona Olmos 70% -  0%- 0%- 0%) </v>
      </c>
      <c r="C231" s="608"/>
      <c r="D231" s="608"/>
      <c r="E231" s="88"/>
      <c r="F231" s="89"/>
      <c r="G231" s="86"/>
      <c r="H231" s="86"/>
    </row>
    <row r="232" spans="1:8" hidden="1">
      <c r="A232" s="87"/>
      <c r="B232" s="608"/>
      <c r="C232" s="608"/>
      <c r="D232" s="608"/>
      <c r="E232" s="85"/>
      <c r="F232" s="85"/>
      <c r="G232" s="86"/>
      <c r="H232" s="86"/>
    </row>
    <row r="233" spans="1:8" hidden="1">
      <c r="A233" s="605" t="s">
        <v>48</v>
      </c>
      <c r="B233" s="606"/>
      <c r="C233" s="606"/>
      <c r="D233" s="606"/>
      <c r="E233" s="606"/>
      <c r="F233" s="606"/>
      <c r="G233" s="606"/>
      <c r="H233" s="606"/>
    </row>
    <row r="234" spans="1:8" hidden="1">
      <c r="A234" s="600" t="str">
        <f>VLOOKUP(A231,Conformación!$A$5:$N$129,5,FALSE)</f>
        <v>WILLIAM CARDONA OLMOS SAS</v>
      </c>
      <c r="B234" s="601"/>
      <c r="C234" s="601"/>
      <c r="D234" s="601"/>
      <c r="E234" s="601"/>
      <c r="F234" s="601"/>
      <c r="G234" s="601"/>
      <c r="H234" s="601"/>
    </row>
    <row r="235" spans="1:8" hidden="1">
      <c r="A235" s="602">
        <f>VLOOKUP(A231,Conformación!$A$5:$N$129,6,FALSE)</f>
        <v>0.3</v>
      </c>
      <c r="B235" s="603"/>
      <c r="C235" s="603"/>
      <c r="D235" s="603"/>
      <c r="E235" s="603"/>
      <c r="F235" s="603"/>
      <c r="G235" s="603"/>
      <c r="H235" s="603"/>
    </row>
    <row r="236" spans="1:8" hidden="1">
      <c r="A236" s="369" t="s">
        <v>66</v>
      </c>
      <c r="B236" s="318" t="s">
        <v>67</v>
      </c>
      <c r="C236" s="318" t="s">
        <v>68</v>
      </c>
      <c r="D236" s="318" t="s">
        <v>69</v>
      </c>
      <c r="E236" s="318" t="s">
        <v>70</v>
      </c>
      <c r="F236" s="318" t="s">
        <v>71</v>
      </c>
      <c r="G236" s="318" t="s">
        <v>72</v>
      </c>
      <c r="H236" s="318" t="s">
        <v>73</v>
      </c>
    </row>
    <row r="237" spans="1:8" hidden="1">
      <c r="A237" s="266" t="s">
        <v>74</v>
      </c>
      <c r="B237" s="267"/>
      <c r="C237" s="267">
        <v>10</v>
      </c>
      <c r="D237" s="267">
        <v>12</v>
      </c>
      <c r="E237" s="267">
        <v>4</v>
      </c>
      <c r="F237" s="267">
        <v>7</v>
      </c>
      <c r="G237" s="267"/>
      <c r="H237" s="267"/>
    </row>
    <row r="238" spans="1:8" hidden="1">
      <c r="A238" s="266" t="s">
        <v>91</v>
      </c>
      <c r="B238" s="267"/>
      <c r="C238" s="267"/>
      <c r="D238" s="267"/>
      <c r="E238" s="267"/>
      <c r="F238" s="267"/>
      <c r="G238" s="267"/>
      <c r="H238" s="267"/>
    </row>
    <row r="239" spans="1:8" hidden="1">
      <c r="A239" s="266" t="s">
        <v>75</v>
      </c>
      <c r="B239" s="370"/>
      <c r="C239" s="370"/>
      <c r="D239" s="370"/>
      <c r="E239" s="370"/>
      <c r="F239" s="370"/>
      <c r="G239" s="267"/>
      <c r="H239" s="267"/>
    </row>
    <row r="240" spans="1:8" hidden="1">
      <c r="A240" s="266" t="s">
        <v>76</v>
      </c>
      <c r="B240" s="294"/>
      <c r="C240" s="294"/>
      <c r="D240" s="294"/>
      <c r="E240" s="294"/>
      <c r="F240" s="294"/>
      <c r="G240" s="267"/>
      <c r="H240" s="267"/>
    </row>
    <row r="241" spans="1:9" hidden="1">
      <c r="A241" s="266" t="s">
        <v>90</v>
      </c>
      <c r="B241" s="294"/>
      <c r="C241" s="294"/>
      <c r="D241" s="294"/>
      <c r="E241" s="294"/>
      <c r="F241" s="294"/>
      <c r="G241" s="267"/>
      <c r="H241" s="267"/>
    </row>
    <row r="242" spans="1:9" hidden="1">
      <c r="A242" s="266" t="s">
        <v>92</v>
      </c>
      <c r="B242" s="294"/>
      <c r="C242" s="294"/>
      <c r="D242" s="294"/>
      <c r="E242" s="294"/>
      <c r="F242" s="294"/>
      <c r="G242" s="267"/>
      <c r="H242" s="267"/>
    </row>
    <row r="243" spans="1:9" hidden="1">
      <c r="A243" s="266" t="s">
        <v>90</v>
      </c>
      <c r="B243" s="294"/>
      <c r="C243" s="294"/>
      <c r="D243" s="294"/>
      <c r="E243" s="294"/>
      <c r="F243" s="294"/>
      <c r="G243" s="267"/>
      <c r="H243" s="267"/>
    </row>
    <row r="244" spans="1:9" hidden="1">
      <c r="A244" s="371" t="s">
        <v>78</v>
      </c>
      <c r="B244" s="372"/>
      <c r="C244" s="372"/>
      <c r="D244" s="372"/>
      <c r="E244" s="372"/>
      <c r="F244" s="372"/>
      <c r="G244" s="267"/>
      <c r="H244" s="267"/>
    </row>
    <row r="245" spans="1:9" ht="25.5" hidden="1">
      <c r="A245" s="373" t="s">
        <v>79</v>
      </c>
      <c r="B245" s="374"/>
      <c r="C245" s="374"/>
      <c r="D245" s="374"/>
      <c r="E245" s="374"/>
      <c r="F245" s="374"/>
      <c r="G245" s="376"/>
      <c r="H245" s="376"/>
      <c r="I245" s="27" t="s">
        <v>80</v>
      </c>
    </row>
    <row r="246" spans="1:9" hidden="1">
      <c r="A246" s="371" t="s">
        <v>81</v>
      </c>
      <c r="B246" s="383"/>
      <c r="C246" s="383"/>
      <c r="D246" s="383"/>
      <c r="E246" s="383">
        <f>+E245-E240</f>
        <v>0</v>
      </c>
      <c r="F246" s="383">
        <f>+F245-F240</f>
        <v>0</v>
      </c>
      <c r="G246" s="267"/>
      <c r="H246" s="267"/>
    </row>
    <row r="247" spans="1:9" hidden="1">
      <c r="A247" s="373" t="s">
        <v>82</v>
      </c>
      <c r="B247" s="267">
        <f>+B238-B246</f>
        <v>0</v>
      </c>
      <c r="C247" s="267">
        <f>+C238-C246</f>
        <v>0</v>
      </c>
      <c r="D247" s="267">
        <v>0</v>
      </c>
      <c r="E247" s="267">
        <f>+E238-E246</f>
        <v>0</v>
      </c>
      <c r="F247" s="267">
        <f>+F238-F246</f>
        <v>0</v>
      </c>
      <c r="G247" s="267"/>
      <c r="H247" s="267"/>
    </row>
    <row r="248" spans="1:9" hidden="1">
      <c r="A248" s="378" t="s">
        <v>83</v>
      </c>
      <c r="B248" s="370" t="e">
        <f t="shared" ref="B248:H248" si="70">+(B239/(B237*30))</f>
        <v>#DIV/0!</v>
      </c>
      <c r="C248" s="370">
        <f t="shared" si="70"/>
        <v>0</v>
      </c>
      <c r="D248" s="370">
        <f t="shared" si="70"/>
        <v>0</v>
      </c>
      <c r="E248" s="370">
        <f t="shared" si="70"/>
        <v>0</v>
      </c>
      <c r="F248" s="370">
        <f t="shared" si="70"/>
        <v>0</v>
      </c>
      <c r="G248" s="267" t="e">
        <f t="shared" si="70"/>
        <v>#DIV/0!</v>
      </c>
      <c r="H248" s="267" t="e">
        <f t="shared" si="70"/>
        <v>#DIV/0!</v>
      </c>
    </row>
    <row r="249" spans="1:9" hidden="1">
      <c r="A249" s="268" t="s">
        <v>84</v>
      </c>
      <c r="B249" s="370" t="e">
        <f t="shared" ref="B249:H249" si="71">+B248*B247*B244</f>
        <v>#DIV/0!</v>
      </c>
      <c r="C249" s="370">
        <f t="shared" si="71"/>
        <v>0</v>
      </c>
      <c r="D249" s="370">
        <f t="shared" si="71"/>
        <v>0</v>
      </c>
      <c r="E249" s="370">
        <f t="shared" si="71"/>
        <v>0</v>
      </c>
      <c r="F249" s="370">
        <f t="shared" si="71"/>
        <v>0</v>
      </c>
      <c r="G249" s="267" t="e">
        <f t="shared" si="71"/>
        <v>#DIV/0!</v>
      </c>
      <c r="H249" s="267" t="e">
        <f t="shared" si="71"/>
        <v>#DIV/0!</v>
      </c>
    </row>
    <row r="250" spans="1:9" hidden="1">
      <c r="A250" s="604" t="s">
        <v>85</v>
      </c>
      <c r="B250" s="604"/>
      <c r="C250" s="604"/>
      <c r="D250" s="604"/>
      <c r="E250" s="604"/>
      <c r="F250" s="604"/>
      <c r="G250" s="604"/>
      <c r="H250" s="379" t="e">
        <f>SUM(B249:F249)</f>
        <v>#DIV/0!</v>
      </c>
    </row>
    <row r="251" spans="1:9" hidden="1"/>
    <row r="252" spans="1:9" hidden="1">
      <c r="A252" s="84" t="s">
        <v>86</v>
      </c>
    </row>
    <row r="253" spans="1:9" hidden="1"/>
    <row r="254" spans="1:9" hidden="1">
      <c r="A254" s="605" t="s">
        <v>49</v>
      </c>
      <c r="B254" s="606"/>
      <c r="C254" s="606"/>
      <c r="D254" s="606"/>
      <c r="E254" s="606"/>
      <c r="F254" s="606"/>
      <c r="G254" s="606"/>
      <c r="H254" s="606"/>
    </row>
    <row r="255" spans="1:9" hidden="1">
      <c r="A255" s="600" t="str">
        <f>VLOOKUP(A231,Conformación!$A$5:$N$129,7,FALSE)</f>
        <v>William Cardona Olmos</v>
      </c>
      <c r="B255" s="601"/>
      <c r="C255" s="601"/>
      <c r="D255" s="601"/>
      <c r="E255" s="601"/>
      <c r="F255" s="601"/>
      <c r="G255" s="601"/>
      <c r="H255" s="601"/>
    </row>
    <row r="256" spans="1:9" hidden="1">
      <c r="A256" s="602">
        <f>VLOOKUP(A231,Conformación!$A$5:$N$129,8,FALSE)</f>
        <v>0.7</v>
      </c>
      <c r="B256" s="603"/>
      <c r="C256" s="603"/>
      <c r="D256" s="603"/>
      <c r="E256" s="603"/>
      <c r="F256" s="603"/>
      <c r="G256" s="603"/>
      <c r="H256" s="603"/>
    </row>
    <row r="257" spans="1:9" hidden="1">
      <c r="A257" s="369" t="s">
        <v>66</v>
      </c>
      <c r="B257" s="318" t="s">
        <v>67</v>
      </c>
      <c r="C257" s="318" t="s">
        <v>68</v>
      </c>
      <c r="D257" s="318" t="s">
        <v>69</v>
      </c>
      <c r="E257" s="318" t="s">
        <v>70</v>
      </c>
      <c r="F257" s="318" t="s">
        <v>71</v>
      </c>
      <c r="G257" s="318" t="s">
        <v>72</v>
      </c>
      <c r="H257" s="318" t="s">
        <v>73</v>
      </c>
    </row>
    <row r="258" spans="1:9" hidden="1">
      <c r="A258" s="266" t="s">
        <v>74</v>
      </c>
      <c r="B258" s="267"/>
      <c r="C258" s="267"/>
      <c r="D258" s="267"/>
      <c r="E258" s="267"/>
      <c r="F258" s="267"/>
      <c r="G258" s="267"/>
      <c r="H258" s="267"/>
    </row>
    <row r="259" spans="1:9" hidden="1">
      <c r="A259" s="266" t="s">
        <v>91</v>
      </c>
      <c r="B259" s="267"/>
      <c r="C259" s="267"/>
      <c r="D259" s="267"/>
      <c r="E259" s="267"/>
      <c r="F259" s="267"/>
      <c r="G259" s="267"/>
      <c r="H259" s="267"/>
    </row>
    <row r="260" spans="1:9" hidden="1">
      <c r="A260" s="266" t="s">
        <v>75</v>
      </c>
      <c r="B260" s="370"/>
      <c r="C260" s="370"/>
      <c r="D260" s="370"/>
      <c r="E260" s="370"/>
      <c r="F260" s="267"/>
      <c r="G260" s="267"/>
      <c r="H260" s="267"/>
    </row>
    <row r="261" spans="1:9" hidden="1">
      <c r="A261" s="266" t="s">
        <v>76</v>
      </c>
      <c r="B261" s="294"/>
      <c r="C261" s="294"/>
      <c r="D261" s="294"/>
      <c r="E261" s="386"/>
      <c r="F261" s="267"/>
      <c r="G261" s="267"/>
      <c r="H261" s="267"/>
    </row>
    <row r="262" spans="1:9" hidden="1">
      <c r="A262" s="371" t="s">
        <v>78</v>
      </c>
      <c r="B262" s="271"/>
      <c r="C262" s="372"/>
      <c r="D262" s="271"/>
      <c r="E262" s="271"/>
      <c r="F262" s="267"/>
      <c r="G262" s="267"/>
      <c r="H262" s="267"/>
    </row>
    <row r="263" spans="1:9" ht="25.5" hidden="1">
      <c r="A263" s="373" t="s">
        <v>79</v>
      </c>
      <c r="B263" s="374"/>
      <c r="C263" s="374"/>
      <c r="D263" s="374"/>
      <c r="E263" s="374"/>
      <c r="F263" s="376"/>
      <c r="G263" s="376"/>
      <c r="H263" s="376"/>
      <c r="I263" s="27" t="s">
        <v>80</v>
      </c>
    </row>
    <row r="264" spans="1:9" hidden="1">
      <c r="A264" s="371" t="s">
        <v>81</v>
      </c>
      <c r="B264" s="383">
        <f>+B263-B261</f>
        <v>0</v>
      </c>
      <c r="C264" s="383">
        <f t="shared" ref="C264:D264" si="72">+C263-C261</f>
        <v>0</v>
      </c>
      <c r="D264" s="383">
        <f t="shared" si="72"/>
        <v>0</v>
      </c>
      <c r="E264" s="383"/>
      <c r="F264" s="267"/>
      <c r="G264" s="267"/>
      <c r="H264" s="267"/>
    </row>
    <row r="265" spans="1:9" hidden="1">
      <c r="A265" s="373" t="s">
        <v>82</v>
      </c>
      <c r="B265" s="267">
        <f>+B259-B264</f>
        <v>0</v>
      </c>
      <c r="C265" s="267">
        <f t="shared" ref="C265:E265" si="73">+C259-C264</f>
        <v>0</v>
      </c>
      <c r="D265" s="267">
        <f t="shared" si="73"/>
        <v>0</v>
      </c>
      <c r="E265" s="267">
        <f t="shared" si="73"/>
        <v>0</v>
      </c>
      <c r="F265" s="267"/>
      <c r="G265" s="267"/>
      <c r="H265" s="267"/>
    </row>
    <row r="266" spans="1:9" hidden="1">
      <c r="A266" s="378" t="s">
        <v>83</v>
      </c>
      <c r="B266" s="370" t="e">
        <f>+(B260/(B258*30))</f>
        <v>#DIV/0!</v>
      </c>
      <c r="C266" s="370" t="e">
        <f t="shared" ref="C266:H266" si="74">+(C260/(C258*30))</f>
        <v>#DIV/0!</v>
      </c>
      <c r="D266" s="370" t="e">
        <f t="shared" si="74"/>
        <v>#DIV/0!</v>
      </c>
      <c r="E266" s="370" t="e">
        <f t="shared" si="74"/>
        <v>#DIV/0!</v>
      </c>
      <c r="F266" s="370" t="e">
        <f t="shared" si="74"/>
        <v>#DIV/0!</v>
      </c>
      <c r="G266" s="370" t="e">
        <f t="shared" si="74"/>
        <v>#DIV/0!</v>
      </c>
      <c r="H266" s="370" t="e">
        <f t="shared" si="74"/>
        <v>#DIV/0!</v>
      </c>
    </row>
    <row r="267" spans="1:9" hidden="1">
      <c r="A267" s="268" t="s">
        <v>84</v>
      </c>
      <c r="B267" s="370" t="e">
        <f>+B266*B265*B262</f>
        <v>#DIV/0!</v>
      </c>
      <c r="C267" s="370" t="e">
        <f t="shared" ref="C267" si="75">+C266*C265*C262</f>
        <v>#DIV/0!</v>
      </c>
      <c r="D267" s="370" t="e">
        <f t="shared" ref="D267" si="76">+D266*D265*D262</f>
        <v>#DIV/0!</v>
      </c>
      <c r="E267" s="370" t="e">
        <f t="shared" ref="E267" si="77">+E266*E265*E262</f>
        <v>#DIV/0!</v>
      </c>
      <c r="F267" s="370" t="e">
        <f t="shared" ref="F267" si="78">+F266*F265*F262</f>
        <v>#DIV/0!</v>
      </c>
      <c r="G267" s="370" t="e">
        <f t="shared" ref="G267" si="79">+G266*G265*G262</f>
        <v>#DIV/0!</v>
      </c>
      <c r="H267" s="370" t="e">
        <f t="shared" ref="H267" si="80">+H266*H265*H262</f>
        <v>#DIV/0!</v>
      </c>
    </row>
    <row r="268" spans="1:9" hidden="1">
      <c r="A268" s="604" t="s">
        <v>85</v>
      </c>
      <c r="B268" s="604"/>
      <c r="C268" s="604"/>
      <c r="D268" s="604"/>
      <c r="E268" s="604"/>
      <c r="F268" s="604"/>
      <c r="G268" s="604"/>
      <c r="H268" s="379" t="e">
        <f>SUM(B267:E267)</f>
        <v>#DIV/0!</v>
      </c>
    </row>
    <row r="269" spans="1:9" hidden="1"/>
    <row r="270" spans="1:9" hidden="1">
      <c r="A270" s="84" t="s">
        <v>86</v>
      </c>
    </row>
    <row r="271" spans="1:9" hidden="1"/>
    <row r="272" spans="1:9" hidden="1">
      <c r="A272" s="605" t="s">
        <v>8</v>
      </c>
      <c r="B272" s="606"/>
      <c r="C272" s="606"/>
      <c r="D272" s="606"/>
      <c r="E272" s="606"/>
      <c r="F272" s="606"/>
      <c r="G272" s="606"/>
      <c r="H272" s="606"/>
    </row>
    <row r="273" spans="1:9" hidden="1">
      <c r="A273" s="600">
        <f>VLOOKUP(A231,Conformación!$A$5:$N$129,9,FALSE)</f>
        <v>0</v>
      </c>
      <c r="B273" s="601"/>
      <c r="C273" s="601"/>
      <c r="D273" s="601"/>
      <c r="E273" s="601"/>
      <c r="F273" s="601"/>
      <c r="G273" s="601"/>
      <c r="H273" s="601"/>
    </row>
    <row r="274" spans="1:9" hidden="1">
      <c r="A274" s="602">
        <f>VLOOKUP(A231,Conformación!$A$5:$N$129,10,FALSE)</f>
        <v>0</v>
      </c>
      <c r="B274" s="603"/>
      <c r="C274" s="603"/>
      <c r="D274" s="603"/>
      <c r="E274" s="603"/>
      <c r="F274" s="603"/>
      <c r="G274" s="603"/>
      <c r="H274" s="603"/>
    </row>
    <row r="275" spans="1:9" hidden="1">
      <c r="A275" s="369" t="s">
        <v>66</v>
      </c>
      <c r="B275" s="318" t="s">
        <v>67</v>
      </c>
      <c r="C275" s="318" t="s">
        <v>68</v>
      </c>
      <c r="D275" s="318" t="s">
        <v>69</v>
      </c>
      <c r="E275" s="318" t="s">
        <v>70</v>
      </c>
      <c r="F275" s="318" t="s">
        <v>71</v>
      </c>
      <c r="G275" s="318" t="s">
        <v>72</v>
      </c>
      <c r="H275" s="318" t="s">
        <v>73</v>
      </c>
    </row>
    <row r="276" spans="1:9" hidden="1">
      <c r="A276" s="266" t="s">
        <v>74</v>
      </c>
      <c r="B276" s="267"/>
      <c r="C276" s="267"/>
      <c r="D276" s="267"/>
      <c r="E276" s="267"/>
      <c r="F276" s="267"/>
      <c r="G276" s="267"/>
      <c r="H276" s="267"/>
    </row>
    <row r="277" spans="1:9" hidden="1">
      <c r="A277" s="266" t="s">
        <v>91</v>
      </c>
      <c r="B277" s="267"/>
      <c r="C277" s="267"/>
      <c r="D277" s="267"/>
      <c r="E277" s="267"/>
      <c r="F277" s="267"/>
      <c r="G277" s="267"/>
      <c r="H277" s="267"/>
    </row>
    <row r="278" spans="1:9" hidden="1">
      <c r="A278" s="266" t="s">
        <v>75</v>
      </c>
      <c r="B278" s="370"/>
      <c r="C278" s="267"/>
      <c r="D278" s="267"/>
      <c r="E278" s="267"/>
      <c r="F278" s="267"/>
      <c r="G278" s="267"/>
      <c r="H278" s="267"/>
    </row>
    <row r="279" spans="1:9" hidden="1">
      <c r="A279" s="266" t="s">
        <v>76</v>
      </c>
      <c r="B279" s="294"/>
      <c r="C279" s="294"/>
      <c r="D279" s="294"/>
      <c r="E279" s="294"/>
      <c r="F279" s="294"/>
      <c r="G279" s="294"/>
      <c r="H279" s="294"/>
    </row>
    <row r="280" spans="1:9" hidden="1">
      <c r="A280" s="371" t="s">
        <v>78</v>
      </c>
      <c r="B280" s="372"/>
      <c r="C280" s="372"/>
      <c r="D280" s="372"/>
      <c r="E280" s="372"/>
      <c r="F280" s="372"/>
      <c r="G280" s="372"/>
      <c r="H280" s="372"/>
    </row>
    <row r="281" spans="1:9" ht="25.5" hidden="1">
      <c r="A281" s="373" t="s">
        <v>79</v>
      </c>
      <c r="B281" s="375"/>
      <c r="C281" s="376"/>
      <c r="D281" s="376"/>
      <c r="E281" s="376"/>
      <c r="F281" s="376"/>
      <c r="G281" s="376"/>
      <c r="H281" s="376"/>
      <c r="I281" s="27" t="s">
        <v>80</v>
      </c>
    </row>
    <row r="282" spans="1:9" hidden="1">
      <c r="A282" s="371" t="s">
        <v>81</v>
      </c>
      <c r="B282" s="383">
        <f>+B281-B279</f>
        <v>0</v>
      </c>
      <c r="C282" s="267"/>
      <c r="D282" s="267"/>
      <c r="E282" s="267"/>
      <c r="F282" s="267"/>
      <c r="G282" s="267"/>
      <c r="H282" s="267"/>
    </row>
    <row r="283" spans="1:9" hidden="1">
      <c r="A283" s="373" t="s">
        <v>82</v>
      </c>
      <c r="B283" s="267">
        <f>+B277-B282</f>
        <v>0</v>
      </c>
      <c r="C283" s="267"/>
      <c r="D283" s="267"/>
      <c r="E283" s="267"/>
      <c r="F283" s="267"/>
      <c r="G283" s="267"/>
      <c r="H283" s="267"/>
    </row>
    <row r="284" spans="1:9" hidden="1">
      <c r="A284" s="378" t="s">
        <v>83</v>
      </c>
      <c r="B284" s="370" t="e">
        <f>+(B278/(B276*30))</f>
        <v>#DIV/0!</v>
      </c>
      <c r="C284" s="267" t="e">
        <f t="shared" ref="C284:H284" si="81">+(C278/(C276*30))</f>
        <v>#DIV/0!</v>
      </c>
      <c r="D284" s="267" t="e">
        <f t="shared" si="81"/>
        <v>#DIV/0!</v>
      </c>
      <c r="E284" s="267" t="e">
        <f t="shared" si="81"/>
        <v>#DIV/0!</v>
      </c>
      <c r="F284" s="267" t="e">
        <f t="shared" si="81"/>
        <v>#DIV/0!</v>
      </c>
      <c r="G284" s="267" t="e">
        <f t="shared" si="81"/>
        <v>#DIV/0!</v>
      </c>
      <c r="H284" s="267" t="e">
        <f t="shared" si="81"/>
        <v>#DIV/0!</v>
      </c>
    </row>
    <row r="285" spans="1:9" hidden="1">
      <c r="A285" s="268" t="s">
        <v>84</v>
      </c>
      <c r="B285" s="370" t="e">
        <f>+B284*B283*B280</f>
        <v>#DIV/0!</v>
      </c>
      <c r="C285" s="267" t="e">
        <f t="shared" ref="C285" si="82">+C284*C283*C280</f>
        <v>#DIV/0!</v>
      </c>
      <c r="D285" s="267" t="e">
        <f t="shared" ref="D285" si="83">+D284*D283*D280</f>
        <v>#DIV/0!</v>
      </c>
      <c r="E285" s="267" t="e">
        <f t="shared" ref="E285" si="84">+E284*E283*E280</f>
        <v>#DIV/0!</v>
      </c>
      <c r="F285" s="267" t="e">
        <f t="shared" ref="F285" si="85">+F284*F283*F280</f>
        <v>#DIV/0!</v>
      </c>
      <c r="G285" s="267" t="e">
        <f t="shared" ref="G285" si="86">+G284*G283*G280</f>
        <v>#DIV/0!</v>
      </c>
      <c r="H285" s="267" t="e">
        <f t="shared" ref="H285" si="87">+H284*H283*H280</f>
        <v>#DIV/0!</v>
      </c>
    </row>
    <row r="286" spans="1:9" hidden="1">
      <c r="A286" s="604" t="s">
        <v>85</v>
      </c>
      <c r="B286" s="604"/>
      <c r="C286" s="604"/>
      <c r="D286" s="604"/>
      <c r="E286" s="604"/>
      <c r="F286" s="604"/>
      <c r="G286" s="604"/>
      <c r="H286" s="268" t="e">
        <f>+B285</f>
        <v>#DIV/0!</v>
      </c>
    </row>
    <row r="287" spans="1:9" hidden="1"/>
    <row r="288" spans="1:9" hidden="1">
      <c r="A288" s="84" t="s">
        <v>86</v>
      </c>
    </row>
    <row r="289" spans="1:9" hidden="1"/>
    <row r="290" spans="1:9" hidden="1">
      <c r="A290" s="605" t="s">
        <v>10</v>
      </c>
      <c r="B290" s="606"/>
      <c r="C290" s="606"/>
      <c r="D290" s="606"/>
      <c r="E290" s="606"/>
      <c r="F290" s="606"/>
      <c r="G290" s="606"/>
      <c r="H290" s="606"/>
    </row>
    <row r="291" spans="1:9" hidden="1">
      <c r="A291" s="600">
        <f>VLOOKUP(A231,Conformación!$A$5:$N$129,11,FALSE)</f>
        <v>0</v>
      </c>
      <c r="B291" s="601"/>
      <c r="C291" s="601"/>
      <c r="D291" s="601"/>
      <c r="E291" s="601"/>
      <c r="F291" s="601"/>
      <c r="G291" s="601"/>
      <c r="H291" s="601"/>
    </row>
    <row r="292" spans="1:9" hidden="1">
      <c r="A292" s="602">
        <f>VLOOKUP(A231,Conformación!$A$5:$N$129,12,FALSE)</f>
        <v>0</v>
      </c>
      <c r="B292" s="603"/>
      <c r="C292" s="603"/>
      <c r="D292" s="603"/>
      <c r="E292" s="603"/>
      <c r="F292" s="603"/>
      <c r="G292" s="603"/>
      <c r="H292" s="603"/>
    </row>
    <row r="293" spans="1:9" hidden="1">
      <c r="A293" s="369" t="s">
        <v>66</v>
      </c>
      <c r="B293" s="318" t="s">
        <v>67</v>
      </c>
      <c r="C293" s="318" t="s">
        <v>68</v>
      </c>
      <c r="D293" s="318" t="s">
        <v>69</v>
      </c>
      <c r="E293" s="318" t="s">
        <v>70</v>
      </c>
      <c r="F293" s="318" t="s">
        <v>71</v>
      </c>
      <c r="G293" s="318" t="s">
        <v>72</v>
      </c>
      <c r="H293" s="318" t="s">
        <v>73</v>
      </c>
    </row>
    <row r="294" spans="1:9" hidden="1">
      <c r="A294" s="266" t="s">
        <v>74</v>
      </c>
      <c r="B294" s="267"/>
      <c r="C294" s="267"/>
      <c r="D294" s="267"/>
      <c r="E294" s="267"/>
      <c r="F294" s="267"/>
      <c r="G294" s="267"/>
      <c r="H294" s="267"/>
    </row>
    <row r="295" spans="1:9" hidden="1">
      <c r="A295" s="266" t="s">
        <v>91</v>
      </c>
      <c r="B295" s="267"/>
      <c r="C295" s="267"/>
      <c r="D295" s="267"/>
      <c r="E295" s="267"/>
      <c r="F295" s="267"/>
      <c r="G295" s="267"/>
      <c r="H295" s="267"/>
    </row>
    <row r="296" spans="1:9" hidden="1">
      <c r="A296" s="266" t="s">
        <v>75</v>
      </c>
      <c r="B296" s="370"/>
      <c r="C296" s="370"/>
      <c r="D296" s="267"/>
      <c r="E296" s="267"/>
      <c r="F296" s="267"/>
      <c r="G296" s="267"/>
      <c r="H296" s="267"/>
    </row>
    <row r="297" spans="1:9" hidden="1">
      <c r="A297" s="266" t="s">
        <v>76</v>
      </c>
      <c r="B297" s="375"/>
      <c r="C297" s="375"/>
      <c r="D297" s="267"/>
      <c r="E297" s="267"/>
      <c r="F297" s="267"/>
      <c r="G297" s="267"/>
      <c r="H297" s="267"/>
    </row>
    <row r="298" spans="1:9" hidden="1">
      <c r="A298" s="371" t="s">
        <v>78</v>
      </c>
      <c r="B298" s="372"/>
      <c r="C298" s="372"/>
      <c r="D298" s="267"/>
      <c r="E298" s="267"/>
      <c r="F298" s="267"/>
      <c r="G298" s="267"/>
      <c r="H298" s="267"/>
    </row>
    <row r="299" spans="1:9" ht="25.5" hidden="1">
      <c r="A299" s="373" t="s">
        <v>79</v>
      </c>
      <c r="B299" s="375"/>
      <c r="C299" s="375"/>
      <c r="D299" s="376"/>
      <c r="E299" s="376"/>
      <c r="F299" s="376"/>
      <c r="G299" s="376"/>
      <c r="H299" s="376"/>
      <c r="I299" s="27" t="s">
        <v>80</v>
      </c>
    </row>
    <row r="300" spans="1:9" hidden="1">
      <c r="A300" s="371" t="s">
        <v>81</v>
      </c>
      <c r="B300" s="383">
        <f>+B299-B297</f>
        <v>0</v>
      </c>
      <c r="C300" s="383">
        <f>+C299-C297</f>
        <v>0</v>
      </c>
      <c r="D300" s="267"/>
      <c r="E300" s="267"/>
      <c r="F300" s="267"/>
      <c r="G300" s="267"/>
      <c r="H300" s="267"/>
    </row>
    <row r="301" spans="1:9" hidden="1">
      <c r="A301" s="373" t="s">
        <v>82</v>
      </c>
      <c r="B301" s="267">
        <f>+B295-B300</f>
        <v>0</v>
      </c>
      <c r="C301" s="267">
        <f>+C295-C300</f>
        <v>0</v>
      </c>
      <c r="D301" s="267"/>
      <c r="E301" s="267"/>
      <c r="F301" s="267"/>
      <c r="G301" s="267"/>
      <c r="H301" s="267"/>
    </row>
    <row r="302" spans="1:9" hidden="1">
      <c r="A302" s="378" t="s">
        <v>83</v>
      </c>
      <c r="B302" s="370" t="e">
        <f>+(B296/(B294*30))</f>
        <v>#DIV/0!</v>
      </c>
      <c r="C302" s="370" t="e">
        <f t="shared" ref="C302:H302" si="88">+(C296/(C294*30))</f>
        <v>#DIV/0!</v>
      </c>
      <c r="D302" s="267" t="e">
        <f t="shared" si="88"/>
        <v>#DIV/0!</v>
      </c>
      <c r="E302" s="267" t="e">
        <f t="shared" si="88"/>
        <v>#DIV/0!</v>
      </c>
      <c r="F302" s="267" t="e">
        <f t="shared" si="88"/>
        <v>#DIV/0!</v>
      </c>
      <c r="G302" s="267" t="e">
        <f t="shared" si="88"/>
        <v>#DIV/0!</v>
      </c>
      <c r="H302" s="267" t="e">
        <f t="shared" si="88"/>
        <v>#DIV/0!</v>
      </c>
    </row>
    <row r="303" spans="1:9" hidden="1">
      <c r="A303" s="268" t="s">
        <v>84</v>
      </c>
      <c r="B303" s="370" t="e">
        <f>+B302*B301*B298</f>
        <v>#DIV/0!</v>
      </c>
      <c r="C303" s="370" t="e">
        <f t="shared" ref="C303" si="89">+C302*C301*C298</f>
        <v>#DIV/0!</v>
      </c>
      <c r="D303" s="267" t="e">
        <f t="shared" ref="D303" si="90">+D302*D301*D298</f>
        <v>#DIV/0!</v>
      </c>
      <c r="E303" s="267" t="e">
        <f t="shared" ref="E303" si="91">+E302*E301*E298</f>
        <v>#DIV/0!</v>
      </c>
      <c r="F303" s="267" t="e">
        <f t="shared" ref="F303" si="92">+F302*F301*F298</f>
        <v>#DIV/0!</v>
      </c>
      <c r="G303" s="267" t="e">
        <f t="shared" ref="G303" si="93">+G302*G301*G298</f>
        <v>#DIV/0!</v>
      </c>
      <c r="H303" s="267" t="e">
        <f t="shared" ref="H303" si="94">+H302*H301*H298</f>
        <v>#DIV/0!</v>
      </c>
    </row>
    <row r="304" spans="1:9" hidden="1">
      <c r="A304" s="604" t="s">
        <v>85</v>
      </c>
      <c r="B304" s="604"/>
      <c r="C304" s="604"/>
      <c r="D304" s="604"/>
      <c r="E304" s="604"/>
      <c r="F304" s="604"/>
      <c r="G304" s="604"/>
      <c r="H304" s="387" t="e">
        <f>SUM(B303:C303)</f>
        <v>#DIV/0!</v>
      </c>
    </row>
    <row r="305" spans="1:8" hidden="1"/>
    <row r="306" spans="1:8" hidden="1">
      <c r="A306" s="84" t="s">
        <v>86</v>
      </c>
    </row>
    <row r="307" spans="1:8" hidden="1"/>
    <row r="308" spans="1:8" hidden="1"/>
    <row r="309" spans="1:8" hidden="1">
      <c r="A309" s="305" t="s">
        <v>45</v>
      </c>
      <c r="B309" s="607">
        <f>VLOOKUP(A310,Conformación!$A$5:$N$129,2,FALSE)</f>
        <v>0</v>
      </c>
      <c r="C309" s="607"/>
      <c r="D309" s="607"/>
      <c r="E309" s="85"/>
      <c r="F309" s="85"/>
      <c r="G309" s="86"/>
      <c r="H309" s="86"/>
    </row>
    <row r="310" spans="1:8" hidden="1">
      <c r="A310" s="87">
        <v>5</v>
      </c>
      <c r="B310" s="608" t="str">
        <f>VLOOKUP(A310,Conformación!$A$5:$N$129,4,FALSE)</f>
        <v xml:space="preserve">( 0% -  0% -  0%- 0%- 0%) </v>
      </c>
      <c r="C310" s="608"/>
      <c r="D310" s="608"/>
      <c r="E310" s="88"/>
      <c r="F310" s="89"/>
      <c r="G310" s="86"/>
      <c r="H310" s="86"/>
    </row>
    <row r="311" spans="1:8" hidden="1">
      <c r="A311" s="87"/>
      <c r="B311" s="608"/>
      <c r="C311" s="608"/>
      <c r="D311" s="608"/>
      <c r="E311" s="85"/>
      <c r="F311" s="85"/>
      <c r="G311" s="86"/>
      <c r="H311" s="86"/>
    </row>
    <row r="312" spans="1:8" hidden="1">
      <c r="A312" s="605" t="s">
        <v>48</v>
      </c>
      <c r="B312" s="606"/>
      <c r="C312" s="606"/>
      <c r="D312" s="606"/>
      <c r="E312" s="606"/>
      <c r="F312" s="606"/>
      <c r="G312" s="606"/>
      <c r="H312" s="606"/>
    </row>
    <row r="313" spans="1:8" hidden="1">
      <c r="A313" s="600">
        <f>VLOOKUP(A310,Conformación!$A$5:$N$129,5,FALSE)</f>
        <v>0</v>
      </c>
      <c r="B313" s="601"/>
      <c r="C313" s="601"/>
      <c r="D313" s="601"/>
      <c r="E313" s="601"/>
      <c r="F313" s="601"/>
      <c r="G313" s="601"/>
      <c r="H313" s="601"/>
    </row>
    <row r="314" spans="1:8" hidden="1">
      <c r="A314" s="602">
        <f>VLOOKUP(A310,Conformación!$A$5:$N$129,6,FALSE)</f>
        <v>0</v>
      </c>
      <c r="B314" s="603"/>
      <c r="C314" s="603"/>
      <c r="D314" s="603"/>
      <c r="E314" s="603"/>
      <c r="F314" s="603"/>
      <c r="G314" s="603"/>
      <c r="H314" s="603"/>
    </row>
    <row r="315" spans="1:8" hidden="1">
      <c r="A315" s="369" t="s">
        <v>66</v>
      </c>
      <c r="B315" s="318" t="s">
        <v>67</v>
      </c>
      <c r="C315" s="318" t="s">
        <v>68</v>
      </c>
      <c r="D315" s="318" t="s">
        <v>69</v>
      </c>
      <c r="E315" s="318" t="s">
        <v>70</v>
      </c>
      <c r="F315" s="318" t="s">
        <v>71</v>
      </c>
      <c r="G315" s="318" t="s">
        <v>72</v>
      </c>
      <c r="H315" s="318" t="s">
        <v>73</v>
      </c>
    </row>
    <row r="316" spans="1:8" hidden="1">
      <c r="A316" s="266" t="s">
        <v>74</v>
      </c>
      <c r="B316" s="267"/>
      <c r="C316" s="267"/>
      <c r="D316" s="267"/>
      <c r="E316" s="267"/>
      <c r="F316" s="267"/>
      <c r="G316" s="267"/>
      <c r="H316" s="267"/>
    </row>
    <row r="317" spans="1:8" hidden="1">
      <c r="A317" s="266" t="s">
        <v>93</v>
      </c>
      <c r="B317" s="267"/>
      <c r="C317" s="267"/>
      <c r="D317" s="267"/>
      <c r="E317" s="267"/>
      <c r="F317" s="267"/>
      <c r="G317" s="267"/>
      <c r="H317" s="267"/>
    </row>
    <row r="318" spans="1:8" hidden="1">
      <c r="A318" s="266" t="s">
        <v>75</v>
      </c>
      <c r="B318" s="370"/>
      <c r="C318" s="370"/>
      <c r="D318" s="370"/>
      <c r="E318" s="370"/>
      <c r="F318" s="370"/>
      <c r="G318" s="267"/>
      <c r="H318" s="267"/>
    </row>
    <row r="319" spans="1:8" hidden="1">
      <c r="A319" s="266" t="s">
        <v>76</v>
      </c>
      <c r="B319" s="294"/>
      <c r="C319" s="294"/>
      <c r="D319" s="294"/>
      <c r="E319" s="294"/>
      <c r="F319" s="294"/>
      <c r="G319" s="267"/>
      <c r="H319" s="267"/>
    </row>
    <row r="320" spans="1:8" hidden="1">
      <c r="A320" s="371" t="s">
        <v>78</v>
      </c>
      <c r="B320" s="372"/>
      <c r="C320" s="372"/>
      <c r="D320" s="372"/>
      <c r="E320" s="372"/>
      <c r="F320" s="372"/>
      <c r="G320" s="267"/>
      <c r="H320" s="267"/>
    </row>
    <row r="321" spans="1:9" ht="25.5" hidden="1">
      <c r="A321" s="373" t="s">
        <v>79</v>
      </c>
      <c r="B321" s="375"/>
      <c r="C321" s="375"/>
      <c r="D321" s="375"/>
      <c r="E321" s="376"/>
      <c r="F321" s="376"/>
      <c r="G321" s="376"/>
      <c r="H321" s="376"/>
      <c r="I321" s="27" t="s">
        <v>80</v>
      </c>
    </row>
    <row r="322" spans="1:9" hidden="1">
      <c r="A322" s="371" t="s">
        <v>81</v>
      </c>
      <c r="B322" s="267">
        <f>+B321-B319</f>
        <v>0</v>
      </c>
      <c r="C322" s="267">
        <f>+C321-C319</f>
        <v>0</v>
      </c>
      <c r="D322" s="267">
        <f>+D321-D319</f>
        <v>0</v>
      </c>
      <c r="E322" s="377"/>
      <c r="F322" s="377"/>
      <c r="G322" s="267"/>
      <c r="H322" s="267"/>
    </row>
    <row r="323" spans="1:9" hidden="1">
      <c r="A323" s="373" t="s">
        <v>82</v>
      </c>
      <c r="B323" s="377">
        <f>+B317-B322</f>
        <v>0</v>
      </c>
      <c r="C323" s="377">
        <f>+C317-C322</f>
        <v>0</v>
      </c>
      <c r="D323" s="377">
        <f>+D317-D322</f>
        <v>0</v>
      </c>
      <c r="E323" s="377"/>
      <c r="F323" s="377"/>
      <c r="G323" s="267"/>
      <c r="H323" s="267"/>
    </row>
    <row r="324" spans="1:9" hidden="1">
      <c r="A324" s="378" t="s">
        <v>83</v>
      </c>
      <c r="B324" s="267" t="e">
        <f>+(B318/(B316*30))</f>
        <v>#DIV/0!</v>
      </c>
      <c r="C324" s="267" t="e">
        <f t="shared" ref="C324:H324" si="95">+(C318/(C316*30))</f>
        <v>#DIV/0!</v>
      </c>
      <c r="D324" s="267" t="e">
        <f t="shared" si="95"/>
        <v>#DIV/0!</v>
      </c>
      <c r="E324" s="267" t="e">
        <f t="shared" si="95"/>
        <v>#DIV/0!</v>
      </c>
      <c r="F324" s="267" t="e">
        <f t="shared" si="95"/>
        <v>#DIV/0!</v>
      </c>
      <c r="G324" s="267" t="e">
        <f t="shared" si="95"/>
        <v>#DIV/0!</v>
      </c>
      <c r="H324" s="267" t="e">
        <f t="shared" si="95"/>
        <v>#DIV/0!</v>
      </c>
    </row>
    <row r="325" spans="1:9" hidden="1">
      <c r="A325" s="268" t="s">
        <v>84</v>
      </c>
      <c r="B325" s="267" t="e">
        <f>+B324*B323*B320</f>
        <v>#DIV/0!</v>
      </c>
      <c r="C325" s="267" t="e">
        <f t="shared" ref="C325:H325" si="96">+C324*C323*C320</f>
        <v>#DIV/0!</v>
      </c>
      <c r="D325" s="267" t="e">
        <f t="shared" si="96"/>
        <v>#DIV/0!</v>
      </c>
      <c r="E325" s="267" t="e">
        <f t="shared" si="96"/>
        <v>#DIV/0!</v>
      </c>
      <c r="F325" s="267" t="e">
        <f t="shared" si="96"/>
        <v>#DIV/0!</v>
      </c>
      <c r="G325" s="267" t="e">
        <f t="shared" si="96"/>
        <v>#DIV/0!</v>
      </c>
      <c r="H325" s="267" t="e">
        <f t="shared" si="96"/>
        <v>#DIV/0!</v>
      </c>
    </row>
    <row r="326" spans="1:9" hidden="1">
      <c r="A326" s="604" t="s">
        <v>85</v>
      </c>
      <c r="B326" s="604"/>
      <c r="C326" s="604"/>
      <c r="D326" s="604"/>
      <c r="E326" s="604"/>
      <c r="F326" s="604"/>
      <c r="G326" s="604"/>
      <c r="H326" s="268" t="e">
        <f>SUM(B325:D325)</f>
        <v>#DIV/0!</v>
      </c>
    </row>
    <row r="327" spans="1:9" hidden="1"/>
    <row r="328" spans="1:9" hidden="1">
      <c r="A328" s="84" t="s">
        <v>86</v>
      </c>
    </row>
    <row r="329" spans="1:9" hidden="1"/>
    <row r="330" spans="1:9" hidden="1">
      <c r="A330" s="605" t="s">
        <v>49</v>
      </c>
      <c r="B330" s="606"/>
      <c r="C330" s="606"/>
      <c r="D330" s="606"/>
      <c r="E330" s="606"/>
      <c r="F330" s="606"/>
      <c r="G330" s="606"/>
      <c r="H330" s="606"/>
    </row>
    <row r="331" spans="1:9" hidden="1">
      <c r="A331" s="600">
        <f>VLOOKUP(A310,Conformación!$A$5:$N$129,7,FALSE)</f>
        <v>0</v>
      </c>
      <c r="B331" s="601"/>
      <c r="C331" s="601"/>
      <c r="D331" s="601"/>
      <c r="E331" s="601"/>
      <c r="F331" s="601"/>
      <c r="G331" s="601"/>
      <c r="H331" s="601"/>
    </row>
    <row r="332" spans="1:9" hidden="1">
      <c r="A332" s="602">
        <f>VLOOKUP(A310,Conformación!$A$5:$N$129,8,FALSE)</f>
        <v>0</v>
      </c>
      <c r="B332" s="603"/>
      <c r="C332" s="603"/>
      <c r="D332" s="603"/>
      <c r="E332" s="603"/>
      <c r="F332" s="603"/>
      <c r="G332" s="603"/>
      <c r="H332" s="603"/>
    </row>
    <row r="333" spans="1:9" hidden="1">
      <c r="A333" s="369" t="s">
        <v>66</v>
      </c>
      <c r="B333" s="318" t="s">
        <v>67</v>
      </c>
      <c r="C333" s="318" t="s">
        <v>68</v>
      </c>
      <c r="D333" s="318" t="s">
        <v>69</v>
      </c>
      <c r="E333" s="318" t="s">
        <v>70</v>
      </c>
      <c r="F333" s="318" t="s">
        <v>71</v>
      </c>
      <c r="G333" s="318" t="s">
        <v>72</v>
      </c>
      <c r="H333" s="318" t="s">
        <v>73</v>
      </c>
    </row>
    <row r="334" spans="1:9" hidden="1">
      <c r="A334" s="266" t="s">
        <v>74</v>
      </c>
      <c r="B334" s="267"/>
      <c r="C334" s="267"/>
      <c r="D334" s="267"/>
      <c r="E334" s="267"/>
      <c r="F334" s="267"/>
      <c r="G334" s="267"/>
      <c r="H334" s="267"/>
    </row>
    <row r="335" spans="1:9" hidden="1">
      <c r="A335" s="266" t="s">
        <v>94</v>
      </c>
      <c r="B335" s="267"/>
      <c r="C335" s="267"/>
      <c r="D335" s="267"/>
      <c r="E335" s="267"/>
      <c r="F335" s="267"/>
      <c r="G335" s="267"/>
      <c r="H335" s="267"/>
    </row>
    <row r="336" spans="1:9" hidden="1">
      <c r="A336" s="266" t="s">
        <v>75</v>
      </c>
      <c r="B336" s="370"/>
      <c r="C336" s="267"/>
      <c r="D336" s="267"/>
      <c r="E336" s="267"/>
      <c r="F336" s="267"/>
      <c r="G336" s="267"/>
      <c r="H336" s="267"/>
    </row>
    <row r="337" spans="1:9" hidden="1">
      <c r="A337" s="266" t="s">
        <v>76</v>
      </c>
      <c r="B337" s="294"/>
      <c r="C337" s="294"/>
      <c r="D337" s="267"/>
      <c r="E337" s="267"/>
      <c r="F337" s="267"/>
      <c r="G337" s="267"/>
      <c r="H337" s="267"/>
    </row>
    <row r="338" spans="1:9" hidden="1">
      <c r="A338" s="371" t="s">
        <v>78</v>
      </c>
      <c r="B338" s="372"/>
      <c r="C338" s="372"/>
      <c r="D338" s="267"/>
      <c r="E338" s="267"/>
      <c r="F338" s="267"/>
      <c r="G338" s="267"/>
      <c r="H338" s="267"/>
    </row>
    <row r="339" spans="1:9" ht="25.5" hidden="1">
      <c r="A339" s="373" t="s">
        <v>79</v>
      </c>
      <c r="B339" s="375"/>
      <c r="C339" s="376"/>
      <c r="D339" s="376"/>
      <c r="E339" s="376"/>
      <c r="F339" s="376"/>
      <c r="G339" s="376"/>
      <c r="H339" s="376"/>
      <c r="I339" s="27" t="s">
        <v>80</v>
      </c>
    </row>
    <row r="340" spans="1:9" hidden="1">
      <c r="A340" s="371" t="s">
        <v>81</v>
      </c>
      <c r="B340" s="267">
        <f>+B339-B337</f>
        <v>0</v>
      </c>
      <c r="C340" s="267"/>
      <c r="D340" s="267"/>
      <c r="E340" s="267"/>
      <c r="F340" s="267"/>
      <c r="G340" s="267"/>
      <c r="H340" s="267"/>
    </row>
    <row r="341" spans="1:9" hidden="1">
      <c r="A341" s="373" t="s">
        <v>82</v>
      </c>
      <c r="B341" s="377">
        <f>+B335-B340</f>
        <v>0</v>
      </c>
      <c r="C341" s="267"/>
      <c r="D341" s="267"/>
      <c r="E341" s="267"/>
      <c r="F341" s="267"/>
      <c r="G341" s="267"/>
      <c r="H341" s="267"/>
    </row>
    <row r="342" spans="1:9" hidden="1">
      <c r="A342" s="378" t="s">
        <v>83</v>
      </c>
      <c r="B342" s="267" t="e">
        <f t="shared" ref="B342:H342" si="97">+(B336/(B334*30))</f>
        <v>#DIV/0!</v>
      </c>
      <c r="C342" s="267" t="e">
        <f t="shared" si="97"/>
        <v>#DIV/0!</v>
      </c>
      <c r="D342" s="267" t="e">
        <f t="shared" si="97"/>
        <v>#DIV/0!</v>
      </c>
      <c r="E342" s="267" t="e">
        <f t="shared" si="97"/>
        <v>#DIV/0!</v>
      </c>
      <c r="F342" s="267" t="e">
        <f t="shared" si="97"/>
        <v>#DIV/0!</v>
      </c>
      <c r="G342" s="267" t="e">
        <f t="shared" si="97"/>
        <v>#DIV/0!</v>
      </c>
      <c r="H342" s="267" t="e">
        <f t="shared" si="97"/>
        <v>#DIV/0!</v>
      </c>
    </row>
    <row r="343" spans="1:9" hidden="1">
      <c r="A343" s="268" t="s">
        <v>84</v>
      </c>
      <c r="B343" s="267" t="e">
        <f>+B342*B341*B338</f>
        <v>#DIV/0!</v>
      </c>
      <c r="C343" s="267" t="e">
        <f t="shared" ref="C343:H343" si="98">+C342*C341*C338</f>
        <v>#DIV/0!</v>
      </c>
      <c r="D343" s="267" t="e">
        <f t="shared" si="98"/>
        <v>#DIV/0!</v>
      </c>
      <c r="E343" s="267" t="e">
        <f t="shared" si="98"/>
        <v>#DIV/0!</v>
      </c>
      <c r="F343" s="267" t="e">
        <f t="shared" si="98"/>
        <v>#DIV/0!</v>
      </c>
      <c r="G343" s="267" t="e">
        <f t="shared" si="98"/>
        <v>#DIV/0!</v>
      </c>
      <c r="H343" s="267" t="e">
        <f t="shared" si="98"/>
        <v>#DIV/0!</v>
      </c>
    </row>
    <row r="344" spans="1:9" hidden="1">
      <c r="A344" s="604" t="s">
        <v>85</v>
      </c>
      <c r="B344" s="604"/>
      <c r="C344" s="604"/>
      <c r="D344" s="604"/>
      <c r="E344" s="604"/>
      <c r="F344" s="604"/>
      <c r="G344" s="604"/>
      <c r="H344" s="268" t="e">
        <f>SUM(B343)</f>
        <v>#DIV/0!</v>
      </c>
    </row>
    <row r="345" spans="1:9" hidden="1"/>
    <row r="346" spans="1:9" hidden="1">
      <c r="A346" s="84" t="s">
        <v>86</v>
      </c>
    </row>
    <row r="347" spans="1:9" hidden="1"/>
    <row r="348" spans="1:9" hidden="1">
      <c r="A348" s="605" t="s">
        <v>8</v>
      </c>
      <c r="B348" s="606"/>
      <c r="C348" s="606"/>
      <c r="D348" s="606"/>
      <c r="E348" s="606"/>
      <c r="F348" s="606"/>
      <c r="G348" s="606"/>
      <c r="H348" s="606"/>
    </row>
    <row r="349" spans="1:9" hidden="1">
      <c r="A349" s="600">
        <f>VLOOKUP(A310,Conformación!$A$5:$N$129,9,FALSE)</f>
        <v>0</v>
      </c>
      <c r="B349" s="601"/>
      <c r="C349" s="601"/>
      <c r="D349" s="601"/>
      <c r="E349" s="601"/>
      <c r="F349" s="601"/>
      <c r="G349" s="601"/>
      <c r="H349" s="601"/>
    </row>
    <row r="350" spans="1:9" hidden="1">
      <c r="A350" s="602">
        <f>VLOOKUP(A310,Conformación!$A$5:$N$129,10,FALSE)</f>
        <v>0</v>
      </c>
      <c r="B350" s="603"/>
      <c r="C350" s="603"/>
      <c r="D350" s="603"/>
      <c r="E350" s="603"/>
      <c r="F350" s="603"/>
      <c r="G350" s="603"/>
      <c r="H350" s="603"/>
    </row>
    <row r="351" spans="1:9" hidden="1">
      <c r="A351" s="369" t="s">
        <v>66</v>
      </c>
      <c r="B351" s="318" t="s">
        <v>67</v>
      </c>
      <c r="C351" s="318" t="s">
        <v>68</v>
      </c>
      <c r="D351" s="318" t="s">
        <v>69</v>
      </c>
      <c r="E351" s="318" t="s">
        <v>70</v>
      </c>
      <c r="F351" s="318" t="s">
        <v>71</v>
      </c>
      <c r="G351" s="318" t="s">
        <v>72</v>
      </c>
      <c r="H351" s="318" t="s">
        <v>73</v>
      </c>
    </row>
    <row r="352" spans="1:9" hidden="1">
      <c r="A352" s="266" t="s">
        <v>74</v>
      </c>
      <c r="B352" s="346"/>
      <c r="C352" s="346"/>
      <c r="D352" s="346"/>
      <c r="E352" s="346"/>
      <c r="F352" s="346"/>
      <c r="G352" s="267"/>
      <c r="H352" s="267"/>
    </row>
    <row r="353" spans="1:9" hidden="1">
      <c r="A353" s="266" t="s">
        <v>94</v>
      </c>
      <c r="B353" s="267"/>
      <c r="C353" s="267"/>
      <c r="D353" s="267"/>
      <c r="E353" s="267"/>
      <c r="F353" s="267"/>
      <c r="G353" s="267"/>
      <c r="H353" s="267"/>
    </row>
    <row r="354" spans="1:9" hidden="1">
      <c r="A354" s="266" t="s">
        <v>75</v>
      </c>
      <c r="B354" s="267"/>
      <c r="C354" s="267"/>
      <c r="D354" s="267"/>
      <c r="E354" s="267"/>
      <c r="F354" s="267"/>
      <c r="G354" s="267"/>
      <c r="H354" s="267"/>
    </row>
    <row r="355" spans="1:9" hidden="1">
      <c r="A355" s="266" t="s">
        <v>76</v>
      </c>
      <c r="B355" s="294"/>
      <c r="C355" s="294"/>
      <c r="D355" s="294"/>
      <c r="E355" s="294"/>
      <c r="F355" s="294"/>
      <c r="G355" s="294"/>
      <c r="H355" s="294"/>
    </row>
    <row r="356" spans="1:9" hidden="1">
      <c r="A356" s="371" t="s">
        <v>78</v>
      </c>
      <c r="B356" s="372"/>
      <c r="C356" s="372"/>
      <c r="D356" s="372"/>
      <c r="E356" s="372"/>
      <c r="F356" s="372"/>
      <c r="G356" s="372"/>
      <c r="H356" s="372"/>
    </row>
    <row r="357" spans="1:9" ht="25.5" hidden="1">
      <c r="A357" s="373" t="s">
        <v>79</v>
      </c>
      <c r="B357" s="375"/>
      <c r="C357" s="375"/>
      <c r="D357" s="375"/>
      <c r="E357" s="375"/>
      <c r="F357" s="375"/>
      <c r="G357" s="376"/>
      <c r="H357" s="376"/>
      <c r="I357" s="27" t="s">
        <v>80</v>
      </c>
    </row>
    <row r="358" spans="1:9" hidden="1">
      <c r="A358" s="371" t="s">
        <v>81</v>
      </c>
      <c r="B358" s="267">
        <f>+B357-B355</f>
        <v>0</v>
      </c>
      <c r="C358" s="267">
        <f>+C357-C355</f>
        <v>0</v>
      </c>
      <c r="D358" s="267">
        <f>+D357-D355</f>
        <v>0</v>
      </c>
      <c r="E358" s="267">
        <f>+E357-E355</f>
        <v>0</v>
      </c>
      <c r="F358" s="267">
        <f>+F357-F355</f>
        <v>0</v>
      </c>
      <c r="G358" s="267"/>
      <c r="H358" s="267"/>
    </row>
    <row r="359" spans="1:9" hidden="1">
      <c r="A359" s="373" t="s">
        <v>82</v>
      </c>
      <c r="B359" s="267">
        <f>+B353-B358</f>
        <v>0</v>
      </c>
      <c r="C359" s="267">
        <f t="shared" ref="C359:F359" si="99">+C353-C358</f>
        <v>0</v>
      </c>
      <c r="D359" s="267">
        <f t="shared" si="99"/>
        <v>0</v>
      </c>
      <c r="E359" s="267">
        <f t="shared" si="99"/>
        <v>0</v>
      </c>
      <c r="F359" s="267">
        <f t="shared" si="99"/>
        <v>0</v>
      </c>
      <c r="G359" s="267"/>
      <c r="H359" s="267"/>
    </row>
    <row r="360" spans="1:9" hidden="1">
      <c r="A360" s="378" t="s">
        <v>83</v>
      </c>
      <c r="B360" s="267" t="e">
        <f>+(B354/(B352*30))</f>
        <v>#DIV/0!</v>
      </c>
      <c r="C360" s="267" t="e">
        <f t="shared" ref="C360:H360" si="100">+(C354/(C352*30))</f>
        <v>#DIV/0!</v>
      </c>
      <c r="D360" s="267" t="e">
        <f t="shared" si="100"/>
        <v>#DIV/0!</v>
      </c>
      <c r="E360" s="267" t="e">
        <f t="shared" si="100"/>
        <v>#DIV/0!</v>
      </c>
      <c r="F360" s="267" t="e">
        <f t="shared" si="100"/>
        <v>#DIV/0!</v>
      </c>
      <c r="G360" s="267" t="e">
        <f t="shared" si="100"/>
        <v>#DIV/0!</v>
      </c>
      <c r="H360" s="267" t="e">
        <f t="shared" si="100"/>
        <v>#DIV/0!</v>
      </c>
    </row>
    <row r="361" spans="1:9" hidden="1">
      <c r="A361" s="268" t="s">
        <v>84</v>
      </c>
      <c r="B361" s="267" t="e">
        <f>+B360*B359*B356</f>
        <v>#DIV/0!</v>
      </c>
      <c r="C361" s="267" t="e">
        <f t="shared" ref="C361:H361" si="101">+C360*C359*C356</f>
        <v>#DIV/0!</v>
      </c>
      <c r="D361" s="267" t="e">
        <f t="shared" si="101"/>
        <v>#DIV/0!</v>
      </c>
      <c r="E361" s="267" t="e">
        <f t="shared" si="101"/>
        <v>#DIV/0!</v>
      </c>
      <c r="F361" s="267" t="e">
        <f t="shared" si="101"/>
        <v>#DIV/0!</v>
      </c>
      <c r="G361" s="267" t="e">
        <f t="shared" si="101"/>
        <v>#DIV/0!</v>
      </c>
      <c r="H361" s="267" t="e">
        <f t="shared" si="101"/>
        <v>#DIV/0!</v>
      </c>
    </row>
    <row r="362" spans="1:9" hidden="1">
      <c r="A362" s="604" t="s">
        <v>85</v>
      </c>
      <c r="B362" s="604"/>
      <c r="C362" s="604"/>
      <c r="D362" s="604"/>
      <c r="E362" s="604"/>
      <c r="F362" s="604"/>
      <c r="G362" s="604"/>
      <c r="H362" s="268" t="e">
        <f>SUM(B361:F361)</f>
        <v>#DIV/0!</v>
      </c>
    </row>
    <row r="363" spans="1:9" hidden="1"/>
    <row r="364" spans="1:9" hidden="1">
      <c r="A364" s="84" t="s">
        <v>86</v>
      </c>
    </row>
    <row r="365" spans="1:9" hidden="1"/>
    <row r="366" spans="1:9" hidden="1">
      <c r="A366" s="605" t="s">
        <v>10</v>
      </c>
      <c r="B366" s="606"/>
      <c r="C366" s="606"/>
      <c r="D366" s="606"/>
      <c r="E366" s="606"/>
      <c r="F366" s="606"/>
      <c r="G366" s="606"/>
      <c r="H366" s="606"/>
    </row>
    <row r="367" spans="1:9" hidden="1">
      <c r="A367" s="600">
        <f>VLOOKUP(A310,Conformación!$A$5:$N$129,11,FALSE)</f>
        <v>0</v>
      </c>
      <c r="B367" s="601"/>
      <c r="C367" s="601"/>
      <c r="D367" s="601"/>
      <c r="E367" s="601"/>
      <c r="F367" s="601"/>
      <c r="G367" s="601"/>
      <c r="H367" s="601"/>
    </row>
    <row r="368" spans="1:9" hidden="1">
      <c r="A368" s="602">
        <f>VLOOKUP(A310,Conformación!$A$5:$N$129,12,FALSE)</f>
        <v>0</v>
      </c>
      <c r="B368" s="603"/>
      <c r="C368" s="603"/>
      <c r="D368" s="603"/>
      <c r="E368" s="603"/>
      <c r="F368" s="603"/>
      <c r="G368" s="603"/>
      <c r="H368" s="603"/>
    </row>
    <row r="369" spans="1:9" hidden="1">
      <c r="A369" s="369" t="s">
        <v>66</v>
      </c>
      <c r="B369" s="318" t="s">
        <v>67</v>
      </c>
      <c r="C369" s="318" t="s">
        <v>68</v>
      </c>
      <c r="D369" s="318" t="s">
        <v>69</v>
      </c>
      <c r="E369" s="318" t="s">
        <v>70</v>
      </c>
      <c r="F369" s="318" t="s">
        <v>71</v>
      </c>
      <c r="G369" s="318" t="s">
        <v>72</v>
      </c>
      <c r="H369" s="318" t="s">
        <v>73</v>
      </c>
    </row>
    <row r="370" spans="1:9" hidden="1">
      <c r="A370" s="266" t="s">
        <v>74</v>
      </c>
      <c r="B370" s="267"/>
      <c r="C370" s="267"/>
      <c r="D370" s="267"/>
      <c r="E370" s="267"/>
      <c r="F370" s="267"/>
      <c r="G370" s="267"/>
      <c r="H370" s="267"/>
    </row>
    <row r="371" spans="1:9" hidden="1">
      <c r="A371" s="266" t="s">
        <v>75</v>
      </c>
      <c r="B371" s="267"/>
      <c r="C371" s="267"/>
      <c r="D371" s="267"/>
      <c r="E371" s="267"/>
      <c r="F371" s="267"/>
      <c r="G371" s="267"/>
      <c r="H371" s="267"/>
    </row>
    <row r="372" spans="1:9" hidden="1">
      <c r="A372" s="266" t="s">
        <v>76</v>
      </c>
      <c r="B372" s="267"/>
      <c r="C372" s="267"/>
      <c r="D372" s="267"/>
      <c r="E372" s="267"/>
      <c r="F372" s="267"/>
      <c r="G372" s="267"/>
      <c r="H372" s="267"/>
    </row>
    <row r="373" spans="1:9" hidden="1">
      <c r="A373" s="371" t="s">
        <v>78</v>
      </c>
      <c r="B373" s="267"/>
      <c r="C373" s="267"/>
      <c r="D373" s="267"/>
      <c r="E373" s="267"/>
      <c r="F373" s="267"/>
      <c r="G373" s="267"/>
      <c r="H373" s="267"/>
    </row>
    <row r="374" spans="1:9" ht="25.5" hidden="1">
      <c r="A374" s="373" t="s">
        <v>79</v>
      </c>
      <c r="B374" s="376"/>
      <c r="C374" s="376"/>
      <c r="D374" s="376"/>
      <c r="E374" s="376"/>
      <c r="F374" s="376"/>
      <c r="G374" s="376"/>
      <c r="H374" s="376"/>
      <c r="I374" s="27" t="s">
        <v>80</v>
      </c>
    </row>
    <row r="375" spans="1:9" hidden="1">
      <c r="A375" s="371" t="s">
        <v>81</v>
      </c>
      <c r="B375" s="267"/>
      <c r="C375" s="267"/>
      <c r="D375" s="267"/>
      <c r="E375" s="267"/>
      <c r="F375" s="267"/>
      <c r="G375" s="267"/>
      <c r="H375" s="267"/>
    </row>
    <row r="376" spans="1:9" hidden="1">
      <c r="A376" s="373" t="s">
        <v>82</v>
      </c>
      <c r="B376" s="267"/>
      <c r="C376" s="267"/>
      <c r="D376" s="267"/>
      <c r="E376" s="267"/>
      <c r="F376" s="267"/>
      <c r="G376" s="267"/>
      <c r="H376" s="267"/>
    </row>
    <row r="377" spans="1:9" hidden="1">
      <c r="A377" s="378" t="s">
        <v>83</v>
      </c>
      <c r="B377" s="267" t="e">
        <f>+(B371/(B370*30))</f>
        <v>#DIV/0!</v>
      </c>
      <c r="C377" s="267" t="e">
        <f t="shared" ref="C377:H377" si="102">+(C371/(C370*30))</f>
        <v>#DIV/0!</v>
      </c>
      <c r="D377" s="267" t="e">
        <f t="shared" si="102"/>
        <v>#DIV/0!</v>
      </c>
      <c r="E377" s="267" t="e">
        <f t="shared" si="102"/>
        <v>#DIV/0!</v>
      </c>
      <c r="F377" s="267" t="e">
        <f t="shared" si="102"/>
        <v>#DIV/0!</v>
      </c>
      <c r="G377" s="267" t="e">
        <f t="shared" si="102"/>
        <v>#DIV/0!</v>
      </c>
      <c r="H377" s="267" t="e">
        <f t="shared" si="102"/>
        <v>#DIV/0!</v>
      </c>
    </row>
    <row r="378" spans="1:9" hidden="1">
      <c r="A378" s="268" t="s">
        <v>84</v>
      </c>
      <c r="B378" s="267" t="e">
        <f>+B377*B376*B373</f>
        <v>#DIV/0!</v>
      </c>
      <c r="C378" s="267" t="e">
        <f t="shared" ref="C378:H378" si="103">+C377*C376*C373</f>
        <v>#DIV/0!</v>
      </c>
      <c r="D378" s="267" t="e">
        <f t="shared" si="103"/>
        <v>#DIV/0!</v>
      </c>
      <c r="E378" s="267" t="e">
        <f t="shared" si="103"/>
        <v>#DIV/0!</v>
      </c>
      <c r="F378" s="267" t="e">
        <f t="shared" si="103"/>
        <v>#DIV/0!</v>
      </c>
      <c r="G378" s="267" t="e">
        <f t="shared" si="103"/>
        <v>#DIV/0!</v>
      </c>
      <c r="H378" s="267" t="e">
        <f t="shared" si="103"/>
        <v>#DIV/0!</v>
      </c>
    </row>
    <row r="379" spans="1:9" hidden="1">
      <c r="A379" s="604" t="s">
        <v>85</v>
      </c>
      <c r="B379" s="604"/>
      <c r="C379" s="604"/>
      <c r="D379" s="604"/>
      <c r="E379" s="604"/>
      <c r="F379" s="604"/>
      <c r="G379" s="604"/>
      <c r="H379" s="268" t="e">
        <f>SUM(B378:H378)</f>
        <v>#DIV/0!</v>
      </c>
    </row>
    <row r="380" spans="1:9" hidden="1"/>
    <row r="381" spans="1:9" hidden="1">
      <c r="A381" s="84" t="s">
        <v>86</v>
      </c>
    </row>
    <row r="382" spans="1:9" hidden="1"/>
    <row r="383" spans="1:9" hidden="1"/>
    <row r="384" spans="1:9" hidden="1"/>
    <row r="385" hidden="1"/>
    <row r="386" hidden="1"/>
    <row r="387" hidden="1"/>
    <row r="388" hidden="1"/>
    <row r="389" hidden="1"/>
    <row r="390" hidden="1"/>
    <row r="391" hidden="1"/>
  </sheetData>
  <mergeCells count="91">
    <mergeCell ref="B3:D3"/>
    <mergeCell ref="B4:D5"/>
    <mergeCell ref="A1:H1"/>
    <mergeCell ref="A6:H6"/>
    <mergeCell ref="A7:H7"/>
    <mergeCell ref="A64:H64"/>
    <mergeCell ref="A8:H8"/>
    <mergeCell ref="A21:G21"/>
    <mergeCell ref="A25:H25"/>
    <mergeCell ref="A26:H26"/>
    <mergeCell ref="A27:H27"/>
    <mergeCell ref="A41:G41"/>
    <mergeCell ref="A45:H45"/>
    <mergeCell ref="A46:H46"/>
    <mergeCell ref="A47:H47"/>
    <mergeCell ref="A59:G59"/>
    <mergeCell ref="A63:H63"/>
    <mergeCell ref="A116:G116"/>
    <mergeCell ref="A65:H65"/>
    <mergeCell ref="A76:G76"/>
    <mergeCell ref="B81:D81"/>
    <mergeCell ref="B82:D83"/>
    <mergeCell ref="A84:H84"/>
    <mergeCell ref="A85:H85"/>
    <mergeCell ref="A86:H86"/>
    <mergeCell ref="A98:G98"/>
    <mergeCell ref="A102:H102"/>
    <mergeCell ref="A103:H103"/>
    <mergeCell ref="A104:H104"/>
    <mergeCell ref="A159:H159"/>
    <mergeCell ref="A120:H120"/>
    <mergeCell ref="A121:H121"/>
    <mergeCell ref="A122:H122"/>
    <mergeCell ref="A133:G133"/>
    <mergeCell ref="A137:H137"/>
    <mergeCell ref="A138:H138"/>
    <mergeCell ref="A139:H139"/>
    <mergeCell ref="A150:G150"/>
    <mergeCell ref="B155:D155"/>
    <mergeCell ref="B156:D157"/>
    <mergeCell ref="A158:H158"/>
    <mergeCell ref="A213:H213"/>
    <mergeCell ref="A160:H160"/>
    <mergeCell ref="A172:G172"/>
    <mergeCell ref="A176:H176"/>
    <mergeCell ref="A177:H177"/>
    <mergeCell ref="A178:H178"/>
    <mergeCell ref="A190:G190"/>
    <mergeCell ref="A194:H194"/>
    <mergeCell ref="A195:H195"/>
    <mergeCell ref="A196:H196"/>
    <mergeCell ref="A208:G208"/>
    <mergeCell ref="A212:H212"/>
    <mergeCell ref="A268:G268"/>
    <mergeCell ref="A214:H214"/>
    <mergeCell ref="A225:G225"/>
    <mergeCell ref="B230:D230"/>
    <mergeCell ref="B231:D232"/>
    <mergeCell ref="A233:H233"/>
    <mergeCell ref="A234:H234"/>
    <mergeCell ref="A235:H235"/>
    <mergeCell ref="A250:G250"/>
    <mergeCell ref="A254:H254"/>
    <mergeCell ref="A255:H255"/>
    <mergeCell ref="A256:H256"/>
    <mergeCell ref="A292:H292"/>
    <mergeCell ref="A304:G304"/>
    <mergeCell ref="A272:H272"/>
    <mergeCell ref="A273:H273"/>
    <mergeCell ref="A274:H274"/>
    <mergeCell ref="A286:G286"/>
    <mergeCell ref="A290:H290"/>
    <mergeCell ref="A291:H291"/>
    <mergeCell ref="B309:D309"/>
    <mergeCell ref="B310:D311"/>
    <mergeCell ref="A312:H312"/>
    <mergeCell ref="A313:H313"/>
    <mergeCell ref="A314:H314"/>
    <mergeCell ref="A326:G326"/>
    <mergeCell ref="A330:H330"/>
    <mergeCell ref="A331:H331"/>
    <mergeCell ref="A332:H332"/>
    <mergeCell ref="A344:G344"/>
    <mergeCell ref="A367:H367"/>
    <mergeCell ref="A368:H368"/>
    <mergeCell ref="A379:G379"/>
    <mergeCell ref="A348:H348"/>
    <mergeCell ref="A349:H349"/>
    <mergeCell ref="A350:H350"/>
    <mergeCell ref="A362:G362"/>
    <mergeCell ref="A366:H366"/>
  </mergeCells>
  <printOptions horizontalCentered="1"/>
  <pageMargins left="0.70866141732283472" right="0.70866141732283472" top="0.55118110236220474" bottom="0.59055118110236227" header="0.31496062992125984" footer="0.39370078740157483"/>
  <pageSetup scale="53" fitToHeight="4" orientation="portrait" r:id="rId1"/>
  <headerFooter>
    <oddHeader>&amp;C&amp;P de &amp;N</oddHeader>
    <oddFooter>&amp;LIng. Angélica González &amp;C&amp;F&amp;R&amp;A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
    <tabColor theme="9" tint="-0.249977111117893"/>
  </sheetPr>
  <dimension ref="A1:AG158"/>
  <sheetViews>
    <sheetView showGridLines="0" topLeftCell="A37" zoomScale="80" zoomScaleNormal="80" zoomScaleSheetLayoutView="85" workbookViewId="0">
      <selection activeCell="L13" sqref="L1:L1048576"/>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43" style="3" customWidth="1"/>
    <col min="6" max="6" width="14.7109375" style="3" customWidth="1"/>
    <col min="7" max="7" width="10.85546875" style="3" customWidth="1"/>
    <col min="8" max="8" width="23.140625" style="3" customWidth="1"/>
    <col min="9" max="9" width="16.7109375" style="3" customWidth="1"/>
    <col min="10" max="10" width="27.7109375" style="3" customWidth="1"/>
    <col min="11" max="11" width="5.28515625" style="3" customWidth="1"/>
    <col min="12" max="12" width="17.28515625" style="3" hidden="1" customWidth="1"/>
    <col min="13" max="13" width="2.42578125" style="1" customWidth="1"/>
    <col min="14" max="14" width="6.42578125" style="1" hidden="1" customWidth="1"/>
    <col min="15" max="15" width="7.42578125" style="1" hidden="1" customWidth="1"/>
    <col min="16" max="16" width="7.5703125" style="1" hidden="1" customWidth="1"/>
    <col min="17" max="18" width="5.7109375" style="1" hidden="1" customWidth="1"/>
    <col min="19" max="19" width="11" style="1" hidden="1" customWidth="1"/>
    <col min="20" max="20" width="15.42578125" style="3" hidden="1" customWidth="1"/>
    <col min="21" max="21" width="14.7109375" style="3" hidden="1" customWidth="1"/>
    <col min="22" max="25" width="11" style="3" hidden="1" customWidth="1"/>
    <col min="26" max="30" width="11" style="3" customWidth="1"/>
    <col min="31" max="31" width="34.140625" style="3" customWidth="1"/>
    <col min="32" max="32" width="19" style="3" customWidth="1"/>
    <col min="33" max="16384" width="11" style="3"/>
  </cols>
  <sheetData>
    <row r="1" spans="1:32" ht="112.5" customHeight="1">
      <c r="A1" s="583"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83"/>
      <c r="C1" s="583"/>
      <c r="D1" s="583"/>
      <c r="E1" s="583"/>
      <c r="F1" s="583"/>
      <c r="G1" s="583"/>
      <c r="H1" s="583"/>
      <c r="I1" s="583"/>
      <c r="J1" s="583"/>
      <c r="K1" s="307"/>
      <c r="L1" s="307"/>
      <c r="V1" s="2"/>
      <c r="AB1" s="2"/>
      <c r="AC1" s="2"/>
      <c r="AD1" s="2"/>
      <c r="AE1" s="2"/>
      <c r="AF1" s="2"/>
    </row>
    <row r="2" spans="1:32" ht="5.25" customHeight="1">
      <c r="A2" s="617"/>
      <c r="B2" s="617"/>
      <c r="C2" s="617"/>
      <c r="D2" s="617"/>
      <c r="E2" s="617"/>
      <c r="F2" s="617"/>
      <c r="G2" s="617"/>
      <c r="H2" s="617"/>
      <c r="I2" s="617"/>
      <c r="J2" s="617"/>
      <c r="K2" s="307"/>
      <c r="L2" s="307"/>
      <c r="T2" s="388" t="s">
        <v>95</v>
      </c>
      <c r="U2" s="388" t="s">
        <v>96</v>
      </c>
      <c r="V2" s="2"/>
      <c r="AB2" s="2"/>
      <c r="AC2" s="2"/>
      <c r="AD2" s="2"/>
      <c r="AE2" s="2"/>
      <c r="AF2" s="2"/>
    </row>
    <row r="3" spans="1:32" ht="21" customHeight="1">
      <c r="A3" s="618" t="s">
        <v>97</v>
      </c>
      <c r="B3" s="618"/>
      <c r="C3" s="618"/>
      <c r="D3" s="618"/>
      <c r="E3" s="618"/>
      <c r="F3" s="618"/>
      <c r="G3" s="618"/>
      <c r="H3" s="618"/>
      <c r="I3" s="618"/>
      <c r="J3" s="618"/>
      <c r="K3" s="4"/>
      <c r="L3" s="4"/>
      <c r="T3" s="290">
        <v>1984</v>
      </c>
      <c r="U3" s="291">
        <v>11298</v>
      </c>
      <c r="V3" s="2"/>
      <c r="AB3" s="2"/>
      <c r="AC3" s="2"/>
      <c r="AD3" s="2"/>
      <c r="AE3" s="2"/>
      <c r="AF3" s="2"/>
    </row>
    <row r="4" spans="1:32" ht="4.5" customHeight="1">
      <c r="A4" s="5"/>
      <c r="B4" s="4"/>
      <c r="C4" s="4"/>
      <c r="D4" s="4"/>
      <c r="E4" s="4"/>
      <c r="F4" s="6"/>
      <c r="G4" s="4"/>
      <c r="H4" s="7"/>
      <c r="I4" s="7"/>
      <c r="J4" s="4"/>
      <c r="K4" s="4"/>
      <c r="L4" s="4"/>
      <c r="T4" s="290">
        <v>1985</v>
      </c>
      <c r="U4" s="291">
        <v>13557.6</v>
      </c>
      <c r="V4" s="2"/>
      <c r="AB4" s="2"/>
      <c r="AC4" s="2"/>
      <c r="AD4" s="2"/>
      <c r="AE4" s="2"/>
      <c r="AF4" s="2"/>
    </row>
    <row r="5" spans="1:32" ht="25.5" customHeight="1">
      <c r="A5" s="619"/>
      <c r="B5" s="619"/>
      <c r="C5" s="619"/>
      <c r="D5" s="619"/>
      <c r="E5" s="619"/>
      <c r="F5" s="619"/>
      <c r="G5" s="619"/>
      <c r="H5" s="619"/>
      <c r="I5" s="619"/>
      <c r="J5" s="619"/>
      <c r="K5" s="8"/>
      <c r="L5" s="8"/>
      <c r="T5" s="290">
        <v>1986</v>
      </c>
      <c r="U5" s="291">
        <v>16811.400000000001</v>
      </c>
      <c r="V5" s="2"/>
      <c r="AB5" s="2"/>
      <c r="AC5" s="2"/>
      <c r="AD5" s="2"/>
      <c r="AE5" s="2"/>
      <c r="AF5" s="2"/>
    </row>
    <row r="6" spans="1:32" ht="86.25" customHeight="1">
      <c r="A6" s="620" t="s">
        <v>401</v>
      </c>
      <c r="B6" s="620"/>
      <c r="C6" s="620"/>
      <c r="D6" s="620"/>
      <c r="E6" s="620"/>
      <c r="F6" s="620"/>
      <c r="G6" s="620"/>
      <c r="H6" s="620"/>
      <c r="I6" s="620"/>
      <c r="J6" s="620"/>
      <c r="K6" s="9"/>
      <c r="L6" s="9"/>
      <c r="T6" s="290">
        <v>1987</v>
      </c>
      <c r="U6" s="291">
        <v>20509.8</v>
      </c>
      <c r="V6" s="2"/>
      <c r="AB6" s="2"/>
      <c r="AC6" s="2"/>
      <c r="AD6" s="2"/>
      <c r="AE6" s="2"/>
      <c r="AF6" s="2"/>
    </row>
    <row r="7" spans="1:32" ht="17.25" customHeight="1">
      <c r="A7" s="620" t="s">
        <v>402</v>
      </c>
      <c r="B7" s="620"/>
      <c r="C7" s="620"/>
      <c r="D7" s="620"/>
      <c r="E7" s="620"/>
      <c r="F7" s="620"/>
      <c r="G7" s="620"/>
      <c r="H7" s="620"/>
      <c r="I7" s="620"/>
      <c r="J7" s="620"/>
      <c r="K7" s="9"/>
      <c r="L7" s="9"/>
      <c r="T7" s="290">
        <v>1987</v>
      </c>
      <c r="U7" s="291">
        <v>20509.8</v>
      </c>
      <c r="V7" s="2"/>
      <c r="AB7" s="2"/>
      <c r="AC7" s="2"/>
      <c r="AD7" s="2"/>
      <c r="AE7" s="2"/>
      <c r="AF7" s="2"/>
    </row>
    <row r="8" spans="1:32" ht="17.25" customHeight="1">
      <c r="A8" s="621" t="s">
        <v>403</v>
      </c>
      <c r="B8" s="622"/>
      <c r="C8" s="622"/>
      <c r="D8" s="622"/>
      <c r="E8" s="622"/>
      <c r="F8" s="622"/>
      <c r="G8" s="622"/>
      <c r="H8" s="622"/>
      <c r="I8" s="622"/>
      <c r="J8" s="622"/>
      <c r="K8" s="9"/>
      <c r="L8" s="9"/>
      <c r="T8" s="290">
        <v>1987</v>
      </c>
      <c r="U8" s="291">
        <v>20509.8</v>
      </c>
      <c r="V8" s="2"/>
      <c r="AB8" s="2"/>
      <c r="AC8" s="2"/>
      <c r="AD8" s="2"/>
      <c r="AE8" s="2"/>
      <c r="AF8" s="2"/>
    </row>
    <row r="9" spans="1:32" ht="14.25" hidden="1" customHeight="1">
      <c r="A9" s="621"/>
      <c r="B9" s="622"/>
      <c r="C9" s="622"/>
      <c r="D9" s="622"/>
      <c r="E9" s="622"/>
      <c r="F9" s="622"/>
      <c r="G9" s="622"/>
      <c r="H9" s="622"/>
      <c r="I9" s="622"/>
      <c r="J9" s="622"/>
      <c r="K9" s="9"/>
      <c r="L9" s="9"/>
      <c r="T9" s="290">
        <v>1987</v>
      </c>
      <c r="U9" s="291">
        <v>20509.8</v>
      </c>
      <c r="V9" s="2"/>
      <c r="AB9" s="2"/>
      <c r="AC9" s="2"/>
      <c r="AD9" s="2"/>
      <c r="AE9" s="2"/>
      <c r="AF9" s="2"/>
    </row>
    <row r="10" spans="1:32" ht="27.75" customHeight="1">
      <c r="A10" s="623" t="s">
        <v>404</v>
      </c>
      <c r="B10" s="624"/>
      <c r="C10" s="624"/>
      <c r="D10" s="624"/>
      <c r="E10" s="624"/>
      <c r="F10" s="624"/>
      <c r="G10" s="624"/>
      <c r="H10" s="624"/>
      <c r="I10" s="624"/>
      <c r="J10" s="624"/>
      <c r="K10" s="9"/>
      <c r="L10" s="9"/>
      <c r="T10" s="290">
        <v>1987</v>
      </c>
      <c r="U10" s="291">
        <v>20509.8</v>
      </c>
      <c r="V10" s="2"/>
      <c r="AB10" s="2"/>
      <c r="AC10" s="2"/>
      <c r="AD10" s="2"/>
      <c r="AE10" s="2"/>
      <c r="AF10" s="2"/>
    </row>
    <row r="11" spans="1:32" ht="15.75" customHeight="1">
      <c r="A11" s="623"/>
      <c r="B11" s="624"/>
      <c r="C11" s="624"/>
      <c r="D11" s="624"/>
      <c r="E11" s="624"/>
      <c r="F11" s="624"/>
      <c r="G11" s="624"/>
      <c r="H11" s="624"/>
      <c r="I11" s="624"/>
      <c r="J11" s="624"/>
      <c r="K11" s="9"/>
      <c r="L11" s="9"/>
      <c r="T11" s="290"/>
      <c r="U11" s="291"/>
      <c r="V11" s="2"/>
      <c r="AB11" s="2"/>
      <c r="AC11" s="2"/>
      <c r="AD11" s="2"/>
      <c r="AE11" s="2"/>
      <c r="AF11" s="2"/>
    </row>
    <row r="12" spans="1:32" ht="27" customHeight="1" thickBot="1">
      <c r="A12" s="9"/>
      <c r="B12" s="9"/>
      <c r="C12" s="9"/>
      <c r="D12" s="9"/>
      <c r="E12" s="9"/>
      <c r="F12" s="10"/>
      <c r="G12" s="9"/>
      <c r="H12" s="11"/>
      <c r="J12" s="9"/>
      <c r="K12" s="1"/>
      <c r="L12" s="1"/>
      <c r="T12" s="290">
        <v>1988</v>
      </c>
      <c r="U12" s="291">
        <v>25637.4</v>
      </c>
      <c r="V12" s="2"/>
      <c r="AB12" s="2"/>
      <c r="AC12" s="2"/>
      <c r="AD12" s="2"/>
      <c r="AE12" s="2"/>
    </row>
    <row r="13" spans="1:32" ht="30" customHeight="1">
      <c r="A13" s="5"/>
      <c r="B13" s="12"/>
      <c r="C13" s="12"/>
      <c r="E13" s="13"/>
      <c r="F13" s="14"/>
      <c r="G13" s="15"/>
      <c r="H13" s="16"/>
      <c r="I13" s="389" t="s">
        <v>96</v>
      </c>
      <c r="J13" s="1"/>
      <c r="K13" s="1"/>
      <c r="L13" s="1"/>
      <c r="T13" s="290">
        <v>1989</v>
      </c>
      <c r="U13" s="291">
        <v>32559.599999999999</v>
      </c>
      <c r="V13" s="2"/>
      <c r="AB13" s="2"/>
      <c r="AC13" s="2"/>
      <c r="AD13" s="2"/>
      <c r="AE13" s="2"/>
    </row>
    <row r="14" spans="1:32" ht="51" customHeight="1">
      <c r="A14" s="5"/>
      <c r="B14" s="12"/>
      <c r="C14" s="12"/>
      <c r="D14" s="17"/>
      <c r="E14" s="390" t="s">
        <v>409</v>
      </c>
      <c r="F14" s="525">
        <f>(+H15/H16)</f>
        <v>1529.5059098205165</v>
      </c>
      <c r="G14" s="15"/>
      <c r="H14" s="16"/>
      <c r="I14" s="526">
        <f>H15/H16</f>
        <v>1529.5059098205165</v>
      </c>
      <c r="T14" s="290">
        <v>1990</v>
      </c>
      <c r="U14" s="291">
        <v>41025</v>
      </c>
      <c r="V14" s="2"/>
      <c r="AB14" s="2"/>
      <c r="AC14" s="2"/>
      <c r="AD14" s="2"/>
      <c r="AE14" s="2"/>
      <c r="AF14" s="2"/>
    </row>
    <row r="15" spans="1:32" ht="23.25" customHeight="1">
      <c r="A15" s="5"/>
      <c r="B15" s="12"/>
      <c r="C15" s="12"/>
      <c r="D15" s="17"/>
      <c r="E15" s="393"/>
      <c r="F15" s="394"/>
      <c r="G15" s="395" t="s">
        <v>100</v>
      </c>
      <c r="H15" s="396">
        <f>+'K-Kr Constructor'!B5</f>
        <v>1194914256</v>
      </c>
      <c r="I15" s="397" t="s">
        <v>96</v>
      </c>
      <c r="J15" s="25"/>
      <c r="T15" s="290">
        <v>1991</v>
      </c>
      <c r="U15" s="291">
        <v>51716.1</v>
      </c>
      <c r="V15" s="2"/>
      <c r="AB15" s="2"/>
      <c r="AC15" s="2"/>
      <c r="AD15" s="2"/>
      <c r="AE15" s="2"/>
      <c r="AF15" s="2"/>
    </row>
    <row r="16" spans="1:32" ht="32.25" customHeight="1">
      <c r="A16" s="5"/>
      <c r="B16" s="12"/>
      <c r="C16" s="12"/>
      <c r="D16" s="12"/>
      <c r="E16" s="390"/>
      <c r="F16" s="398"/>
      <c r="G16" s="395" t="s">
        <v>101</v>
      </c>
      <c r="H16" s="516">
        <f>+'K-Kr Constructor'!B4</f>
        <v>781242</v>
      </c>
      <c r="I16" s="527">
        <f>+I14*2</f>
        <v>3059.0118196410331</v>
      </c>
      <c r="J16" s="25"/>
      <c r="K16" s="9"/>
      <c r="L16" s="9"/>
      <c r="T16" s="290">
        <v>1992</v>
      </c>
      <c r="U16" s="291">
        <v>65190</v>
      </c>
      <c r="V16" s="2"/>
      <c r="AB16" s="2"/>
      <c r="AC16" s="2"/>
      <c r="AD16" s="2"/>
      <c r="AE16" s="2"/>
      <c r="AF16" s="2"/>
    </row>
    <row r="17" spans="1:33" ht="27.75" customHeight="1">
      <c r="A17" s="5"/>
      <c r="B17" s="12"/>
      <c r="C17" s="12"/>
      <c r="D17" s="12"/>
      <c r="E17" s="25"/>
      <c r="F17" s="25"/>
      <c r="G17" s="19"/>
      <c r="H17" s="517"/>
      <c r="I17" s="518"/>
      <c r="J17" s="25"/>
      <c r="K17" s="18"/>
      <c r="L17" s="9"/>
      <c r="T17" s="290">
        <v>1993</v>
      </c>
      <c r="U17" s="291">
        <v>81510</v>
      </c>
      <c r="V17" s="2"/>
      <c r="AB17" s="2"/>
      <c r="AC17" s="2"/>
      <c r="AD17" s="2"/>
      <c r="AE17" s="2"/>
      <c r="AF17" s="2"/>
    </row>
    <row r="18" spans="1:33" ht="27.75" customHeight="1">
      <c r="A18" s="2"/>
      <c r="B18" s="18"/>
      <c r="C18" s="18"/>
      <c r="D18" s="18"/>
      <c r="E18" s="23"/>
      <c r="F18" s="22"/>
      <c r="G18" s="18"/>
      <c r="H18" s="517"/>
      <c r="I18" s="518"/>
      <c r="J18" s="18"/>
      <c r="K18" s="19"/>
      <c r="L18" s="21"/>
      <c r="T18" s="290">
        <v>1994</v>
      </c>
      <c r="U18" s="291">
        <v>98700</v>
      </c>
      <c r="V18" s="2"/>
      <c r="AB18" s="2"/>
      <c r="AC18" s="2"/>
      <c r="AD18" s="2"/>
      <c r="AE18" s="2"/>
      <c r="AF18" s="2"/>
    </row>
    <row r="19" spans="1:33">
      <c r="A19" s="2"/>
      <c r="B19" s="22" t="s">
        <v>102</v>
      </c>
      <c r="C19" s="24">
        <v>3</v>
      </c>
      <c r="D19" s="611" t="str">
        <f>VLOOKUP(C19,Conformación!$A$5:$N$129,2,FALSE)</f>
        <v>CONSORCIO INTRA</v>
      </c>
      <c r="E19" s="611"/>
      <c r="F19" s="611"/>
      <c r="G19" s="611"/>
      <c r="H19" s="611"/>
      <c r="I19" s="25"/>
      <c r="J19" s="19"/>
      <c r="K19" s="19"/>
      <c r="L19" s="18"/>
      <c r="T19" s="290">
        <v>1995</v>
      </c>
      <c r="U19" s="291">
        <v>118933.5</v>
      </c>
      <c r="V19" s="2"/>
      <c r="AB19" s="2"/>
      <c r="AC19" s="2"/>
      <c r="AD19" s="2"/>
      <c r="AE19" s="2"/>
      <c r="AF19" s="2"/>
    </row>
    <row r="20" spans="1:33">
      <c r="A20" s="2"/>
      <c r="B20" s="22"/>
      <c r="C20" s="22"/>
      <c r="D20" s="613" t="str">
        <f>VLOOKUP(C19,Conformación!$A$5:$N$129,4,FALSE)</f>
        <v xml:space="preserve">(Luis Rafael Castillo Vargas 60% - JORGE HEDDY MENESES RENGIFO 40% -  0%- 0%- 0%) </v>
      </c>
      <c r="E20" s="613"/>
      <c r="F20" s="613"/>
      <c r="G20" s="613"/>
      <c r="H20" s="613"/>
      <c r="I20" s="25"/>
      <c r="J20" s="19"/>
      <c r="K20" s="19"/>
      <c r="L20" s="18"/>
      <c r="T20" s="290">
        <v>1996</v>
      </c>
      <c r="U20" s="291">
        <v>142125</v>
      </c>
      <c r="V20" s="2"/>
      <c r="AB20" s="2"/>
      <c r="AC20" s="2"/>
      <c r="AD20" s="2"/>
      <c r="AE20" s="2"/>
      <c r="AF20" s="2"/>
    </row>
    <row r="21" spans="1:33">
      <c r="A21" s="2"/>
      <c r="B21" s="22"/>
      <c r="C21" s="22"/>
      <c r="D21" s="613"/>
      <c r="E21" s="613"/>
      <c r="F21" s="613"/>
      <c r="G21" s="613"/>
      <c r="H21" s="613"/>
      <c r="I21" s="25"/>
      <c r="J21" s="19"/>
      <c r="K21" s="2"/>
      <c r="L21" s="19"/>
      <c r="N21" s="30" t="s">
        <v>3</v>
      </c>
      <c r="O21" s="31"/>
      <c r="P21" s="31"/>
      <c r="Q21" s="31"/>
      <c r="R21" s="31"/>
      <c r="T21" s="290">
        <v>1997</v>
      </c>
      <c r="U21" s="291">
        <v>172005</v>
      </c>
      <c r="V21" s="2"/>
      <c r="AB21" s="2"/>
      <c r="AC21" s="2"/>
      <c r="AD21" s="2"/>
      <c r="AE21" s="2"/>
      <c r="AF21" s="2"/>
    </row>
    <row r="22" spans="1:33" s="27" customFormat="1" ht="15" customHeight="1">
      <c r="A22" s="2"/>
      <c r="B22" s="2"/>
      <c r="C22" s="2"/>
      <c r="D22" s="2"/>
      <c r="E22" s="2"/>
      <c r="F22" s="28"/>
      <c r="G22" s="19"/>
      <c r="H22" s="20"/>
      <c r="I22" s="29"/>
      <c r="J22" s="2"/>
      <c r="K22" s="33"/>
      <c r="L22" s="19"/>
      <c r="M22" s="1"/>
      <c r="N22" s="290" t="str">
        <f>+F36</f>
        <v>Luis Rafael Castillo Vargas</v>
      </c>
      <c r="O22" s="290" t="str">
        <f>+F37</f>
        <v>JORGE HEDDY MENESES RENGIFO</v>
      </c>
      <c r="P22" s="290">
        <f>+F38</f>
        <v>0</v>
      </c>
      <c r="Q22" s="290">
        <f>+F39</f>
        <v>0</v>
      </c>
      <c r="R22" s="290">
        <f>+F40</f>
        <v>0</v>
      </c>
      <c r="S22" s="1"/>
      <c r="T22" s="290">
        <v>1998</v>
      </c>
      <c r="U22" s="291">
        <v>203826</v>
      </c>
      <c r="V22" s="26"/>
      <c r="AB22" s="26"/>
      <c r="AC22" s="26"/>
      <c r="AD22" s="26"/>
      <c r="AE22" s="26"/>
      <c r="AF22" s="26"/>
    </row>
    <row r="23" spans="1:33" ht="42" customHeight="1">
      <c r="A23" s="400" t="s">
        <v>103</v>
      </c>
      <c r="B23" s="400" t="s">
        <v>104</v>
      </c>
      <c r="C23" s="32" t="s">
        <v>105</v>
      </c>
      <c r="D23" s="32" t="s">
        <v>106</v>
      </c>
      <c r="E23" s="400" t="s">
        <v>107</v>
      </c>
      <c r="F23" s="401" t="s">
        <v>108</v>
      </c>
      <c r="G23" s="400" t="s">
        <v>109</v>
      </c>
      <c r="H23" s="389" t="s">
        <v>110</v>
      </c>
      <c r="I23" s="389" t="str">
        <f>+I$13</f>
        <v>SMMLV</v>
      </c>
      <c r="J23" s="400" t="s">
        <v>111</v>
      </c>
      <c r="K23" s="34"/>
      <c r="L23" s="400" t="s">
        <v>59</v>
      </c>
      <c r="N23" s="402">
        <f>+IF(C24=$N$22,I24,0)</f>
        <v>0</v>
      </c>
      <c r="O23" s="402">
        <f>+IF(C24=$O$22,I24,0)</f>
        <v>3734.1299477221805</v>
      </c>
      <c r="P23" s="402">
        <f>+IF(C24=$P$22,I24,0)</f>
        <v>0</v>
      </c>
      <c r="Q23" s="402">
        <f>+IF(C24=$Q$22,I24,0)</f>
        <v>0</v>
      </c>
      <c r="R23" s="402">
        <f>+IF(C24=$R$22,I24,0)</f>
        <v>0</v>
      </c>
      <c r="S23" s="27"/>
      <c r="T23" s="290">
        <v>1999</v>
      </c>
      <c r="U23" s="291">
        <v>236460</v>
      </c>
      <c r="V23" s="2"/>
      <c r="AB23" s="2"/>
      <c r="AC23" s="2"/>
      <c r="AD23" s="2"/>
      <c r="AE23" s="2"/>
      <c r="AF23" s="2"/>
    </row>
    <row r="24" spans="1:33" ht="183.75" customHeight="1">
      <c r="A24" s="403">
        <v>1</v>
      </c>
      <c r="B24" s="568" t="s">
        <v>400</v>
      </c>
      <c r="C24" s="569" t="s">
        <v>420</v>
      </c>
      <c r="D24" s="570">
        <v>1</v>
      </c>
      <c r="E24" s="568" t="s">
        <v>448</v>
      </c>
      <c r="F24" s="571">
        <v>40771</v>
      </c>
      <c r="G24" s="568"/>
      <c r="H24" s="572">
        <v>2000000000</v>
      </c>
      <c r="I24" s="409">
        <f>IF(F24=0,0,IF(F24&lt;$F$13,"FUERA DE TIEMPO",H24*D24/VLOOKUP(YEAR(F24),$T$3:$U$41,2,0)))</f>
        <v>3734.1299477221805</v>
      </c>
      <c r="J24" s="405"/>
      <c r="K24" s="34">
        <f>+IF(I24&gt;=$I$14,1,0)</f>
        <v>1</v>
      </c>
      <c r="L24" s="33">
        <v>12</v>
      </c>
      <c r="N24" s="402">
        <f t="shared" ref="N24:N31" si="0">+IF(C25=$N$22,I25,0)</f>
        <v>434.50194570575059</v>
      </c>
      <c r="O24" s="402">
        <f t="shared" ref="O24:O31" si="1">+IF(C25=$O$22,I25,0)</f>
        <v>0</v>
      </c>
      <c r="P24" s="402">
        <f t="shared" ref="P24:P31" si="2">+IF(C25=$P$22,I25,0)</f>
        <v>0</v>
      </c>
      <c r="Q24" s="402">
        <f t="shared" ref="Q24:Q31" si="3">+IF(C25=$Q$22,I25,0)</f>
        <v>0</v>
      </c>
      <c r="R24" s="402">
        <f t="shared" ref="R24:R31" si="4">+IF(C25=$R$22,I25,0)</f>
        <v>0</v>
      </c>
      <c r="T24" s="290">
        <v>2000</v>
      </c>
      <c r="U24" s="291">
        <v>260100</v>
      </c>
      <c r="V24" s="2"/>
      <c r="Y24" s="533">
        <v>275000000</v>
      </c>
      <c r="AB24" s="2"/>
      <c r="AC24" s="2"/>
      <c r="AD24" s="2"/>
      <c r="AE24" s="2"/>
      <c r="AF24" s="2"/>
    </row>
    <row r="25" spans="1:33" ht="60.75" customHeight="1">
      <c r="A25" s="403">
        <v>2</v>
      </c>
      <c r="B25" s="568" t="s">
        <v>451</v>
      </c>
      <c r="C25" s="569" t="s">
        <v>419</v>
      </c>
      <c r="D25" s="573">
        <v>1</v>
      </c>
      <c r="E25" s="568" t="s">
        <v>449</v>
      </c>
      <c r="F25" s="571">
        <v>40891</v>
      </c>
      <c r="G25" s="568"/>
      <c r="H25" s="572">
        <v>232719242.12</v>
      </c>
      <c r="I25" s="409">
        <f>IF(F25=0,0,IF(F25&lt;$F$13,"FUERA DE TIEMPO",H25*D25/VLOOKUP(YEAR(F25),$T$3:$U$41,2,0)))</f>
        <v>434.50194570575059</v>
      </c>
      <c r="J25" s="405"/>
      <c r="K25" s="34">
        <v>1</v>
      </c>
      <c r="L25" s="536">
        <v>20</v>
      </c>
      <c r="M25" s="27"/>
      <c r="N25" s="402">
        <f t="shared" si="0"/>
        <v>1245.1661234452872</v>
      </c>
      <c r="O25" s="402">
        <f t="shared" si="1"/>
        <v>0</v>
      </c>
      <c r="P25" s="402">
        <f t="shared" si="2"/>
        <v>0</v>
      </c>
      <c r="Q25" s="402">
        <f t="shared" si="3"/>
        <v>0</v>
      </c>
      <c r="R25" s="402">
        <f t="shared" si="4"/>
        <v>0</v>
      </c>
      <c r="T25" s="290">
        <v>2001</v>
      </c>
      <c r="U25" s="291">
        <v>286000</v>
      </c>
      <c r="V25" s="2"/>
      <c r="AB25" s="2"/>
      <c r="AC25" s="2"/>
      <c r="AD25" s="2"/>
      <c r="AE25" s="612"/>
      <c r="AF25" s="612"/>
      <c r="AG25" s="520"/>
    </row>
    <row r="26" spans="1:33" ht="72.75" customHeight="1">
      <c r="A26" s="412">
        <v>3</v>
      </c>
      <c r="B26" s="568" t="s">
        <v>400</v>
      </c>
      <c r="C26" s="569" t="s">
        <v>419</v>
      </c>
      <c r="D26" s="570">
        <v>1</v>
      </c>
      <c r="E26" s="568" t="s">
        <v>450</v>
      </c>
      <c r="F26" s="571">
        <v>39714</v>
      </c>
      <c r="G26" s="568"/>
      <c r="H26" s="572">
        <v>574644165.97000003</v>
      </c>
      <c r="I26" s="409">
        <f>IF(F26=0,0,IF(F26&lt;$F$13,"FUERA DE TIEMPO",H26*D26/VLOOKUP(YEAR(F26),$T$3:$U$41,2,0)))</f>
        <v>1245.1661234452872</v>
      </c>
      <c r="J26" s="405"/>
      <c r="K26" s="34">
        <v>1</v>
      </c>
      <c r="L26" s="518">
        <v>36</v>
      </c>
      <c r="N26" s="402">
        <f t="shared" si="0"/>
        <v>0</v>
      </c>
      <c r="O26" s="402">
        <f t="shared" si="1"/>
        <v>0</v>
      </c>
      <c r="P26" s="402">
        <f t="shared" si="2"/>
        <v>0</v>
      </c>
      <c r="Q26" s="402">
        <f t="shared" si="3"/>
        <v>0</v>
      </c>
      <c r="R26" s="402">
        <f t="shared" si="4"/>
        <v>0</v>
      </c>
      <c r="T26" s="290">
        <v>2002</v>
      </c>
      <c r="U26" s="291">
        <v>309000</v>
      </c>
      <c r="V26" s="2"/>
      <c r="AB26" s="2"/>
      <c r="AC26" s="2"/>
      <c r="AD26" s="2"/>
      <c r="AE26" s="2"/>
      <c r="AF26" s="2"/>
    </row>
    <row r="27" spans="1:33" ht="51" customHeight="1">
      <c r="A27" s="412">
        <v>4</v>
      </c>
      <c r="B27" s="568"/>
      <c r="C27" s="569"/>
      <c r="D27" s="570"/>
      <c r="E27" s="568"/>
      <c r="F27" s="571"/>
      <c r="G27" s="568"/>
      <c r="H27" s="572"/>
      <c r="I27" s="409">
        <f>IF(F27=0,0,IF(F27&lt;$F$13,"FUERA DE TIEMPO",H27*D27/VLOOKUP(YEAR(F27),$T$3:$U$41,2,0)))</f>
        <v>0</v>
      </c>
      <c r="J27" s="405"/>
      <c r="K27" s="34">
        <f t="shared" ref="K27:K33" si="5">+IF(I27&gt;=$I$14,1,0)</f>
        <v>0</v>
      </c>
      <c r="L27" s="518">
        <v>35</v>
      </c>
      <c r="N27" s="402">
        <f t="shared" si="0"/>
        <v>0</v>
      </c>
      <c r="O27" s="402">
        <f t="shared" si="1"/>
        <v>0</v>
      </c>
      <c r="P27" s="402">
        <f t="shared" si="2"/>
        <v>0</v>
      </c>
      <c r="Q27" s="402">
        <f t="shared" si="3"/>
        <v>0</v>
      </c>
      <c r="R27" s="402">
        <f t="shared" si="4"/>
        <v>0</v>
      </c>
      <c r="T27" s="290">
        <v>2003</v>
      </c>
      <c r="U27" s="291">
        <v>332000</v>
      </c>
      <c r="V27" s="2"/>
      <c r="AB27" s="2"/>
      <c r="AC27" s="2"/>
      <c r="AD27" s="2"/>
      <c r="AE27" s="2"/>
      <c r="AF27" s="2"/>
    </row>
    <row r="28" spans="1:33" ht="45.75" customHeight="1">
      <c r="A28" s="412">
        <v>5</v>
      </c>
      <c r="B28" s="568"/>
      <c r="C28" s="569"/>
      <c r="D28" s="570"/>
      <c r="E28" s="568"/>
      <c r="F28" s="571"/>
      <c r="G28" s="568"/>
      <c r="H28" s="572"/>
      <c r="I28" s="409">
        <f>IF(F28=0,0,IF(F28&lt;$F$13,"FUERA DE TIEMPO",H28*D28/VLOOKUP(YEAR(F28),$T$3:$U$41,2,0)))</f>
        <v>0</v>
      </c>
      <c r="J28" s="410"/>
      <c r="K28" s="34">
        <f t="shared" si="5"/>
        <v>0</v>
      </c>
      <c r="L28" s="518">
        <v>36</v>
      </c>
      <c r="N28" s="402">
        <f t="shared" si="0"/>
        <v>0</v>
      </c>
      <c r="O28" s="402">
        <f t="shared" si="1"/>
        <v>0</v>
      </c>
      <c r="P28" s="402">
        <f t="shared" si="2"/>
        <v>0</v>
      </c>
      <c r="Q28" s="402">
        <f t="shared" si="3"/>
        <v>0</v>
      </c>
      <c r="R28" s="402">
        <f t="shared" si="4"/>
        <v>0</v>
      </c>
      <c r="T28" s="290">
        <v>2004</v>
      </c>
      <c r="U28" s="291">
        <v>358000</v>
      </c>
      <c r="V28" s="2"/>
      <c r="AB28" s="2"/>
      <c r="AC28" s="2"/>
      <c r="AD28" s="2"/>
      <c r="AE28" s="2"/>
      <c r="AF28" s="2"/>
    </row>
    <row r="29" spans="1:33" hidden="1">
      <c r="A29" s="388">
        <v>6</v>
      </c>
      <c r="B29" s="412"/>
      <c r="C29" s="412"/>
      <c r="D29" s="413"/>
      <c r="E29" s="412"/>
      <c r="F29" s="414"/>
      <c r="G29" s="412"/>
      <c r="H29" s="415"/>
      <c r="I29" s="409">
        <f>IF(F29=0,0,IF(F29&lt;$F$13,"FUERA DE TIEMPO",H29*D29/VLOOKUP(YEAR(F29),$T$3:$U$36,2,0)))</f>
        <v>0</v>
      </c>
      <c r="J29" s="416"/>
      <c r="K29" s="34">
        <f t="shared" si="5"/>
        <v>0</v>
      </c>
      <c r="L29" s="34"/>
      <c r="N29" s="402">
        <f t="shared" si="0"/>
        <v>0</v>
      </c>
      <c r="O29" s="402">
        <f t="shared" si="1"/>
        <v>0</v>
      </c>
      <c r="P29" s="402">
        <f t="shared" si="2"/>
        <v>0</v>
      </c>
      <c r="Q29" s="402">
        <f t="shared" si="3"/>
        <v>0</v>
      </c>
      <c r="R29" s="402">
        <f t="shared" si="4"/>
        <v>0</v>
      </c>
      <c r="T29" s="290">
        <v>2005</v>
      </c>
      <c r="U29" s="291">
        <v>381500</v>
      </c>
      <c r="V29" s="2"/>
      <c r="AB29" s="2"/>
      <c r="AC29" s="2"/>
      <c r="AD29" s="2"/>
      <c r="AE29" s="2"/>
      <c r="AF29" s="2"/>
    </row>
    <row r="30" spans="1:33" hidden="1">
      <c r="A30" s="388">
        <v>7</v>
      </c>
      <c r="B30" s="412"/>
      <c r="C30" s="412"/>
      <c r="D30" s="413"/>
      <c r="E30" s="412"/>
      <c r="F30" s="414"/>
      <c r="G30" s="412"/>
      <c r="H30" s="415"/>
      <c r="I30" s="409">
        <f>IF(F30=0,0,IF(F30&lt;$F$13,"FUERA DE TIEMPO",H30*D30/VLOOKUP(YEAR(F30),$T$3:$U$36,2,0)))</f>
        <v>0</v>
      </c>
      <c r="J30" s="416"/>
      <c r="K30" s="34">
        <f t="shared" si="5"/>
        <v>0</v>
      </c>
      <c r="L30" s="34"/>
      <c r="N30" s="402">
        <f t="shared" si="0"/>
        <v>0</v>
      </c>
      <c r="O30" s="402">
        <f t="shared" si="1"/>
        <v>0</v>
      </c>
      <c r="P30" s="402">
        <f t="shared" si="2"/>
        <v>0</v>
      </c>
      <c r="Q30" s="402">
        <f t="shared" si="3"/>
        <v>0</v>
      </c>
      <c r="R30" s="402">
        <f t="shared" si="4"/>
        <v>0</v>
      </c>
      <c r="T30" s="290">
        <v>2006</v>
      </c>
      <c r="U30" s="291">
        <v>408000</v>
      </c>
      <c r="V30" s="2"/>
      <c r="AB30" s="2"/>
      <c r="AC30" s="2"/>
      <c r="AD30" s="2"/>
      <c r="AE30" s="2"/>
      <c r="AF30" s="2"/>
    </row>
    <row r="31" spans="1:33" hidden="1">
      <c r="A31" s="388">
        <v>8</v>
      </c>
      <c r="B31" s="412"/>
      <c r="C31" s="412"/>
      <c r="D31" s="413"/>
      <c r="E31" s="412"/>
      <c r="F31" s="414"/>
      <c r="G31" s="412"/>
      <c r="H31" s="415"/>
      <c r="I31" s="409">
        <f>IF(F31=0,0,IF(F31&lt;$F$13,"FUERA DE TIEMPO",H31*D31/VLOOKUP(YEAR(F31),$T$3:$U$36,2,0)))</f>
        <v>0</v>
      </c>
      <c r="J31" s="410"/>
      <c r="K31" s="34">
        <f t="shared" si="5"/>
        <v>0</v>
      </c>
      <c r="L31" s="34"/>
      <c r="N31" s="402">
        <f t="shared" si="0"/>
        <v>0</v>
      </c>
      <c r="O31" s="402">
        <f t="shared" si="1"/>
        <v>0</v>
      </c>
      <c r="P31" s="402">
        <f t="shared" si="2"/>
        <v>0</v>
      </c>
      <c r="Q31" s="402">
        <f t="shared" si="3"/>
        <v>0</v>
      </c>
      <c r="R31" s="402">
        <f t="shared" si="4"/>
        <v>0</v>
      </c>
      <c r="T31" s="290">
        <v>2007</v>
      </c>
      <c r="U31" s="291">
        <v>433700</v>
      </c>
      <c r="V31" s="2"/>
      <c r="AB31" s="2"/>
      <c r="AC31" s="2"/>
      <c r="AD31" s="2"/>
      <c r="AE31" s="2"/>
      <c r="AF31" s="2"/>
    </row>
    <row r="32" spans="1:33" hidden="1">
      <c r="A32" s="388">
        <v>9</v>
      </c>
      <c r="B32" s="412"/>
      <c r="C32" s="412"/>
      <c r="D32" s="413"/>
      <c r="E32" s="412"/>
      <c r="F32" s="414"/>
      <c r="G32" s="412"/>
      <c r="H32" s="415"/>
      <c r="I32" s="409">
        <f>IF(F32=0,0,IF(F32&lt;$F$13,"FUERA DE TIEMPO",H32*D32/VLOOKUP(YEAR(F32),$T$3:$U$36,2,0)))</f>
        <v>0</v>
      </c>
      <c r="J32" s="416"/>
      <c r="K32" s="34">
        <f t="shared" si="5"/>
        <v>0</v>
      </c>
      <c r="L32" s="34"/>
      <c r="N32" s="39">
        <f>SUM(N23:N31)</f>
        <v>1679.6680691510378</v>
      </c>
      <c r="O32" s="39">
        <f>SUM(O23:O31)</f>
        <v>3734.1299477221805</v>
      </c>
      <c r="P32" s="39">
        <f>SUM(P23:P31)</f>
        <v>0</v>
      </c>
      <c r="Q32" s="39">
        <f>SUM(Q23:Q31)</f>
        <v>0</v>
      </c>
      <c r="R32" s="39">
        <f>SUM(R23:R31)</f>
        <v>0</v>
      </c>
      <c r="T32" s="417">
        <v>2008</v>
      </c>
      <c r="U32" s="291">
        <v>461500</v>
      </c>
      <c r="V32" s="2"/>
      <c r="AB32" s="2"/>
      <c r="AC32" s="2"/>
      <c r="AD32" s="2"/>
      <c r="AE32" s="2"/>
      <c r="AF32" s="2"/>
    </row>
    <row r="33" spans="1:32" hidden="1">
      <c r="A33" s="388">
        <v>10</v>
      </c>
      <c r="B33" s="412"/>
      <c r="C33" s="412"/>
      <c r="D33" s="413"/>
      <c r="E33" s="412"/>
      <c r="F33" s="414"/>
      <c r="G33" s="412"/>
      <c r="H33" s="415"/>
      <c r="I33" s="409">
        <f>IF(F33=0,0,IF(F33&lt;$F$13,"FUERA DE TIEMPO",H33*D33/VLOOKUP(YEAR(F33),$T$3:$U$36,2,0)))</f>
        <v>0</v>
      </c>
      <c r="J33" s="416"/>
      <c r="K33" s="34">
        <f t="shared" si="5"/>
        <v>0</v>
      </c>
      <c r="L33" s="34"/>
      <c r="T33" s="417">
        <v>2009</v>
      </c>
      <c r="U33" s="291">
        <v>496900</v>
      </c>
      <c r="V33" s="2"/>
      <c r="AB33" s="2"/>
      <c r="AC33" s="2"/>
      <c r="AD33" s="2"/>
      <c r="AE33" s="2"/>
      <c r="AF33" s="2"/>
    </row>
    <row r="34" spans="1:32" ht="13.5" thickBot="1">
      <c r="A34" s="2"/>
      <c r="B34" s="2"/>
      <c r="C34"/>
      <c r="D34" s="2"/>
      <c r="E34" s="2"/>
      <c r="F34" s="37"/>
      <c r="G34" s="19"/>
      <c r="H34" s="25" t="s">
        <v>112</v>
      </c>
      <c r="I34" s="25">
        <f>SUM(I24:I33)</f>
        <v>5413.7980168732192</v>
      </c>
      <c r="J34" s="75"/>
      <c r="K34" s="19">
        <f>SUM(K24:K33)</f>
        <v>3</v>
      </c>
      <c r="L34" s="34"/>
      <c r="S34" s="35"/>
      <c r="T34" s="417">
        <v>2010</v>
      </c>
      <c r="U34" s="291">
        <v>515000</v>
      </c>
      <c r="V34" s="19"/>
      <c r="AB34" s="19"/>
      <c r="AC34" s="19"/>
      <c r="AD34" s="19"/>
      <c r="AE34" s="19"/>
      <c r="AF34" s="19"/>
    </row>
    <row r="35" spans="1:32" ht="33.75" customHeight="1" thickBot="1">
      <c r="A35" s="19"/>
      <c r="B35" s="614" t="s">
        <v>113</v>
      </c>
      <c r="C35" s="614"/>
      <c r="D35" s="614"/>
      <c r="E35" s="19"/>
      <c r="F35" s="28"/>
      <c r="G35" s="40"/>
      <c r="H35" s="41"/>
      <c r="I35" s="418" t="str">
        <f>+IF(OR(K34=0,I41&gt;=1),"NO CUMPLE","CUMPLE")</f>
        <v>CUMPLE</v>
      </c>
      <c r="J35" s="68" t="str">
        <f>IF(I35="NO CUMPLE","0",IF(I34&gt;=$I$16,"CUMPLE SUMATORIA DE TODOS 2,0 DEL POE",IF(I34&lt;$I$16,"NO CUMPLE SUMATORIA DE TODOS 2,0 DEL POE")))</f>
        <v>CUMPLE SUMATORIA DE TODOS 2,0 DEL POE</v>
      </c>
      <c r="K35" s="19"/>
      <c r="L35" s="19"/>
      <c r="O35" s="302"/>
      <c r="P35" s="302"/>
      <c r="S35" s="35"/>
      <c r="T35" s="417">
        <v>2011</v>
      </c>
      <c r="U35" s="291">
        <v>535600</v>
      </c>
      <c r="V35" s="19"/>
      <c r="AB35" s="19"/>
      <c r="AC35" s="19"/>
      <c r="AD35" s="19"/>
      <c r="AE35" s="19"/>
      <c r="AF35" s="19"/>
    </row>
    <row r="36" spans="1:32">
      <c r="A36" s="19"/>
      <c r="B36" s="614"/>
      <c r="C36" s="614"/>
      <c r="D36" s="614"/>
      <c r="E36" s="19"/>
      <c r="F36" s="42" t="str">
        <f>VLOOKUP(C19,Conformación!$A$5:$N$129,5,FALSE)</f>
        <v>Luis Rafael Castillo Vargas</v>
      </c>
      <c r="G36" s="43">
        <f>VLOOKUP(C19,Conformación!$A$5:$N$129,6,FALSE)</f>
        <v>0.6</v>
      </c>
      <c r="H36" s="44">
        <f>+N32</f>
        <v>1679.6680691510378</v>
      </c>
      <c r="I36" s="19" t="str">
        <f>+IF(H36&lt;MAX(H36:H40),"",IF(H36=MAX(H36:H40)*AND(SUM(H36:H40)&gt;MAX(H36:H40))*AND((G36&gt;=0.34)),"V.Bo.",IF(H36=MAX(H36:H40)*AND(H36=SUM(H36:H40))*AND(G36&gt;=0.51),"V.Bo.","NO CUMPLE")))</f>
        <v/>
      </c>
      <c r="J36" s="19"/>
      <c r="K36" s="19"/>
      <c r="L36" s="19"/>
      <c r="M36" s="35"/>
      <c r="N36" s="35"/>
      <c r="O36" s="35"/>
      <c r="P36" s="303"/>
      <c r="Q36" s="35"/>
      <c r="R36" s="35"/>
      <c r="S36" s="35"/>
      <c r="T36" s="417">
        <v>2012</v>
      </c>
      <c r="U36" s="291">
        <v>566700</v>
      </c>
      <c r="V36" s="19"/>
      <c r="AB36" s="19"/>
      <c r="AC36" s="19"/>
      <c r="AD36" s="19"/>
      <c r="AE36" s="19"/>
      <c r="AF36" s="19"/>
    </row>
    <row r="37" spans="1:32">
      <c r="A37" s="19"/>
      <c r="B37" s="19"/>
      <c r="C37" s="19"/>
      <c r="D37" s="19"/>
      <c r="E37" s="19"/>
      <c r="F37" s="42" t="str">
        <f>VLOOKUP(C19,Conformación!$A$5:$N$129,7,FALSE)</f>
        <v>JORGE HEDDY MENESES RENGIFO</v>
      </c>
      <c r="G37" s="43">
        <f>VLOOKUP(C19,Conformación!$A$5:$N$129,8,FALSE)</f>
        <v>0.4</v>
      </c>
      <c r="H37" s="44">
        <f>+O32</f>
        <v>3734.1299477221805</v>
      </c>
      <c r="I37" s="19"/>
      <c r="J37" s="19"/>
      <c r="K37" s="19"/>
      <c r="L37" s="19"/>
      <c r="M37" s="35"/>
      <c r="N37" s="35"/>
      <c r="O37" s="35"/>
      <c r="P37" s="35"/>
      <c r="Q37" s="35"/>
      <c r="R37" s="35"/>
      <c r="S37" s="35"/>
      <c r="T37" s="417">
        <v>2013</v>
      </c>
      <c r="U37" s="291">
        <v>589500</v>
      </c>
      <c r="V37" s="19"/>
      <c r="AB37" s="19"/>
      <c r="AC37" s="19"/>
      <c r="AD37" s="19"/>
      <c r="AE37" s="19"/>
      <c r="AF37" s="19"/>
    </row>
    <row r="38" spans="1:32">
      <c r="A38" s="19"/>
      <c r="B38" s="19"/>
      <c r="C38" s="19"/>
      <c r="D38" s="19"/>
      <c r="E38" s="19"/>
      <c r="F38" s="42">
        <f>VLOOKUP(C19,Conformación!$A$5:$N$129,9,FALSE)</f>
        <v>0</v>
      </c>
      <c r="G38" s="43">
        <f>VLOOKUP(C19,Conformación!$A$5:$N$129,10,FALSE)</f>
        <v>0</v>
      </c>
      <c r="H38" s="44">
        <f>+P32</f>
        <v>0</v>
      </c>
      <c r="I38" s="19" t="str">
        <f>+IF(H38&lt;MAX(H36:H40),"",IF(H38=MAX(H36:H40)*AND(SUM(H36:H40)&gt;MAX(H36:H40))*AND((G38&gt;0.34)),"V.Bo.",IF(H38=MAX(H36:H40)*AND(H38=SUM(H36:H40))*AND(G38&gt;=0.51),"V.Bo.","NO CUMPLE")))</f>
        <v/>
      </c>
      <c r="J38" s="19"/>
      <c r="K38" s="19"/>
      <c r="L38" s="19"/>
      <c r="M38" s="35"/>
      <c r="N38" s="35"/>
      <c r="O38" s="35"/>
      <c r="P38" s="35"/>
      <c r="Q38" s="35"/>
      <c r="R38" s="35"/>
      <c r="S38" s="35"/>
      <c r="T38" s="417">
        <v>2014</v>
      </c>
      <c r="U38" s="291">
        <v>616000</v>
      </c>
      <c r="V38" s="19"/>
      <c r="AB38" s="19"/>
      <c r="AC38" s="19"/>
      <c r="AD38" s="19"/>
      <c r="AE38" s="19"/>
      <c r="AF38" s="19"/>
    </row>
    <row r="39" spans="1:32">
      <c r="A39" s="19"/>
      <c r="B39" s="19"/>
      <c r="C39" s="19"/>
      <c r="D39" s="19"/>
      <c r="E39" s="19"/>
      <c r="F39" s="42">
        <f>VLOOKUP(C19,Conformación!$A$5:$N$129,11,FALSE)</f>
        <v>0</v>
      </c>
      <c r="G39" s="43">
        <f>VLOOKUP(C19,Conformación!$A$5:$N$129,12,FALSE)</f>
        <v>0</v>
      </c>
      <c r="H39" s="44">
        <f>+Q32</f>
        <v>0</v>
      </c>
      <c r="I39" s="19" t="str">
        <f>+IF(H39&lt;MAX(H36:H40),"",IF(H39=MAX(H36:H40)*AND(SUM(H36:H40)&gt;MAX(H36:H40))*AND((G39&gt;0.34)),"V.Bo.",IF(H39=MAX(H36:H40)*AND(H39=SUM(H36:H40))*AND(G39&gt;=0.51),"V.Bo.","NO CUMPLE")))</f>
        <v/>
      </c>
      <c r="J39" s="63"/>
      <c r="K39" s="19"/>
      <c r="L39" s="19"/>
      <c r="M39" s="35"/>
      <c r="N39" s="35"/>
      <c r="O39" s="35"/>
      <c r="P39" s="35"/>
      <c r="Q39" s="35"/>
      <c r="R39" s="35"/>
      <c r="S39" s="35"/>
      <c r="T39" s="417">
        <v>2015</v>
      </c>
      <c r="U39" s="291">
        <v>644350</v>
      </c>
      <c r="V39" s="2"/>
      <c r="AB39" s="2"/>
      <c r="AC39" s="2"/>
      <c r="AD39" s="2"/>
      <c r="AE39" s="2"/>
      <c r="AF39" s="2"/>
    </row>
    <row r="40" spans="1:32">
      <c r="A40" s="19"/>
      <c r="B40" s="19"/>
      <c r="C40" s="19"/>
      <c r="D40" s="19"/>
      <c r="E40" s="19"/>
      <c r="F40" s="42">
        <f>VLOOKUP(C19,Conformación!$A$5:$N$129,13,FALSE)</f>
        <v>0</v>
      </c>
      <c r="G40" s="43">
        <f>VLOOKUP(C19,Conformación!$A$5:$N$129,14,FALSE)</f>
        <v>0</v>
      </c>
      <c r="H40" s="44">
        <f>+R32</f>
        <v>0</v>
      </c>
      <c r="I40" s="19" t="str">
        <f>+IF(H40&lt;MAX(H36:H40),"",IF(H40=MAX(H36:H40)*AND(SUM(H36:H40)&gt;MAX(H36:H40))*AND((G40&gt;0.34)),"V.Bo.",IF(H40=MAX(H36:H40)*AND(H40=SUM(H36:H40))*AND(G40&gt;=0.51),"V.Bo.","NO CUMPLE")))</f>
        <v/>
      </c>
      <c r="J40" s="63"/>
      <c r="L40" s="19"/>
      <c r="M40" s="35"/>
      <c r="N40" s="35"/>
      <c r="O40" s="35"/>
      <c r="P40" s="35"/>
      <c r="Q40" s="35"/>
      <c r="R40" s="35"/>
      <c r="T40" s="290">
        <v>2016</v>
      </c>
      <c r="U40" s="291">
        <v>689454</v>
      </c>
      <c r="V40" s="2"/>
      <c r="AB40" s="2"/>
      <c r="AC40" s="2"/>
      <c r="AD40" s="2"/>
      <c r="AE40" s="2"/>
      <c r="AF40" s="2"/>
    </row>
    <row r="41" spans="1:32">
      <c r="A41" s="19"/>
      <c r="B41" s="19"/>
      <c r="C41" s="19"/>
      <c r="D41" s="19"/>
      <c r="E41" s="19"/>
      <c r="F41" s="42"/>
      <c r="G41" s="45"/>
      <c r="H41" s="25"/>
      <c r="I41" s="19">
        <v>0</v>
      </c>
      <c r="J41" s="19"/>
      <c r="K41" s="19"/>
      <c r="L41" s="19"/>
      <c r="M41" s="35"/>
      <c r="N41" s="35"/>
      <c r="O41" s="615"/>
      <c r="P41" s="615"/>
      <c r="Q41" s="35"/>
      <c r="S41" s="35"/>
      <c r="T41" s="290">
        <v>2017</v>
      </c>
      <c r="U41" s="291">
        <v>717737</v>
      </c>
      <c r="V41" s="2"/>
      <c r="AB41" s="2"/>
      <c r="AC41" s="2"/>
      <c r="AD41" s="2"/>
      <c r="AE41" s="2"/>
      <c r="AF41" s="2"/>
    </row>
    <row r="42" spans="1:32">
      <c r="K42" s="19"/>
      <c r="L42" s="19"/>
      <c r="M42" s="35"/>
      <c r="N42" s="35"/>
      <c r="O42" s="616"/>
      <c r="P42" s="616"/>
      <c r="Q42" s="616"/>
      <c r="R42" s="35"/>
      <c r="V42" s="2"/>
      <c r="AB42" s="2"/>
      <c r="AC42" s="2"/>
      <c r="AD42" s="2"/>
      <c r="AE42" s="2"/>
      <c r="AF42" s="2"/>
    </row>
    <row r="43" spans="1:32">
      <c r="A43" s="2"/>
      <c r="B43" s="22" t="s">
        <v>102</v>
      </c>
      <c r="C43" s="24">
        <v>4</v>
      </c>
      <c r="D43" s="611" t="str">
        <f>VLOOKUP(C43,Conformación!$A$5:$N$129,2,FALSE)</f>
        <v xml:space="preserve">CONSORCIO INTRADOMICILIARIAS 2018 </v>
      </c>
      <c r="E43" s="611"/>
      <c r="F43" s="611"/>
      <c r="G43" s="611"/>
      <c r="H43" s="611"/>
      <c r="I43" s="25"/>
      <c r="J43" s="19"/>
      <c r="K43" s="19"/>
      <c r="O43" s="616"/>
      <c r="P43" s="616"/>
      <c r="Q43" s="616"/>
    </row>
    <row r="44" spans="1:32">
      <c r="A44" s="2"/>
      <c r="B44" s="22"/>
      <c r="C44" s="22"/>
      <c r="D44" s="613" t="str">
        <f>VLOOKUP(C43,Conformación!$A$5:$N$129,4,FALSE)</f>
        <v xml:space="preserve">(WILLIAM CARDONA OLMOS SAS 30% - William Cardona Olmos 70% -  0%- 0%- 0%) </v>
      </c>
      <c r="E44" s="613"/>
      <c r="F44" s="613"/>
      <c r="G44" s="613"/>
      <c r="H44" s="613"/>
      <c r="I44" s="25"/>
      <c r="J44" s="19"/>
      <c r="K44" s="2"/>
      <c r="L44" s="19"/>
      <c r="P44" s="616"/>
      <c r="Q44" s="616"/>
    </row>
    <row r="45" spans="1:32">
      <c r="A45" s="2"/>
      <c r="B45" s="22"/>
      <c r="C45" s="22"/>
      <c r="D45" s="613"/>
      <c r="E45" s="613"/>
      <c r="F45" s="613"/>
      <c r="G45" s="613"/>
      <c r="H45" s="613"/>
      <c r="I45" s="25"/>
      <c r="J45" s="19"/>
      <c r="K45" s="33"/>
      <c r="L45" s="19"/>
      <c r="N45" s="30" t="s">
        <v>3</v>
      </c>
      <c r="O45" s="31"/>
      <c r="P45" s="31"/>
      <c r="Q45" s="31"/>
      <c r="R45" s="31"/>
      <c r="T45" s="523"/>
      <c r="U45" s="523"/>
      <c r="V45" s="523"/>
    </row>
    <row r="46" spans="1:32" ht="13.5" customHeight="1">
      <c r="A46" s="2"/>
      <c r="B46" s="2"/>
      <c r="C46" s="2"/>
      <c r="D46" s="2"/>
      <c r="E46" s="2"/>
      <c r="F46" s="28"/>
      <c r="G46" s="19"/>
      <c r="H46" s="20"/>
      <c r="I46" s="29"/>
      <c r="J46" s="2"/>
      <c r="K46" s="34"/>
      <c r="L46" s="19"/>
      <c r="N46" s="290" t="str">
        <f>+F59</f>
        <v>WILLIAM CARDONA OLMOS SAS</v>
      </c>
      <c r="O46" s="290" t="str">
        <f>+F60</f>
        <v>William Cardona Olmos</v>
      </c>
      <c r="P46" s="290">
        <f>+F61</f>
        <v>0</v>
      </c>
      <c r="Q46" s="290">
        <f>+F62</f>
        <v>0</v>
      </c>
      <c r="R46" s="290">
        <f>+F63</f>
        <v>0</v>
      </c>
      <c r="T46" s="523"/>
      <c r="U46" s="523"/>
      <c r="V46" s="523"/>
    </row>
    <row r="47" spans="1:32" ht="36">
      <c r="A47" s="400" t="s">
        <v>103</v>
      </c>
      <c r="B47" s="419" t="s">
        <v>104</v>
      </c>
      <c r="C47" s="32" t="s">
        <v>105</v>
      </c>
      <c r="D47" s="32" t="s">
        <v>106</v>
      </c>
      <c r="E47" s="400" t="s">
        <v>107</v>
      </c>
      <c r="F47" s="401" t="s">
        <v>108</v>
      </c>
      <c r="G47" s="400" t="s">
        <v>109</v>
      </c>
      <c r="H47" s="389" t="s">
        <v>110</v>
      </c>
      <c r="I47" s="389" t="str">
        <f>+I$13</f>
        <v>SMMLV</v>
      </c>
      <c r="J47" s="400" t="s">
        <v>111</v>
      </c>
      <c r="K47" s="34"/>
      <c r="L47" s="2"/>
      <c r="N47" s="402">
        <f>+IF(C48=$N$46,I48,0)</f>
        <v>0</v>
      </c>
      <c r="O47" s="402">
        <f>+IF(C48=$O$46,I48,0)</f>
        <v>7020.4639456502555</v>
      </c>
      <c r="P47" s="402">
        <f>+IF(C48=$P$46,I48,0)</f>
        <v>0</v>
      </c>
      <c r="Q47" s="402">
        <f>+IF(C48=$Q$46,I48,0)</f>
        <v>0</v>
      </c>
      <c r="R47" s="402">
        <f>+IF(C48=$R$46,I48,0)</f>
        <v>0</v>
      </c>
      <c r="T47" s="524"/>
      <c r="U47" s="524"/>
      <c r="V47" s="523"/>
    </row>
    <row r="48" spans="1:32" ht="67.5" customHeight="1">
      <c r="A48" s="403">
        <v>1</v>
      </c>
      <c r="B48" s="568" t="s">
        <v>432</v>
      </c>
      <c r="C48" s="569" t="s">
        <v>424</v>
      </c>
      <c r="D48" s="570">
        <v>1</v>
      </c>
      <c r="E48" s="568" t="s">
        <v>438</v>
      </c>
      <c r="F48" s="571">
        <v>41129</v>
      </c>
      <c r="G48" s="568"/>
      <c r="H48" s="572">
        <v>3978496918</v>
      </c>
      <c r="I48" s="409">
        <f>IF(F48=0,0,IF(F48&lt;$F$13,"FUERA DE TIEMPO",H48*D48/VLOOKUP(YEAR(F48),$T$3:$U$41,2,0)))</f>
        <v>7020.4639456502555</v>
      </c>
      <c r="J48" s="405"/>
      <c r="K48" s="34">
        <f>+IF(I48&gt;=$I$14,1,0)</f>
        <v>1</v>
      </c>
      <c r="L48" s="33"/>
      <c r="M48" s="27"/>
      <c r="N48" s="402">
        <f t="shared" ref="N48:N55" si="6">+IF(C49=$N$46,I49,0)</f>
        <v>0</v>
      </c>
      <c r="O48" s="402">
        <f t="shared" ref="O48:O55" si="7">+IF(C49=$O$46,I49,0)</f>
        <v>5015.3347175324679</v>
      </c>
      <c r="P48" s="402">
        <f t="shared" ref="P48:P55" si="8">+IF(C49=$P$46,I49,0)</f>
        <v>0</v>
      </c>
      <c r="Q48" s="402">
        <f t="shared" ref="Q48:Q55" si="9">+IF(C49=$Q$46,I49,0)</f>
        <v>0</v>
      </c>
      <c r="R48" s="402">
        <f t="shared" ref="R48:R55" si="10">+IF(C49=$R$46,I49,0)</f>
        <v>0</v>
      </c>
      <c r="T48" s="524"/>
      <c r="U48" s="524"/>
      <c r="V48" s="523"/>
    </row>
    <row r="49" spans="1:22" ht="67.5" customHeight="1">
      <c r="A49" s="403">
        <v>2</v>
      </c>
      <c r="B49" s="568" t="s">
        <v>400</v>
      </c>
      <c r="C49" s="569" t="s">
        <v>424</v>
      </c>
      <c r="D49" s="573">
        <v>1</v>
      </c>
      <c r="E49" s="568" t="s">
        <v>439</v>
      </c>
      <c r="F49" s="571">
        <v>41721</v>
      </c>
      <c r="G49" s="568"/>
      <c r="H49" s="572">
        <v>3089446186</v>
      </c>
      <c r="I49" s="409">
        <f>IF(F49=0,0,IF(F49&lt;$F$13,"FUERA DE TIEMPO",H49*D49/VLOOKUP(YEAR(F49),$T$3:$U$40,2,0)))</f>
        <v>5015.3347175324679</v>
      </c>
      <c r="J49" s="405"/>
      <c r="K49" s="34">
        <v>1</v>
      </c>
      <c r="L49" s="34"/>
      <c r="N49" s="402">
        <f t="shared" si="6"/>
        <v>0</v>
      </c>
      <c r="O49" s="402">
        <f t="shared" si="7"/>
        <v>0</v>
      </c>
      <c r="P49" s="402">
        <f t="shared" si="8"/>
        <v>0</v>
      </c>
      <c r="Q49" s="402">
        <f t="shared" si="9"/>
        <v>0</v>
      </c>
      <c r="R49" s="402">
        <f t="shared" si="10"/>
        <v>0</v>
      </c>
      <c r="T49" s="524"/>
      <c r="U49" s="524"/>
      <c r="V49" s="523"/>
    </row>
    <row r="50" spans="1:22" ht="84" customHeight="1">
      <c r="A50" s="412">
        <v>3</v>
      </c>
      <c r="B50" s="568" t="s">
        <v>433</v>
      </c>
      <c r="C50" s="569" t="s">
        <v>424</v>
      </c>
      <c r="D50" s="570"/>
      <c r="E50" s="568" t="s">
        <v>440</v>
      </c>
      <c r="F50" s="571">
        <v>41400</v>
      </c>
      <c r="G50" s="568"/>
      <c r="H50" s="572">
        <v>1194089150</v>
      </c>
      <c r="I50" s="409">
        <f>IF(F50=0,0,IF(F50&lt;$F$13,"FUERA DE TIEMPO",H50*D50/VLOOKUP(YEAR(F50),$T$3:$U$40,2,0)))</f>
        <v>0</v>
      </c>
      <c r="J50" s="405"/>
      <c r="K50" s="34">
        <v>1</v>
      </c>
      <c r="L50" s="34"/>
      <c r="N50" s="402">
        <f t="shared" si="6"/>
        <v>0</v>
      </c>
      <c r="O50" s="402">
        <f t="shared" si="7"/>
        <v>6174.6502242570032</v>
      </c>
      <c r="P50" s="402">
        <f t="shared" si="8"/>
        <v>0</v>
      </c>
      <c r="Q50" s="402">
        <f t="shared" si="9"/>
        <v>0</v>
      </c>
      <c r="R50" s="402">
        <f t="shared" si="10"/>
        <v>0</v>
      </c>
    </row>
    <row r="51" spans="1:22" ht="48.75" customHeight="1">
      <c r="A51" s="412">
        <v>4</v>
      </c>
      <c r="B51" s="568" t="s">
        <v>434</v>
      </c>
      <c r="C51" s="569" t="s">
        <v>424</v>
      </c>
      <c r="D51" s="570">
        <v>1</v>
      </c>
      <c r="E51" s="568" t="s">
        <v>435</v>
      </c>
      <c r="F51" s="571">
        <v>42189</v>
      </c>
      <c r="G51" s="568"/>
      <c r="H51" s="572">
        <v>3978635872</v>
      </c>
      <c r="I51" s="409">
        <f t="shared" ref="I51" si="11">IF(F51=0,0,IF(F51&lt;$F$13,"FUERA DE TIEMPO",H51*D51/VLOOKUP(YEAR(F51),$T$3:$U$40,2,0)))</f>
        <v>6174.6502242570032</v>
      </c>
      <c r="J51" s="421"/>
      <c r="K51" s="34">
        <v>1</v>
      </c>
      <c r="L51" s="34"/>
      <c r="N51" s="402">
        <f t="shared" si="6"/>
        <v>0</v>
      </c>
      <c r="O51" s="402">
        <f t="shared" si="7"/>
        <v>3118.2883914021882</v>
      </c>
      <c r="P51" s="402">
        <f t="shared" si="8"/>
        <v>0</v>
      </c>
      <c r="Q51" s="402">
        <f t="shared" si="9"/>
        <v>0</v>
      </c>
      <c r="R51" s="402">
        <f t="shared" si="10"/>
        <v>0</v>
      </c>
    </row>
    <row r="52" spans="1:22" ht="38.25" customHeight="1" thickBot="1">
      <c r="A52" s="412">
        <v>5</v>
      </c>
      <c r="B52" s="568" t="s">
        <v>436</v>
      </c>
      <c r="C52" s="569" t="s">
        <v>424</v>
      </c>
      <c r="D52" s="570">
        <v>1</v>
      </c>
      <c r="E52" s="568" t="s">
        <v>437</v>
      </c>
      <c r="F52" s="571">
        <v>42369</v>
      </c>
      <c r="G52" s="568"/>
      <c r="H52" s="572">
        <v>2009269125</v>
      </c>
      <c r="I52" s="409">
        <f>IF(F52=0,0,IF(F52&lt;$F$13,"FUERA DE TIEMPO",H52*D52/VLOOKUP(YEAR(F52),$T$3:$U$41,2,0)))</f>
        <v>3118.2883914021882</v>
      </c>
      <c r="J52" s="421"/>
      <c r="K52" s="34">
        <v>1</v>
      </c>
      <c r="L52" s="34"/>
      <c r="N52" s="402">
        <f t="shared" si="6"/>
        <v>0</v>
      </c>
      <c r="O52" s="402">
        <f t="shared" si="7"/>
        <v>0</v>
      </c>
      <c r="P52" s="402">
        <f t="shared" si="8"/>
        <v>0</v>
      </c>
      <c r="Q52" s="402">
        <f t="shared" si="9"/>
        <v>0</v>
      </c>
      <c r="R52" s="402">
        <f t="shared" si="10"/>
        <v>0</v>
      </c>
    </row>
    <row r="53" spans="1:22" hidden="1">
      <c r="A53" s="412">
        <v>6</v>
      </c>
      <c r="B53" s="420"/>
      <c r="C53" s="412"/>
      <c r="D53" s="413"/>
      <c r="E53" s="420"/>
      <c r="F53" s="414"/>
      <c r="G53" s="417"/>
      <c r="H53" s="415"/>
      <c r="I53" s="409">
        <f>IF(F53=0,0,IF(F53&lt;$F$13,"FUERA DE TIEMPO",H53*D53/VLOOKUP(YEAR(F53),$T$3:$U$36,2,0)))</f>
        <v>0</v>
      </c>
      <c r="J53" s="423"/>
      <c r="K53" s="34">
        <f t="shared" ref="K53:K56" si="12">+IF(I53&gt;=$I$14,1,0)</f>
        <v>0</v>
      </c>
      <c r="L53" s="34"/>
      <c r="N53" s="402">
        <f t="shared" si="6"/>
        <v>0</v>
      </c>
      <c r="O53" s="402">
        <f t="shared" si="7"/>
        <v>0</v>
      </c>
      <c r="P53" s="402">
        <f t="shared" si="8"/>
        <v>0</v>
      </c>
      <c r="Q53" s="402">
        <f t="shared" si="9"/>
        <v>0</v>
      </c>
      <c r="R53" s="402">
        <f t="shared" si="10"/>
        <v>0</v>
      </c>
    </row>
    <row r="54" spans="1:22" hidden="1">
      <c r="A54" s="412">
        <v>7</v>
      </c>
      <c r="B54" s="420"/>
      <c r="C54" s="412"/>
      <c r="D54" s="413"/>
      <c r="E54" s="420"/>
      <c r="F54" s="414"/>
      <c r="G54" s="417"/>
      <c r="H54" s="415"/>
      <c r="I54" s="409">
        <f>IF(F54=0,0,IF(F54&lt;$F$13,"FUERA DE TIEMPO",H54*D54/VLOOKUP(YEAR(F54),$T$3:$U$36,2,0)))</f>
        <v>0</v>
      </c>
      <c r="J54" s="423"/>
      <c r="K54" s="34">
        <f t="shared" si="12"/>
        <v>0</v>
      </c>
      <c r="L54" s="34"/>
      <c r="N54" s="402">
        <f t="shared" si="6"/>
        <v>0</v>
      </c>
      <c r="O54" s="402">
        <f t="shared" si="7"/>
        <v>0</v>
      </c>
      <c r="P54" s="402">
        <f t="shared" si="8"/>
        <v>0</v>
      </c>
      <c r="Q54" s="402">
        <f t="shared" si="9"/>
        <v>0</v>
      </c>
      <c r="R54" s="402">
        <f t="shared" si="10"/>
        <v>0</v>
      </c>
    </row>
    <row r="55" spans="1:22" hidden="1">
      <c r="A55" s="412">
        <v>8</v>
      </c>
      <c r="B55" s="420"/>
      <c r="C55" s="412"/>
      <c r="D55" s="413"/>
      <c r="E55" s="420"/>
      <c r="F55" s="414"/>
      <c r="G55" s="412"/>
      <c r="H55" s="415"/>
      <c r="I55" s="409">
        <f>IF(F55=0,0,IF(F55&lt;$F$13,"FUERA DE TIEMPO",H55*D55/VLOOKUP(YEAR(F55),$T$3:$U$36,2,0)))</f>
        <v>0</v>
      </c>
      <c r="J55" s="416"/>
      <c r="K55" s="34">
        <f t="shared" si="12"/>
        <v>0</v>
      </c>
      <c r="L55" s="34"/>
      <c r="N55" s="402">
        <f t="shared" si="6"/>
        <v>0</v>
      </c>
      <c r="O55" s="402">
        <f t="shared" si="7"/>
        <v>0</v>
      </c>
      <c r="P55" s="402">
        <f t="shared" si="8"/>
        <v>0</v>
      </c>
      <c r="Q55" s="402">
        <f t="shared" si="9"/>
        <v>0</v>
      </c>
      <c r="R55" s="402">
        <f t="shared" si="10"/>
        <v>0</v>
      </c>
    </row>
    <row r="56" spans="1:22" ht="12.75" hidden="1" thickBot="1">
      <c r="A56" s="412">
        <v>9</v>
      </c>
      <c r="B56" s="420"/>
      <c r="C56" s="412"/>
      <c r="D56" s="413"/>
      <c r="E56" s="420"/>
      <c r="F56" s="414"/>
      <c r="G56" s="412"/>
      <c r="H56" s="415"/>
      <c r="I56" s="409">
        <f>IF(F56=0,0,IF(F56&lt;$F$13,"FUERA DE TIEMPO",H56*D56/VLOOKUP(YEAR(F56),$T$3:$U$36,2,0)))</f>
        <v>0</v>
      </c>
      <c r="J56" s="36"/>
      <c r="K56" s="34">
        <f t="shared" si="12"/>
        <v>0</v>
      </c>
      <c r="L56" s="34"/>
      <c r="N56" s="39">
        <f>SUM(N47:N55)</f>
        <v>0</v>
      </c>
      <c r="O56" s="39">
        <f>SUM(O47:O55)</f>
        <v>21328.737278841912</v>
      </c>
      <c r="P56" s="39">
        <f>SUM(P47:P55)</f>
        <v>0</v>
      </c>
      <c r="Q56" s="39">
        <f>SUM(Q47:Q55)</f>
        <v>0</v>
      </c>
      <c r="R56" s="39">
        <f>SUM(R47:R55)</f>
        <v>0</v>
      </c>
    </row>
    <row r="57" spans="1:22" ht="12.75" thickBot="1">
      <c r="A57" s="2"/>
      <c r="B57" s="2"/>
      <c r="C57" s="2"/>
      <c r="D57" s="2"/>
      <c r="E57" s="2"/>
      <c r="F57" s="37"/>
      <c r="G57" s="19"/>
      <c r="H57" s="25" t="s">
        <v>112</v>
      </c>
      <c r="I57" s="25">
        <f>SUM(I48:I56)</f>
        <v>21328.737278841912</v>
      </c>
      <c r="J57" s="38"/>
      <c r="K57" s="19">
        <f>SUM(K48:K56)</f>
        <v>5</v>
      </c>
      <c r="L57" s="34"/>
    </row>
    <row r="58" spans="1:22" ht="26.25" customHeight="1" thickBot="1">
      <c r="A58" s="19"/>
      <c r="B58" s="19"/>
      <c r="C58" s="19"/>
      <c r="D58" s="19"/>
      <c r="E58" s="19"/>
      <c r="F58" s="28"/>
      <c r="G58" s="40"/>
      <c r="H58" s="41"/>
      <c r="I58" s="424" t="str">
        <f>+IF(OR(K57=0,I64&gt;=1),"NO CUMPLE","CUMPLE")</f>
        <v>CUMPLE</v>
      </c>
      <c r="J58" s="68" t="str">
        <f>IF(I58="NO CUMPLE","0",IF(I57&gt;=$I$16,"CUMPLE SUMATORIA DE TODOS 2,0 DEL POE",IF(I57&lt;$I$16,"NO CUMPLE SUMATORIA DE TODOS 2,0 DEL POE")))</f>
        <v>CUMPLE SUMATORIA DE TODOS 2,0 DEL POE</v>
      </c>
      <c r="K58" s="19">
        <f>SUM(K49:K57)</f>
        <v>9</v>
      </c>
      <c r="L58" s="19"/>
    </row>
    <row r="59" spans="1:22">
      <c r="A59" s="19"/>
      <c r="B59" s="19"/>
      <c r="C59" s="19"/>
      <c r="D59" s="19"/>
      <c r="E59" s="19"/>
      <c r="F59" s="42" t="str">
        <f>VLOOKUP(C43,Conformación!$A$5:$N$129,5,FALSE)</f>
        <v>WILLIAM CARDONA OLMOS SAS</v>
      </c>
      <c r="G59" s="43">
        <f>VLOOKUP(C43,Conformación!$A$5:$N$129,6,FALSE)</f>
        <v>0.3</v>
      </c>
      <c r="H59" s="44">
        <f>+N56</f>
        <v>0</v>
      </c>
      <c r="I59" s="19" t="str">
        <f>+IF(H59&lt;MAX(H59:H63),"",IF(H59=MAX(H58:H62)*AND(SUM(H58:H62)&gt;MAX(H58:H62))*AND((G59&gt;0.34)),"V.Bo.",IF(H59=MAX(H58:H62)*AND(H59=SUM(H58:H62))*AND(G59&gt;=0.51),"V.Bo.","NO CUMPLE")))</f>
        <v/>
      </c>
      <c r="J59" s="19"/>
      <c r="K59" s="19"/>
      <c r="L59" s="19"/>
      <c r="M59" s="35"/>
      <c r="N59" s="35"/>
      <c r="O59" s="35"/>
      <c r="P59" s="35"/>
      <c r="Q59" s="35"/>
      <c r="R59" s="35"/>
    </row>
    <row r="60" spans="1:22">
      <c r="A60" s="19"/>
      <c r="B60" s="19"/>
      <c r="C60" s="19"/>
      <c r="D60" s="19"/>
      <c r="E60" s="19"/>
      <c r="F60" s="42" t="str">
        <f>VLOOKUP(C43,Conformación!$A$5:$N$129,7,FALSE)</f>
        <v>William Cardona Olmos</v>
      </c>
      <c r="G60" s="43">
        <f>VLOOKUP(C43,Conformación!$A$5:$N$129,8,FALSE)</f>
        <v>0.7</v>
      </c>
      <c r="H60" s="44">
        <f>+O56</f>
        <v>21328.737278841912</v>
      </c>
      <c r="I60" s="19"/>
      <c r="J60" s="19"/>
      <c r="K60" s="19"/>
      <c r="L60" s="19"/>
      <c r="M60" s="35"/>
      <c r="N60" s="35"/>
      <c r="O60" s="35"/>
      <c r="P60" s="35"/>
      <c r="Q60" s="35"/>
      <c r="R60" s="35"/>
    </row>
    <row r="61" spans="1:22">
      <c r="A61" s="19"/>
      <c r="B61" s="19"/>
      <c r="C61" s="19"/>
      <c r="D61" s="19"/>
      <c r="E61" s="19"/>
      <c r="F61" s="42">
        <f>VLOOKUP(C43,Conformación!$A$5:$N$129,9,FALSE)</f>
        <v>0</v>
      </c>
      <c r="G61" s="43">
        <f>VLOOKUP(C43,Conformación!$A$5:$N$129,10,FALSE)</f>
        <v>0</v>
      </c>
      <c r="H61" s="44">
        <f>+P56</f>
        <v>0</v>
      </c>
      <c r="I61" s="19" t="str">
        <f>+IF(H61&lt;MAX(H59:H63),"",IF(H61=MAX(H59:H63)*AND(SUM(H59:H63)&gt;MAX(H59:H63))*AND((G61&gt;0.34)),"V.Bo.",IF(H61=MAX(H59:H63)*AND(H61=SUM(H59:H63))*AND(G61&gt;=0.51),"V.Bo.","NO CUMPLE")))</f>
        <v/>
      </c>
      <c r="J61" s="19"/>
      <c r="K61" s="19"/>
      <c r="L61" s="19"/>
      <c r="M61" s="35"/>
      <c r="N61" s="35"/>
      <c r="O61" s="35"/>
      <c r="P61" s="35"/>
      <c r="Q61" s="35"/>
      <c r="R61" s="35"/>
    </row>
    <row r="62" spans="1:22">
      <c r="A62" s="19"/>
      <c r="B62" s="19"/>
      <c r="C62" s="19"/>
      <c r="D62" s="19"/>
      <c r="E62" s="19"/>
      <c r="F62" s="42">
        <f>VLOOKUP(C43,Conformación!$A$5:$N$129,11,FALSE)</f>
        <v>0</v>
      </c>
      <c r="G62" s="43">
        <f>VLOOKUP(C43,Conformación!$A$5:$N$129,12,FALSE)</f>
        <v>0</v>
      </c>
      <c r="H62" s="44">
        <f>+Q56</f>
        <v>0</v>
      </c>
      <c r="I62" s="19" t="str">
        <f>+IF(H62&lt;MAX(H59:H63),"",IF(H62=MAX(H59:H63)*AND(SUM(H59:H63)&gt;MAX(H59:H63))*AND((G62&gt;0.34)),"V.Bo.",IF(H62=MAX(H59:H63)*AND(H62=SUM(H59:H63))*AND(G62&gt;=0.51),"V.Bo.","NO CUMPLE")))</f>
        <v/>
      </c>
      <c r="J62" s="19"/>
      <c r="K62" s="19"/>
      <c r="L62" s="19"/>
      <c r="M62" s="35"/>
      <c r="N62" s="35"/>
      <c r="O62" s="35"/>
      <c r="P62" s="35"/>
      <c r="Q62" s="35"/>
      <c r="R62" s="35"/>
    </row>
    <row r="63" spans="1:22">
      <c r="A63" s="19"/>
      <c r="B63" s="19"/>
      <c r="C63" s="19"/>
      <c r="D63" s="19"/>
      <c r="E63" s="19"/>
      <c r="F63" s="42">
        <f>VLOOKUP(C43,Conformación!$A$5:$N$129,13,FALSE)</f>
        <v>0</v>
      </c>
      <c r="G63" s="43">
        <f>VLOOKUP(C43,Conformación!$A$5:$N$129,14,FALSE)</f>
        <v>0</v>
      </c>
      <c r="H63" s="44">
        <f>+R56</f>
        <v>0</v>
      </c>
      <c r="I63" s="19" t="str">
        <f>+IF(H63&lt;MAX(H59:H63),"",IF(H63=MAX(H59:H63)*AND(SUM(H59:H63)&gt;MAX(H59:H63))*AND((G63&gt;0.34)),"V.Bo.",IF(H63=MAX(H59:H63)*AND(H63=SUM(H59:H63))*AND(G63&gt;=0.51),"V.Bo.","NO CUMPLE")))</f>
        <v/>
      </c>
      <c r="J63" s="19"/>
      <c r="L63" s="19"/>
      <c r="M63" s="35"/>
      <c r="N63" s="35"/>
      <c r="O63" s="35"/>
      <c r="P63" s="35"/>
      <c r="Q63" s="35"/>
      <c r="R63" s="35"/>
    </row>
    <row r="64" spans="1:22" hidden="1">
      <c r="A64" s="19"/>
      <c r="B64" s="19"/>
      <c r="C64" s="19"/>
      <c r="D64" s="19"/>
      <c r="E64" s="19"/>
      <c r="F64" s="42"/>
      <c r="G64" s="45"/>
      <c r="H64" s="25"/>
      <c r="I64" s="19">
        <v>0</v>
      </c>
      <c r="J64" s="19"/>
      <c r="K64" s="19"/>
      <c r="L64" s="19"/>
      <c r="M64" s="35"/>
      <c r="N64" s="35"/>
      <c r="O64" s="35"/>
      <c r="P64" s="35"/>
      <c r="Q64" s="35"/>
      <c r="R64" s="35"/>
    </row>
    <row r="65" spans="1:20" hidden="1">
      <c r="K65" s="19"/>
      <c r="L65" s="19"/>
      <c r="M65" s="35"/>
      <c r="N65" s="35"/>
      <c r="O65" s="35"/>
      <c r="P65" s="35"/>
      <c r="Q65" s="35"/>
      <c r="R65" s="35"/>
    </row>
    <row r="66" spans="1:20" hidden="1">
      <c r="A66" s="2"/>
      <c r="B66" s="22" t="s">
        <v>102</v>
      </c>
      <c r="C66" s="24">
        <v>3</v>
      </c>
      <c r="D66" s="611" t="str">
        <f>VLOOKUP(C66,Conformación!$A$5:$N$129,2,FALSE)</f>
        <v>CONSORCIO INTRA</v>
      </c>
      <c r="E66" s="611"/>
      <c r="F66" s="611"/>
      <c r="G66" s="611"/>
      <c r="H66" s="611"/>
      <c r="I66" s="25"/>
      <c r="J66" s="19"/>
      <c r="K66" s="19"/>
    </row>
    <row r="67" spans="1:20" hidden="1">
      <c r="A67" s="2"/>
      <c r="B67" s="22"/>
      <c r="C67" s="22"/>
      <c r="D67" s="613" t="str">
        <f>VLOOKUP(C66,Conformación!$A$5:$N$129,4,FALSE)</f>
        <v xml:space="preserve">(Luis Rafael Castillo Vargas 60% - JORGE HEDDY MENESES RENGIFO 40% -  0%- 0%- 0%) </v>
      </c>
      <c r="E67" s="613"/>
      <c r="F67" s="613"/>
      <c r="G67" s="613"/>
      <c r="H67" s="613"/>
      <c r="I67" s="25"/>
      <c r="J67" s="19"/>
      <c r="K67" s="2"/>
      <c r="L67" s="19"/>
    </row>
    <row r="68" spans="1:20" hidden="1">
      <c r="A68" s="2"/>
      <c r="B68" s="22"/>
      <c r="C68" s="22"/>
      <c r="D68" s="613"/>
      <c r="E68" s="613"/>
      <c r="F68" s="613"/>
      <c r="G68" s="613"/>
      <c r="H68" s="613"/>
      <c r="I68" s="25"/>
      <c r="J68" s="19"/>
      <c r="K68" s="33"/>
      <c r="L68" s="19"/>
      <c r="N68" s="30" t="s">
        <v>3</v>
      </c>
      <c r="O68" s="31"/>
      <c r="P68" s="31"/>
      <c r="Q68" s="31"/>
      <c r="R68" s="31"/>
    </row>
    <row r="69" spans="1:20" ht="15.75" hidden="1" customHeight="1">
      <c r="A69" s="2"/>
      <c r="B69" s="2"/>
      <c r="C69" s="2"/>
      <c r="D69" s="2"/>
      <c r="E69" s="2"/>
      <c r="F69" s="28"/>
      <c r="G69" s="19"/>
      <c r="H69" s="20"/>
      <c r="I69" s="29"/>
      <c r="J69" s="2"/>
      <c r="K69" s="34"/>
      <c r="L69" s="19"/>
      <c r="N69" s="290" t="str">
        <f>+F78</f>
        <v>Luis Rafael Castillo Vargas</v>
      </c>
      <c r="O69" s="290" t="str">
        <f>+F79</f>
        <v>JORGE HEDDY MENESES RENGIFO</v>
      </c>
      <c r="P69" s="290">
        <f>+F80</f>
        <v>0</v>
      </c>
      <c r="Q69" s="290">
        <f>+F81</f>
        <v>0</v>
      </c>
      <c r="R69" s="290">
        <f>+F82</f>
        <v>0</v>
      </c>
    </row>
    <row r="70" spans="1:20" ht="48" hidden="1" customHeight="1">
      <c r="A70" s="400" t="s">
        <v>103</v>
      </c>
      <c r="B70" s="400" t="s">
        <v>104</v>
      </c>
      <c r="C70" s="32" t="s">
        <v>105</v>
      </c>
      <c r="D70" s="32" t="s">
        <v>106</v>
      </c>
      <c r="E70" s="400" t="s">
        <v>107</v>
      </c>
      <c r="F70" s="401" t="s">
        <v>108</v>
      </c>
      <c r="G70" s="400" t="s">
        <v>109</v>
      </c>
      <c r="H70" s="389" t="s">
        <v>110</v>
      </c>
      <c r="I70" s="389" t="str">
        <f>+I$13</f>
        <v>SMMLV</v>
      </c>
      <c r="J70" s="400" t="s">
        <v>111</v>
      </c>
      <c r="K70" s="34"/>
      <c r="L70" s="2"/>
      <c r="N70" s="402">
        <f>+IF(C71=$N$69,I71,0)</f>
        <v>0</v>
      </c>
      <c r="O70" s="402">
        <f>+IF(C71=$O$69,I71,0)</f>
        <v>0</v>
      </c>
      <c r="P70" s="402">
        <f>+IF(C71=$P$69,I71,0)</f>
        <v>0</v>
      </c>
      <c r="Q70" s="402">
        <f>+IF(C71=$Q$69,I71,0)</f>
        <v>0</v>
      </c>
      <c r="R70" s="402">
        <f>+IF(C71=$R$69,I71,0)</f>
        <v>0</v>
      </c>
    </row>
    <row r="71" spans="1:20" ht="45.75" hidden="1" customHeight="1">
      <c r="A71" s="508">
        <v>1</v>
      </c>
      <c r="B71" s="404"/>
      <c r="C71" s="424"/>
      <c r="D71" s="425"/>
      <c r="E71" s="417"/>
      <c r="F71" s="407"/>
      <c r="G71" s="404"/>
      <c r="H71" s="507"/>
      <c r="I71" s="409">
        <f>IF(F71=0,0,IF(F71&lt;$F$13,"FUERA DE TIEMPO",H71*D71/VLOOKUP(YEAR(F71),$T$3:$U$40,2,0)))</f>
        <v>0</v>
      </c>
      <c r="J71" s="416"/>
      <c r="K71" s="34">
        <f>+IF(I71&gt;=$I$14,1,0)</f>
        <v>0</v>
      </c>
      <c r="L71" s="33"/>
      <c r="M71" s="27"/>
      <c r="N71" s="402">
        <f t="shared" ref="N71:N74" si="13">+IF(C72=$N$69,I72,0)</f>
        <v>0</v>
      </c>
      <c r="O71" s="402">
        <f t="shared" ref="O71:O74" si="14">+IF(C72=$O$69,I72,0)</f>
        <v>0</v>
      </c>
      <c r="P71" s="402">
        <f t="shared" ref="P71:P74" si="15">+IF(C72=$P$69,I72,0)</f>
        <v>0</v>
      </c>
      <c r="Q71" s="402">
        <f t="shared" ref="Q71:Q74" si="16">+IF(C72=$Q$69,I72,0)</f>
        <v>0</v>
      </c>
      <c r="R71" s="402">
        <f t="shared" ref="R71:R74" si="17">+IF(C72=$R$69,I72,0)</f>
        <v>0</v>
      </c>
    </row>
    <row r="72" spans="1:20" ht="82.5" hidden="1" customHeight="1">
      <c r="A72" s="508">
        <v>2</v>
      </c>
      <c r="B72" s="404"/>
      <c r="C72" s="405"/>
      <c r="D72" s="425"/>
      <c r="E72" s="417"/>
      <c r="F72" s="407"/>
      <c r="G72" s="404"/>
      <c r="H72" s="507"/>
      <c r="I72" s="409">
        <f t="shared" ref="I72:I75" si="18">IF(F72=0,0,IF(F72&lt;$F$13,"FUERA DE TIEMPO",H72*D72/VLOOKUP(YEAR(F72),$T$3:$U$40,2,0)))</f>
        <v>0</v>
      </c>
      <c r="J72" s="416"/>
      <c r="K72" s="34">
        <f t="shared" ref="K72:K75" si="19">+IF(I72&gt;=$I$14,1,0)</f>
        <v>0</v>
      </c>
      <c r="L72" s="33"/>
      <c r="N72" s="402">
        <f t="shared" si="13"/>
        <v>0</v>
      </c>
      <c r="O72" s="402">
        <f t="shared" si="14"/>
        <v>0</v>
      </c>
      <c r="P72" s="402">
        <f t="shared" si="15"/>
        <v>0</v>
      </c>
      <c r="Q72" s="402">
        <f t="shared" si="16"/>
        <v>0</v>
      </c>
      <c r="R72" s="402">
        <f t="shared" si="17"/>
        <v>0</v>
      </c>
    </row>
    <row r="73" spans="1:20" ht="37.5" hidden="1" customHeight="1">
      <c r="A73" s="510">
        <v>3</v>
      </c>
      <c r="B73" s="417"/>
      <c r="C73" s="405"/>
      <c r="D73" s="425"/>
      <c r="E73" s="290"/>
      <c r="F73" s="414"/>
      <c r="G73" s="417"/>
      <c r="H73" s="426"/>
      <c r="I73" s="409">
        <f t="shared" si="18"/>
        <v>0</v>
      </c>
      <c r="J73" s="410"/>
      <c r="K73" s="34">
        <f t="shared" si="19"/>
        <v>0</v>
      </c>
      <c r="L73" s="34"/>
      <c r="N73" s="402">
        <f t="shared" si="13"/>
        <v>0</v>
      </c>
      <c r="O73" s="402">
        <f t="shared" si="14"/>
        <v>0</v>
      </c>
      <c r="P73" s="402">
        <f t="shared" si="15"/>
        <v>0</v>
      </c>
      <c r="Q73" s="402">
        <f t="shared" si="16"/>
        <v>0</v>
      </c>
      <c r="R73" s="402">
        <f t="shared" si="17"/>
        <v>0</v>
      </c>
    </row>
    <row r="74" spans="1:20" ht="51.75" hidden="1" customHeight="1">
      <c r="A74" s="510">
        <v>4</v>
      </c>
      <c r="B74" s="417"/>
      <c r="C74" s="405"/>
      <c r="D74" s="427"/>
      <c r="E74" s="404"/>
      <c r="F74" s="414"/>
      <c r="G74" s="417"/>
      <c r="H74" s="426"/>
      <c r="I74" s="409">
        <f t="shared" si="18"/>
        <v>0</v>
      </c>
      <c r="J74" s="410"/>
      <c r="K74" s="34">
        <f t="shared" si="19"/>
        <v>0</v>
      </c>
      <c r="L74" s="34"/>
      <c r="N74" s="402">
        <f t="shared" si="13"/>
        <v>0</v>
      </c>
      <c r="O74" s="402">
        <f t="shared" si="14"/>
        <v>0</v>
      </c>
      <c r="P74" s="402">
        <f t="shared" si="15"/>
        <v>0</v>
      </c>
      <c r="Q74" s="402">
        <f t="shared" si="16"/>
        <v>0</v>
      </c>
      <c r="R74" s="402">
        <f t="shared" si="17"/>
        <v>0</v>
      </c>
    </row>
    <row r="75" spans="1:20" ht="12.75" hidden="1" thickBot="1">
      <c r="A75" s="510">
        <v>5</v>
      </c>
      <c r="B75" s="417"/>
      <c r="C75" s="405"/>
      <c r="D75" s="427"/>
      <c r="E75" s="404"/>
      <c r="F75" s="414"/>
      <c r="G75" s="417"/>
      <c r="H75" s="426"/>
      <c r="I75" s="409">
        <f t="shared" si="18"/>
        <v>0</v>
      </c>
      <c r="J75" s="416"/>
      <c r="K75" s="34">
        <f t="shared" si="19"/>
        <v>0</v>
      </c>
      <c r="L75" s="34"/>
      <c r="N75" s="402" t="e">
        <f>+IF(#REF!=$N$69,#REF!,0)</f>
        <v>#REF!</v>
      </c>
      <c r="O75" s="402" t="e">
        <f>+IF(#REF!=$O$69,#REF!,0)</f>
        <v>#REF!</v>
      </c>
      <c r="P75" s="402" t="e">
        <f>+IF(#REF!=$P$69,#REF!,0)</f>
        <v>#REF!</v>
      </c>
      <c r="Q75" s="402" t="e">
        <f>+IF(#REF!=$Q$69,#REF!,0)</f>
        <v>#REF!</v>
      </c>
      <c r="R75" s="402" t="e">
        <f>+IF(#REF!=$R$69,#REF!,0)</f>
        <v>#REF!</v>
      </c>
    </row>
    <row r="76" spans="1:20" ht="12.75" hidden="1" thickBot="1">
      <c r="A76" s="2"/>
      <c r="B76" s="2"/>
      <c r="C76" s="2"/>
      <c r="D76" s="2"/>
      <c r="E76" s="2"/>
      <c r="F76" s="37"/>
      <c r="G76" s="19"/>
      <c r="H76" s="25"/>
      <c r="I76" s="25">
        <f>SUM(I71:I75)</f>
        <v>0</v>
      </c>
      <c r="J76" s="38"/>
      <c r="K76" s="19">
        <f>SUM(K71:K75)</f>
        <v>0</v>
      </c>
      <c r="L76" s="34"/>
    </row>
    <row r="77" spans="1:20" ht="12.75" hidden="1" thickBot="1">
      <c r="A77" s="19"/>
      <c r="B77" s="19"/>
      <c r="C77" s="19"/>
      <c r="D77" s="19"/>
      <c r="E77" s="19"/>
      <c r="F77" s="28"/>
      <c r="G77" s="40"/>
      <c r="H77" s="41"/>
      <c r="I77" s="424" t="str">
        <f>+IF(OR(K76=0,I83&gt;=1),"NO CUMPLE","CUMPLE")</f>
        <v>NO CUMPLE</v>
      </c>
      <c r="J77" s="68" t="str">
        <f>IF(I77="NO CUMPLE","0",IF(I76&gt;=$I$16,"CUMPLE SUMATORIA DE TODOS 2,0 DEL POE",IF(I76&lt;$I$16,"NO CUMPLE SUMATORIA DE TODOS 2,0 DEL POE")))</f>
        <v>0</v>
      </c>
      <c r="K77" s="19"/>
      <c r="L77" s="19"/>
    </row>
    <row r="78" spans="1:20" hidden="1">
      <c r="A78" s="19"/>
      <c r="B78" s="19"/>
      <c r="C78" s="19"/>
      <c r="D78" s="19"/>
      <c r="E78" s="19"/>
      <c r="F78" s="42" t="str">
        <f>VLOOKUP(C66,Conformación!$A$5:$N$129,5,FALSE)</f>
        <v>Luis Rafael Castillo Vargas</v>
      </c>
      <c r="G78" s="43">
        <f>VLOOKUP(C66,Conformación!$A$5:$N$129,6,FALSE)</f>
        <v>0.6</v>
      </c>
      <c r="H78" s="44" t="e">
        <f>+#REF!</f>
        <v>#REF!</v>
      </c>
      <c r="I78" s="19" t="e">
        <f>+IF(H78&lt;MAX(H78:H82),"",IF(H78=MAX(H78:H82)*AND(SUM(H78:H82)&gt;MAX(H78:H82))*AND((G78&gt;=0.34)),"V.Bo.",IF(H78=MAX(H78:H82)*AND(H78=SUM(H78:H82))*AND(G78&gt;=0.51),"V.Bo.","NO CUMPLE")))</f>
        <v>#REF!</v>
      </c>
      <c r="J78" s="19"/>
      <c r="K78" s="19"/>
      <c r="L78" s="19"/>
      <c r="M78" s="35"/>
      <c r="N78" s="35"/>
      <c r="O78" s="35"/>
      <c r="P78" s="35"/>
      <c r="Q78" s="35"/>
      <c r="R78" s="35"/>
      <c r="T78" s="3">
        <f>+H71*20%</f>
        <v>0</v>
      </c>
    </row>
    <row r="79" spans="1:20" hidden="1">
      <c r="A79" s="19"/>
      <c r="B79" s="19"/>
      <c r="C79" s="19"/>
      <c r="D79" s="19"/>
      <c r="E79" s="19"/>
      <c r="F79" s="42" t="str">
        <f>VLOOKUP(C66,Conformación!$A$5:$N$129,7,FALSE)</f>
        <v>JORGE HEDDY MENESES RENGIFO</v>
      </c>
      <c r="G79" s="43">
        <f>VLOOKUP(C66,Conformación!$A$5:$N$129,8,FALSE)</f>
        <v>0.4</v>
      </c>
      <c r="H79" s="44" t="e">
        <f>+#REF!</f>
        <v>#REF!</v>
      </c>
      <c r="I79" s="19" t="e">
        <f>+IF(H79&lt;MAX(H78:H82),"",IF(H79=MAX(H78:H82)*AND(SUM(H78:H82)&gt;MAX(H78:H82))*AND((G79&gt;=0.34)),"V.Bo.",IF(H79=MAX(H78:H82)*AND(H79=SUM(H78:H82))*AND(G79&gt;=0.51),"V.Bo.","NO CUMPLE")))</f>
        <v>#REF!</v>
      </c>
      <c r="J79" s="19"/>
      <c r="K79" s="19"/>
      <c r="L79" s="19"/>
      <c r="M79" s="35"/>
      <c r="N79" s="35"/>
      <c r="O79" s="35"/>
      <c r="P79" s="35"/>
      <c r="Q79" s="35"/>
      <c r="R79" s="35"/>
      <c r="T79" s="495">
        <f>+T78/U36</f>
        <v>0</v>
      </c>
    </row>
    <row r="80" spans="1:20" hidden="1">
      <c r="A80" s="19"/>
      <c r="B80" s="19"/>
      <c r="C80" s="19"/>
      <c r="D80" s="19"/>
      <c r="E80" s="19"/>
      <c r="F80" s="42">
        <f>VLOOKUP(C66,Conformación!$A$5:$N$129,9,FALSE)</f>
        <v>0</v>
      </c>
      <c r="G80" s="43">
        <f>VLOOKUP(C66,Conformación!$A$5:$N$129,10,FALSE)</f>
        <v>0</v>
      </c>
      <c r="H80" s="44" t="e">
        <f>+#REF!</f>
        <v>#REF!</v>
      </c>
      <c r="I80" s="19" t="e">
        <f>+IF(H80&lt;MAX(H78:H82),"",IF(H80=MAX(H78:H82)*AND(SUM(H78:H82)&gt;MAX(H78:H82))*AND((G80&gt;0.34)),"V.Bo.",IF(H80=MAX(H78:H82)*AND(H80=SUM(H78:H82))*AND(G80&gt;=0.51),"V.Bo.","NO CUMPLE")))</f>
        <v>#REF!</v>
      </c>
      <c r="J80" s="19"/>
      <c r="K80" s="19"/>
      <c r="L80" s="19"/>
      <c r="M80" s="35"/>
      <c r="N80" s="35"/>
      <c r="O80" s="35"/>
      <c r="P80" s="35"/>
      <c r="Q80" s="35"/>
      <c r="R80" s="35"/>
    </row>
    <row r="81" spans="1:18" hidden="1">
      <c r="A81" s="19"/>
      <c r="B81" s="19"/>
      <c r="C81" s="19"/>
      <c r="D81" s="19"/>
      <c r="E81" s="19"/>
      <c r="F81" s="42">
        <f>VLOOKUP(C66,Conformación!$A$5:$N$129,11,FALSE)</f>
        <v>0</v>
      </c>
      <c r="G81" s="43">
        <f>VLOOKUP(C66,Conformación!$A$5:$N$129,12,FALSE)</f>
        <v>0</v>
      </c>
      <c r="H81" s="44" t="e">
        <f>+#REF!</f>
        <v>#REF!</v>
      </c>
      <c r="I81" s="19" t="e">
        <f>+IF(H81&lt;MAX(H78:H82),"",IF(H81=MAX(H78:H82)*AND(SUM(H78:H82)&gt;MAX(H78:H82))*AND((G81&gt;0.64)),"V.Bo.",IF(H81=MAX(H78:H82)*AND(H81=SUM(H78:H82))*AND(G81&gt;=0.51),"V.Bo.","NO CUMPLE")))</f>
        <v>#REF!</v>
      </c>
      <c r="J81" s="19"/>
      <c r="K81" s="19"/>
      <c r="L81" s="19"/>
      <c r="M81" s="35"/>
      <c r="N81" s="35"/>
      <c r="O81" s="35"/>
      <c r="P81" s="35"/>
      <c r="Q81" s="35"/>
      <c r="R81" s="35"/>
    </row>
    <row r="82" spans="1:18" hidden="1">
      <c r="A82" s="19"/>
      <c r="B82" s="19"/>
      <c r="C82" s="19"/>
      <c r="D82" s="19"/>
      <c r="E82" s="19"/>
      <c r="F82" s="42">
        <f>VLOOKUP(C66,Conformación!$A$5:$N$129,13,FALSE)</f>
        <v>0</v>
      </c>
      <c r="G82" s="43">
        <f>VLOOKUP(C66,Conformación!$A$5:$N$129,14,FALSE)</f>
        <v>0</v>
      </c>
      <c r="H82" s="44" t="e">
        <f>+#REF!</f>
        <v>#REF!</v>
      </c>
      <c r="I82" s="19" t="e">
        <f>+IF(H82&lt;MAX(H78:H82),"",IF(H82=MAX(H78:H82)*AND(SUM(H78:H82)&gt;MAX(H78:H82))*AND((G82&gt;0.34)),"V.Bo.",IF(H82=MAX(H78:H82)*AND(H82=SUM(H78:H82))*AND(G82&gt;=0.51),"V.Bo.","NO CUMPLE")))</f>
        <v>#REF!</v>
      </c>
      <c r="J82" s="19"/>
      <c r="L82" s="19"/>
      <c r="M82" s="35"/>
      <c r="N82" s="35"/>
      <c r="O82" s="35"/>
      <c r="P82" s="35"/>
      <c r="Q82" s="35"/>
      <c r="R82" s="35"/>
    </row>
    <row r="83" spans="1:18" hidden="1">
      <c r="A83" s="19"/>
      <c r="B83" s="19"/>
      <c r="C83" s="19"/>
      <c r="D83" s="19"/>
      <c r="E83" s="19"/>
      <c r="F83" s="42"/>
      <c r="G83" s="45"/>
      <c r="H83" s="25"/>
      <c r="I83" s="19">
        <f>+COUNTIF(I78:I82,"NO CUMPLE")</f>
        <v>0</v>
      </c>
      <c r="J83" s="19"/>
    </row>
    <row r="84" spans="1:18" hidden="1">
      <c r="K84" s="19"/>
      <c r="L84" s="19"/>
      <c r="M84" s="35"/>
      <c r="N84" s="35"/>
      <c r="O84" s="35"/>
      <c r="P84" s="35"/>
      <c r="Q84" s="35"/>
      <c r="R84" s="35"/>
    </row>
    <row r="85" spans="1:18" hidden="1">
      <c r="A85" s="2"/>
      <c r="B85" s="22" t="s">
        <v>102</v>
      </c>
      <c r="C85" s="24">
        <v>1</v>
      </c>
      <c r="D85" s="611" t="e">
        <f>VLOOKUP(C85,Conformación!$A$5:$N$129,2,FALSE)</f>
        <v>#N/A</v>
      </c>
      <c r="E85" s="611"/>
      <c r="F85" s="611"/>
      <c r="G85" s="611"/>
      <c r="H85" s="611"/>
      <c r="I85" s="25" t="str">
        <f>IF(LEN(F90)&gt;0,H90*D90/LOOKUP(YEAR(F90),$T$3:$U$33),"")</f>
        <v/>
      </c>
      <c r="J85" s="19"/>
      <c r="K85" s="19"/>
    </row>
    <row r="86" spans="1:18" hidden="1">
      <c r="A86" s="2"/>
      <c r="B86" s="22"/>
      <c r="C86" s="22"/>
      <c r="D86" s="613" t="e">
        <f>VLOOKUP(C85,Conformación!$A$5:$N$129,4,FALSE)</f>
        <v>#N/A</v>
      </c>
      <c r="E86" s="613"/>
      <c r="F86" s="613"/>
      <c r="G86" s="613"/>
      <c r="H86" s="613"/>
      <c r="I86" s="25"/>
      <c r="J86" s="19"/>
      <c r="K86" s="2"/>
      <c r="L86" s="19"/>
    </row>
    <row r="87" spans="1:18" hidden="1">
      <c r="A87" s="2"/>
      <c r="B87" s="22"/>
      <c r="C87" s="22"/>
      <c r="D87" s="613"/>
      <c r="E87" s="613"/>
      <c r="F87" s="613"/>
      <c r="G87" s="613"/>
      <c r="H87" s="613"/>
      <c r="I87" s="25"/>
      <c r="J87" s="19"/>
      <c r="K87" s="33"/>
      <c r="L87" s="19"/>
      <c r="N87" s="30" t="s">
        <v>3</v>
      </c>
      <c r="O87" s="31"/>
      <c r="P87" s="31"/>
      <c r="Q87" s="31"/>
      <c r="R87" s="31"/>
    </row>
    <row r="88" spans="1:18" hidden="1">
      <c r="A88" s="2"/>
      <c r="B88" s="2"/>
      <c r="C88" s="2"/>
      <c r="D88" s="2"/>
      <c r="E88" s="2"/>
      <c r="F88" s="28"/>
      <c r="G88" s="19"/>
      <c r="H88" s="20"/>
      <c r="I88" s="29"/>
      <c r="J88" s="2"/>
      <c r="K88" s="34"/>
      <c r="L88" s="19"/>
      <c r="N88" s="290" t="e">
        <f>+F102</f>
        <v>#N/A</v>
      </c>
      <c r="O88" s="290" t="e">
        <f>+F103</f>
        <v>#N/A</v>
      </c>
      <c r="P88" s="290" t="e">
        <f>+F104</f>
        <v>#N/A</v>
      </c>
      <c r="Q88" s="290" t="e">
        <f>+F105</f>
        <v>#N/A</v>
      </c>
      <c r="R88" s="290" t="e">
        <f>+F106</f>
        <v>#N/A</v>
      </c>
    </row>
    <row r="89" spans="1:18" ht="36" hidden="1">
      <c r="A89" s="400" t="s">
        <v>103</v>
      </c>
      <c r="B89" s="400" t="s">
        <v>104</v>
      </c>
      <c r="C89" s="32" t="s">
        <v>105</v>
      </c>
      <c r="D89" s="32" t="s">
        <v>106</v>
      </c>
      <c r="E89" s="400" t="s">
        <v>107</v>
      </c>
      <c r="F89" s="401" t="s">
        <v>108</v>
      </c>
      <c r="G89" s="400" t="s">
        <v>109</v>
      </c>
      <c r="H89" s="389" t="s">
        <v>110</v>
      </c>
      <c r="I89" s="389" t="str">
        <f>+I$13</f>
        <v>SMMLV</v>
      </c>
      <c r="J89" s="400" t="s">
        <v>111</v>
      </c>
      <c r="K89" s="34"/>
      <c r="L89" s="2"/>
      <c r="N89" s="402" t="e">
        <f>+IF(C90=$N$88,I90,0)</f>
        <v>#N/A</v>
      </c>
      <c r="O89" s="402" t="e">
        <f>+IF(C90=$O$88,I90,0)</f>
        <v>#N/A</v>
      </c>
      <c r="P89" s="402" t="e">
        <f>+IF(C90=$P$88,I90,0)</f>
        <v>#N/A</v>
      </c>
      <c r="Q89" s="402" t="e">
        <f>+IF(C90=$Q$88,I90,0)</f>
        <v>#N/A</v>
      </c>
      <c r="R89" s="402" t="e">
        <f>+IF(C90=$R$88,I90,0)</f>
        <v>#N/A</v>
      </c>
    </row>
    <row r="90" spans="1:18" ht="15" hidden="1" customHeight="1">
      <c r="A90" s="510">
        <v>1</v>
      </c>
      <c r="B90" s="417"/>
      <c r="C90" s="412"/>
      <c r="D90" s="413"/>
      <c r="E90" s="417"/>
      <c r="F90" s="414"/>
      <c r="G90" s="417"/>
      <c r="H90" s="409"/>
      <c r="I90" s="409">
        <f>IF(F90=0,0,IF(F90&lt;$F$13,"FUERA DE TIEMPO",H90*D90/VLOOKUP(YEAR(F90),$T$3:$U$41,2,0)))</f>
        <v>0</v>
      </c>
      <c r="J90" s="416"/>
      <c r="K90" s="34">
        <f>+IF(I90&gt;=$I$14,1,0)</f>
        <v>0</v>
      </c>
      <c r="L90" s="33"/>
      <c r="M90" s="27"/>
      <c r="N90" s="402" t="e">
        <f t="shared" ref="N90:N98" si="20">+IF(C91=$N$88,I91,0)</f>
        <v>#N/A</v>
      </c>
      <c r="O90" s="402" t="e">
        <f t="shared" ref="O90:O98" si="21">+IF(C91=$O$88,I91,0)</f>
        <v>#N/A</v>
      </c>
      <c r="P90" s="402" t="e">
        <f t="shared" ref="P90:P98" si="22">+IF(C91=$P$88,I91,0)</f>
        <v>#N/A</v>
      </c>
      <c r="Q90" s="402" t="e">
        <f t="shared" ref="Q90:Q98" si="23">+IF(C91=$Q$88,I91,0)</f>
        <v>#N/A</v>
      </c>
      <c r="R90" s="402" t="e">
        <f t="shared" ref="R90:R98" si="24">+IF(C91=$R$88,I91,0)</f>
        <v>#N/A</v>
      </c>
    </row>
    <row r="91" spans="1:18" ht="15" hidden="1" customHeight="1">
      <c r="A91" s="510">
        <v>2</v>
      </c>
      <c r="B91" s="417"/>
      <c r="C91" s="412"/>
      <c r="D91" s="406"/>
      <c r="E91" s="417"/>
      <c r="F91" s="414"/>
      <c r="G91" s="417"/>
      <c r="H91" s="409"/>
      <c r="I91" s="409">
        <f t="shared" ref="I91:I96" si="25">IF(F91=0,0,IF(F91&lt;$F$13,"FUERA DE TIEMPO",H91*D91/VLOOKUP(YEAR(F91),$T$3:$U$40,2,0)))</f>
        <v>0</v>
      </c>
      <c r="J91" s="416"/>
      <c r="K91" s="34">
        <f t="shared" ref="K91:K99" si="26">+IF(I91&gt;=$I$14,1,0)</f>
        <v>0</v>
      </c>
      <c r="L91" s="34"/>
      <c r="N91" s="402" t="e">
        <f t="shared" si="20"/>
        <v>#N/A</v>
      </c>
      <c r="O91" s="402" t="e">
        <f t="shared" si="21"/>
        <v>#N/A</v>
      </c>
      <c r="P91" s="402" t="e">
        <f t="shared" si="22"/>
        <v>#N/A</v>
      </c>
      <c r="Q91" s="402" t="e">
        <f t="shared" si="23"/>
        <v>#N/A</v>
      </c>
      <c r="R91" s="402" t="e">
        <f t="shared" si="24"/>
        <v>#N/A</v>
      </c>
    </row>
    <row r="92" spans="1:18" ht="15" hidden="1" customHeight="1">
      <c r="A92" s="510">
        <v>3</v>
      </c>
      <c r="B92" s="417"/>
      <c r="C92" s="412"/>
      <c r="D92" s="413"/>
      <c r="E92" s="417"/>
      <c r="F92" s="414"/>
      <c r="G92" s="417"/>
      <c r="H92" s="409"/>
      <c r="I92" s="409">
        <f t="shared" si="25"/>
        <v>0</v>
      </c>
      <c r="J92" s="416"/>
      <c r="K92" s="34">
        <f t="shared" si="26"/>
        <v>0</v>
      </c>
      <c r="L92" s="34"/>
      <c r="N92" s="402" t="e">
        <f t="shared" si="20"/>
        <v>#N/A</v>
      </c>
      <c r="O92" s="402" t="e">
        <f t="shared" si="21"/>
        <v>#N/A</v>
      </c>
      <c r="P92" s="402" t="e">
        <f t="shared" si="22"/>
        <v>#N/A</v>
      </c>
      <c r="Q92" s="402" t="e">
        <f t="shared" si="23"/>
        <v>#N/A</v>
      </c>
      <c r="R92" s="402" t="e">
        <f t="shared" si="24"/>
        <v>#N/A</v>
      </c>
    </row>
    <row r="93" spans="1:18" ht="15" hidden="1" customHeight="1">
      <c r="A93" s="306">
        <v>4</v>
      </c>
      <c r="B93" s="417"/>
      <c r="C93" s="412"/>
      <c r="D93" s="413"/>
      <c r="E93" s="417"/>
      <c r="F93" s="414"/>
      <c r="G93" s="417"/>
      <c r="H93" s="409"/>
      <c r="I93" s="409">
        <f t="shared" si="25"/>
        <v>0</v>
      </c>
      <c r="J93" s="416"/>
      <c r="K93" s="34">
        <f t="shared" si="26"/>
        <v>0</v>
      </c>
      <c r="L93" s="34"/>
      <c r="N93" s="402" t="e">
        <f t="shared" si="20"/>
        <v>#N/A</v>
      </c>
      <c r="O93" s="402" t="e">
        <f t="shared" si="21"/>
        <v>#N/A</v>
      </c>
      <c r="P93" s="402" t="e">
        <f t="shared" si="22"/>
        <v>#N/A</v>
      </c>
      <c r="Q93" s="402" t="e">
        <f t="shared" si="23"/>
        <v>#N/A</v>
      </c>
      <c r="R93" s="402" t="e">
        <f t="shared" si="24"/>
        <v>#N/A</v>
      </c>
    </row>
    <row r="94" spans="1:18" ht="15" hidden="1" customHeight="1">
      <c r="A94" s="306">
        <v>5</v>
      </c>
      <c r="B94" s="417"/>
      <c r="C94" s="412"/>
      <c r="D94" s="413"/>
      <c r="E94" s="417"/>
      <c r="F94" s="414"/>
      <c r="G94" s="417"/>
      <c r="H94" s="409"/>
      <c r="I94" s="409">
        <f t="shared" si="25"/>
        <v>0</v>
      </c>
      <c r="J94" s="416"/>
      <c r="K94" s="34">
        <f t="shared" si="26"/>
        <v>0</v>
      </c>
      <c r="L94" s="34"/>
      <c r="N94" s="402" t="e">
        <f t="shared" si="20"/>
        <v>#N/A</v>
      </c>
      <c r="O94" s="402" t="e">
        <f t="shared" si="21"/>
        <v>#N/A</v>
      </c>
      <c r="P94" s="402" t="e">
        <f t="shared" si="22"/>
        <v>#N/A</v>
      </c>
      <c r="Q94" s="402" t="e">
        <f t="shared" si="23"/>
        <v>#N/A</v>
      </c>
      <c r="R94" s="402" t="e">
        <f t="shared" si="24"/>
        <v>#N/A</v>
      </c>
    </row>
    <row r="95" spans="1:18" ht="15" hidden="1" customHeight="1">
      <c r="A95" s="306">
        <v>6</v>
      </c>
      <c r="B95" s="417"/>
      <c r="C95" s="412"/>
      <c r="D95" s="413"/>
      <c r="E95" s="417"/>
      <c r="F95" s="414"/>
      <c r="G95" s="417"/>
      <c r="H95" s="409"/>
      <c r="I95" s="409">
        <f t="shared" si="25"/>
        <v>0</v>
      </c>
      <c r="J95" s="416"/>
      <c r="K95" s="34">
        <f t="shared" si="26"/>
        <v>0</v>
      </c>
      <c r="L95" s="34"/>
      <c r="N95" s="402" t="e">
        <f t="shared" si="20"/>
        <v>#N/A</v>
      </c>
      <c r="O95" s="402" t="e">
        <f t="shared" si="21"/>
        <v>#N/A</v>
      </c>
      <c r="P95" s="402" t="e">
        <f t="shared" si="22"/>
        <v>#N/A</v>
      </c>
      <c r="Q95" s="402" t="e">
        <f t="shared" si="23"/>
        <v>#N/A</v>
      </c>
      <c r="R95" s="402" t="e">
        <f t="shared" si="24"/>
        <v>#N/A</v>
      </c>
    </row>
    <row r="96" spans="1:18" hidden="1">
      <c r="A96" s="306">
        <v>7</v>
      </c>
      <c r="B96" s="417"/>
      <c r="C96" s="412"/>
      <c r="D96" s="413"/>
      <c r="E96" s="417"/>
      <c r="F96" s="414"/>
      <c r="G96" s="417"/>
      <c r="H96" s="46"/>
      <c r="I96" s="409">
        <f t="shared" si="25"/>
        <v>0</v>
      </c>
      <c r="J96" s="429"/>
      <c r="K96" s="34">
        <f t="shared" si="26"/>
        <v>0</v>
      </c>
      <c r="L96" s="34"/>
      <c r="N96" s="402" t="e">
        <f t="shared" si="20"/>
        <v>#N/A</v>
      </c>
      <c r="O96" s="402" t="e">
        <f t="shared" si="21"/>
        <v>#N/A</v>
      </c>
      <c r="P96" s="402" t="e">
        <f t="shared" si="22"/>
        <v>#N/A</v>
      </c>
      <c r="Q96" s="402" t="e">
        <f t="shared" si="23"/>
        <v>#N/A</v>
      </c>
      <c r="R96" s="402" t="e">
        <f t="shared" si="24"/>
        <v>#N/A</v>
      </c>
    </row>
    <row r="97" spans="1:32" hidden="1">
      <c r="A97" s="306">
        <v>8</v>
      </c>
      <c r="B97" s="417"/>
      <c r="C97" s="412"/>
      <c r="D97" s="413"/>
      <c r="E97" s="417"/>
      <c r="F97" s="414"/>
      <c r="G97" s="417"/>
      <c r="H97" s="46"/>
      <c r="I97" s="409">
        <f>IF(F97=0,0,IF(F97&lt;$F$13,"FUERA DE TIEMPO",H97*D97/VLOOKUP(YEAR(F97),$T$3:$U$36,2,0)))</f>
        <v>0</v>
      </c>
      <c r="J97" s="430"/>
      <c r="K97" s="34">
        <f t="shared" si="26"/>
        <v>0</v>
      </c>
      <c r="L97" s="34"/>
      <c r="N97" s="402" t="e">
        <f t="shared" si="20"/>
        <v>#N/A</v>
      </c>
      <c r="O97" s="402" t="e">
        <f t="shared" si="21"/>
        <v>#N/A</v>
      </c>
      <c r="P97" s="402" t="e">
        <f t="shared" si="22"/>
        <v>#N/A</v>
      </c>
      <c r="Q97" s="402" t="e">
        <f t="shared" si="23"/>
        <v>#N/A</v>
      </c>
      <c r="R97" s="402" t="e">
        <f t="shared" si="24"/>
        <v>#N/A</v>
      </c>
    </row>
    <row r="98" spans="1:32" hidden="1">
      <c r="A98" s="306">
        <v>9</v>
      </c>
      <c r="B98" s="417"/>
      <c r="C98" s="412"/>
      <c r="D98" s="413"/>
      <c r="E98" s="417"/>
      <c r="F98" s="414"/>
      <c r="G98" s="417"/>
      <c r="H98" s="46"/>
      <c r="I98" s="409">
        <f>IF(F98=0,0,IF(F98&lt;$F$13,"FUERA DE TIEMPO",H98*D98/VLOOKUP(YEAR(F98),$T$3:$U$36,2,0)))</f>
        <v>0</v>
      </c>
      <c r="J98" s="625"/>
      <c r="K98" s="34">
        <f t="shared" si="26"/>
        <v>0</v>
      </c>
      <c r="L98" s="34"/>
      <c r="N98" s="402" t="e">
        <f t="shared" si="20"/>
        <v>#N/A</v>
      </c>
      <c r="O98" s="402" t="e">
        <f t="shared" si="21"/>
        <v>#N/A</v>
      </c>
      <c r="P98" s="402" t="e">
        <f t="shared" si="22"/>
        <v>#N/A</v>
      </c>
      <c r="Q98" s="402" t="e">
        <f t="shared" si="23"/>
        <v>#N/A</v>
      </c>
      <c r="R98" s="402" t="e">
        <f t="shared" si="24"/>
        <v>#N/A</v>
      </c>
    </row>
    <row r="99" spans="1:32" ht="12.75" hidden="1" thickBot="1">
      <c r="A99" s="306">
        <v>10</v>
      </c>
      <c r="B99" s="417"/>
      <c r="C99" s="412"/>
      <c r="D99" s="413"/>
      <c r="E99" s="417"/>
      <c r="F99" s="414"/>
      <c r="G99" s="417"/>
      <c r="H99" s="46"/>
      <c r="I99" s="409">
        <f>IF(F99=0,0,IF(F99&lt;$F$13,"FUERA DE TIEMPO",H99*D99/VLOOKUP(YEAR(F99),$T$3:$U$36,2,0)))</f>
        <v>0</v>
      </c>
      <c r="J99" s="626"/>
      <c r="K99" s="34">
        <f t="shared" si="26"/>
        <v>0</v>
      </c>
      <c r="L99" s="34"/>
      <c r="N99" s="39" t="e">
        <f>SUM(N89:N98)</f>
        <v>#N/A</v>
      </c>
      <c r="O99" s="39" t="e">
        <f>SUM(O89:O98)</f>
        <v>#N/A</v>
      </c>
      <c r="P99" s="39" t="e">
        <f>SUM(P89:P98)</f>
        <v>#N/A</v>
      </c>
      <c r="Q99" s="39" t="e">
        <f>SUM(Q89:Q98)</f>
        <v>#N/A</v>
      </c>
      <c r="R99" s="39" t="e">
        <f>SUM(R89:R98)</f>
        <v>#N/A</v>
      </c>
    </row>
    <row r="100" spans="1:32" ht="12.75" hidden="1" thickBot="1">
      <c r="A100" s="2"/>
      <c r="B100" s="2"/>
      <c r="C100" s="2"/>
      <c r="D100" s="2"/>
      <c r="E100" s="2"/>
      <c r="F100" s="37"/>
      <c r="G100" s="19"/>
      <c r="H100" s="25" t="s">
        <v>112</v>
      </c>
      <c r="I100" s="25">
        <f>SUM(I90:I99)</f>
        <v>0</v>
      </c>
      <c r="J100" s="38"/>
      <c r="K100" s="19">
        <f>SUM(K90:K99)</f>
        <v>0</v>
      </c>
      <c r="L100" s="34"/>
    </row>
    <row r="101" spans="1:32" ht="27.75" hidden="1" customHeight="1" thickBot="1">
      <c r="A101" s="19"/>
      <c r="B101" s="19"/>
      <c r="C101" s="19"/>
      <c r="D101" s="19"/>
      <c r="E101" s="19"/>
      <c r="F101" s="28"/>
      <c r="G101" s="40"/>
      <c r="H101" s="41"/>
      <c r="I101" s="424" t="str">
        <f>+IF(OR(K100=0,I107&gt;=1),"NO CUMPLE","CUMPLE")</f>
        <v>NO CUMPLE</v>
      </c>
      <c r="J101" s="68" t="str">
        <f>IF(I101="NO CUMPLE","0",IF(I100&gt;=$I$16,"CUMPLE SUMATORIA DE TODOS 2,0 DEL POE",IF(I100&lt;$I$16,"NO CUMPLE SUMATORIA DE TODOS 2,0 DEL POE")))</f>
        <v>0</v>
      </c>
      <c r="K101" s="19"/>
      <c r="L101" s="19"/>
    </row>
    <row r="102" spans="1:32" hidden="1">
      <c r="A102" s="19"/>
      <c r="B102" s="19"/>
      <c r="C102" s="19"/>
      <c r="D102" s="19"/>
      <c r="E102" s="19"/>
      <c r="F102" s="42" t="e">
        <f>VLOOKUP(C85,Conformación!$A$5:$N$129,5,FALSE)</f>
        <v>#N/A</v>
      </c>
      <c r="G102" s="43" t="e">
        <f>VLOOKUP(C85,Conformación!$A$5:$N$129,6,FALSE)</f>
        <v>#N/A</v>
      </c>
      <c r="H102" s="44" t="e">
        <f>+N99</f>
        <v>#N/A</v>
      </c>
      <c r="I102" s="19" t="e">
        <f>+IF(H102&lt;MAX(H102:H106),"",IF(H102=MAX(H102:H106)*AND(SUM(H102:H106)&gt;MAX(H102:H106))*AND((G102&gt;0.34)),"V.Bo.",IF(H102=MAX(H102:H106)*AND(H102=SUM(H102:H106))*AND(G102&gt;=0.51),"V.Bo.","NO CUMPLE")))</f>
        <v>#N/A</v>
      </c>
      <c r="J102" s="19"/>
      <c r="K102" s="19"/>
      <c r="L102" s="19"/>
      <c r="M102" s="35"/>
      <c r="N102" s="35"/>
      <c r="O102" s="35"/>
      <c r="P102" s="35"/>
      <c r="Q102" s="35"/>
      <c r="R102" s="35"/>
    </row>
    <row r="103" spans="1:32" hidden="1">
      <c r="A103" s="19"/>
      <c r="B103" s="19"/>
      <c r="C103" s="19"/>
      <c r="D103" s="19"/>
      <c r="E103" s="19"/>
      <c r="F103" s="42" t="e">
        <f>VLOOKUP(C85,Conformación!$A$5:$N$129,7,FALSE)</f>
        <v>#N/A</v>
      </c>
      <c r="G103" s="43" t="e">
        <f>VLOOKUP(C85,Conformación!$A$5:$N$129,8,FALSE)</f>
        <v>#N/A</v>
      </c>
      <c r="H103" s="44" t="e">
        <f>+O99</f>
        <v>#N/A</v>
      </c>
      <c r="I103" s="19" t="e">
        <f>+IF(H103&lt;MAX(H102:H106),"",IF(H103=MAX(H102:H106)*AND(SUM(H102:H106)&gt;MAX(H102:H106))*AND((G103&gt;0.34)),"V.Bo.",IF(H103=MAX(H102:H106)*AND(H103=SUM(H102:H106))*AND(G103&gt;=0.51),"V.Bo.","NO CUMPLE")))</f>
        <v>#N/A</v>
      </c>
      <c r="J103" s="19"/>
      <c r="K103" s="19"/>
      <c r="L103" s="19"/>
      <c r="M103" s="35"/>
      <c r="N103" s="35"/>
      <c r="O103" s="35"/>
      <c r="P103" s="35"/>
      <c r="Q103" s="35"/>
      <c r="R103" s="35"/>
    </row>
    <row r="104" spans="1:32" hidden="1">
      <c r="A104" s="19"/>
      <c r="B104" s="19"/>
      <c r="C104" s="19"/>
      <c r="D104" s="19"/>
      <c r="E104" s="19"/>
      <c r="F104" s="42" t="e">
        <f>VLOOKUP(C85,Conformación!$A$5:$N$129,9,FALSE)</f>
        <v>#N/A</v>
      </c>
      <c r="G104" s="43" t="e">
        <f>VLOOKUP(C85,Conformación!$A$5:$N$129,10,FALSE)</f>
        <v>#N/A</v>
      </c>
      <c r="H104" s="44" t="e">
        <f>+P99</f>
        <v>#N/A</v>
      </c>
      <c r="I104" s="19" t="e">
        <f>+IF(H104&lt;MAX(H102:H106),"",IF(H104=MAX(H102:H106)*AND(SUM(H102:H106)&gt;MAX(H102:H106))*AND((G104&gt;0.34)),"V.Bo.",IF(H104=MAX(H102:H106)*AND(H104=SUM(H102:H106))*AND(G104&gt;=0.51),"V.Bo.","NO CUMPLE")))</f>
        <v>#N/A</v>
      </c>
      <c r="J104" s="19"/>
      <c r="K104" s="19"/>
      <c r="L104" s="19"/>
      <c r="M104" s="35"/>
      <c r="N104" s="35"/>
      <c r="O104" s="35"/>
      <c r="P104" s="35"/>
      <c r="Q104" s="35"/>
      <c r="R104" s="35"/>
    </row>
    <row r="105" spans="1:32" hidden="1">
      <c r="A105" s="19"/>
      <c r="B105" s="19"/>
      <c r="C105" s="19"/>
      <c r="D105" s="19"/>
      <c r="E105" s="19"/>
      <c r="F105" s="42" t="e">
        <f>VLOOKUP(C85,Conformación!$A$5:$N$129,11,FALSE)</f>
        <v>#N/A</v>
      </c>
      <c r="G105" s="43" t="e">
        <f>VLOOKUP(C85,Conformación!$A$5:$N$129,12,FALSE)</f>
        <v>#N/A</v>
      </c>
      <c r="H105" s="44" t="e">
        <f>+Q99</f>
        <v>#N/A</v>
      </c>
      <c r="I105" s="19" t="e">
        <f>+IF(H105&lt;MAX(H102:H106),"",IF(H105=MAX(H102:H106)*AND(SUM(H102:H106)&gt;MAX(H102:H106))*AND((G105&gt;0.34)),"V.Bo.",IF(H105=MAX(H102:H106)*AND(H105=SUM(H102:H106))*AND(G105&gt;=0.51),"V.Bo.","NO CUMPLE")))</f>
        <v>#N/A</v>
      </c>
      <c r="J105" s="19"/>
      <c r="K105" s="19"/>
      <c r="L105" s="19"/>
      <c r="M105" s="35"/>
      <c r="N105" s="35"/>
      <c r="O105" s="35"/>
      <c r="P105" s="35"/>
      <c r="Q105" s="35"/>
      <c r="R105" s="35"/>
    </row>
    <row r="106" spans="1:32" hidden="1">
      <c r="A106" s="19"/>
      <c r="B106" s="19"/>
      <c r="C106" s="19"/>
      <c r="D106" s="19"/>
      <c r="E106" s="19"/>
      <c r="F106" s="42" t="e">
        <f>VLOOKUP(C85,Conformación!$A$5:$N$129,13,FALSE)</f>
        <v>#N/A</v>
      </c>
      <c r="G106" s="43" t="e">
        <f>VLOOKUP(C85,Conformación!$A$5:$N$129,14,FALSE)</f>
        <v>#N/A</v>
      </c>
      <c r="H106" s="44" t="e">
        <f>+R99</f>
        <v>#N/A</v>
      </c>
      <c r="I106" s="19" t="e">
        <f>+IF(H106&lt;MAX(H102:H106),"",IF(H106=MAX(H102:H106)*AND(SUM(H102:H106)&gt;MAX(H102:H106))*AND((G106&gt;0.34)),"V.Bo.",IF(H106=MAX(H102:H106)*AND(H106=SUM(H102:H106))*AND(G106&gt;=0.51),"V.Bo.","NO CUMPLE")))</f>
        <v>#N/A</v>
      </c>
      <c r="J106" s="19"/>
      <c r="L106" s="19"/>
      <c r="M106" s="35"/>
      <c r="N106" s="35"/>
      <c r="O106" s="35"/>
      <c r="P106" s="35"/>
      <c r="Q106" s="35"/>
      <c r="R106" s="35"/>
    </row>
    <row r="107" spans="1:32" hidden="1">
      <c r="A107" s="19"/>
      <c r="B107" s="19"/>
      <c r="C107" s="19"/>
      <c r="D107" s="19"/>
      <c r="E107" s="19"/>
      <c r="F107" s="42"/>
      <c r="G107" s="45"/>
      <c r="H107" s="25"/>
      <c r="I107" s="19">
        <f>+COUNTIF(I102:I106,"NO CUMPLE")</f>
        <v>0</v>
      </c>
      <c r="J107" s="19"/>
    </row>
    <row r="108" spans="1:32" hidden="1">
      <c r="K108" s="19"/>
      <c r="L108" s="19"/>
      <c r="M108" s="35"/>
      <c r="N108" s="35"/>
      <c r="O108" s="35"/>
      <c r="P108" s="35"/>
      <c r="Q108" s="35"/>
      <c r="R108" s="35"/>
      <c r="V108" s="2"/>
      <c r="AB108" s="2"/>
      <c r="AC108" s="2"/>
      <c r="AD108" s="2"/>
      <c r="AE108" s="2"/>
      <c r="AF108" s="2"/>
    </row>
    <row r="109" spans="1:32" hidden="1">
      <c r="A109" s="2"/>
      <c r="B109" s="22" t="s">
        <v>102</v>
      </c>
      <c r="C109" s="24">
        <v>4</v>
      </c>
      <c r="D109" s="611" t="str">
        <f>VLOOKUP(C109,Conformación!$A$5:$N$129,2,FALSE)</f>
        <v xml:space="preserve">CONSORCIO INTRADOMICILIARIAS 2018 </v>
      </c>
      <c r="E109" s="611"/>
      <c r="F109" s="611"/>
      <c r="G109" s="611"/>
      <c r="H109" s="611"/>
      <c r="I109" s="25"/>
      <c r="J109" s="19"/>
      <c r="K109" s="19"/>
    </row>
    <row r="110" spans="1:32" hidden="1">
      <c r="A110" s="2"/>
      <c r="B110" s="22"/>
      <c r="C110" s="22"/>
      <c r="D110" s="613" t="str">
        <f>VLOOKUP(C109,Conformación!$A$5:$N$129,4,FALSE)</f>
        <v xml:space="preserve">(WILLIAM CARDONA OLMOS SAS 30% - William Cardona Olmos 70% -  0%- 0%- 0%) </v>
      </c>
      <c r="E110" s="613"/>
      <c r="F110" s="613"/>
      <c r="G110" s="613"/>
      <c r="H110" s="613"/>
      <c r="I110" s="25"/>
      <c r="J110" s="19"/>
      <c r="K110" s="2"/>
      <c r="L110" s="19"/>
    </row>
    <row r="111" spans="1:32" hidden="1">
      <c r="A111" s="2"/>
      <c r="B111" s="22"/>
      <c r="C111" s="22"/>
      <c r="D111" s="613"/>
      <c r="E111" s="613"/>
      <c r="F111" s="613"/>
      <c r="G111" s="613"/>
      <c r="H111" s="613"/>
      <c r="I111" s="25"/>
      <c r="J111" s="19"/>
      <c r="K111" s="33"/>
      <c r="L111" s="19"/>
      <c r="N111" s="30" t="s">
        <v>3</v>
      </c>
      <c r="O111" s="31"/>
      <c r="P111" s="31"/>
      <c r="Q111" s="31"/>
      <c r="R111" s="31"/>
    </row>
    <row r="112" spans="1:32" hidden="1">
      <c r="A112" s="2"/>
      <c r="B112" s="2"/>
      <c r="C112" s="2"/>
      <c r="D112" s="2"/>
      <c r="E112" s="2"/>
      <c r="F112" s="28"/>
      <c r="G112" s="19"/>
      <c r="H112" s="20"/>
      <c r="I112" s="29"/>
      <c r="J112" s="2"/>
      <c r="K112" s="34"/>
      <c r="L112" s="19"/>
      <c r="N112" s="290" t="str">
        <f>+F125</f>
        <v>WILLIAM CARDONA OLMOS SAS</v>
      </c>
      <c r="O112" s="290" t="str">
        <f>+F126</f>
        <v>William Cardona Olmos</v>
      </c>
      <c r="P112" s="290">
        <f>+F127</f>
        <v>0</v>
      </c>
      <c r="Q112" s="290">
        <f>+F128</f>
        <v>0</v>
      </c>
      <c r="R112" s="290">
        <f>+F129</f>
        <v>0</v>
      </c>
    </row>
    <row r="113" spans="1:21" ht="36" hidden="1">
      <c r="A113" s="400" t="s">
        <v>103</v>
      </c>
      <c r="B113" s="400" t="s">
        <v>104</v>
      </c>
      <c r="C113" s="32" t="s">
        <v>105</v>
      </c>
      <c r="D113" s="32" t="s">
        <v>106</v>
      </c>
      <c r="E113" s="400" t="s">
        <v>107</v>
      </c>
      <c r="F113" s="401" t="s">
        <v>108</v>
      </c>
      <c r="G113" s="400" t="s">
        <v>109</v>
      </c>
      <c r="H113" s="389" t="s">
        <v>110</v>
      </c>
      <c r="I113" s="389" t="str">
        <f>+I$13</f>
        <v>SMMLV</v>
      </c>
      <c r="J113" s="400" t="s">
        <v>111</v>
      </c>
      <c r="K113" s="34"/>
      <c r="L113" s="2"/>
      <c r="N113" s="402">
        <f>+IF(C114=$N$112,I114,0)</f>
        <v>0</v>
      </c>
      <c r="O113" s="402">
        <f>+IF(C114=$O$112,I114,0)</f>
        <v>0</v>
      </c>
      <c r="P113" s="402">
        <f>+IF(C114=$P$112,I114,0)</f>
        <v>0</v>
      </c>
      <c r="Q113" s="402">
        <f>+IF(C114=$Q$112,I114,0)</f>
        <v>0</v>
      </c>
      <c r="R113" s="402">
        <f>+IF(C114=$R$112,I114,0)</f>
        <v>0</v>
      </c>
    </row>
    <row r="114" spans="1:21" hidden="1">
      <c r="A114" s="306">
        <v>1</v>
      </c>
      <c r="B114" s="412"/>
      <c r="C114" s="428"/>
      <c r="D114" s="413"/>
      <c r="E114" s="412"/>
      <c r="F114" s="414"/>
      <c r="G114" s="412"/>
      <c r="H114" s="415"/>
      <c r="I114" s="409">
        <f>IF(F114=0,0,IF(F114&lt;$F$13,"FUERA DE TIEMPO",H114*D114/VLOOKUP(YEAR(F114),$T$3:$U$41,2,0)))</f>
        <v>0</v>
      </c>
      <c r="J114" s="410"/>
      <c r="K114" s="34">
        <f>+IF(I114&gt;=$I$14,1,0)</f>
        <v>0</v>
      </c>
      <c r="L114" s="33"/>
      <c r="M114" s="27"/>
      <c r="N114" s="402">
        <f t="shared" ref="N114:N121" si="27">+IF(C115=$N$112,I115,0)</f>
        <v>0</v>
      </c>
      <c r="O114" s="402">
        <f t="shared" ref="O114:O121" si="28">+IF(C115=$O$112,I115,0)</f>
        <v>0</v>
      </c>
      <c r="P114" s="402">
        <f t="shared" ref="P114:P121" si="29">+IF(C115=$P$112,I115,0)</f>
        <v>0</v>
      </c>
      <c r="Q114" s="402">
        <f t="shared" ref="Q114:Q121" si="30">+IF(C115=$Q$112,I115,0)</f>
        <v>0</v>
      </c>
      <c r="R114" s="402">
        <f t="shared" ref="R114:R121" si="31">+IF(C115=$R$112,I115,0)</f>
        <v>0</v>
      </c>
    </row>
    <row r="115" spans="1:21" ht="118.5" hidden="1" customHeight="1">
      <c r="A115" s="306">
        <v>2</v>
      </c>
      <c r="B115" s="412"/>
      <c r="C115" s="424"/>
      <c r="D115" s="406"/>
      <c r="E115" s="412"/>
      <c r="F115" s="414"/>
      <c r="G115" s="412"/>
      <c r="H115" s="415"/>
      <c r="I115" s="409">
        <f>IF(F115=0,0,IF(F115&lt;$F$13,"FUERA DE TIEMPO",H115*D115/VLOOKUP(YEAR(F115),$T$3:$U$41,2,0)))</f>
        <v>0</v>
      </c>
      <c r="J115" s="410"/>
      <c r="K115" s="34">
        <f t="shared" ref="K115:K122" si="32">+IF(I115&gt;=$I$14,1,0)</f>
        <v>0</v>
      </c>
      <c r="L115" s="34"/>
      <c r="N115" s="402">
        <f t="shared" si="27"/>
        <v>0</v>
      </c>
      <c r="O115" s="402">
        <f t="shared" si="28"/>
        <v>0</v>
      </c>
      <c r="P115" s="402">
        <f t="shared" si="29"/>
        <v>0</v>
      </c>
      <c r="Q115" s="402">
        <f t="shared" si="30"/>
        <v>0</v>
      </c>
      <c r="R115" s="402">
        <f t="shared" si="31"/>
        <v>0</v>
      </c>
      <c r="U115" s="3">
        <f>+H114/616000</f>
        <v>0</v>
      </c>
    </row>
    <row r="116" spans="1:21" ht="102" hidden="1" customHeight="1">
      <c r="A116" s="306">
        <v>3</v>
      </c>
      <c r="B116" s="412"/>
      <c r="C116" s="428"/>
      <c r="D116" s="413"/>
      <c r="E116" s="412"/>
      <c r="F116" s="414"/>
      <c r="G116" s="412"/>
      <c r="H116" s="415"/>
      <c r="I116" s="409">
        <f>IF(F116=0,0,IF(F116&lt;$F$13,"FUERA DE TIEMPO",H116*D116/VLOOKUP(YEAR(F116),$T$3:$U$41,2,0)))</f>
        <v>0</v>
      </c>
      <c r="J116" s="410"/>
      <c r="K116" s="34">
        <f t="shared" si="32"/>
        <v>0</v>
      </c>
      <c r="L116" s="34"/>
      <c r="N116" s="402">
        <f t="shared" si="27"/>
        <v>0</v>
      </c>
      <c r="O116" s="402">
        <f t="shared" si="28"/>
        <v>0</v>
      </c>
      <c r="P116" s="402">
        <f t="shared" si="29"/>
        <v>0</v>
      </c>
      <c r="Q116" s="402">
        <f t="shared" si="30"/>
        <v>0</v>
      </c>
      <c r="R116" s="402">
        <f t="shared" si="31"/>
        <v>0</v>
      </c>
    </row>
    <row r="117" spans="1:21" hidden="1">
      <c r="A117" s="306">
        <v>4</v>
      </c>
      <c r="B117" s="47"/>
      <c r="C117" s="412"/>
      <c r="D117" s="413"/>
      <c r="E117" s="412"/>
      <c r="F117" s="414"/>
      <c r="G117" s="412"/>
      <c r="H117" s="64"/>
      <c r="I117" s="409">
        <f>IF(F117=0,0,IF(F117&lt;$F$13,"FUERA DE TIEMPO",H117*D117/VLOOKUP(YEAR(F117),$T$3:$U$41,2,0)))</f>
        <v>0</v>
      </c>
      <c r="J117" s="410"/>
      <c r="K117" s="34">
        <f t="shared" si="32"/>
        <v>0</v>
      </c>
      <c r="L117" s="34"/>
      <c r="N117" s="402">
        <f t="shared" si="27"/>
        <v>0</v>
      </c>
      <c r="O117" s="402">
        <f t="shared" si="28"/>
        <v>0</v>
      </c>
      <c r="P117" s="402">
        <f t="shared" si="29"/>
        <v>0</v>
      </c>
      <c r="Q117" s="402">
        <f t="shared" si="30"/>
        <v>0</v>
      </c>
      <c r="R117" s="402">
        <f t="shared" si="31"/>
        <v>0</v>
      </c>
    </row>
    <row r="118" spans="1:21" hidden="1">
      <c r="A118" s="306">
        <v>5</v>
      </c>
      <c r="B118" s="412"/>
      <c r="C118" s="412"/>
      <c r="D118" s="413"/>
      <c r="E118" s="412"/>
      <c r="F118" s="414"/>
      <c r="G118" s="417"/>
      <c r="H118" s="415"/>
      <c r="I118" s="409">
        <f>IF(F118=0,0,IF(F118&lt;$F$13,"FUERA DE TIEMPO",H118*D118/VLOOKUP(YEAR(F118),$T$3:$U$40,2,0)))</f>
        <v>0</v>
      </c>
      <c r="J118" s="416"/>
      <c r="K118" s="34">
        <f t="shared" si="32"/>
        <v>0</v>
      </c>
      <c r="L118" s="34"/>
      <c r="N118" s="402">
        <f t="shared" si="27"/>
        <v>0</v>
      </c>
      <c r="O118" s="402">
        <f t="shared" si="28"/>
        <v>0</v>
      </c>
      <c r="P118" s="402">
        <f t="shared" si="29"/>
        <v>0</v>
      </c>
      <c r="Q118" s="402">
        <f t="shared" si="30"/>
        <v>0</v>
      </c>
      <c r="R118" s="402">
        <f t="shared" si="31"/>
        <v>0</v>
      </c>
    </row>
    <row r="119" spans="1:21" hidden="1">
      <c r="A119" s="306">
        <v>6</v>
      </c>
      <c r="B119" s="417"/>
      <c r="C119" s="412"/>
      <c r="D119" s="413"/>
      <c r="E119" s="412"/>
      <c r="F119" s="414"/>
      <c r="G119" s="417"/>
      <c r="H119" s="415"/>
      <c r="I119" s="409">
        <f>IF(F119=0,0,IF(F119&lt;$F$13,"FUERA DE TIEMPO",H119*D119/VLOOKUP(YEAR(F119),$T$3:$U$40,2,0)))</f>
        <v>0</v>
      </c>
      <c r="J119" s="416"/>
      <c r="K119" s="34">
        <f t="shared" si="32"/>
        <v>0</v>
      </c>
      <c r="L119" s="34"/>
      <c r="N119" s="402">
        <f t="shared" si="27"/>
        <v>0</v>
      </c>
      <c r="O119" s="402">
        <f t="shared" si="28"/>
        <v>0</v>
      </c>
      <c r="P119" s="402">
        <f t="shared" si="29"/>
        <v>0</v>
      </c>
      <c r="Q119" s="402">
        <f t="shared" si="30"/>
        <v>0</v>
      </c>
      <c r="R119" s="402">
        <f t="shared" si="31"/>
        <v>0</v>
      </c>
    </row>
    <row r="120" spans="1:21" hidden="1">
      <c r="A120" s="306">
        <v>7</v>
      </c>
      <c r="B120" s="417"/>
      <c r="C120" s="412"/>
      <c r="D120" s="413"/>
      <c r="E120" s="412"/>
      <c r="F120" s="414"/>
      <c r="G120" s="417"/>
      <c r="H120" s="415"/>
      <c r="I120" s="409">
        <f t="shared" ref="I120:I122" si="33">IF(F120=0,0,IF(F120&lt;$F$13,"FUERA DE TIEMPO",H120*D120/VLOOKUP(YEAR(F120),$T$3:$U$36,2,0)))</f>
        <v>0</v>
      </c>
      <c r="J120" s="416"/>
      <c r="K120" s="34">
        <f t="shared" si="32"/>
        <v>0</v>
      </c>
      <c r="L120" s="34"/>
      <c r="N120" s="402">
        <f t="shared" si="27"/>
        <v>0</v>
      </c>
      <c r="O120" s="402">
        <f t="shared" si="28"/>
        <v>0</v>
      </c>
      <c r="P120" s="402">
        <f t="shared" si="29"/>
        <v>0</v>
      </c>
      <c r="Q120" s="402">
        <f t="shared" si="30"/>
        <v>0</v>
      </c>
      <c r="R120" s="402">
        <f t="shared" si="31"/>
        <v>0</v>
      </c>
    </row>
    <row r="121" spans="1:21" hidden="1">
      <c r="A121" s="306">
        <v>8</v>
      </c>
      <c r="B121" s="412"/>
      <c r="C121" s="428"/>
      <c r="D121" s="413"/>
      <c r="E121" s="412"/>
      <c r="F121" s="414"/>
      <c r="G121" s="412"/>
      <c r="H121" s="46"/>
      <c r="I121" s="409">
        <f t="shared" si="33"/>
        <v>0</v>
      </c>
      <c r="J121" s="416"/>
      <c r="K121" s="34">
        <f t="shared" si="32"/>
        <v>0</v>
      </c>
      <c r="L121" s="34"/>
      <c r="N121" s="402">
        <f t="shared" si="27"/>
        <v>0</v>
      </c>
      <c r="O121" s="402">
        <f t="shared" si="28"/>
        <v>0</v>
      </c>
      <c r="P121" s="402">
        <f t="shared" si="29"/>
        <v>0</v>
      </c>
      <c r="Q121" s="402">
        <f t="shared" si="30"/>
        <v>0</v>
      </c>
      <c r="R121" s="402">
        <f t="shared" si="31"/>
        <v>0</v>
      </c>
    </row>
    <row r="122" spans="1:21" ht="12.75" hidden="1" thickBot="1">
      <c r="A122" s="306">
        <v>9</v>
      </c>
      <c r="B122" s="412"/>
      <c r="C122" s="428"/>
      <c r="D122" s="413"/>
      <c r="E122" s="412"/>
      <c r="F122" s="414"/>
      <c r="G122" s="412"/>
      <c r="H122" s="46"/>
      <c r="I122" s="409">
        <f t="shared" si="33"/>
        <v>0</v>
      </c>
      <c r="J122" s="36"/>
      <c r="K122" s="34">
        <f t="shared" si="32"/>
        <v>0</v>
      </c>
      <c r="L122" s="34"/>
      <c r="N122" s="39">
        <f>SUM(N113:N121)</f>
        <v>0</v>
      </c>
      <c r="O122" s="39">
        <f>SUM(O113:O121)</f>
        <v>0</v>
      </c>
      <c r="P122" s="39">
        <f>SUM(P113:P121)</f>
        <v>0</v>
      </c>
      <c r="Q122" s="39">
        <f>SUM(Q113:Q121)</f>
        <v>0</v>
      </c>
      <c r="R122" s="39">
        <f>SUM(R113:R121)</f>
        <v>0</v>
      </c>
    </row>
    <row r="123" spans="1:21" ht="12.75" hidden="1" thickBot="1">
      <c r="A123" s="2"/>
      <c r="B123" s="2"/>
      <c r="C123" s="2"/>
      <c r="D123" s="2"/>
      <c r="E123" s="2"/>
      <c r="F123" s="37"/>
      <c r="G123" s="19"/>
      <c r="H123" s="25" t="s">
        <v>112</v>
      </c>
      <c r="I123" s="25">
        <f>SUM(I113:I122)</f>
        <v>0</v>
      </c>
      <c r="J123" s="38"/>
      <c r="K123" s="19">
        <f>SUM(K114:K122)</f>
        <v>0</v>
      </c>
      <c r="L123" s="34"/>
    </row>
    <row r="124" spans="1:21" ht="28.5" hidden="1" customHeight="1" thickBot="1">
      <c r="A124" s="19"/>
      <c r="B124" s="19"/>
      <c r="C124" s="19"/>
      <c r="D124" s="19"/>
      <c r="E124" s="19"/>
      <c r="F124" s="28"/>
      <c r="G124" s="40"/>
      <c r="H124" s="41"/>
      <c r="I124" s="424" t="str">
        <f>+IF(OR(K123=0,I130&gt;=1),"NO CUMPLE","CUMPLE")</f>
        <v>NO CUMPLE</v>
      </c>
      <c r="J124" s="68" t="str">
        <f>IF(I124="NO CUMPLE","0",IF(I123&gt;=$I$16,"CUMPLE SUMATORIA DE TODOS 2,0 DEL POE",IF(I123&lt;$I$16,"NO CUMPLE SUMATORIA DE TODOS 2,0 DEL POE")))</f>
        <v>0</v>
      </c>
      <c r="K124" s="19"/>
      <c r="L124" s="19"/>
    </row>
    <row r="125" spans="1:21" hidden="1">
      <c r="A125" s="19"/>
      <c r="B125" s="19"/>
      <c r="C125" s="19"/>
      <c r="D125" s="19"/>
      <c r="E125" s="19"/>
      <c r="F125" s="42" t="str">
        <f>VLOOKUP(C109,Conformación!$A$5:$N$129,5,FALSE)</f>
        <v>WILLIAM CARDONA OLMOS SAS</v>
      </c>
      <c r="G125" s="43">
        <f>VLOOKUP(C109,Conformación!$A$5:$N$129,6,FALSE)</f>
        <v>0.3</v>
      </c>
      <c r="H125" s="44">
        <f>+N122</f>
        <v>0</v>
      </c>
      <c r="I125" s="19" t="str">
        <f>+IF(H125&lt;MAX(H125:H129),"",IF(H125=MAX(H125:H129)*AND(SUM(H125:H129)&gt;MAX(H125:H129))*AND((G125&gt;0.34)),"V.Bo.",IF(H125=MAX(H125:H129)*AND(H125=SUM(H125:H129))*AND(G125&gt;=0.51),"V.Bo.","NO CUMPLE")))</f>
        <v>V.Bo.</v>
      </c>
      <c r="J125" s="19"/>
      <c r="K125" s="19"/>
      <c r="L125" s="19"/>
      <c r="M125" s="35"/>
      <c r="N125" s="35"/>
      <c r="O125" s="35"/>
      <c r="P125" s="35"/>
      <c r="Q125" s="35"/>
      <c r="R125" s="35"/>
    </row>
    <row r="126" spans="1:21" hidden="1">
      <c r="A126" s="19"/>
      <c r="B126" s="19"/>
      <c r="C126" s="19"/>
      <c r="D126" s="19"/>
      <c r="E126" s="19"/>
      <c r="F126" s="42" t="str">
        <f>VLOOKUP(C109,Conformación!$A$5:$N$129,7,FALSE)</f>
        <v>William Cardona Olmos</v>
      </c>
      <c r="G126" s="43">
        <f>VLOOKUP(C109,Conformación!$A$5:$N$129,8,FALSE)</f>
        <v>0.7</v>
      </c>
      <c r="H126" s="44">
        <f>+O122</f>
        <v>0</v>
      </c>
      <c r="I126" s="19" t="str">
        <f>+IF(H126&lt;MAX(H125:H129),"",IF(H126=MAX(H125:H129)*AND(SUM(H125:H129)&gt;MAX(H125:H129))*AND((G126&gt;=0.34)),"V.Bo.",IF(H126=MAX(H125:H129)*AND(H126=SUM(H125:H129))*AND(G126&gt;=0.51),"V.Bo.","NO CUMPLE")))</f>
        <v>V.Bo.</v>
      </c>
      <c r="J126" s="19"/>
      <c r="K126" s="19"/>
      <c r="L126" s="19"/>
      <c r="M126" s="35"/>
      <c r="N126" s="35"/>
      <c r="O126" s="35"/>
      <c r="P126" s="35"/>
      <c r="Q126" s="35"/>
      <c r="R126" s="35"/>
    </row>
    <row r="127" spans="1:21" hidden="1">
      <c r="A127" s="19"/>
      <c r="B127" s="19"/>
      <c r="C127" s="19"/>
      <c r="D127" s="19"/>
      <c r="E127" s="19"/>
      <c r="F127" s="42">
        <f>VLOOKUP(C109,Conformación!$A$5:$N$129,9,FALSE)</f>
        <v>0</v>
      </c>
      <c r="G127" s="43">
        <f>VLOOKUP(C109,Conformación!$A$5:$N$129,10,FALSE)</f>
        <v>0</v>
      </c>
      <c r="H127" s="44">
        <f>+P122</f>
        <v>0</v>
      </c>
      <c r="I127" s="19" t="str">
        <f>+IF(H127&lt;MAX(H125:H129),"",IF(H127=MAX(H125:H129)*AND(SUM(H125:H129)&gt;MAX(H125:H129))*AND((G127&gt;=0.34)),"V.Bo.",IF(H127=MAX(H125:H129)*AND(H127=SUM(H125:H129))*AND(G127&gt;=0.51),"V.Bo.","NO CUMPLE")))</f>
        <v>V.Bo.</v>
      </c>
      <c r="J127" s="19"/>
      <c r="K127" s="19"/>
      <c r="L127" s="19"/>
      <c r="M127" s="35"/>
      <c r="N127" s="35"/>
      <c r="O127" s="35"/>
      <c r="P127" s="35"/>
      <c r="Q127" s="35"/>
      <c r="R127" s="35"/>
    </row>
    <row r="128" spans="1:21" hidden="1">
      <c r="A128" s="19"/>
      <c r="B128" s="19"/>
      <c r="C128" s="19"/>
      <c r="D128" s="19"/>
      <c r="E128" s="19"/>
      <c r="F128" s="42">
        <f>VLOOKUP(C109,Conformación!$A$5:$N$129,11,FALSE)</f>
        <v>0</v>
      </c>
      <c r="G128" s="43">
        <f>VLOOKUP(C109,Conformación!$A$5:$N$129,12,FALSE)</f>
        <v>0</v>
      </c>
      <c r="H128" s="44">
        <f>+Q122</f>
        <v>0</v>
      </c>
      <c r="I128" s="19" t="str">
        <f>+IF(H128&lt;MAX(H125:H129),"",IF(H128=MAX(H125:H129)*AND(SUM(H125:H129)&gt;MAX(H125:H129))*AND((G128&gt;=0.34)),"V.Bo.",IF(H128=MAX(H125:H129)*AND(H128=SUM(H125:H129))*AND(G128&gt;=0.51),"V.Bo.","NO CUMPLE")))</f>
        <v>V.Bo.</v>
      </c>
      <c r="J128" s="19"/>
      <c r="K128" s="19"/>
      <c r="L128" s="19"/>
      <c r="M128" s="35"/>
      <c r="N128" s="35"/>
      <c r="O128" s="35"/>
      <c r="P128" s="35"/>
      <c r="Q128" s="35"/>
      <c r="R128" s="35"/>
    </row>
    <row r="129" spans="1:18" hidden="1">
      <c r="A129" s="19"/>
      <c r="B129" s="19"/>
      <c r="C129" s="19"/>
      <c r="D129" s="19"/>
      <c r="E129" s="19"/>
      <c r="F129" s="42">
        <f>VLOOKUP(C109,Conformación!$A$5:$N$129,13,FALSE)</f>
        <v>0</v>
      </c>
      <c r="G129" s="43">
        <f>VLOOKUP(C109,Conformación!$A$5:$N$129,14,FALSE)</f>
        <v>0</v>
      </c>
      <c r="H129" s="44">
        <f>+R122</f>
        <v>0</v>
      </c>
      <c r="I129" s="19" t="str">
        <f>+IF(H129&lt;MAX(H125:H129),"",IF(H129=MAX(H125:H129)*AND(SUM(H125:H129)&gt;MAX(H125:H129))*AND((G129&gt;=0.34)),"V.Bo.",IF(H129=MAX(H125:H129)*AND(H129=SUM(H125:H129))*AND(G129&gt;=0.51),"V.Bo.","NO CUMPLE")))</f>
        <v>V.Bo.</v>
      </c>
      <c r="J129" s="19"/>
      <c r="L129" s="19"/>
      <c r="M129" s="35"/>
      <c r="N129" s="35"/>
      <c r="O129" s="35"/>
      <c r="P129" s="35"/>
      <c r="Q129" s="35"/>
      <c r="R129" s="35"/>
    </row>
    <row r="130" spans="1:18" hidden="1">
      <c r="A130" s="19"/>
      <c r="B130" s="19"/>
      <c r="C130" s="19"/>
      <c r="D130" s="19"/>
      <c r="E130" s="19"/>
      <c r="F130" s="42"/>
      <c r="G130" s="45"/>
      <c r="H130" s="25"/>
      <c r="I130" s="19">
        <f>+COUNTIF(I125:I129,"NO CUMPLE")</f>
        <v>0</v>
      </c>
      <c r="J130" s="19"/>
      <c r="K130" s="19"/>
      <c r="L130" s="19"/>
      <c r="M130" s="35"/>
      <c r="N130" s="35"/>
      <c r="O130" s="35"/>
      <c r="P130" s="35"/>
      <c r="Q130" s="35"/>
      <c r="R130" s="35"/>
    </row>
    <row r="131" spans="1:18" hidden="1"/>
    <row r="132" spans="1:18" hidden="1"/>
    <row r="133" spans="1:18" hidden="1"/>
    <row r="134" spans="1:18" hidden="1"/>
    <row r="135" spans="1:18" hidden="1"/>
    <row r="136" spans="1:18" hidden="1"/>
    <row r="137" spans="1:18" hidden="1"/>
    <row r="138" spans="1:18" hidden="1"/>
    <row r="139" spans="1:18" hidden="1"/>
    <row r="140" spans="1:18" hidden="1"/>
    <row r="141" spans="1:18" hidden="1"/>
    <row r="142" spans="1:18" hidden="1"/>
    <row r="143" spans="1:18" hidden="1"/>
    <row r="144" spans="1:18" hidden="1"/>
    <row r="145" spans="4:7" hidden="1"/>
    <row r="146" spans="4:7" hidden="1">
      <c r="D146" s="76"/>
      <c r="E146" s="76">
        <v>96534900</v>
      </c>
      <c r="F146" s="76"/>
      <c r="G146" s="76"/>
    </row>
    <row r="147" spans="4:7" hidden="1">
      <c r="D147" s="76"/>
      <c r="E147" s="76"/>
      <c r="F147" s="76"/>
      <c r="G147" s="76"/>
    </row>
    <row r="148" spans="4:7" hidden="1">
      <c r="D148" s="77">
        <v>0.2228</v>
      </c>
      <c r="E148" s="76">
        <f>+E146*D148</f>
        <v>21507975.719999999</v>
      </c>
      <c r="F148" s="76"/>
      <c r="G148" s="76"/>
    </row>
    <row r="149" spans="4:7" hidden="1">
      <c r="D149" s="78">
        <v>0.03</v>
      </c>
      <c r="E149" s="76">
        <f>+E146*D149</f>
        <v>2896047</v>
      </c>
      <c r="F149" s="76"/>
      <c r="G149" s="76"/>
    </row>
    <row r="150" spans="4:7" hidden="1">
      <c r="D150" s="78">
        <v>0.05</v>
      </c>
      <c r="E150" s="76">
        <f>+E146*D150</f>
        <v>4826745</v>
      </c>
      <c r="F150" s="76"/>
      <c r="G150" s="76"/>
    </row>
    <row r="151" spans="4:7" hidden="1">
      <c r="D151" s="76"/>
      <c r="E151" s="76">
        <f>SUM(E146:E150)</f>
        <v>125765667.72</v>
      </c>
      <c r="F151" s="76"/>
      <c r="G151" s="76"/>
    </row>
    <row r="152" spans="4:7" hidden="1">
      <c r="D152" s="76"/>
      <c r="E152" s="76"/>
      <c r="F152" s="76"/>
      <c r="G152" s="76"/>
    </row>
    <row r="153" spans="4:7" hidden="1">
      <c r="D153" s="76"/>
      <c r="E153" s="76">
        <v>125765667.72</v>
      </c>
      <c r="F153" s="76"/>
      <c r="G153" s="76"/>
    </row>
    <row r="154" spans="4:7" hidden="1">
      <c r="D154" s="76"/>
      <c r="E154" s="76"/>
      <c r="F154" s="76"/>
      <c r="G154" s="76"/>
    </row>
    <row r="155" spans="4:7" hidden="1">
      <c r="D155" s="76"/>
      <c r="E155" s="76"/>
      <c r="F155" s="76"/>
      <c r="G155" s="76"/>
    </row>
    <row r="156" spans="4:7" hidden="1">
      <c r="D156" s="76"/>
      <c r="E156" s="76"/>
      <c r="F156" s="76"/>
      <c r="G156" s="76"/>
    </row>
    <row r="157" spans="4:7" hidden="1">
      <c r="D157" s="76"/>
      <c r="E157" s="76"/>
      <c r="F157" s="76"/>
      <c r="G157" s="76"/>
    </row>
    <row r="158" spans="4:7" hidden="1">
      <c r="D158" s="76"/>
      <c r="E158" s="76"/>
      <c r="F158" s="76"/>
      <c r="G158" s="76"/>
    </row>
  </sheetData>
  <sheetProtection selectLockedCells="1" selectUnlockedCells="1"/>
  <mergeCells count="27">
    <mergeCell ref="D110:H111"/>
    <mergeCell ref="D67:H68"/>
    <mergeCell ref="D85:H85"/>
    <mergeCell ref="D86:H87"/>
    <mergeCell ref="J98:J99"/>
    <mergeCell ref="D109:H109"/>
    <mergeCell ref="A1:J1"/>
    <mergeCell ref="A2:J2"/>
    <mergeCell ref="A3:J3"/>
    <mergeCell ref="A5:J5"/>
    <mergeCell ref="D20:H21"/>
    <mergeCell ref="A6:J6"/>
    <mergeCell ref="A7:J7"/>
    <mergeCell ref="A8:J8"/>
    <mergeCell ref="A9:J9"/>
    <mergeCell ref="A10:J10"/>
    <mergeCell ref="A11:J11"/>
    <mergeCell ref="D66:H66"/>
    <mergeCell ref="AE25:AF25"/>
    <mergeCell ref="D19:H19"/>
    <mergeCell ref="D43:H43"/>
    <mergeCell ref="D44:H45"/>
    <mergeCell ref="B35:D36"/>
    <mergeCell ref="O41:P41"/>
    <mergeCell ref="O42:Q42"/>
    <mergeCell ref="O43:Q43"/>
    <mergeCell ref="P44:Q44"/>
  </mergeCells>
  <phoneticPr fontId="0" type="noConversion"/>
  <conditionalFormatting sqref="H36 H59 H78 H102">
    <cfRule type="expression" dxfId="344" priority="4253" stopIfTrue="1">
      <formula>MAX(H36:H40)=H36</formula>
    </cfRule>
  </conditionalFormatting>
  <conditionalFormatting sqref="H37 H60 H79 H103">
    <cfRule type="expression" dxfId="343" priority="4254" stopIfTrue="1">
      <formula>MAX(H36:H40)=H37</formula>
    </cfRule>
  </conditionalFormatting>
  <conditionalFormatting sqref="H38 H61 H80 H104">
    <cfRule type="expression" dxfId="342" priority="4255" stopIfTrue="1">
      <formula>MAX(H36:H40)=H38</formula>
    </cfRule>
  </conditionalFormatting>
  <conditionalFormatting sqref="H39 H62 H81 H105">
    <cfRule type="expression" dxfId="341" priority="4256" stopIfTrue="1">
      <formula>MAX(H36:H40)=H39</formula>
    </cfRule>
  </conditionalFormatting>
  <conditionalFormatting sqref="H40 H63 H82 H106">
    <cfRule type="expression" dxfId="340" priority="4257" stopIfTrue="1">
      <formula>MAX(H36:H40)=H40</formula>
    </cfRule>
  </conditionalFormatting>
  <conditionalFormatting sqref="I36:I40 I78:I82 I102:I106 I125:I129 I59:I63">
    <cfRule type="cellIs" dxfId="339" priority="2575" operator="equal">
      <formula>"NO CUMPLE"</formula>
    </cfRule>
  </conditionalFormatting>
  <conditionalFormatting sqref="I1:I5 I12:I16 I125:I1048576 I19:I122">
    <cfRule type="containsText" dxfId="338" priority="924" operator="containsText" text="FUERA DE TIEMPO">
      <formula>NOT(ISERROR(SEARCH("FUERA DE TIEMPO",I1)))</formula>
    </cfRule>
  </conditionalFormatting>
  <conditionalFormatting sqref="I71:I75 I24:I33">
    <cfRule type="cellIs" dxfId="337" priority="34" operator="greaterThanOrEqual">
      <formula>$F$14</formula>
    </cfRule>
  </conditionalFormatting>
  <conditionalFormatting sqref="F53:F56 F94 F96:F99 F117:F122 F74:F75 F29:F33">
    <cfRule type="cellIs" dxfId="336" priority="32" operator="greaterThanOrEqual">
      <formula>$F$15</formula>
    </cfRule>
  </conditionalFormatting>
  <conditionalFormatting sqref="I48:I56">
    <cfRule type="cellIs" dxfId="335" priority="31" operator="greaterThanOrEqual">
      <formula>$F$14</formula>
    </cfRule>
  </conditionalFormatting>
  <conditionalFormatting sqref="F71:F72">
    <cfRule type="cellIs" dxfId="334" priority="28" operator="greaterThanOrEqual">
      <formula>$F$15</formula>
    </cfRule>
  </conditionalFormatting>
  <conditionalFormatting sqref="F90:F91">
    <cfRule type="cellIs" dxfId="333" priority="27" operator="greaterThanOrEqual">
      <formula>$F$15</formula>
    </cfRule>
  </conditionalFormatting>
  <conditionalFormatting sqref="I90:I99">
    <cfRule type="cellIs" dxfId="332" priority="26" operator="greaterThanOrEqual">
      <formula>$F$14</formula>
    </cfRule>
  </conditionalFormatting>
  <conditionalFormatting sqref="F114">
    <cfRule type="cellIs" dxfId="331" priority="25" operator="greaterThanOrEqual">
      <formula>$F$15</formula>
    </cfRule>
  </conditionalFormatting>
  <conditionalFormatting sqref="I114:I122">
    <cfRule type="cellIs" dxfId="330" priority="24" operator="greaterThanOrEqual">
      <formula>$F$14</formula>
    </cfRule>
  </conditionalFormatting>
  <conditionalFormatting sqref="J17">
    <cfRule type="containsText" dxfId="329" priority="23" operator="containsText" text="FUERA DE TIEMPO">
      <formula>NOT(ISERROR(SEARCH("FUERA DE TIEMPO",J17)))</formula>
    </cfRule>
  </conditionalFormatting>
  <conditionalFormatting sqref="J15:J16">
    <cfRule type="containsText" dxfId="328" priority="22" operator="containsText" text="FUERA DE TIEMPO">
      <formula>NOT(ISERROR(SEARCH("FUERA DE TIEMPO",J15)))</formula>
    </cfRule>
  </conditionalFormatting>
  <conditionalFormatting sqref="E17:F17">
    <cfRule type="containsText" dxfId="327" priority="21" operator="containsText" text="FUERA DE TIEMPO">
      <formula>NOT(ISERROR(SEARCH("FUERA DE TIEMPO",E17)))</formula>
    </cfRule>
  </conditionalFormatting>
  <conditionalFormatting sqref="F93">
    <cfRule type="cellIs" dxfId="326" priority="20" operator="greaterThanOrEqual">
      <formula>$F$15</formula>
    </cfRule>
  </conditionalFormatting>
  <conditionalFormatting sqref="F92">
    <cfRule type="cellIs" dxfId="325" priority="19" operator="greaterThanOrEqual">
      <formula>$F$15</formula>
    </cfRule>
  </conditionalFormatting>
  <conditionalFormatting sqref="F95">
    <cfRule type="cellIs" dxfId="324" priority="18" operator="greaterThanOrEqual">
      <formula>$F$15</formula>
    </cfRule>
  </conditionalFormatting>
  <conditionalFormatting sqref="F73">
    <cfRule type="cellIs" dxfId="323" priority="15" operator="greaterThanOrEqual">
      <formula>$F$15</formula>
    </cfRule>
  </conditionalFormatting>
  <conditionalFormatting sqref="F115:F116">
    <cfRule type="cellIs" dxfId="322" priority="14" operator="greaterThanOrEqual">
      <formula>$F$15</formula>
    </cfRule>
  </conditionalFormatting>
  <conditionalFormatting sqref="I123:I124">
    <cfRule type="containsText" dxfId="321" priority="12" operator="containsText" text="FUERA DE TIEMPO">
      <formula>NOT(ISERROR(SEARCH("FUERA DE TIEMPO",I123)))</formula>
    </cfRule>
  </conditionalFormatting>
  <conditionalFormatting sqref="I71:I75">
    <cfRule type="cellIs" dxfId="320" priority="9" operator="greaterThanOrEqual">
      <formula>$F$14</formula>
    </cfRule>
  </conditionalFormatting>
  <conditionalFormatting sqref="F28">
    <cfRule type="cellIs" dxfId="319" priority="8" operator="greaterThanOrEqual">
      <formula>$F$15</formula>
    </cfRule>
  </conditionalFormatting>
  <conditionalFormatting sqref="F24:F25">
    <cfRule type="cellIs" dxfId="318" priority="7" operator="greaterThanOrEqual">
      <formula>$F$15</formula>
    </cfRule>
  </conditionalFormatting>
  <conditionalFormatting sqref="F27">
    <cfRule type="cellIs" dxfId="317" priority="6" operator="greaterThanOrEqual">
      <formula>$F$15</formula>
    </cfRule>
  </conditionalFormatting>
  <conditionalFormatting sqref="F26">
    <cfRule type="cellIs" dxfId="316" priority="5" operator="greaterThanOrEqual">
      <formula>$F$15</formula>
    </cfRule>
  </conditionalFormatting>
  <conditionalFormatting sqref="F52">
    <cfRule type="cellIs" dxfId="315" priority="4" operator="greaterThanOrEqual">
      <formula>$F$15</formula>
    </cfRule>
  </conditionalFormatting>
  <conditionalFormatting sqref="F48:F49">
    <cfRule type="cellIs" dxfId="314" priority="3" operator="greaterThanOrEqual">
      <formula>$F$15</formula>
    </cfRule>
  </conditionalFormatting>
  <conditionalFormatting sqref="F51">
    <cfRule type="cellIs" dxfId="313" priority="2" operator="greaterThanOrEqual">
      <formula>$F$15</formula>
    </cfRule>
  </conditionalFormatting>
  <conditionalFormatting sqref="F50">
    <cfRule type="cellIs" dxfId="312" priority="1" operator="greaterThanOrEqual">
      <formula>$F$15</formula>
    </cfRule>
  </conditionalFormatting>
  <dataValidations count="10">
    <dataValidation type="list" allowBlank="1" showInputMessage="1" showErrorMessage="1" sqref="C122" xr:uid="{00000000-0002-0000-0800-000000000000}">
      <formula1>F125:F129</formula1>
    </dataValidation>
    <dataValidation type="list" allowBlank="1" showInputMessage="1" showErrorMessage="1" sqref="C121" xr:uid="{00000000-0002-0000-0800-000001000000}">
      <formula1>F125:F129</formula1>
    </dataValidation>
    <dataValidation type="list" allowBlank="1" showInputMessage="1" showErrorMessage="1" sqref="C96 C90:C92 C48:C49 C24:C26" xr:uid="{00000000-0002-0000-0800-000002000000}">
      <formula1>F36:F40</formula1>
    </dataValidation>
    <dataValidation type="list" allowBlank="1" showInputMessage="1" showErrorMessage="1" sqref="C120" xr:uid="{00000000-0002-0000-0800-000003000000}">
      <formula1>F131:F133</formula1>
    </dataValidation>
    <dataValidation type="list" allowBlank="1" showInputMessage="1" showErrorMessage="1" sqref="C97:C99" xr:uid="{00000000-0002-0000-0800-000004000000}">
      <formula1>#REF!</formula1>
    </dataValidation>
    <dataValidation type="list" allowBlank="1" showInputMessage="1" showErrorMessage="1" sqref="C29:C33" xr:uid="{00000000-0002-0000-0800-000005000000}">
      <formula1>$F$36:$F$40</formula1>
    </dataValidation>
    <dataValidation type="list" allowBlank="1" showInputMessage="1" showErrorMessage="1" sqref="C53:C56" xr:uid="{00000000-0002-0000-0800-000007000000}">
      <formula1>$F$59:$F$63</formula1>
    </dataValidation>
    <dataValidation type="list" allowBlank="1" showInputMessage="1" showErrorMessage="1" sqref="C93:C95 C50:C52 C27:C28" xr:uid="{00000000-0002-0000-0800-000008000000}">
      <formula1>$F$102:$F$106</formula1>
    </dataValidation>
    <dataValidation type="list" allowBlank="1" showInputMessage="1" showErrorMessage="1" sqref="C114:C119" xr:uid="{00000000-0002-0000-0800-000009000000}">
      <formula1>$F$125:$F$129</formula1>
    </dataValidation>
    <dataValidation type="list" allowBlank="1" showInputMessage="1" showErrorMessage="1" sqref="C71:C75" xr:uid="{00000000-0002-0000-0800-000006000000}">
      <formula1>$F$78:$F$82</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5">
    <tabColor theme="9" tint="-0.249977111117893"/>
  </sheetPr>
  <dimension ref="A1:AC110"/>
  <sheetViews>
    <sheetView zoomScale="70" zoomScaleNormal="70" workbookViewId="0">
      <selection activeCell="C93" sqref="C93:I93"/>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6" width="17.42578125" style="91" customWidth="1"/>
    <col min="7" max="7" width="51.42578125" style="91" customWidth="1"/>
    <col min="8" max="8" width="18.42578125" style="91" customWidth="1"/>
    <col min="9" max="9" width="28.85546875" style="91" customWidth="1"/>
    <col min="10" max="12" width="25.140625" style="91" customWidth="1"/>
    <col min="13" max="13" width="30.85546875" style="91" customWidth="1"/>
    <col min="14" max="14" width="6" style="90" customWidth="1"/>
    <col min="15" max="15" width="11" style="90" customWidth="1"/>
    <col min="16" max="16" width="5.85546875" style="157" customWidth="1"/>
    <col min="17" max="17" width="14.7109375" style="158" customWidth="1"/>
    <col min="18" max="18" width="11" style="91" customWidth="1"/>
    <col min="19" max="23" width="11.42578125" style="91" customWidth="1"/>
    <col min="24" max="256" width="11" style="91"/>
    <col min="257" max="257" width="24" style="91" customWidth="1"/>
    <col min="258" max="258" width="22.140625" style="91" customWidth="1"/>
    <col min="259" max="260" width="17" style="91" customWidth="1"/>
    <col min="261" max="261" width="25" style="91" customWidth="1"/>
    <col min="262" max="262" width="17.42578125" style="91" customWidth="1"/>
    <col min="263" max="263" width="51.42578125" style="91" customWidth="1"/>
    <col min="264" max="264" width="18.42578125" style="91" customWidth="1"/>
    <col min="265" max="265" width="28.85546875" style="91" customWidth="1"/>
    <col min="266" max="268" width="25.140625" style="91" customWidth="1"/>
    <col min="269" max="269" width="30.85546875" style="91" customWidth="1"/>
    <col min="270" max="270" width="6" style="91" customWidth="1"/>
    <col min="271" max="271" width="11" style="91" customWidth="1"/>
    <col min="272" max="272" width="5.85546875" style="91" customWidth="1"/>
    <col min="273" max="273" width="14.7109375" style="91" customWidth="1"/>
    <col min="274" max="274" width="11" style="91" customWidth="1"/>
    <col min="275" max="279" width="11.42578125" style="91" customWidth="1"/>
    <col min="280" max="512" width="11" style="91"/>
    <col min="513" max="513" width="24" style="91" customWidth="1"/>
    <col min="514" max="514" width="22.140625" style="91" customWidth="1"/>
    <col min="515" max="516" width="17" style="91" customWidth="1"/>
    <col min="517" max="517" width="25" style="91" customWidth="1"/>
    <col min="518" max="518" width="17.42578125" style="91" customWidth="1"/>
    <col min="519" max="519" width="51.42578125" style="91" customWidth="1"/>
    <col min="520" max="520" width="18.42578125" style="91" customWidth="1"/>
    <col min="521" max="521" width="28.85546875" style="91" customWidth="1"/>
    <col min="522" max="524" width="25.140625" style="91" customWidth="1"/>
    <col min="525" max="525" width="30.85546875" style="91" customWidth="1"/>
    <col min="526" max="526" width="6" style="91" customWidth="1"/>
    <col min="527" max="527" width="11" style="91" customWidth="1"/>
    <col min="528" max="528" width="5.85546875" style="91" customWidth="1"/>
    <col min="529" max="529" width="14.7109375" style="91" customWidth="1"/>
    <col min="530" max="530" width="11" style="91" customWidth="1"/>
    <col min="531" max="535" width="11.42578125" style="91" customWidth="1"/>
    <col min="536" max="768" width="11" style="91"/>
    <col min="769" max="769" width="24" style="91" customWidth="1"/>
    <col min="770" max="770" width="22.140625" style="91" customWidth="1"/>
    <col min="771" max="772" width="17" style="91" customWidth="1"/>
    <col min="773" max="773" width="25" style="91" customWidth="1"/>
    <col min="774" max="774" width="17.42578125" style="91" customWidth="1"/>
    <col min="775" max="775" width="51.42578125" style="91" customWidth="1"/>
    <col min="776" max="776" width="18.42578125" style="91" customWidth="1"/>
    <col min="777" max="777" width="28.85546875" style="91" customWidth="1"/>
    <col min="778" max="780" width="25.140625" style="91" customWidth="1"/>
    <col min="781" max="781" width="30.85546875" style="91" customWidth="1"/>
    <col min="782" max="782" width="6" style="91" customWidth="1"/>
    <col min="783" max="783" width="11" style="91" customWidth="1"/>
    <col min="784" max="784" width="5.85546875" style="91" customWidth="1"/>
    <col min="785" max="785" width="14.7109375" style="91" customWidth="1"/>
    <col min="786" max="786" width="11" style="91" customWidth="1"/>
    <col min="787" max="791" width="11.42578125" style="91" customWidth="1"/>
    <col min="792" max="1024" width="11" style="91"/>
    <col min="1025" max="1025" width="24" style="91" customWidth="1"/>
    <col min="1026" max="1026" width="22.140625" style="91" customWidth="1"/>
    <col min="1027" max="1028" width="17" style="91" customWidth="1"/>
    <col min="1029" max="1029" width="25" style="91" customWidth="1"/>
    <col min="1030" max="1030" width="17.42578125" style="91" customWidth="1"/>
    <col min="1031" max="1031" width="51.42578125" style="91" customWidth="1"/>
    <col min="1032" max="1032" width="18.42578125" style="91" customWidth="1"/>
    <col min="1033" max="1033" width="28.85546875" style="91" customWidth="1"/>
    <col min="1034" max="1036" width="25.140625" style="91" customWidth="1"/>
    <col min="1037" max="1037" width="30.85546875" style="91" customWidth="1"/>
    <col min="1038" max="1038" width="6" style="91" customWidth="1"/>
    <col min="1039" max="1039" width="11" style="91" customWidth="1"/>
    <col min="1040" max="1040" width="5.85546875" style="91" customWidth="1"/>
    <col min="1041" max="1041" width="14.7109375" style="91" customWidth="1"/>
    <col min="1042" max="1042" width="11" style="91" customWidth="1"/>
    <col min="1043" max="1047" width="11.42578125" style="91" customWidth="1"/>
    <col min="1048" max="1280" width="11" style="91"/>
    <col min="1281" max="1281" width="24" style="91" customWidth="1"/>
    <col min="1282" max="1282" width="22.140625" style="91" customWidth="1"/>
    <col min="1283" max="1284" width="17" style="91" customWidth="1"/>
    <col min="1285" max="1285" width="25" style="91" customWidth="1"/>
    <col min="1286" max="1286" width="17.42578125" style="91" customWidth="1"/>
    <col min="1287" max="1287" width="51.42578125" style="91" customWidth="1"/>
    <col min="1288" max="1288" width="18.42578125" style="91" customWidth="1"/>
    <col min="1289" max="1289" width="28.85546875" style="91" customWidth="1"/>
    <col min="1290" max="1292" width="25.140625" style="91" customWidth="1"/>
    <col min="1293" max="1293" width="30.85546875" style="91" customWidth="1"/>
    <col min="1294" max="1294" width="6" style="91" customWidth="1"/>
    <col min="1295" max="1295" width="11" style="91" customWidth="1"/>
    <col min="1296" max="1296" width="5.85546875" style="91" customWidth="1"/>
    <col min="1297" max="1297" width="14.7109375" style="91" customWidth="1"/>
    <col min="1298" max="1298" width="11" style="91" customWidth="1"/>
    <col min="1299" max="1303" width="11.42578125" style="91" customWidth="1"/>
    <col min="1304" max="1536" width="11" style="91"/>
    <col min="1537" max="1537" width="24" style="91" customWidth="1"/>
    <col min="1538" max="1538" width="22.140625" style="91" customWidth="1"/>
    <col min="1539" max="1540" width="17" style="91" customWidth="1"/>
    <col min="1541" max="1541" width="25" style="91" customWidth="1"/>
    <col min="1542" max="1542" width="17.42578125" style="91" customWidth="1"/>
    <col min="1543" max="1543" width="51.42578125" style="91" customWidth="1"/>
    <col min="1544" max="1544" width="18.42578125" style="91" customWidth="1"/>
    <col min="1545" max="1545" width="28.85546875" style="91" customWidth="1"/>
    <col min="1546" max="1548" width="25.140625" style="91" customWidth="1"/>
    <col min="1549" max="1549" width="30.85546875" style="91" customWidth="1"/>
    <col min="1550" max="1550" width="6" style="91" customWidth="1"/>
    <col min="1551" max="1551" width="11" style="91" customWidth="1"/>
    <col min="1552" max="1552" width="5.85546875" style="91" customWidth="1"/>
    <col min="1553" max="1553" width="14.7109375" style="91" customWidth="1"/>
    <col min="1554" max="1554" width="11" style="91" customWidth="1"/>
    <col min="1555" max="1559" width="11.42578125" style="91" customWidth="1"/>
    <col min="1560" max="1792" width="11" style="91"/>
    <col min="1793" max="1793" width="24" style="91" customWidth="1"/>
    <col min="1794" max="1794" width="22.140625" style="91" customWidth="1"/>
    <col min="1795" max="1796" width="17" style="91" customWidth="1"/>
    <col min="1797" max="1797" width="25" style="91" customWidth="1"/>
    <col min="1798" max="1798" width="17.42578125" style="91" customWidth="1"/>
    <col min="1799" max="1799" width="51.42578125" style="91" customWidth="1"/>
    <col min="1800" max="1800" width="18.42578125" style="91" customWidth="1"/>
    <col min="1801" max="1801" width="28.85546875" style="91" customWidth="1"/>
    <col min="1802" max="1804" width="25.140625" style="91" customWidth="1"/>
    <col min="1805" max="1805" width="30.85546875" style="91" customWidth="1"/>
    <col min="1806" max="1806" width="6" style="91" customWidth="1"/>
    <col min="1807" max="1807" width="11" style="91" customWidth="1"/>
    <col min="1808" max="1808" width="5.85546875" style="91" customWidth="1"/>
    <col min="1809" max="1809" width="14.7109375" style="91" customWidth="1"/>
    <col min="1810" max="1810" width="11" style="91" customWidth="1"/>
    <col min="1811" max="1815" width="11.42578125" style="91" customWidth="1"/>
    <col min="1816" max="2048" width="11" style="91"/>
    <col min="2049" max="2049" width="24" style="91" customWidth="1"/>
    <col min="2050" max="2050" width="22.140625" style="91" customWidth="1"/>
    <col min="2051" max="2052" width="17" style="91" customWidth="1"/>
    <col min="2053" max="2053" width="25" style="91" customWidth="1"/>
    <col min="2054" max="2054" width="17.42578125" style="91" customWidth="1"/>
    <col min="2055" max="2055" width="51.42578125" style="91" customWidth="1"/>
    <col min="2056" max="2056" width="18.42578125" style="91" customWidth="1"/>
    <col min="2057" max="2057" width="28.85546875" style="91" customWidth="1"/>
    <col min="2058" max="2060" width="25.140625" style="91" customWidth="1"/>
    <col min="2061" max="2061" width="30.85546875" style="91" customWidth="1"/>
    <col min="2062" max="2062" width="6" style="91" customWidth="1"/>
    <col min="2063" max="2063" width="11" style="91" customWidth="1"/>
    <col min="2064" max="2064" width="5.85546875" style="91" customWidth="1"/>
    <col min="2065" max="2065" width="14.7109375" style="91" customWidth="1"/>
    <col min="2066" max="2066" width="11" style="91" customWidth="1"/>
    <col min="2067" max="2071" width="11.42578125" style="91" customWidth="1"/>
    <col min="2072" max="2304" width="11" style="91"/>
    <col min="2305" max="2305" width="24" style="91" customWidth="1"/>
    <col min="2306" max="2306" width="22.140625" style="91" customWidth="1"/>
    <col min="2307" max="2308" width="17" style="91" customWidth="1"/>
    <col min="2309" max="2309" width="25" style="91" customWidth="1"/>
    <col min="2310" max="2310" width="17.42578125" style="91" customWidth="1"/>
    <col min="2311" max="2311" width="51.42578125" style="91" customWidth="1"/>
    <col min="2312" max="2312" width="18.42578125" style="91" customWidth="1"/>
    <col min="2313" max="2313" width="28.85546875" style="91" customWidth="1"/>
    <col min="2314" max="2316" width="25.140625" style="91" customWidth="1"/>
    <col min="2317" max="2317" width="30.85546875" style="91" customWidth="1"/>
    <col min="2318" max="2318" width="6" style="91" customWidth="1"/>
    <col min="2319" max="2319" width="11" style="91" customWidth="1"/>
    <col min="2320" max="2320" width="5.85546875" style="91" customWidth="1"/>
    <col min="2321" max="2321" width="14.7109375" style="91" customWidth="1"/>
    <col min="2322" max="2322" width="11" style="91" customWidth="1"/>
    <col min="2323" max="2327" width="11.42578125" style="91" customWidth="1"/>
    <col min="2328" max="2560" width="11" style="91"/>
    <col min="2561" max="2561" width="24" style="91" customWidth="1"/>
    <col min="2562" max="2562" width="22.140625" style="91" customWidth="1"/>
    <col min="2563" max="2564" width="17" style="91" customWidth="1"/>
    <col min="2565" max="2565" width="25" style="91" customWidth="1"/>
    <col min="2566" max="2566" width="17.42578125" style="91" customWidth="1"/>
    <col min="2567" max="2567" width="51.42578125" style="91" customWidth="1"/>
    <col min="2568" max="2568" width="18.42578125" style="91" customWidth="1"/>
    <col min="2569" max="2569" width="28.85546875" style="91" customWidth="1"/>
    <col min="2570" max="2572" width="25.140625" style="91" customWidth="1"/>
    <col min="2573" max="2573" width="30.85546875" style="91" customWidth="1"/>
    <col min="2574" max="2574" width="6" style="91" customWidth="1"/>
    <col min="2575" max="2575" width="11" style="91" customWidth="1"/>
    <col min="2576" max="2576" width="5.85546875" style="91" customWidth="1"/>
    <col min="2577" max="2577" width="14.7109375" style="91" customWidth="1"/>
    <col min="2578" max="2578" width="11" style="91" customWidth="1"/>
    <col min="2579" max="2583" width="11.42578125" style="91" customWidth="1"/>
    <col min="2584" max="2816" width="11" style="91"/>
    <col min="2817" max="2817" width="24" style="91" customWidth="1"/>
    <col min="2818" max="2818" width="22.140625" style="91" customWidth="1"/>
    <col min="2819" max="2820" width="17" style="91" customWidth="1"/>
    <col min="2821" max="2821" width="25" style="91" customWidth="1"/>
    <col min="2822" max="2822" width="17.42578125" style="91" customWidth="1"/>
    <col min="2823" max="2823" width="51.42578125" style="91" customWidth="1"/>
    <col min="2824" max="2824" width="18.42578125" style="91" customWidth="1"/>
    <col min="2825" max="2825" width="28.85546875" style="91" customWidth="1"/>
    <col min="2826" max="2828" width="25.140625" style="91" customWidth="1"/>
    <col min="2829" max="2829" width="30.85546875" style="91" customWidth="1"/>
    <col min="2830" max="2830" width="6" style="91" customWidth="1"/>
    <col min="2831" max="2831" width="11" style="91" customWidth="1"/>
    <col min="2832" max="2832" width="5.85546875" style="91" customWidth="1"/>
    <col min="2833" max="2833" width="14.7109375" style="91" customWidth="1"/>
    <col min="2834" max="2834" width="11" style="91" customWidth="1"/>
    <col min="2835" max="2839" width="11.42578125" style="91" customWidth="1"/>
    <col min="2840" max="3072" width="11" style="91"/>
    <col min="3073" max="3073" width="24" style="91" customWidth="1"/>
    <col min="3074" max="3074" width="22.140625" style="91" customWidth="1"/>
    <col min="3075" max="3076" width="17" style="91" customWidth="1"/>
    <col min="3077" max="3077" width="25" style="91" customWidth="1"/>
    <col min="3078" max="3078" width="17.42578125" style="91" customWidth="1"/>
    <col min="3079" max="3079" width="51.42578125" style="91" customWidth="1"/>
    <col min="3080" max="3080" width="18.42578125" style="91" customWidth="1"/>
    <col min="3081" max="3081" width="28.85546875" style="91" customWidth="1"/>
    <col min="3082" max="3084" width="25.140625" style="91" customWidth="1"/>
    <col min="3085" max="3085" width="30.85546875" style="91" customWidth="1"/>
    <col min="3086" max="3086" width="6" style="91" customWidth="1"/>
    <col min="3087" max="3087" width="11" style="91" customWidth="1"/>
    <col min="3088" max="3088" width="5.85546875" style="91" customWidth="1"/>
    <col min="3089" max="3089" width="14.7109375" style="91" customWidth="1"/>
    <col min="3090" max="3090" width="11" style="91" customWidth="1"/>
    <col min="3091" max="3095" width="11.42578125" style="91" customWidth="1"/>
    <col min="3096" max="3328" width="11" style="91"/>
    <col min="3329" max="3329" width="24" style="91" customWidth="1"/>
    <col min="3330" max="3330" width="22.140625" style="91" customWidth="1"/>
    <col min="3331" max="3332" width="17" style="91" customWidth="1"/>
    <col min="3333" max="3333" width="25" style="91" customWidth="1"/>
    <col min="3334" max="3334" width="17.42578125" style="91" customWidth="1"/>
    <col min="3335" max="3335" width="51.42578125" style="91" customWidth="1"/>
    <col min="3336" max="3336" width="18.42578125" style="91" customWidth="1"/>
    <col min="3337" max="3337" width="28.85546875" style="91" customWidth="1"/>
    <col min="3338" max="3340" width="25.140625" style="91" customWidth="1"/>
    <col min="3341" max="3341" width="30.85546875" style="91" customWidth="1"/>
    <col min="3342" max="3342" width="6" style="91" customWidth="1"/>
    <col min="3343" max="3343" width="11" style="91" customWidth="1"/>
    <col min="3344" max="3344" width="5.85546875" style="91" customWidth="1"/>
    <col min="3345" max="3345" width="14.7109375" style="91" customWidth="1"/>
    <col min="3346" max="3346" width="11" style="91" customWidth="1"/>
    <col min="3347" max="3351" width="11.42578125" style="91" customWidth="1"/>
    <col min="3352" max="3584" width="11" style="91"/>
    <col min="3585" max="3585" width="24" style="91" customWidth="1"/>
    <col min="3586" max="3586" width="22.140625" style="91" customWidth="1"/>
    <col min="3587" max="3588" width="17" style="91" customWidth="1"/>
    <col min="3589" max="3589" width="25" style="91" customWidth="1"/>
    <col min="3590" max="3590" width="17.42578125" style="91" customWidth="1"/>
    <col min="3591" max="3591" width="51.42578125" style="91" customWidth="1"/>
    <col min="3592" max="3592" width="18.42578125" style="91" customWidth="1"/>
    <col min="3593" max="3593" width="28.85546875" style="91" customWidth="1"/>
    <col min="3594" max="3596" width="25.140625" style="91" customWidth="1"/>
    <col min="3597" max="3597" width="30.85546875" style="91" customWidth="1"/>
    <col min="3598" max="3598" width="6" style="91" customWidth="1"/>
    <col min="3599" max="3599" width="11" style="91" customWidth="1"/>
    <col min="3600" max="3600" width="5.85546875" style="91" customWidth="1"/>
    <col min="3601" max="3601" width="14.7109375" style="91" customWidth="1"/>
    <col min="3602" max="3602" width="11" style="91" customWidth="1"/>
    <col min="3603" max="3607" width="11.42578125" style="91" customWidth="1"/>
    <col min="3608" max="3840" width="11" style="91"/>
    <col min="3841" max="3841" width="24" style="91" customWidth="1"/>
    <col min="3842" max="3842" width="22.140625" style="91" customWidth="1"/>
    <col min="3843" max="3844" width="17" style="91" customWidth="1"/>
    <col min="3845" max="3845" width="25" style="91" customWidth="1"/>
    <col min="3846" max="3846" width="17.42578125" style="91" customWidth="1"/>
    <col min="3847" max="3847" width="51.42578125" style="91" customWidth="1"/>
    <col min="3848" max="3848" width="18.42578125" style="91" customWidth="1"/>
    <col min="3849" max="3849" width="28.85546875" style="91" customWidth="1"/>
    <col min="3850" max="3852" width="25.140625" style="91" customWidth="1"/>
    <col min="3853" max="3853" width="30.85546875" style="91" customWidth="1"/>
    <col min="3854" max="3854" width="6" style="91" customWidth="1"/>
    <col min="3855" max="3855" width="11" style="91" customWidth="1"/>
    <col min="3856" max="3856" width="5.85546875" style="91" customWidth="1"/>
    <col min="3857" max="3857" width="14.7109375" style="91" customWidth="1"/>
    <col min="3858" max="3858" width="11" style="91" customWidth="1"/>
    <col min="3859" max="3863" width="11.42578125" style="91" customWidth="1"/>
    <col min="3864" max="4096" width="11" style="91"/>
    <col min="4097" max="4097" width="24" style="91" customWidth="1"/>
    <col min="4098" max="4098" width="22.140625" style="91" customWidth="1"/>
    <col min="4099" max="4100" width="17" style="91" customWidth="1"/>
    <col min="4101" max="4101" width="25" style="91" customWidth="1"/>
    <col min="4102" max="4102" width="17.42578125" style="91" customWidth="1"/>
    <col min="4103" max="4103" width="51.42578125" style="91" customWidth="1"/>
    <col min="4104" max="4104" width="18.42578125" style="91" customWidth="1"/>
    <col min="4105" max="4105" width="28.85546875" style="91" customWidth="1"/>
    <col min="4106" max="4108" width="25.140625" style="91" customWidth="1"/>
    <col min="4109" max="4109" width="30.85546875" style="91" customWidth="1"/>
    <col min="4110" max="4110" width="6" style="91" customWidth="1"/>
    <col min="4111" max="4111" width="11" style="91" customWidth="1"/>
    <col min="4112" max="4112" width="5.85546875" style="91" customWidth="1"/>
    <col min="4113" max="4113" width="14.7109375" style="91" customWidth="1"/>
    <col min="4114" max="4114" width="11" style="91" customWidth="1"/>
    <col min="4115" max="4119" width="11.42578125" style="91" customWidth="1"/>
    <col min="4120" max="4352" width="11" style="91"/>
    <col min="4353" max="4353" width="24" style="91" customWidth="1"/>
    <col min="4354" max="4354" width="22.140625" style="91" customWidth="1"/>
    <col min="4355" max="4356" width="17" style="91" customWidth="1"/>
    <col min="4357" max="4357" width="25" style="91" customWidth="1"/>
    <col min="4358" max="4358" width="17.42578125" style="91" customWidth="1"/>
    <col min="4359" max="4359" width="51.42578125" style="91" customWidth="1"/>
    <col min="4360" max="4360" width="18.42578125" style="91" customWidth="1"/>
    <col min="4361" max="4361" width="28.85546875" style="91" customWidth="1"/>
    <col min="4362" max="4364" width="25.140625" style="91" customWidth="1"/>
    <col min="4365" max="4365" width="30.85546875" style="91" customWidth="1"/>
    <col min="4366" max="4366" width="6" style="91" customWidth="1"/>
    <col min="4367" max="4367" width="11" style="91" customWidth="1"/>
    <col min="4368" max="4368" width="5.85546875" style="91" customWidth="1"/>
    <col min="4369" max="4369" width="14.7109375" style="91" customWidth="1"/>
    <col min="4370" max="4370" width="11" style="91" customWidth="1"/>
    <col min="4371" max="4375" width="11.42578125" style="91" customWidth="1"/>
    <col min="4376" max="4608" width="11" style="91"/>
    <col min="4609" max="4609" width="24" style="91" customWidth="1"/>
    <col min="4610" max="4610" width="22.140625" style="91" customWidth="1"/>
    <col min="4611" max="4612" width="17" style="91" customWidth="1"/>
    <col min="4613" max="4613" width="25" style="91" customWidth="1"/>
    <col min="4614" max="4614" width="17.42578125" style="91" customWidth="1"/>
    <col min="4615" max="4615" width="51.42578125" style="91" customWidth="1"/>
    <col min="4616" max="4616" width="18.42578125" style="91" customWidth="1"/>
    <col min="4617" max="4617" width="28.85546875" style="91" customWidth="1"/>
    <col min="4618" max="4620" width="25.140625" style="91" customWidth="1"/>
    <col min="4621" max="4621" width="30.85546875" style="91" customWidth="1"/>
    <col min="4622" max="4622" width="6" style="91" customWidth="1"/>
    <col min="4623" max="4623" width="11" style="91" customWidth="1"/>
    <col min="4624" max="4624" width="5.85546875" style="91" customWidth="1"/>
    <col min="4625" max="4625" width="14.7109375" style="91" customWidth="1"/>
    <col min="4626" max="4626" width="11" style="91" customWidth="1"/>
    <col min="4627" max="4631" width="11.42578125" style="91" customWidth="1"/>
    <col min="4632" max="4864" width="11" style="91"/>
    <col min="4865" max="4865" width="24" style="91" customWidth="1"/>
    <col min="4866" max="4866" width="22.140625" style="91" customWidth="1"/>
    <col min="4867" max="4868" width="17" style="91" customWidth="1"/>
    <col min="4869" max="4869" width="25" style="91" customWidth="1"/>
    <col min="4870" max="4870" width="17.42578125" style="91" customWidth="1"/>
    <col min="4871" max="4871" width="51.42578125" style="91" customWidth="1"/>
    <col min="4872" max="4872" width="18.42578125" style="91" customWidth="1"/>
    <col min="4873" max="4873" width="28.85546875" style="91" customWidth="1"/>
    <col min="4874" max="4876" width="25.140625" style="91" customWidth="1"/>
    <col min="4877" max="4877" width="30.85546875" style="91" customWidth="1"/>
    <col min="4878" max="4878" width="6" style="91" customWidth="1"/>
    <col min="4879" max="4879" width="11" style="91" customWidth="1"/>
    <col min="4880" max="4880" width="5.85546875" style="91" customWidth="1"/>
    <col min="4881" max="4881" width="14.7109375" style="91" customWidth="1"/>
    <col min="4882" max="4882" width="11" style="91" customWidth="1"/>
    <col min="4883" max="4887" width="11.42578125" style="91" customWidth="1"/>
    <col min="4888" max="5120" width="11" style="91"/>
    <col min="5121" max="5121" width="24" style="91" customWidth="1"/>
    <col min="5122" max="5122" width="22.140625" style="91" customWidth="1"/>
    <col min="5123" max="5124" width="17" style="91" customWidth="1"/>
    <col min="5125" max="5125" width="25" style="91" customWidth="1"/>
    <col min="5126" max="5126" width="17.42578125" style="91" customWidth="1"/>
    <col min="5127" max="5127" width="51.42578125" style="91" customWidth="1"/>
    <col min="5128" max="5128" width="18.42578125" style="91" customWidth="1"/>
    <col min="5129" max="5129" width="28.85546875" style="91" customWidth="1"/>
    <col min="5130" max="5132" width="25.140625" style="91" customWidth="1"/>
    <col min="5133" max="5133" width="30.85546875" style="91" customWidth="1"/>
    <col min="5134" max="5134" width="6" style="91" customWidth="1"/>
    <col min="5135" max="5135" width="11" style="91" customWidth="1"/>
    <col min="5136" max="5136" width="5.85546875" style="91" customWidth="1"/>
    <col min="5137" max="5137" width="14.7109375" style="91" customWidth="1"/>
    <col min="5138" max="5138" width="11" style="91" customWidth="1"/>
    <col min="5139" max="5143" width="11.42578125" style="91" customWidth="1"/>
    <col min="5144" max="5376" width="11" style="91"/>
    <col min="5377" max="5377" width="24" style="91" customWidth="1"/>
    <col min="5378" max="5378" width="22.140625" style="91" customWidth="1"/>
    <col min="5379" max="5380" width="17" style="91" customWidth="1"/>
    <col min="5381" max="5381" width="25" style="91" customWidth="1"/>
    <col min="5382" max="5382" width="17.42578125" style="91" customWidth="1"/>
    <col min="5383" max="5383" width="51.42578125" style="91" customWidth="1"/>
    <col min="5384" max="5384" width="18.42578125" style="91" customWidth="1"/>
    <col min="5385" max="5385" width="28.85546875" style="91" customWidth="1"/>
    <col min="5386" max="5388" width="25.140625" style="91" customWidth="1"/>
    <col min="5389" max="5389" width="30.85546875" style="91" customWidth="1"/>
    <col min="5390" max="5390" width="6" style="91" customWidth="1"/>
    <col min="5391" max="5391" width="11" style="91" customWidth="1"/>
    <col min="5392" max="5392" width="5.85546875" style="91" customWidth="1"/>
    <col min="5393" max="5393" width="14.7109375" style="91" customWidth="1"/>
    <col min="5394" max="5394" width="11" style="91" customWidth="1"/>
    <col min="5395" max="5399" width="11.42578125" style="91" customWidth="1"/>
    <col min="5400" max="5632" width="11" style="91"/>
    <col min="5633" max="5633" width="24" style="91" customWidth="1"/>
    <col min="5634" max="5634" width="22.140625" style="91" customWidth="1"/>
    <col min="5635" max="5636" width="17" style="91" customWidth="1"/>
    <col min="5637" max="5637" width="25" style="91" customWidth="1"/>
    <col min="5638" max="5638" width="17.42578125" style="91" customWidth="1"/>
    <col min="5639" max="5639" width="51.42578125" style="91" customWidth="1"/>
    <col min="5640" max="5640" width="18.42578125" style="91" customWidth="1"/>
    <col min="5641" max="5641" width="28.85546875" style="91" customWidth="1"/>
    <col min="5642" max="5644" width="25.140625" style="91" customWidth="1"/>
    <col min="5645" max="5645" width="30.85546875" style="91" customWidth="1"/>
    <col min="5646" max="5646" width="6" style="91" customWidth="1"/>
    <col min="5647" max="5647" width="11" style="91" customWidth="1"/>
    <col min="5648" max="5648" width="5.85546875" style="91" customWidth="1"/>
    <col min="5649" max="5649" width="14.7109375" style="91" customWidth="1"/>
    <col min="5650" max="5650" width="11" style="91" customWidth="1"/>
    <col min="5651" max="5655" width="11.42578125" style="91" customWidth="1"/>
    <col min="5656" max="5888" width="11" style="91"/>
    <col min="5889" max="5889" width="24" style="91" customWidth="1"/>
    <col min="5890" max="5890" width="22.140625" style="91" customWidth="1"/>
    <col min="5891" max="5892" width="17" style="91" customWidth="1"/>
    <col min="5893" max="5893" width="25" style="91" customWidth="1"/>
    <col min="5894" max="5894" width="17.42578125" style="91" customWidth="1"/>
    <col min="5895" max="5895" width="51.42578125" style="91" customWidth="1"/>
    <col min="5896" max="5896" width="18.42578125" style="91" customWidth="1"/>
    <col min="5897" max="5897" width="28.85546875" style="91" customWidth="1"/>
    <col min="5898" max="5900" width="25.140625" style="91" customWidth="1"/>
    <col min="5901" max="5901" width="30.85546875" style="91" customWidth="1"/>
    <col min="5902" max="5902" width="6" style="91" customWidth="1"/>
    <col min="5903" max="5903" width="11" style="91" customWidth="1"/>
    <col min="5904" max="5904" width="5.85546875" style="91" customWidth="1"/>
    <col min="5905" max="5905" width="14.7109375" style="91" customWidth="1"/>
    <col min="5906" max="5906" width="11" style="91" customWidth="1"/>
    <col min="5907" max="5911" width="11.42578125" style="91" customWidth="1"/>
    <col min="5912" max="6144" width="11" style="91"/>
    <col min="6145" max="6145" width="24" style="91" customWidth="1"/>
    <col min="6146" max="6146" width="22.140625" style="91" customWidth="1"/>
    <col min="6147" max="6148" width="17" style="91" customWidth="1"/>
    <col min="6149" max="6149" width="25" style="91" customWidth="1"/>
    <col min="6150" max="6150" width="17.42578125" style="91" customWidth="1"/>
    <col min="6151" max="6151" width="51.42578125" style="91" customWidth="1"/>
    <col min="6152" max="6152" width="18.42578125" style="91" customWidth="1"/>
    <col min="6153" max="6153" width="28.85546875" style="91" customWidth="1"/>
    <col min="6154" max="6156" width="25.140625" style="91" customWidth="1"/>
    <col min="6157" max="6157" width="30.85546875" style="91" customWidth="1"/>
    <col min="6158" max="6158" width="6" style="91" customWidth="1"/>
    <col min="6159" max="6159" width="11" style="91" customWidth="1"/>
    <col min="6160" max="6160" width="5.85546875" style="91" customWidth="1"/>
    <col min="6161" max="6161" width="14.7109375" style="91" customWidth="1"/>
    <col min="6162" max="6162" width="11" style="91" customWidth="1"/>
    <col min="6163" max="6167" width="11.42578125" style="91" customWidth="1"/>
    <col min="6168" max="6400" width="11" style="91"/>
    <col min="6401" max="6401" width="24" style="91" customWidth="1"/>
    <col min="6402" max="6402" width="22.140625" style="91" customWidth="1"/>
    <col min="6403" max="6404" width="17" style="91" customWidth="1"/>
    <col min="6405" max="6405" width="25" style="91" customWidth="1"/>
    <col min="6406" max="6406" width="17.42578125" style="91" customWidth="1"/>
    <col min="6407" max="6407" width="51.42578125" style="91" customWidth="1"/>
    <col min="6408" max="6408" width="18.42578125" style="91" customWidth="1"/>
    <col min="6409" max="6409" width="28.85546875" style="91" customWidth="1"/>
    <col min="6410" max="6412" width="25.140625" style="91" customWidth="1"/>
    <col min="6413" max="6413" width="30.85546875" style="91" customWidth="1"/>
    <col min="6414" max="6414" width="6" style="91" customWidth="1"/>
    <col min="6415" max="6415" width="11" style="91" customWidth="1"/>
    <col min="6416" max="6416" width="5.85546875" style="91" customWidth="1"/>
    <col min="6417" max="6417" width="14.7109375" style="91" customWidth="1"/>
    <col min="6418" max="6418" width="11" style="91" customWidth="1"/>
    <col min="6419" max="6423" width="11.42578125" style="91" customWidth="1"/>
    <col min="6424" max="6656" width="11" style="91"/>
    <col min="6657" max="6657" width="24" style="91" customWidth="1"/>
    <col min="6658" max="6658" width="22.140625" style="91" customWidth="1"/>
    <col min="6659" max="6660" width="17" style="91" customWidth="1"/>
    <col min="6661" max="6661" width="25" style="91" customWidth="1"/>
    <col min="6662" max="6662" width="17.42578125" style="91" customWidth="1"/>
    <col min="6663" max="6663" width="51.42578125" style="91" customWidth="1"/>
    <col min="6664" max="6664" width="18.42578125" style="91" customWidth="1"/>
    <col min="6665" max="6665" width="28.85546875" style="91" customWidth="1"/>
    <col min="6666" max="6668" width="25.140625" style="91" customWidth="1"/>
    <col min="6669" max="6669" width="30.85546875" style="91" customWidth="1"/>
    <col min="6670" max="6670" width="6" style="91" customWidth="1"/>
    <col min="6671" max="6671" width="11" style="91" customWidth="1"/>
    <col min="6672" max="6672" width="5.85546875" style="91" customWidth="1"/>
    <col min="6673" max="6673" width="14.7109375" style="91" customWidth="1"/>
    <col min="6674" max="6674" width="11" style="91" customWidth="1"/>
    <col min="6675" max="6679" width="11.42578125" style="91" customWidth="1"/>
    <col min="6680" max="6912" width="11" style="91"/>
    <col min="6913" max="6913" width="24" style="91" customWidth="1"/>
    <col min="6914" max="6914" width="22.140625" style="91" customWidth="1"/>
    <col min="6915" max="6916" width="17" style="91" customWidth="1"/>
    <col min="6917" max="6917" width="25" style="91" customWidth="1"/>
    <col min="6918" max="6918" width="17.42578125" style="91" customWidth="1"/>
    <col min="6919" max="6919" width="51.42578125" style="91" customWidth="1"/>
    <col min="6920" max="6920" width="18.42578125" style="91" customWidth="1"/>
    <col min="6921" max="6921" width="28.85546875" style="91" customWidth="1"/>
    <col min="6922" max="6924" width="25.140625" style="91" customWidth="1"/>
    <col min="6925" max="6925" width="30.85546875" style="91" customWidth="1"/>
    <col min="6926" max="6926" width="6" style="91" customWidth="1"/>
    <col min="6927" max="6927" width="11" style="91" customWidth="1"/>
    <col min="6928" max="6928" width="5.85546875" style="91" customWidth="1"/>
    <col min="6929" max="6929" width="14.7109375" style="91" customWidth="1"/>
    <col min="6930" max="6930" width="11" style="91" customWidth="1"/>
    <col min="6931" max="6935" width="11.42578125" style="91" customWidth="1"/>
    <col min="6936" max="7168" width="11" style="91"/>
    <col min="7169" max="7169" width="24" style="91" customWidth="1"/>
    <col min="7170" max="7170" width="22.140625" style="91" customWidth="1"/>
    <col min="7171" max="7172" width="17" style="91" customWidth="1"/>
    <col min="7173" max="7173" width="25" style="91" customWidth="1"/>
    <col min="7174" max="7174" width="17.42578125" style="91" customWidth="1"/>
    <col min="7175" max="7175" width="51.42578125" style="91" customWidth="1"/>
    <col min="7176" max="7176" width="18.42578125" style="91" customWidth="1"/>
    <col min="7177" max="7177" width="28.85546875" style="91" customWidth="1"/>
    <col min="7178" max="7180" width="25.140625" style="91" customWidth="1"/>
    <col min="7181" max="7181" width="30.85546875" style="91" customWidth="1"/>
    <col min="7182" max="7182" width="6" style="91" customWidth="1"/>
    <col min="7183" max="7183" width="11" style="91" customWidth="1"/>
    <col min="7184" max="7184" width="5.85546875" style="91" customWidth="1"/>
    <col min="7185" max="7185" width="14.7109375" style="91" customWidth="1"/>
    <col min="7186" max="7186" width="11" style="91" customWidth="1"/>
    <col min="7187" max="7191" width="11.42578125" style="91" customWidth="1"/>
    <col min="7192" max="7424" width="11" style="91"/>
    <col min="7425" max="7425" width="24" style="91" customWidth="1"/>
    <col min="7426" max="7426" width="22.140625" style="91" customWidth="1"/>
    <col min="7427" max="7428" width="17" style="91" customWidth="1"/>
    <col min="7429" max="7429" width="25" style="91" customWidth="1"/>
    <col min="7430" max="7430" width="17.42578125" style="91" customWidth="1"/>
    <col min="7431" max="7431" width="51.42578125" style="91" customWidth="1"/>
    <col min="7432" max="7432" width="18.42578125" style="91" customWidth="1"/>
    <col min="7433" max="7433" width="28.85546875" style="91" customWidth="1"/>
    <col min="7434" max="7436" width="25.140625" style="91" customWidth="1"/>
    <col min="7437" max="7437" width="30.85546875" style="91" customWidth="1"/>
    <col min="7438" max="7438" width="6" style="91" customWidth="1"/>
    <col min="7439" max="7439" width="11" style="91" customWidth="1"/>
    <col min="7440" max="7440" width="5.85546875" style="91" customWidth="1"/>
    <col min="7441" max="7441" width="14.7109375" style="91" customWidth="1"/>
    <col min="7442" max="7442" width="11" style="91" customWidth="1"/>
    <col min="7443" max="7447" width="11.42578125" style="91" customWidth="1"/>
    <col min="7448" max="7680" width="11" style="91"/>
    <col min="7681" max="7681" width="24" style="91" customWidth="1"/>
    <col min="7682" max="7682" width="22.140625" style="91" customWidth="1"/>
    <col min="7683" max="7684" width="17" style="91" customWidth="1"/>
    <col min="7685" max="7685" width="25" style="91" customWidth="1"/>
    <col min="7686" max="7686" width="17.42578125" style="91" customWidth="1"/>
    <col min="7687" max="7687" width="51.42578125" style="91" customWidth="1"/>
    <col min="7688" max="7688" width="18.42578125" style="91" customWidth="1"/>
    <col min="7689" max="7689" width="28.85546875" style="91" customWidth="1"/>
    <col min="7690" max="7692" width="25.140625" style="91" customWidth="1"/>
    <col min="7693" max="7693" width="30.85546875" style="91" customWidth="1"/>
    <col min="7694" max="7694" width="6" style="91" customWidth="1"/>
    <col min="7695" max="7695" width="11" style="91" customWidth="1"/>
    <col min="7696" max="7696" width="5.85546875" style="91" customWidth="1"/>
    <col min="7697" max="7697" width="14.7109375" style="91" customWidth="1"/>
    <col min="7698" max="7698" width="11" style="91" customWidth="1"/>
    <col min="7699" max="7703" width="11.42578125" style="91" customWidth="1"/>
    <col min="7704" max="7936" width="11" style="91"/>
    <col min="7937" max="7937" width="24" style="91" customWidth="1"/>
    <col min="7938" max="7938" width="22.140625" style="91" customWidth="1"/>
    <col min="7939" max="7940" width="17" style="91" customWidth="1"/>
    <col min="7941" max="7941" width="25" style="91" customWidth="1"/>
    <col min="7942" max="7942" width="17.42578125" style="91" customWidth="1"/>
    <col min="7943" max="7943" width="51.42578125" style="91" customWidth="1"/>
    <col min="7944" max="7944" width="18.42578125" style="91" customWidth="1"/>
    <col min="7945" max="7945" width="28.85546875" style="91" customWidth="1"/>
    <col min="7946" max="7948" width="25.140625" style="91" customWidth="1"/>
    <col min="7949" max="7949" width="30.85546875" style="91" customWidth="1"/>
    <col min="7950" max="7950" width="6" style="91" customWidth="1"/>
    <col min="7951" max="7951" width="11" style="91" customWidth="1"/>
    <col min="7952" max="7952" width="5.85546875" style="91" customWidth="1"/>
    <col min="7953" max="7953" width="14.7109375" style="91" customWidth="1"/>
    <col min="7954" max="7954" width="11" style="91" customWidth="1"/>
    <col min="7955" max="7959" width="11.42578125" style="91" customWidth="1"/>
    <col min="7960" max="8192" width="11" style="91"/>
    <col min="8193" max="8193" width="24" style="91" customWidth="1"/>
    <col min="8194" max="8194" width="22.140625" style="91" customWidth="1"/>
    <col min="8195" max="8196" width="17" style="91" customWidth="1"/>
    <col min="8197" max="8197" width="25" style="91" customWidth="1"/>
    <col min="8198" max="8198" width="17.42578125" style="91" customWidth="1"/>
    <col min="8199" max="8199" width="51.42578125" style="91" customWidth="1"/>
    <col min="8200" max="8200" width="18.42578125" style="91" customWidth="1"/>
    <col min="8201" max="8201" width="28.85546875" style="91" customWidth="1"/>
    <col min="8202" max="8204" width="25.140625" style="91" customWidth="1"/>
    <col min="8205" max="8205" width="30.85546875" style="91" customWidth="1"/>
    <col min="8206" max="8206" width="6" style="91" customWidth="1"/>
    <col min="8207" max="8207" width="11" style="91" customWidth="1"/>
    <col min="8208" max="8208" width="5.85546875" style="91" customWidth="1"/>
    <col min="8209" max="8209" width="14.7109375" style="91" customWidth="1"/>
    <col min="8210" max="8210" width="11" style="91" customWidth="1"/>
    <col min="8211" max="8215" width="11.42578125" style="91" customWidth="1"/>
    <col min="8216" max="8448" width="11" style="91"/>
    <col min="8449" max="8449" width="24" style="91" customWidth="1"/>
    <col min="8450" max="8450" width="22.140625" style="91" customWidth="1"/>
    <col min="8451" max="8452" width="17" style="91" customWidth="1"/>
    <col min="8453" max="8453" width="25" style="91" customWidth="1"/>
    <col min="8454" max="8454" width="17.42578125" style="91" customWidth="1"/>
    <col min="8455" max="8455" width="51.42578125" style="91" customWidth="1"/>
    <col min="8456" max="8456" width="18.42578125" style="91" customWidth="1"/>
    <col min="8457" max="8457" width="28.85546875" style="91" customWidth="1"/>
    <col min="8458" max="8460" width="25.140625" style="91" customWidth="1"/>
    <col min="8461" max="8461" width="30.85546875" style="91" customWidth="1"/>
    <col min="8462" max="8462" width="6" style="91" customWidth="1"/>
    <col min="8463" max="8463" width="11" style="91" customWidth="1"/>
    <col min="8464" max="8464" width="5.85546875" style="91" customWidth="1"/>
    <col min="8465" max="8465" width="14.7109375" style="91" customWidth="1"/>
    <col min="8466" max="8466" width="11" style="91" customWidth="1"/>
    <col min="8467" max="8471" width="11.42578125" style="91" customWidth="1"/>
    <col min="8472" max="8704" width="11" style="91"/>
    <col min="8705" max="8705" width="24" style="91" customWidth="1"/>
    <col min="8706" max="8706" width="22.140625" style="91" customWidth="1"/>
    <col min="8707" max="8708" width="17" style="91" customWidth="1"/>
    <col min="8709" max="8709" width="25" style="91" customWidth="1"/>
    <col min="8710" max="8710" width="17.42578125" style="91" customWidth="1"/>
    <col min="8711" max="8711" width="51.42578125" style="91" customWidth="1"/>
    <col min="8712" max="8712" width="18.42578125" style="91" customWidth="1"/>
    <col min="8713" max="8713" width="28.85546875" style="91" customWidth="1"/>
    <col min="8714" max="8716" width="25.140625" style="91" customWidth="1"/>
    <col min="8717" max="8717" width="30.85546875" style="91" customWidth="1"/>
    <col min="8718" max="8718" width="6" style="91" customWidth="1"/>
    <col min="8719" max="8719" width="11" style="91" customWidth="1"/>
    <col min="8720" max="8720" width="5.85546875" style="91" customWidth="1"/>
    <col min="8721" max="8721" width="14.7109375" style="91" customWidth="1"/>
    <col min="8722" max="8722" width="11" style="91" customWidth="1"/>
    <col min="8723" max="8727" width="11.42578125" style="91" customWidth="1"/>
    <col min="8728" max="8960" width="11" style="91"/>
    <col min="8961" max="8961" width="24" style="91" customWidth="1"/>
    <col min="8962" max="8962" width="22.140625" style="91" customWidth="1"/>
    <col min="8963" max="8964" width="17" style="91" customWidth="1"/>
    <col min="8965" max="8965" width="25" style="91" customWidth="1"/>
    <col min="8966" max="8966" width="17.42578125" style="91" customWidth="1"/>
    <col min="8967" max="8967" width="51.42578125" style="91" customWidth="1"/>
    <col min="8968" max="8968" width="18.42578125" style="91" customWidth="1"/>
    <col min="8969" max="8969" width="28.85546875" style="91" customWidth="1"/>
    <col min="8970" max="8972" width="25.140625" style="91" customWidth="1"/>
    <col min="8973" max="8973" width="30.85546875" style="91" customWidth="1"/>
    <col min="8974" max="8974" width="6" style="91" customWidth="1"/>
    <col min="8975" max="8975" width="11" style="91" customWidth="1"/>
    <col min="8976" max="8976" width="5.85546875" style="91" customWidth="1"/>
    <col min="8977" max="8977" width="14.7109375" style="91" customWidth="1"/>
    <col min="8978" max="8978" width="11" style="91" customWidth="1"/>
    <col min="8979" max="8983" width="11.42578125" style="91" customWidth="1"/>
    <col min="8984" max="9216" width="11" style="91"/>
    <col min="9217" max="9217" width="24" style="91" customWidth="1"/>
    <col min="9218" max="9218" width="22.140625" style="91" customWidth="1"/>
    <col min="9219" max="9220" width="17" style="91" customWidth="1"/>
    <col min="9221" max="9221" width="25" style="91" customWidth="1"/>
    <col min="9222" max="9222" width="17.42578125" style="91" customWidth="1"/>
    <col min="9223" max="9223" width="51.42578125" style="91" customWidth="1"/>
    <col min="9224" max="9224" width="18.42578125" style="91" customWidth="1"/>
    <col min="9225" max="9225" width="28.85546875" style="91" customWidth="1"/>
    <col min="9226" max="9228" width="25.140625" style="91" customWidth="1"/>
    <col min="9229" max="9229" width="30.85546875" style="91" customWidth="1"/>
    <col min="9230" max="9230" width="6" style="91" customWidth="1"/>
    <col min="9231" max="9231" width="11" style="91" customWidth="1"/>
    <col min="9232" max="9232" width="5.85546875" style="91" customWidth="1"/>
    <col min="9233" max="9233" width="14.7109375" style="91" customWidth="1"/>
    <col min="9234" max="9234" width="11" style="91" customWidth="1"/>
    <col min="9235" max="9239" width="11.42578125" style="91" customWidth="1"/>
    <col min="9240" max="9472" width="11" style="91"/>
    <col min="9473" max="9473" width="24" style="91" customWidth="1"/>
    <col min="9474" max="9474" width="22.140625" style="91" customWidth="1"/>
    <col min="9475" max="9476" width="17" style="91" customWidth="1"/>
    <col min="9477" max="9477" width="25" style="91" customWidth="1"/>
    <col min="9478" max="9478" width="17.42578125" style="91" customWidth="1"/>
    <col min="9479" max="9479" width="51.42578125" style="91" customWidth="1"/>
    <col min="9480" max="9480" width="18.42578125" style="91" customWidth="1"/>
    <col min="9481" max="9481" width="28.85546875" style="91" customWidth="1"/>
    <col min="9482" max="9484" width="25.140625" style="91" customWidth="1"/>
    <col min="9485" max="9485" width="30.85546875" style="91" customWidth="1"/>
    <col min="9486" max="9486" width="6" style="91" customWidth="1"/>
    <col min="9487" max="9487" width="11" style="91" customWidth="1"/>
    <col min="9488" max="9488" width="5.85546875" style="91" customWidth="1"/>
    <col min="9489" max="9489" width="14.7109375" style="91" customWidth="1"/>
    <col min="9490" max="9490" width="11" style="91" customWidth="1"/>
    <col min="9491" max="9495" width="11.42578125" style="91" customWidth="1"/>
    <col min="9496" max="9728" width="11" style="91"/>
    <col min="9729" max="9729" width="24" style="91" customWidth="1"/>
    <col min="9730" max="9730" width="22.140625" style="91" customWidth="1"/>
    <col min="9731" max="9732" width="17" style="91" customWidth="1"/>
    <col min="9733" max="9733" width="25" style="91" customWidth="1"/>
    <col min="9734" max="9734" width="17.42578125" style="91" customWidth="1"/>
    <col min="9735" max="9735" width="51.42578125" style="91" customWidth="1"/>
    <col min="9736" max="9736" width="18.42578125" style="91" customWidth="1"/>
    <col min="9737" max="9737" width="28.85546875" style="91" customWidth="1"/>
    <col min="9738" max="9740" width="25.140625" style="91" customWidth="1"/>
    <col min="9741" max="9741" width="30.85546875" style="91" customWidth="1"/>
    <col min="9742" max="9742" width="6" style="91" customWidth="1"/>
    <col min="9743" max="9743" width="11" style="91" customWidth="1"/>
    <col min="9744" max="9744" width="5.85546875" style="91" customWidth="1"/>
    <col min="9745" max="9745" width="14.7109375" style="91" customWidth="1"/>
    <col min="9746" max="9746" width="11" style="91" customWidth="1"/>
    <col min="9747" max="9751" width="11.42578125" style="91" customWidth="1"/>
    <col min="9752" max="9984" width="11" style="91"/>
    <col min="9985" max="9985" width="24" style="91" customWidth="1"/>
    <col min="9986" max="9986" width="22.140625" style="91" customWidth="1"/>
    <col min="9987" max="9988" width="17" style="91" customWidth="1"/>
    <col min="9989" max="9989" width="25" style="91" customWidth="1"/>
    <col min="9990" max="9990" width="17.42578125" style="91" customWidth="1"/>
    <col min="9991" max="9991" width="51.42578125" style="91" customWidth="1"/>
    <col min="9992" max="9992" width="18.42578125" style="91" customWidth="1"/>
    <col min="9993" max="9993" width="28.85546875" style="91" customWidth="1"/>
    <col min="9994" max="9996" width="25.140625" style="91" customWidth="1"/>
    <col min="9997" max="9997" width="30.85546875" style="91" customWidth="1"/>
    <col min="9998" max="9998" width="6" style="91" customWidth="1"/>
    <col min="9999" max="9999" width="11" style="91" customWidth="1"/>
    <col min="10000" max="10000" width="5.85546875" style="91" customWidth="1"/>
    <col min="10001" max="10001" width="14.7109375" style="91" customWidth="1"/>
    <col min="10002" max="10002" width="11" style="91" customWidth="1"/>
    <col min="10003" max="10007" width="11.42578125" style="91" customWidth="1"/>
    <col min="10008" max="10240" width="11" style="91"/>
    <col min="10241" max="10241" width="24" style="91" customWidth="1"/>
    <col min="10242" max="10242" width="22.140625" style="91" customWidth="1"/>
    <col min="10243" max="10244" width="17" style="91" customWidth="1"/>
    <col min="10245" max="10245" width="25" style="91" customWidth="1"/>
    <col min="10246" max="10246" width="17.42578125" style="91" customWidth="1"/>
    <col min="10247" max="10247" width="51.42578125" style="91" customWidth="1"/>
    <col min="10248" max="10248" width="18.42578125" style="91" customWidth="1"/>
    <col min="10249" max="10249" width="28.85546875" style="91" customWidth="1"/>
    <col min="10250" max="10252" width="25.140625" style="91" customWidth="1"/>
    <col min="10253" max="10253" width="30.85546875" style="91" customWidth="1"/>
    <col min="10254" max="10254" width="6" style="91" customWidth="1"/>
    <col min="10255" max="10255" width="11" style="91" customWidth="1"/>
    <col min="10256" max="10256" width="5.85546875" style="91" customWidth="1"/>
    <col min="10257" max="10257" width="14.7109375" style="91" customWidth="1"/>
    <col min="10258" max="10258" width="11" style="91" customWidth="1"/>
    <col min="10259" max="10263" width="11.42578125" style="91" customWidth="1"/>
    <col min="10264" max="10496" width="11" style="91"/>
    <col min="10497" max="10497" width="24" style="91" customWidth="1"/>
    <col min="10498" max="10498" width="22.140625" style="91" customWidth="1"/>
    <col min="10499" max="10500" width="17" style="91" customWidth="1"/>
    <col min="10501" max="10501" width="25" style="91" customWidth="1"/>
    <col min="10502" max="10502" width="17.42578125" style="91" customWidth="1"/>
    <col min="10503" max="10503" width="51.42578125" style="91" customWidth="1"/>
    <col min="10504" max="10504" width="18.42578125" style="91" customWidth="1"/>
    <col min="10505" max="10505" width="28.85546875" style="91" customWidth="1"/>
    <col min="10506" max="10508" width="25.140625" style="91" customWidth="1"/>
    <col min="10509" max="10509" width="30.85546875" style="91" customWidth="1"/>
    <col min="10510" max="10510" width="6" style="91" customWidth="1"/>
    <col min="10511" max="10511" width="11" style="91" customWidth="1"/>
    <col min="10512" max="10512" width="5.85546875" style="91" customWidth="1"/>
    <col min="10513" max="10513" width="14.7109375" style="91" customWidth="1"/>
    <col min="10514" max="10514" width="11" style="91" customWidth="1"/>
    <col min="10515" max="10519" width="11.42578125" style="91" customWidth="1"/>
    <col min="10520" max="10752" width="11" style="91"/>
    <col min="10753" max="10753" width="24" style="91" customWidth="1"/>
    <col min="10754" max="10754" width="22.140625" style="91" customWidth="1"/>
    <col min="10755" max="10756" width="17" style="91" customWidth="1"/>
    <col min="10757" max="10757" width="25" style="91" customWidth="1"/>
    <col min="10758" max="10758" width="17.42578125" style="91" customWidth="1"/>
    <col min="10759" max="10759" width="51.42578125" style="91" customWidth="1"/>
    <col min="10760" max="10760" width="18.42578125" style="91" customWidth="1"/>
    <col min="10761" max="10761" width="28.85546875" style="91" customWidth="1"/>
    <col min="10762" max="10764" width="25.140625" style="91" customWidth="1"/>
    <col min="10765" max="10765" width="30.85546875" style="91" customWidth="1"/>
    <col min="10766" max="10766" width="6" style="91" customWidth="1"/>
    <col min="10767" max="10767" width="11" style="91" customWidth="1"/>
    <col min="10768" max="10768" width="5.85546875" style="91" customWidth="1"/>
    <col min="10769" max="10769" width="14.7109375" style="91" customWidth="1"/>
    <col min="10770" max="10770" width="11" style="91" customWidth="1"/>
    <col min="10771" max="10775" width="11.42578125" style="91" customWidth="1"/>
    <col min="10776" max="11008" width="11" style="91"/>
    <col min="11009" max="11009" width="24" style="91" customWidth="1"/>
    <col min="11010" max="11010" width="22.140625" style="91" customWidth="1"/>
    <col min="11011" max="11012" width="17" style="91" customWidth="1"/>
    <col min="11013" max="11013" width="25" style="91" customWidth="1"/>
    <col min="11014" max="11014" width="17.42578125" style="91" customWidth="1"/>
    <col min="11015" max="11015" width="51.42578125" style="91" customWidth="1"/>
    <col min="11016" max="11016" width="18.42578125" style="91" customWidth="1"/>
    <col min="11017" max="11017" width="28.85546875" style="91" customWidth="1"/>
    <col min="11018" max="11020" width="25.140625" style="91" customWidth="1"/>
    <col min="11021" max="11021" width="30.85546875" style="91" customWidth="1"/>
    <col min="11022" max="11022" width="6" style="91" customWidth="1"/>
    <col min="11023" max="11023" width="11" style="91" customWidth="1"/>
    <col min="11024" max="11024" width="5.85546875" style="91" customWidth="1"/>
    <col min="11025" max="11025" width="14.7109375" style="91" customWidth="1"/>
    <col min="11026" max="11026" width="11" style="91" customWidth="1"/>
    <col min="11027" max="11031" width="11.42578125" style="91" customWidth="1"/>
    <col min="11032" max="11264" width="11" style="91"/>
    <col min="11265" max="11265" width="24" style="91" customWidth="1"/>
    <col min="11266" max="11266" width="22.140625" style="91" customWidth="1"/>
    <col min="11267" max="11268" width="17" style="91" customWidth="1"/>
    <col min="11269" max="11269" width="25" style="91" customWidth="1"/>
    <col min="11270" max="11270" width="17.42578125" style="91" customWidth="1"/>
    <col min="11271" max="11271" width="51.42578125" style="91" customWidth="1"/>
    <col min="11272" max="11272" width="18.42578125" style="91" customWidth="1"/>
    <col min="11273" max="11273" width="28.85546875" style="91" customWidth="1"/>
    <col min="11274" max="11276" width="25.140625" style="91" customWidth="1"/>
    <col min="11277" max="11277" width="30.85546875" style="91" customWidth="1"/>
    <col min="11278" max="11278" width="6" style="91" customWidth="1"/>
    <col min="11279" max="11279" width="11" style="91" customWidth="1"/>
    <col min="11280" max="11280" width="5.85546875" style="91" customWidth="1"/>
    <col min="11281" max="11281" width="14.7109375" style="91" customWidth="1"/>
    <col min="11282" max="11282" width="11" style="91" customWidth="1"/>
    <col min="11283" max="11287" width="11.42578125" style="91" customWidth="1"/>
    <col min="11288" max="11520" width="11" style="91"/>
    <col min="11521" max="11521" width="24" style="91" customWidth="1"/>
    <col min="11522" max="11522" width="22.140625" style="91" customWidth="1"/>
    <col min="11523" max="11524" width="17" style="91" customWidth="1"/>
    <col min="11525" max="11525" width="25" style="91" customWidth="1"/>
    <col min="11526" max="11526" width="17.42578125" style="91" customWidth="1"/>
    <col min="11527" max="11527" width="51.42578125" style="91" customWidth="1"/>
    <col min="11528" max="11528" width="18.42578125" style="91" customWidth="1"/>
    <col min="11529" max="11529" width="28.85546875" style="91" customWidth="1"/>
    <col min="11530" max="11532" width="25.140625" style="91" customWidth="1"/>
    <col min="11533" max="11533" width="30.85546875" style="91" customWidth="1"/>
    <col min="11534" max="11534" width="6" style="91" customWidth="1"/>
    <col min="11535" max="11535" width="11" style="91" customWidth="1"/>
    <col min="11536" max="11536" width="5.85546875" style="91" customWidth="1"/>
    <col min="11537" max="11537" width="14.7109375" style="91" customWidth="1"/>
    <col min="11538" max="11538" width="11" style="91" customWidth="1"/>
    <col min="11539" max="11543" width="11.42578125" style="91" customWidth="1"/>
    <col min="11544" max="11776" width="11" style="91"/>
    <col min="11777" max="11777" width="24" style="91" customWidth="1"/>
    <col min="11778" max="11778" width="22.140625" style="91" customWidth="1"/>
    <col min="11779" max="11780" width="17" style="91" customWidth="1"/>
    <col min="11781" max="11781" width="25" style="91" customWidth="1"/>
    <col min="11782" max="11782" width="17.42578125" style="91" customWidth="1"/>
    <col min="11783" max="11783" width="51.42578125" style="91" customWidth="1"/>
    <col min="11784" max="11784" width="18.42578125" style="91" customWidth="1"/>
    <col min="11785" max="11785" width="28.85546875" style="91" customWidth="1"/>
    <col min="11786" max="11788" width="25.140625" style="91" customWidth="1"/>
    <col min="11789" max="11789" width="30.85546875" style="91" customWidth="1"/>
    <col min="11790" max="11790" width="6" style="91" customWidth="1"/>
    <col min="11791" max="11791" width="11" style="91" customWidth="1"/>
    <col min="11792" max="11792" width="5.85546875" style="91" customWidth="1"/>
    <col min="11793" max="11793" width="14.7109375" style="91" customWidth="1"/>
    <col min="11794" max="11794" width="11" style="91" customWidth="1"/>
    <col min="11795" max="11799" width="11.42578125" style="91" customWidth="1"/>
    <col min="11800" max="12032" width="11" style="91"/>
    <col min="12033" max="12033" width="24" style="91" customWidth="1"/>
    <col min="12034" max="12034" width="22.140625" style="91" customWidth="1"/>
    <col min="12035" max="12036" width="17" style="91" customWidth="1"/>
    <col min="12037" max="12037" width="25" style="91" customWidth="1"/>
    <col min="12038" max="12038" width="17.42578125" style="91" customWidth="1"/>
    <col min="12039" max="12039" width="51.42578125" style="91" customWidth="1"/>
    <col min="12040" max="12040" width="18.42578125" style="91" customWidth="1"/>
    <col min="12041" max="12041" width="28.85546875" style="91" customWidth="1"/>
    <col min="12042" max="12044" width="25.140625" style="91" customWidth="1"/>
    <col min="12045" max="12045" width="30.85546875" style="91" customWidth="1"/>
    <col min="12046" max="12046" width="6" style="91" customWidth="1"/>
    <col min="12047" max="12047" width="11" style="91" customWidth="1"/>
    <col min="12048" max="12048" width="5.85546875" style="91" customWidth="1"/>
    <col min="12049" max="12049" width="14.7109375" style="91" customWidth="1"/>
    <col min="12050" max="12050" width="11" style="91" customWidth="1"/>
    <col min="12051" max="12055" width="11.42578125" style="91" customWidth="1"/>
    <col min="12056" max="12288" width="11" style="91"/>
    <col min="12289" max="12289" width="24" style="91" customWidth="1"/>
    <col min="12290" max="12290" width="22.140625" style="91" customWidth="1"/>
    <col min="12291" max="12292" width="17" style="91" customWidth="1"/>
    <col min="12293" max="12293" width="25" style="91" customWidth="1"/>
    <col min="12294" max="12294" width="17.42578125" style="91" customWidth="1"/>
    <col min="12295" max="12295" width="51.42578125" style="91" customWidth="1"/>
    <col min="12296" max="12296" width="18.42578125" style="91" customWidth="1"/>
    <col min="12297" max="12297" width="28.85546875" style="91" customWidth="1"/>
    <col min="12298" max="12300" width="25.140625" style="91" customWidth="1"/>
    <col min="12301" max="12301" width="30.85546875" style="91" customWidth="1"/>
    <col min="12302" max="12302" width="6" style="91" customWidth="1"/>
    <col min="12303" max="12303" width="11" style="91" customWidth="1"/>
    <col min="12304" max="12304" width="5.85546875" style="91" customWidth="1"/>
    <col min="12305" max="12305" width="14.7109375" style="91" customWidth="1"/>
    <col min="12306" max="12306" width="11" style="91" customWidth="1"/>
    <col min="12307" max="12311" width="11.42578125" style="91" customWidth="1"/>
    <col min="12312" max="12544" width="11" style="91"/>
    <col min="12545" max="12545" width="24" style="91" customWidth="1"/>
    <col min="12546" max="12546" width="22.140625" style="91" customWidth="1"/>
    <col min="12547" max="12548" width="17" style="91" customWidth="1"/>
    <col min="12549" max="12549" width="25" style="91" customWidth="1"/>
    <col min="12550" max="12550" width="17.42578125" style="91" customWidth="1"/>
    <col min="12551" max="12551" width="51.42578125" style="91" customWidth="1"/>
    <col min="12552" max="12552" width="18.42578125" style="91" customWidth="1"/>
    <col min="12553" max="12553" width="28.85546875" style="91" customWidth="1"/>
    <col min="12554" max="12556" width="25.140625" style="91" customWidth="1"/>
    <col min="12557" max="12557" width="30.85546875" style="91" customWidth="1"/>
    <col min="12558" max="12558" width="6" style="91" customWidth="1"/>
    <col min="12559" max="12559" width="11" style="91" customWidth="1"/>
    <col min="12560" max="12560" width="5.85546875" style="91" customWidth="1"/>
    <col min="12561" max="12561" width="14.7109375" style="91" customWidth="1"/>
    <col min="12562" max="12562" width="11" style="91" customWidth="1"/>
    <col min="12563" max="12567" width="11.42578125" style="91" customWidth="1"/>
    <col min="12568" max="12800" width="11" style="91"/>
    <col min="12801" max="12801" width="24" style="91" customWidth="1"/>
    <col min="12802" max="12802" width="22.140625" style="91" customWidth="1"/>
    <col min="12803" max="12804" width="17" style="91" customWidth="1"/>
    <col min="12805" max="12805" width="25" style="91" customWidth="1"/>
    <col min="12806" max="12806" width="17.42578125" style="91" customWidth="1"/>
    <col min="12807" max="12807" width="51.42578125" style="91" customWidth="1"/>
    <col min="12808" max="12808" width="18.42578125" style="91" customWidth="1"/>
    <col min="12809" max="12809" width="28.85546875" style="91" customWidth="1"/>
    <col min="12810" max="12812" width="25.140625" style="91" customWidth="1"/>
    <col min="12813" max="12813" width="30.85546875" style="91" customWidth="1"/>
    <col min="12814" max="12814" width="6" style="91" customWidth="1"/>
    <col min="12815" max="12815" width="11" style="91" customWidth="1"/>
    <col min="12816" max="12816" width="5.85546875" style="91" customWidth="1"/>
    <col min="12817" max="12817" width="14.7109375" style="91" customWidth="1"/>
    <col min="12818" max="12818" width="11" style="91" customWidth="1"/>
    <col min="12819" max="12823" width="11.42578125" style="91" customWidth="1"/>
    <col min="12824" max="13056" width="11" style="91"/>
    <col min="13057" max="13057" width="24" style="91" customWidth="1"/>
    <col min="13058" max="13058" width="22.140625" style="91" customWidth="1"/>
    <col min="13059" max="13060" width="17" style="91" customWidth="1"/>
    <col min="13061" max="13061" width="25" style="91" customWidth="1"/>
    <col min="13062" max="13062" width="17.42578125" style="91" customWidth="1"/>
    <col min="13063" max="13063" width="51.42578125" style="91" customWidth="1"/>
    <col min="13064" max="13064" width="18.42578125" style="91" customWidth="1"/>
    <col min="13065" max="13065" width="28.85546875" style="91" customWidth="1"/>
    <col min="13066" max="13068" width="25.140625" style="91" customWidth="1"/>
    <col min="13069" max="13069" width="30.85546875" style="91" customWidth="1"/>
    <col min="13070" max="13070" width="6" style="91" customWidth="1"/>
    <col min="13071" max="13071" width="11" style="91" customWidth="1"/>
    <col min="13072" max="13072" width="5.85546875" style="91" customWidth="1"/>
    <col min="13073" max="13073" width="14.7109375" style="91" customWidth="1"/>
    <col min="13074" max="13074" width="11" style="91" customWidth="1"/>
    <col min="13075" max="13079" width="11.42578125" style="91" customWidth="1"/>
    <col min="13080" max="13312" width="11" style="91"/>
    <col min="13313" max="13313" width="24" style="91" customWidth="1"/>
    <col min="13314" max="13314" width="22.140625" style="91" customWidth="1"/>
    <col min="13315" max="13316" width="17" style="91" customWidth="1"/>
    <col min="13317" max="13317" width="25" style="91" customWidth="1"/>
    <col min="13318" max="13318" width="17.42578125" style="91" customWidth="1"/>
    <col min="13319" max="13319" width="51.42578125" style="91" customWidth="1"/>
    <col min="13320" max="13320" width="18.42578125" style="91" customWidth="1"/>
    <col min="13321" max="13321" width="28.85546875" style="91" customWidth="1"/>
    <col min="13322" max="13324" width="25.140625" style="91" customWidth="1"/>
    <col min="13325" max="13325" width="30.85546875" style="91" customWidth="1"/>
    <col min="13326" max="13326" width="6" style="91" customWidth="1"/>
    <col min="13327" max="13327" width="11" style="91" customWidth="1"/>
    <col min="13328" max="13328" width="5.85546875" style="91" customWidth="1"/>
    <col min="13329" max="13329" width="14.7109375" style="91" customWidth="1"/>
    <col min="13330" max="13330" width="11" style="91" customWidth="1"/>
    <col min="13331" max="13335" width="11.42578125" style="91" customWidth="1"/>
    <col min="13336" max="13568" width="11" style="91"/>
    <col min="13569" max="13569" width="24" style="91" customWidth="1"/>
    <col min="13570" max="13570" width="22.140625" style="91" customWidth="1"/>
    <col min="13571" max="13572" width="17" style="91" customWidth="1"/>
    <col min="13573" max="13573" width="25" style="91" customWidth="1"/>
    <col min="13574" max="13574" width="17.42578125" style="91" customWidth="1"/>
    <col min="13575" max="13575" width="51.42578125" style="91" customWidth="1"/>
    <col min="13576" max="13576" width="18.42578125" style="91" customWidth="1"/>
    <col min="13577" max="13577" width="28.85546875" style="91" customWidth="1"/>
    <col min="13578" max="13580" width="25.140625" style="91" customWidth="1"/>
    <col min="13581" max="13581" width="30.85546875" style="91" customWidth="1"/>
    <col min="13582" max="13582" width="6" style="91" customWidth="1"/>
    <col min="13583" max="13583" width="11" style="91" customWidth="1"/>
    <col min="13584" max="13584" width="5.85546875" style="91" customWidth="1"/>
    <col min="13585" max="13585" width="14.7109375" style="91" customWidth="1"/>
    <col min="13586" max="13586" width="11" style="91" customWidth="1"/>
    <col min="13587" max="13591" width="11.42578125" style="91" customWidth="1"/>
    <col min="13592" max="13824" width="11" style="91"/>
    <col min="13825" max="13825" width="24" style="91" customWidth="1"/>
    <col min="13826" max="13826" width="22.140625" style="91" customWidth="1"/>
    <col min="13827" max="13828" width="17" style="91" customWidth="1"/>
    <col min="13829" max="13829" width="25" style="91" customWidth="1"/>
    <col min="13830" max="13830" width="17.42578125" style="91" customWidth="1"/>
    <col min="13831" max="13831" width="51.42578125" style="91" customWidth="1"/>
    <col min="13832" max="13832" width="18.42578125" style="91" customWidth="1"/>
    <col min="13833" max="13833" width="28.85546875" style="91" customWidth="1"/>
    <col min="13834" max="13836" width="25.140625" style="91" customWidth="1"/>
    <col min="13837" max="13837" width="30.85546875" style="91" customWidth="1"/>
    <col min="13838" max="13838" width="6" style="91" customWidth="1"/>
    <col min="13839" max="13839" width="11" style="91" customWidth="1"/>
    <col min="13840" max="13840" width="5.85546875" style="91" customWidth="1"/>
    <col min="13841" max="13841" width="14.7109375" style="91" customWidth="1"/>
    <col min="13842" max="13842" width="11" style="91" customWidth="1"/>
    <col min="13843" max="13847" width="11.42578125" style="91" customWidth="1"/>
    <col min="13848" max="14080" width="11" style="91"/>
    <col min="14081" max="14081" width="24" style="91" customWidth="1"/>
    <col min="14082" max="14082" width="22.140625" style="91" customWidth="1"/>
    <col min="14083" max="14084" width="17" style="91" customWidth="1"/>
    <col min="14085" max="14085" width="25" style="91" customWidth="1"/>
    <col min="14086" max="14086" width="17.42578125" style="91" customWidth="1"/>
    <col min="14087" max="14087" width="51.42578125" style="91" customWidth="1"/>
    <col min="14088" max="14088" width="18.42578125" style="91" customWidth="1"/>
    <col min="14089" max="14089" width="28.85546875" style="91" customWidth="1"/>
    <col min="14090" max="14092" width="25.140625" style="91" customWidth="1"/>
    <col min="14093" max="14093" width="30.85546875" style="91" customWidth="1"/>
    <col min="14094" max="14094" width="6" style="91" customWidth="1"/>
    <col min="14095" max="14095" width="11" style="91" customWidth="1"/>
    <col min="14096" max="14096" width="5.85546875" style="91" customWidth="1"/>
    <col min="14097" max="14097" width="14.7109375" style="91" customWidth="1"/>
    <col min="14098" max="14098" width="11" style="91" customWidth="1"/>
    <col min="14099" max="14103" width="11.42578125" style="91" customWidth="1"/>
    <col min="14104" max="14336" width="11" style="91"/>
    <col min="14337" max="14337" width="24" style="91" customWidth="1"/>
    <col min="14338" max="14338" width="22.140625" style="91" customWidth="1"/>
    <col min="14339" max="14340" width="17" style="91" customWidth="1"/>
    <col min="14341" max="14341" width="25" style="91" customWidth="1"/>
    <col min="14342" max="14342" width="17.42578125" style="91" customWidth="1"/>
    <col min="14343" max="14343" width="51.42578125" style="91" customWidth="1"/>
    <col min="14344" max="14344" width="18.42578125" style="91" customWidth="1"/>
    <col min="14345" max="14345" width="28.85546875" style="91" customWidth="1"/>
    <col min="14346" max="14348" width="25.140625" style="91" customWidth="1"/>
    <col min="14349" max="14349" width="30.85546875" style="91" customWidth="1"/>
    <col min="14350" max="14350" width="6" style="91" customWidth="1"/>
    <col min="14351" max="14351" width="11" style="91" customWidth="1"/>
    <col min="14352" max="14352" width="5.85546875" style="91" customWidth="1"/>
    <col min="14353" max="14353" width="14.7109375" style="91" customWidth="1"/>
    <col min="14354" max="14354" width="11" style="91" customWidth="1"/>
    <col min="14355" max="14359" width="11.42578125" style="91" customWidth="1"/>
    <col min="14360" max="14592" width="11" style="91"/>
    <col min="14593" max="14593" width="24" style="91" customWidth="1"/>
    <col min="14594" max="14594" width="22.140625" style="91" customWidth="1"/>
    <col min="14595" max="14596" width="17" style="91" customWidth="1"/>
    <col min="14597" max="14597" width="25" style="91" customWidth="1"/>
    <col min="14598" max="14598" width="17.42578125" style="91" customWidth="1"/>
    <col min="14599" max="14599" width="51.42578125" style="91" customWidth="1"/>
    <col min="14600" max="14600" width="18.42578125" style="91" customWidth="1"/>
    <col min="14601" max="14601" width="28.85546875" style="91" customWidth="1"/>
    <col min="14602" max="14604" width="25.140625" style="91" customWidth="1"/>
    <col min="14605" max="14605" width="30.85546875" style="91" customWidth="1"/>
    <col min="14606" max="14606" width="6" style="91" customWidth="1"/>
    <col min="14607" max="14607" width="11" style="91" customWidth="1"/>
    <col min="14608" max="14608" width="5.85546875" style="91" customWidth="1"/>
    <col min="14609" max="14609" width="14.7109375" style="91" customWidth="1"/>
    <col min="14610" max="14610" width="11" style="91" customWidth="1"/>
    <col min="14611" max="14615" width="11.42578125" style="91" customWidth="1"/>
    <col min="14616" max="14848" width="11" style="91"/>
    <col min="14849" max="14849" width="24" style="91" customWidth="1"/>
    <col min="14850" max="14850" width="22.140625" style="91" customWidth="1"/>
    <col min="14851" max="14852" width="17" style="91" customWidth="1"/>
    <col min="14853" max="14853" width="25" style="91" customWidth="1"/>
    <col min="14854" max="14854" width="17.42578125" style="91" customWidth="1"/>
    <col min="14855" max="14855" width="51.42578125" style="91" customWidth="1"/>
    <col min="14856" max="14856" width="18.42578125" style="91" customWidth="1"/>
    <col min="14857" max="14857" width="28.85546875" style="91" customWidth="1"/>
    <col min="14858" max="14860" width="25.140625" style="91" customWidth="1"/>
    <col min="14861" max="14861" width="30.85546875" style="91" customWidth="1"/>
    <col min="14862" max="14862" width="6" style="91" customWidth="1"/>
    <col min="14863" max="14863" width="11" style="91" customWidth="1"/>
    <col min="14864" max="14864" width="5.85546875" style="91" customWidth="1"/>
    <col min="14865" max="14865" width="14.7109375" style="91" customWidth="1"/>
    <col min="14866" max="14866" width="11" style="91" customWidth="1"/>
    <col min="14867" max="14871" width="11.42578125" style="91" customWidth="1"/>
    <col min="14872" max="15104" width="11" style="91"/>
    <col min="15105" max="15105" width="24" style="91" customWidth="1"/>
    <col min="15106" max="15106" width="22.140625" style="91" customWidth="1"/>
    <col min="15107" max="15108" width="17" style="91" customWidth="1"/>
    <col min="15109" max="15109" width="25" style="91" customWidth="1"/>
    <col min="15110" max="15110" width="17.42578125" style="91" customWidth="1"/>
    <col min="15111" max="15111" width="51.42578125" style="91" customWidth="1"/>
    <col min="15112" max="15112" width="18.42578125" style="91" customWidth="1"/>
    <col min="15113" max="15113" width="28.85546875" style="91" customWidth="1"/>
    <col min="15114" max="15116" width="25.140625" style="91" customWidth="1"/>
    <col min="15117" max="15117" width="30.85546875" style="91" customWidth="1"/>
    <col min="15118" max="15118" width="6" style="91" customWidth="1"/>
    <col min="15119" max="15119" width="11" style="91" customWidth="1"/>
    <col min="15120" max="15120" width="5.85546875" style="91" customWidth="1"/>
    <col min="15121" max="15121" width="14.7109375" style="91" customWidth="1"/>
    <col min="15122" max="15122" width="11" style="91" customWidth="1"/>
    <col min="15123" max="15127" width="11.42578125" style="91" customWidth="1"/>
    <col min="15128" max="15360" width="11" style="91"/>
    <col min="15361" max="15361" width="24" style="91" customWidth="1"/>
    <col min="15362" max="15362" width="22.140625" style="91" customWidth="1"/>
    <col min="15363" max="15364" width="17" style="91" customWidth="1"/>
    <col min="15365" max="15365" width="25" style="91" customWidth="1"/>
    <col min="15366" max="15366" width="17.42578125" style="91" customWidth="1"/>
    <col min="15367" max="15367" width="51.42578125" style="91" customWidth="1"/>
    <col min="15368" max="15368" width="18.42578125" style="91" customWidth="1"/>
    <col min="15369" max="15369" width="28.85546875" style="91" customWidth="1"/>
    <col min="15370" max="15372" width="25.140625" style="91" customWidth="1"/>
    <col min="15373" max="15373" width="30.85546875" style="91" customWidth="1"/>
    <col min="15374" max="15374" width="6" style="91" customWidth="1"/>
    <col min="15375" max="15375" width="11" style="91" customWidth="1"/>
    <col min="15376" max="15376" width="5.85546875" style="91" customWidth="1"/>
    <col min="15377" max="15377" width="14.7109375" style="91" customWidth="1"/>
    <col min="15378" max="15378" width="11" style="91" customWidth="1"/>
    <col min="15379" max="15383" width="11.42578125" style="91" customWidth="1"/>
    <col min="15384" max="15616" width="11" style="91"/>
    <col min="15617" max="15617" width="24" style="91" customWidth="1"/>
    <col min="15618" max="15618" width="22.140625" style="91" customWidth="1"/>
    <col min="15619" max="15620" width="17" style="91" customWidth="1"/>
    <col min="15621" max="15621" width="25" style="91" customWidth="1"/>
    <col min="15622" max="15622" width="17.42578125" style="91" customWidth="1"/>
    <col min="15623" max="15623" width="51.42578125" style="91" customWidth="1"/>
    <col min="15624" max="15624" width="18.42578125" style="91" customWidth="1"/>
    <col min="15625" max="15625" width="28.85546875" style="91" customWidth="1"/>
    <col min="15626" max="15628" width="25.140625" style="91" customWidth="1"/>
    <col min="15629" max="15629" width="30.85546875" style="91" customWidth="1"/>
    <col min="15630" max="15630" width="6" style="91" customWidth="1"/>
    <col min="15631" max="15631" width="11" style="91" customWidth="1"/>
    <col min="15632" max="15632" width="5.85546875" style="91" customWidth="1"/>
    <col min="15633" max="15633" width="14.7109375" style="91" customWidth="1"/>
    <col min="15634" max="15634" width="11" style="91" customWidth="1"/>
    <col min="15635" max="15639" width="11.42578125" style="91" customWidth="1"/>
    <col min="15640" max="15872" width="11" style="91"/>
    <col min="15873" max="15873" width="24" style="91" customWidth="1"/>
    <col min="15874" max="15874" width="22.140625" style="91" customWidth="1"/>
    <col min="15875" max="15876" width="17" style="91" customWidth="1"/>
    <col min="15877" max="15877" width="25" style="91" customWidth="1"/>
    <col min="15878" max="15878" width="17.42578125" style="91" customWidth="1"/>
    <col min="15879" max="15879" width="51.42578125" style="91" customWidth="1"/>
    <col min="15880" max="15880" width="18.42578125" style="91" customWidth="1"/>
    <col min="15881" max="15881" width="28.85546875" style="91" customWidth="1"/>
    <col min="15882" max="15884" width="25.140625" style="91" customWidth="1"/>
    <col min="15885" max="15885" width="30.85546875" style="91" customWidth="1"/>
    <col min="15886" max="15886" width="6" style="91" customWidth="1"/>
    <col min="15887" max="15887" width="11" style="91" customWidth="1"/>
    <col min="15888" max="15888" width="5.85546875" style="91" customWidth="1"/>
    <col min="15889" max="15889" width="14.7109375" style="91" customWidth="1"/>
    <col min="15890" max="15890" width="11" style="91" customWidth="1"/>
    <col min="15891" max="15895" width="11.42578125" style="91" customWidth="1"/>
    <col min="15896" max="16128" width="11" style="91"/>
    <col min="16129" max="16129" width="24" style="91" customWidth="1"/>
    <col min="16130" max="16130" width="22.140625" style="91" customWidth="1"/>
    <col min="16131" max="16132" width="17" style="91" customWidth="1"/>
    <col min="16133" max="16133" width="25" style="91" customWidth="1"/>
    <col min="16134" max="16134" width="17.42578125" style="91" customWidth="1"/>
    <col min="16135" max="16135" width="51.42578125" style="91" customWidth="1"/>
    <col min="16136" max="16136" width="18.42578125" style="91" customWidth="1"/>
    <col min="16137" max="16137" width="28.85546875" style="91" customWidth="1"/>
    <col min="16138" max="16140" width="25.140625" style="91" customWidth="1"/>
    <col min="16141" max="16141" width="30.85546875" style="91" customWidth="1"/>
    <col min="16142" max="16142" width="6" style="91" customWidth="1"/>
    <col min="16143" max="16143" width="11" style="91" customWidth="1"/>
    <col min="16144" max="16144" width="5.85546875" style="91" customWidth="1"/>
    <col min="16145" max="16145" width="14.7109375" style="91" customWidth="1"/>
    <col min="16146" max="16146" width="11" style="91" customWidth="1"/>
    <col min="16147" max="16151" width="11.42578125" style="91" customWidth="1"/>
    <col min="16152" max="16384" width="11" style="91"/>
  </cols>
  <sheetData>
    <row r="1" spans="1:28" ht="62.25" customHeight="1">
      <c r="A1" s="639"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39"/>
      <c r="C1" s="639"/>
      <c r="D1" s="639"/>
      <c r="E1" s="639"/>
      <c r="F1" s="639"/>
      <c r="G1" s="639"/>
      <c r="H1" s="639"/>
      <c r="I1" s="639"/>
      <c r="J1" s="639"/>
      <c r="K1" s="639"/>
      <c r="L1" s="639"/>
      <c r="M1" s="639"/>
      <c r="P1" s="431">
        <v>1957</v>
      </c>
      <c r="Q1" s="432">
        <v>155.4</v>
      </c>
    </row>
    <row r="2" spans="1:28" ht="132" customHeight="1">
      <c r="A2" s="639"/>
      <c r="B2" s="639"/>
      <c r="C2" s="639"/>
      <c r="D2" s="639"/>
      <c r="E2" s="639"/>
      <c r="F2" s="639"/>
      <c r="G2" s="639"/>
      <c r="H2" s="639"/>
      <c r="I2" s="639"/>
      <c r="J2" s="639"/>
      <c r="K2" s="639"/>
      <c r="L2" s="639"/>
      <c r="M2" s="639"/>
      <c r="P2" s="431">
        <v>1958</v>
      </c>
      <c r="Q2" s="432">
        <v>155.4</v>
      </c>
    </row>
    <row r="3" spans="1:28">
      <c r="A3" s="92"/>
      <c r="B3" s="92"/>
      <c r="C3" s="92"/>
      <c r="D3" s="92"/>
      <c r="E3" s="92"/>
      <c r="F3" s="92"/>
      <c r="G3" s="92"/>
      <c r="H3" s="92"/>
      <c r="I3" s="92"/>
      <c r="J3" s="92"/>
      <c r="K3" s="92"/>
      <c r="L3" s="92"/>
      <c r="M3" s="92"/>
      <c r="P3" s="431">
        <v>1959</v>
      </c>
      <c r="Q3" s="432">
        <v>155.4</v>
      </c>
    </row>
    <row r="4" spans="1:28" ht="38.25" customHeight="1">
      <c r="A4" s="640" t="s">
        <v>114</v>
      </c>
      <c r="B4" s="640"/>
      <c r="C4" s="640"/>
      <c r="D4" s="640"/>
      <c r="E4" s="640"/>
      <c r="F4" s="640"/>
      <c r="G4" s="640"/>
      <c r="H4" s="640"/>
      <c r="I4" s="640"/>
      <c r="J4" s="640"/>
      <c r="K4" s="640"/>
      <c r="L4" s="640"/>
      <c r="M4" s="640"/>
      <c r="P4" s="431">
        <v>1960</v>
      </c>
      <c r="Q4" s="432">
        <v>198</v>
      </c>
    </row>
    <row r="5" spans="1:28" ht="13.5" thickBot="1">
      <c r="P5" s="431">
        <v>1961</v>
      </c>
      <c r="Q5" s="432"/>
    </row>
    <row r="6" spans="1:28" ht="73.5" customHeight="1" thickBot="1">
      <c r="A6" s="93" t="s">
        <v>115</v>
      </c>
      <c r="B6" s="93" t="s">
        <v>116</v>
      </c>
      <c r="C6" s="641" t="s">
        <v>117</v>
      </c>
      <c r="D6" s="642"/>
      <c r="E6" s="315" t="s">
        <v>118</v>
      </c>
      <c r="F6" s="641" t="s">
        <v>119</v>
      </c>
      <c r="G6" s="642"/>
      <c r="H6" s="641" t="s">
        <v>120</v>
      </c>
      <c r="I6" s="643"/>
      <c r="J6" s="94" t="s">
        <v>121</v>
      </c>
      <c r="P6" s="431">
        <v>1962</v>
      </c>
      <c r="Q6" s="432">
        <v>300</v>
      </c>
    </row>
    <row r="7" spans="1:28" ht="73.5" customHeight="1">
      <c r="A7" s="644" t="s">
        <v>122</v>
      </c>
      <c r="B7" s="646" t="s">
        <v>123</v>
      </c>
      <c r="C7" s="648">
        <v>3</v>
      </c>
      <c r="D7" s="650">
        <v>41805</v>
      </c>
      <c r="E7" s="652">
        <v>2</v>
      </c>
      <c r="F7" s="627" t="s">
        <v>124</v>
      </c>
      <c r="G7" s="628"/>
      <c r="H7" s="627" t="s">
        <v>125</v>
      </c>
      <c r="I7" s="631"/>
      <c r="J7" s="633">
        <v>1252.8900000000001</v>
      </c>
      <c r="P7" s="431">
        <v>1963</v>
      </c>
      <c r="Q7" s="433">
        <v>420</v>
      </c>
    </row>
    <row r="8" spans="1:28" ht="141.75" customHeight="1" thickBot="1">
      <c r="A8" s="645"/>
      <c r="B8" s="647"/>
      <c r="C8" s="649"/>
      <c r="D8" s="651"/>
      <c r="E8" s="653"/>
      <c r="F8" s="629"/>
      <c r="G8" s="630"/>
      <c r="H8" s="629"/>
      <c r="I8" s="632"/>
      <c r="J8" s="634"/>
      <c r="K8" s="95"/>
      <c r="L8" s="159">
        <v>899244696</v>
      </c>
      <c r="M8" s="95"/>
      <c r="P8" s="431">
        <v>1964</v>
      </c>
      <c r="Q8" s="433">
        <v>420</v>
      </c>
    </row>
    <row r="9" spans="1:28" ht="54.75" customHeight="1">
      <c r="A9" s="644"/>
      <c r="B9" s="646"/>
      <c r="C9" s="648"/>
      <c r="D9" s="650"/>
      <c r="E9" s="652"/>
      <c r="F9" s="627"/>
      <c r="G9" s="628"/>
      <c r="H9" s="627"/>
      <c r="I9" s="631"/>
      <c r="J9" s="633"/>
      <c r="L9" s="91">
        <v>717737</v>
      </c>
      <c r="P9" s="431">
        <v>1965</v>
      </c>
      <c r="Q9" s="433">
        <v>420</v>
      </c>
    </row>
    <row r="10" spans="1:28" ht="13.5" thickBot="1">
      <c r="A10" s="645"/>
      <c r="B10" s="647"/>
      <c r="C10" s="649"/>
      <c r="D10" s="651"/>
      <c r="E10" s="653"/>
      <c r="F10" s="629"/>
      <c r="G10" s="630"/>
      <c r="H10" s="629"/>
      <c r="I10" s="632"/>
      <c r="J10" s="634"/>
      <c r="L10" s="91">
        <f>+L8/L9</f>
        <v>1252.8888659773706</v>
      </c>
      <c r="P10" s="431">
        <v>1966</v>
      </c>
      <c r="Q10" s="433">
        <v>420</v>
      </c>
    </row>
    <row r="11" spans="1:28" ht="24" customHeight="1">
      <c r="A11" s="96"/>
      <c r="B11" s="96"/>
      <c r="C11" s="96"/>
      <c r="D11" s="96"/>
      <c r="E11" s="96"/>
      <c r="F11" s="96"/>
      <c r="G11" s="96"/>
      <c r="H11" s="96"/>
      <c r="I11" s="96"/>
      <c r="J11" s="96"/>
      <c r="K11" s="96"/>
      <c r="L11" s="96"/>
      <c r="P11" s="431">
        <v>1967</v>
      </c>
      <c r="Q11" s="433">
        <v>420</v>
      </c>
      <c r="R11" s="97"/>
      <c r="X11" s="97"/>
      <c r="Y11" s="97"/>
      <c r="Z11" s="97"/>
      <c r="AA11" s="97"/>
      <c r="AB11" s="97"/>
    </row>
    <row r="12" spans="1:28" ht="12.75" customHeight="1">
      <c r="A12" s="98"/>
      <c r="B12" s="98"/>
      <c r="E12" s="96"/>
      <c r="F12" s="99"/>
      <c r="G12" s="99"/>
      <c r="P12" s="431">
        <v>1968</v>
      </c>
      <c r="Q12" s="433">
        <v>420</v>
      </c>
      <c r="R12" s="97"/>
      <c r="X12" s="97"/>
      <c r="Y12" s="97"/>
      <c r="Z12" s="97"/>
      <c r="AA12" s="97"/>
    </row>
    <row r="13" spans="1:28" ht="12.75" customHeight="1">
      <c r="A13" s="98"/>
      <c r="B13" s="98"/>
      <c r="C13" s="100"/>
      <c r="D13" s="100"/>
      <c r="E13" s="96"/>
      <c r="F13" s="101"/>
      <c r="G13" s="101"/>
      <c r="P13" s="431">
        <v>1969</v>
      </c>
      <c r="Q13" s="433">
        <v>519</v>
      </c>
      <c r="R13" s="97"/>
      <c r="X13" s="97"/>
      <c r="Y13" s="97"/>
      <c r="Z13" s="97"/>
      <c r="AA13" s="97"/>
    </row>
    <row r="14" spans="1:28">
      <c r="A14" s="98"/>
      <c r="B14" s="98"/>
      <c r="C14" s="100"/>
      <c r="D14" s="100"/>
      <c r="E14" s="96"/>
      <c r="F14" s="102"/>
      <c r="G14" s="102"/>
      <c r="P14" s="431">
        <v>1970</v>
      </c>
      <c r="Q14" s="433">
        <v>519</v>
      </c>
      <c r="R14" s="97"/>
      <c r="X14" s="97"/>
      <c r="Y14" s="97"/>
      <c r="Z14" s="97"/>
      <c r="AA14" s="97"/>
      <c r="AB14" s="97"/>
    </row>
    <row r="15" spans="1:28">
      <c r="A15" s="98"/>
      <c r="B15" s="98"/>
      <c r="C15" s="98"/>
      <c r="D15" s="98"/>
      <c r="E15" s="103"/>
      <c r="F15" s="104"/>
      <c r="G15" s="104"/>
      <c r="P15" s="431">
        <v>1971</v>
      </c>
      <c r="Q15" s="433">
        <v>519</v>
      </c>
      <c r="R15" s="97"/>
      <c r="X15" s="97"/>
      <c r="Y15" s="97"/>
      <c r="Z15" s="97"/>
      <c r="AA15" s="97"/>
      <c r="AB15" s="97"/>
    </row>
    <row r="16" spans="1:28">
      <c r="A16" s="98"/>
      <c r="B16" s="98"/>
      <c r="C16" s="98"/>
      <c r="D16" s="98"/>
      <c r="E16" s="105"/>
      <c r="F16" s="102"/>
      <c r="G16" s="102"/>
      <c r="M16" s="106"/>
      <c r="P16" s="431">
        <v>1972</v>
      </c>
      <c r="Q16" s="432">
        <v>660</v>
      </c>
      <c r="R16" s="97"/>
      <c r="X16" s="97"/>
      <c r="Y16" s="97"/>
      <c r="Z16" s="97"/>
      <c r="AA16" s="97"/>
      <c r="AB16" s="97"/>
    </row>
    <row r="17" spans="1:29" ht="42.75" customHeight="1">
      <c r="A17" s="98"/>
      <c r="B17" s="98"/>
      <c r="C17" s="98"/>
      <c r="D17" s="98"/>
      <c r="E17" s="107"/>
      <c r="F17" s="102"/>
      <c r="G17" s="102"/>
      <c r="P17" s="431">
        <v>1973</v>
      </c>
      <c r="Q17" s="432">
        <v>660</v>
      </c>
      <c r="R17" s="97"/>
      <c r="X17" s="97"/>
      <c r="Y17" s="97"/>
      <c r="Z17" s="97"/>
      <c r="AA17" s="97"/>
      <c r="AB17" s="97"/>
    </row>
    <row r="18" spans="1:29" ht="29.25" customHeight="1">
      <c r="A18" s="98"/>
      <c r="B18" s="98"/>
      <c r="C18" s="108"/>
      <c r="D18" s="108"/>
      <c r="E18" s="108"/>
      <c r="F18" s="104"/>
      <c r="G18" s="104"/>
      <c r="P18" s="431">
        <v>1974</v>
      </c>
      <c r="Q18" s="432">
        <v>900</v>
      </c>
      <c r="R18" s="97"/>
      <c r="X18" s="97"/>
      <c r="Y18" s="97"/>
      <c r="Z18" s="97"/>
      <c r="AA18" s="97"/>
      <c r="AB18" s="97"/>
    </row>
    <row r="19" spans="1:29" ht="87" customHeight="1">
      <c r="A19" s="98"/>
      <c r="B19" s="98"/>
      <c r="C19" s="105"/>
      <c r="D19" s="105"/>
      <c r="E19" s="105"/>
      <c r="F19" s="109"/>
      <c r="G19" s="109"/>
      <c r="P19" s="431">
        <v>1975</v>
      </c>
      <c r="Q19" s="432">
        <v>1200</v>
      </c>
      <c r="R19" s="97"/>
      <c r="X19" s="97"/>
      <c r="Y19" s="97"/>
      <c r="Z19" s="97"/>
      <c r="AA19" s="97"/>
      <c r="AB19" s="97"/>
    </row>
    <row r="20" spans="1:29">
      <c r="A20" s="105"/>
      <c r="B20" s="105"/>
      <c r="C20" s="105"/>
      <c r="D20" s="105"/>
      <c r="E20" s="110"/>
      <c r="F20" s="109"/>
      <c r="G20" s="109"/>
      <c r="H20" s="105"/>
      <c r="I20" s="105"/>
      <c r="J20" s="105"/>
      <c r="K20" s="105"/>
      <c r="L20" s="105"/>
      <c r="M20" s="105"/>
      <c r="P20" s="431">
        <v>1976</v>
      </c>
      <c r="Q20" s="432">
        <v>1560</v>
      </c>
      <c r="R20" s="97"/>
      <c r="X20" s="97"/>
      <c r="Y20" s="97"/>
      <c r="Z20" s="97"/>
      <c r="AA20" s="97"/>
      <c r="AB20" s="97"/>
    </row>
    <row r="21" spans="1:29" ht="12.75" customHeight="1">
      <c r="A21" s="111" t="s">
        <v>45</v>
      </c>
      <c r="B21" s="112">
        <v>1</v>
      </c>
      <c r="C21" s="635" t="e">
        <f>VLOOKUP(B21,Conformación!$A$5:$N$129,2,FALSE)</f>
        <v>#N/A</v>
      </c>
      <c r="D21" s="635"/>
      <c r="E21" s="635"/>
      <c r="F21" s="635"/>
      <c r="G21" s="635"/>
      <c r="H21" s="635"/>
      <c r="I21" s="635"/>
      <c r="J21" s="309"/>
      <c r="K21" s="309"/>
      <c r="L21" s="309"/>
      <c r="P21" s="431">
        <v>1977</v>
      </c>
      <c r="Q21" s="432">
        <v>1770</v>
      </c>
      <c r="R21" s="97"/>
      <c r="X21" s="97"/>
      <c r="Y21" s="97"/>
      <c r="Z21" s="97"/>
      <c r="AA21" s="97"/>
      <c r="AB21" s="97"/>
    </row>
    <row r="22" spans="1:29" s="114" customFormat="1" ht="12.75" customHeight="1">
      <c r="A22" s="111"/>
      <c r="B22" s="111"/>
      <c r="C22" s="636" t="e">
        <f>VLOOKUP(B21,Conformación!$A$5:$N$129,4,FALSE)</f>
        <v>#N/A</v>
      </c>
      <c r="D22" s="636"/>
      <c r="E22" s="636"/>
      <c r="F22" s="636"/>
      <c r="G22" s="636"/>
      <c r="H22" s="636"/>
      <c r="I22" s="636"/>
      <c r="J22" s="310"/>
      <c r="K22" s="310"/>
      <c r="L22" s="310"/>
      <c r="M22" s="91"/>
      <c r="N22" s="90"/>
      <c r="O22" s="90"/>
      <c r="P22" s="431">
        <v>1978</v>
      </c>
      <c r="Q22" s="432">
        <v>2580</v>
      </c>
      <c r="R22" s="113"/>
      <c r="X22" s="113"/>
      <c r="Y22" s="113"/>
      <c r="Z22" s="113"/>
      <c r="AA22" s="113"/>
      <c r="AB22" s="113"/>
    </row>
    <row r="23" spans="1:29">
      <c r="A23" s="111"/>
      <c r="B23" s="111"/>
      <c r="C23" s="636"/>
      <c r="D23" s="636"/>
      <c r="E23" s="636"/>
      <c r="F23" s="636"/>
      <c r="G23" s="636"/>
      <c r="H23" s="636"/>
      <c r="I23" s="636"/>
      <c r="J23" s="310"/>
      <c r="K23" s="310"/>
      <c r="L23" s="310"/>
      <c r="O23" s="114"/>
      <c r="P23" s="431">
        <v>1979</v>
      </c>
      <c r="Q23" s="432">
        <v>3450</v>
      </c>
      <c r="R23" s="97"/>
      <c r="X23" s="97"/>
      <c r="Y23" s="97"/>
      <c r="Z23" s="97"/>
      <c r="AA23" s="97"/>
      <c r="AB23" s="97"/>
    </row>
    <row r="24" spans="1:29" ht="13.5" thickBot="1">
      <c r="A24" s="97"/>
      <c r="B24" s="97"/>
      <c r="C24" s="97"/>
      <c r="D24" s="97"/>
      <c r="E24" s="97"/>
      <c r="F24" s="115"/>
      <c r="G24" s="115"/>
      <c r="H24" s="108"/>
      <c r="I24" s="103"/>
      <c r="J24" s="103"/>
      <c r="K24" s="103"/>
      <c r="L24" s="103"/>
      <c r="P24" s="431">
        <v>1980</v>
      </c>
      <c r="Q24" s="432">
        <v>4500</v>
      </c>
      <c r="R24" s="97"/>
      <c r="X24" s="97"/>
      <c r="Y24" s="97"/>
      <c r="Z24" s="97"/>
      <c r="AA24" s="97"/>
      <c r="AB24" s="97"/>
    </row>
    <row r="25" spans="1:29" ht="48" thickBot="1">
      <c r="A25" s="116" t="s">
        <v>126</v>
      </c>
      <c r="B25" s="117" t="s">
        <v>127</v>
      </c>
      <c r="C25" s="117" t="s">
        <v>128</v>
      </c>
      <c r="D25" s="637" t="s">
        <v>129</v>
      </c>
      <c r="E25" s="638"/>
      <c r="F25" s="117" t="s">
        <v>130</v>
      </c>
      <c r="G25" s="117" t="s">
        <v>107</v>
      </c>
      <c r="H25" s="117" t="s">
        <v>131</v>
      </c>
      <c r="I25" s="117" t="s">
        <v>110</v>
      </c>
      <c r="J25" s="117"/>
      <c r="K25" s="117" t="s">
        <v>132</v>
      </c>
      <c r="L25" s="311" t="s">
        <v>133</v>
      </c>
      <c r="M25" s="118" t="s">
        <v>111</v>
      </c>
      <c r="N25" s="91"/>
      <c r="O25" s="114"/>
      <c r="P25" s="431">
        <v>1981</v>
      </c>
      <c r="Q25" s="432">
        <v>5700</v>
      </c>
      <c r="S25" s="97"/>
      <c r="Y25" s="97"/>
      <c r="Z25" s="97"/>
      <c r="AA25" s="97"/>
      <c r="AB25" s="97"/>
      <c r="AC25" s="97"/>
    </row>
    <row r="26" spans="1:29" ht="99" customHeight="1">
      <c r="A26" s="676" t="str">
        <f>+A7</f>
        <v>Residente de Obra</v>
      </c>
      <c r="B26" s="679" t="s">
        <v>134</v>
      </c>
      <c r="C26" s="664" t="s">
        <v>135</v>
      </c>
      <c r="D26" s="682">
        <v>36315</v>
      </c>
      <c r="E26" s="685" t="str">
        <f>IF(D26=0,0,IF(D26&lt;D$7,"CUMPLE EL TIEMPO MÍNIMO REQUERIDO DE HABER TERMINADO Y APROBADO ESTUDIOS","NO CUMPLE EL TIEMPO MÍNIMO REQUERIDO DE HABER TERMINADO Y APROBADO ESTUDIOS"))</f>
        <v>CUMPLE EL TIEMPO MÍNIMO REQUERIDO DE HABER TERMINADO Y APROBADO ESTUDIOS</v>
      </c>
      <c r="F26" s="688" t="s">
        <v>136</v>
      </c>
      <c r="G26" s="119" t="s">
        <v>137</v>
      </c>
      <c r="H26" s="120">
        <v>38533</v>
      </c>
      <c r="I26" s="121">
        <v>530000000</v>
      </c>
      <c r="J26" s="122">
        <f>IF(I26=0,0,IF(H26&lt;D$26,"EXPERIENCIA ADQUIRIDA ANTES DEL GRADO",I26/VLOOKUP(YEAR(H26),$P$24:$Q$59,2,0)))</f>
        <v>1389.2529488859764</v>
      </c>
      <c r="K26" s="123" t="str">
        <f>IF(I26&gt;=J$7,"cumple",0)</f>
        <v>cumple</v>
      </c>
      <c r="L26" s="124">
        <v>136</v>
      </c>
      <c r="M26" s="434" t="s">
        <v>138</v>
      </c>
      <c r="N26" s="91"/>
      <c r="P26" s="431">
        <v>1982</v>
      </c>
      <c r="Q26" s="432">
        <v>7410</v>
      </c>
      <c r="S26" s="97"/>
      <c r="Y26" s="97"/>
      <c r="Z26" s="97"/>
      <c r="AA26" s="97"/>
      <c r="AB26" s="97"/>
      <c r="AC26" s="97"/>
    </row>
    <row r="27" spans="1:29" ht="25.5">
      <c r="A27" s="677"/>
      <c r="B27" s="680"/>
      <c r="C27" s="665"/>
      <c r="D27" s="683"/>
      <c r="E27" s="686"/>
      <c r="F27" s="689"/>
      <c r="G27" s="435" t="s">
        <v>139</v>
      </c>
      <c r="H27" s="436">
        <v>38441</v>
      </c>
      <c r="I27" s="437">
        <v>400000000</v>
      </c>
      <c r="J27" s="122">
        <f t="shared" ref="J27:J28" si="0">IF(I27=0,0,IF(H27&lt;D$26,"EXPERIENCIA ADQUIRIDA ANTES DEL GRADO",I27/VLOOKUP(YEAR(H27),$P$24:$Q$59,2,0)))</f>
        <v>1048.4927916120578</v>
      </c>
      <c r="K27" s="123" t="str">
        <f t="shared" ref="K27:K31" si="1">IF(I27&gt;=J$7,"cumple",0)</f>
        <v>cumple</v>
      </c>
      <c r="L27" s="124">
        <v>137</v>
      </c>
      <c r="M27" s="434" t="s">
        <v>140</v>
      </c>
      <c r="N27" s="91"/>
      <c r="P27" s="431">
        <v>1983</v>
      </c>
      <c r="Q27" s="432">
        <v>9261</v>
      </c>
      <c r="S27" s="97"/>
      <c r="Y27" s="97"/>
      <c r="Z27" s="97"/>
      <c r="AA27" s="97"/>
      <c r="AB27" s="97"/>
      <c r="AC27" s="97"/>
    </row>
    <row r="28" spans="1:29">
      <c r="A28" s="677"/>
      <c r="B28" s="680"/>
      <c r="C28" s="665"/>
      <c r="D28" s="683"/>
      <c r="E28" s="686"/>
      <c r="F28" s="689"/>
      <c r="G28" s="435"/>
      <c r="H28" s="436"/>
      <c r="I28" s="437"/>
      <c r="J28" s="122">
        <f t="shared" si="0"/>
        <v>0</v>
      </c>
      <c r="K28" s="123">
        <f t="shared" si="1"/>
        <v>0</v>
      </c>
      <c r="L28" s="124"/>
      <c r="M28" s="189"/>
      <c r="N28" s="91"/>
      <c r="P28" s="431">
        <v>1984</v>
      </c>
      <c r="Q28" s="432">
        <v>11298</v>
      </c>
      <c r="S28" s="97"/>
      <c r="Y28" s="97"/>
      <c r="Z28" s="97"/>
      <c r="AA28" s="97"/>
      <c r="AB28" s="97"/>
      <c r="AC28" s="97"/>
    </row>
    <row r="29" spans="1:29">
      <c r="A29" s="677"/>
      <c r="B29" s="680"/>
      <c r="C29" s="665"/>
      <c r="D29" s="683"/>
      <c r="E29" s="686"/>
      <c r="F29" s="689"/>
      <c r="G29" s="435"/>
      <c r="H29" s="436"/>
      <c r="I29" s="437"/>
      <c r="J29" s="122">
        <f>IF(I29=0,0,IF(H29&lt;D$26,"EXPERIENCIA ADQUIRIDA ANTES DEL GRADO",I29/VLOOKUP(YEAR(H29),$P$24:$Q$59,2,0)))</f>
        <v>0</v>
      </c>
      <c r="K29" s="123">
        <f t="shared" si="1"/>
        <v>0</v>
      </c>
      <c r="L29" s="124"/>
      <c r="M29" s="189"/>
      <c r="N29" s="91"/>
      <c r="P29" s="431">
        <v>1980</v>
      </c>
      <c r="Q29" s="432">
        <v>4500</v>
      </c>
      <c r="S29" s="97"/>
      <c r="Y29" s="97"/>
      <c r="Z29" s="97"/>
      <c r="AA29" s="97"/>
      <c r="AB29" s="97"/>
      <c r="AC29" s="97"/>
    </row>
    <row r="30" spans="1:29">
      <c r="A30" s="677"/>
      <c r="B30" s="680"/>
      <c r="C30" s="665"/>
      <c r="D30" s="683"/>
      <c r="E30" s="686"/>
      <c r="F30" s="689"/>
      <c r="G30" s="435"/>
      <c r="H30" s="436"/>
      <c r="I30" s="437"/>
      <c r="J30" s="122">
        <f>IF(I30=0,0,IF(H30&lt;D$26,"EXPERIENCIA ADQUIRIDA ANTES DEL GRADO",I30/VLOOKUP(YEAR(H30),$P$24:$Q$59,2,0)))</f>
        <v>0</v>
      </c>
      <c r="K30" s="123">
        <f t="shared" si="1"/>
        <v>0</v>
      </c>
      <c r="L30" s="124"/>
      <c r="M30" s="189"/>
      <c r="N30" s="91"/>
      <c r="P30" s="431">
        <v>1981</v>
      </c>
      <c r="Q30" s="432">
        <v>5700</v>
      </c>
      <c r="S30" s="97"/>
      <c r="Y30" s="97"/>
      <c r="Z30" s="97"/>
      <c r="AA30" s="97"/>
      <c r="AB30" s="97"/>
      <c r="AC30" s="97"/>
    </row>
    <row r="31" spans="1:29">
      <c r="A31" s="677"/>
      <c r="B31" s="680"/>
      <c r="C31" s="665"/>
      <c r="D31" s="683"/>
      <c r="E31" s="686"/>
      <c r="F31" s="689"/>
      <c r="G31" s="438"/>
      <c r="H31" s="439"/>
      <c r="I31" s="440"/>
      <c r="J31" s="125"/>
      <c r="K31" s="123">
        <f t="shared" si="1"/>
        <v>0</v>
      </c>
      <c r="L31" s="127"/>
      <c r="M31" s="188"/>
      <c r="N31" s="91"/>
      <c r="P31" s="431">
        <v>1985</v>
      </c>
      <c r="Q31" s="432">
        <v>13557</v>
      </c>
      <c r="S31" s="97"/>
      <c r="Y31" s="97"/>
      <c r="Z31" s="97"/>
      <c r="AA31" s="97"/>
      <c r="AB31" s="97"/>
      <c r="AC31" s="97"/>
    </row>
    <row r="32" spans="1:29" ht="13.5" thickBot="1">
      <c r="A32" s="677"/>
      <c r="B32" s="680"/>
      <c r="C32" s="665"/>
      <c r="D32" s="683"/>
      <c r="E32" s="686"/>
      <c r="F32" s="689"/>
      <c r="G32" s="128"/>
      <c r="H32" s="129"/>
      <c r="I32" s="130"/>
      <c r="J32" s="125"/>
      <c r="K32" s="126"/>
      <c r="L32" s="131"/>
      <c r="M32" s="132"/>
      <c r="N32" s="91"/>
      <c r="P32" s="431">
        <v>1986</v>
      </c>
      <c r="Q32" s="432">
        <v>16811.400000000001</v>
      </c>
      <c r="S32" s="97"/>
      <c r="Y32" s="97"/>
      <c r="Z32" s="97"/>
      <c r="AA32" s="97"/>
      <c r="AB32" s="97"/>
      <c r="AC32" s="97"/>
    </row>
    <row r="33" spans="1:29" ht="16.5" thickBot="1">
      <c r="A33" s="678"/>
      <c r="B33" s="681"/>
      <c r="C33" s="666"/>
      <c r="D33" s="684"/>
      <c r="E33" s="687"/>
      <c r="F33" s="690"/>
      <c r="G33" s="654" t="s">
        <v>141</v>
      </c>
      <c r="H33" s="655"/>
      <c r="I33" s="655"/>
      <c r="J33" s="133">
        <f>SUM(J26:J32)</f>
        <v>2437.7457404980341</v>
      </c>
      <c r="K33" s="134"/>
      <c r="L33" s="316"/>
      <c r="M33" s="135"/>
      <c r="N33" s="91"/>
      <c r="P33" s="431">
        <v>1987</v>
      </c>
      <c r="Q33" s="432">
        <v>20510</v>
      </c>
      <c r="S33" s="97"/>
      <c r="Y33" s="97"/>
      <c r="Z33" s="97"/>
      <c r="AA33" s="97"/>
      <c r="AB33" s="97"/>
      <c r="AC33" s="97"/>
    </row>
    <row r="34" spans="1:29" s="140" customFormat="1" ht="12" thickBot="1">
      <c r="A34" s="136"/>
      <c r="B34" s="137"/>
      <c r="C34" s="137"/>
      <c r="D34" s="656"/>
      <c r="E34" s="657"/>
      <c r="F34" s="137"/>
      <c r="G34" s="137"/>
      <c r="H34" s="137"/>
      <c r="I34" s="137"/>
      <c r="J34" s="137"/>
      <c r="K34" s="137"/>
      <c r="L34" s="308"/>
      <c r="M34" s="138"/>
      <c r="N34" s="139"/>
      <c r="O34" s="139"/>
      <c r="P34" s="441">
        <v>1981</v>
      </c>
      <c r="Q34" s="442">
        <v>5700</v>
      </c>
    </row>
    <row r="35" spans="1:29">
      <c r="A35" s="658"/>
      <c r="B35" s="661"/>
      <c r="C35" s="664"/>
      <c r="D35" s="667"/>
      <c r="E35" s="670"/>
      <c r="F35" s="673"/>
      <c r="G35" s="141"/>
      <c r="H35" s="120"/>
      <c r="I35" s="142"/>
      <c r="J35" s="122"/>
      <c r="K35" s="123"/>
      <c r="L35" s="124"/>
      <c r="M35" s="143"/>
      <c r="P35" s="443">
        <v>1988</v>
      </c>
      <c r="Q35" s="444">
        <v>25637.4</v>
      </c>
    </row>
    <row r="36" spans="1:29">
      <c r="A36" s="659"/>
      <c r="B36" s="662"/>
      <c r="C36" s="665"/>
      <c r="D36" s="668"/>
      <c r="E36" s="671"/>
      <c r="F36" s="674"/>
      <c r="G36" s="435"/>
      <c r="H36" s="436"/>
      <c r="I36" s="445"/>
      <c r="J36" s="122"/>
      <c r="K36" s="123"/>
      <c r="L36" s="144"/>
      <c r="M36" s="189"/>
      <c r="P36" s="446">
        <v>1989</v>
      </c>
      <c r="Q36" s="447">
        <v>32559.599999999999</v>
      </c>
    </row>
    <row r="37" spans="1:29">
      <c r="A37" s="659"/>
      <c r="B37" s="662"/>
      <c r="C37" s="665"/>
      <c r="D37" s="668"/>
      <c r="E37" s="671"/>
      <c r="F37" s="674"/>
      <c r="G37" s="435"/>
      <c r="H37" s="436"/>
      <c r="I37" s="445"/>
      <c r="J37" s="122"/>
      <c r="K37" s="123"/>
      <c r="L37" s="124"/>
      <c r="M37" s="189"/>
      <c r="P37" s="448">
        <v>1990</v>
      </c>
      <c r="Q37" s="449">
        <v>41025.1</v>
      </c>
    </row>
    <row r="38" spans="1:29" ht="13.5" thickBot="1">
      <c r="A38" s="659"/>
      <c r="B38" s="662"/>
      <c r="C38" s="665"/>
      <c r="D38" s="668"/>
      <c r="E38" s="671"/>
      <c r="F38" s="674"/>
      <c r="G38" s="435"/>
      <c r="H38" s="145"/>
      <c r="I38" s="445"/>
      <c r="J38" s="122"/>
      <c r="K38" s="123"/>
      <c r="L38" s="124"/>
      <c r="M38" s="189"/>
      <c r="P38" s="448">
        <v>1991</v>
      </c>
      <c r="Q38" s="449">
        <v>51720</v>
      </c>
      <c r="R38" s="97"/>
      <c r="X38" s="97"/>
      <c r="Y38" s="97"/>
      <c r="Z38" s="97"/>
      <c r="AA38" s="97"/>
      <c r="AB38" s="97"/>
    </row>
    <row r="39" spans="1:29" ht="12.75" customHeight="1" thickBot="1">
      <c r="A39" s="660"/>
      <c r="B39" s="663"/>
      <c r="C39" s="666"/>
      <c r="D39" s="669"/>
      <c r="E39" s="672"/>
      <c r="F39" s="675"/>
      <c r="G39" s="654"/>
      <c r="H39" s="655"/>
      <c r="I39" s="655"/>
      <c r="J39" s="133"/>
      <c r="K39" s="134"/>
      <c r="L39" s="316"/>
      <c r="M39" s="146"/>
      <c r="P39" s="448">
        <v>1992</v>
      </c>
      <c r="Q39" s="449">
        <v>65190</v>
      </c>
      <c r="R39" s="97"/>
      <c r="X39" s="97"/>
      <c r="Y39" s="97"/>
      <c r="Z39" s="97"/>
      <c r="AA39" s="97"/>
      <c r="AB39" s="97"/>
    </row>
    <row r="40" spans="1:29">
      <c r="A40" s="147"/>
      <c r="B40" s="148"/>
      <c r="C40" s="149"/>
      <c r="D40" s="149"/>
      <c r="E40" s="150"/>
      <c r="F40" s="151"/>
      <c r="G40" s="152"/>
      <c r="H40" s="153"/>
      <c r="I40" s="154"/>
      <c r="J40" s="154"/>
      <c r="K40" s="154"/>
      <c r="L40" s="154"/>
      <c r="M40" s="155"/>
      <c r="P40" s="450">
        <v>1993</v>
      </c>
      <c r="Q40" s="432">
        <v>81510</v>
      </c>
      <c r="R40" s="97"/>
      <c r="X40" s="97"/>
      <c r="Y40" s="97"/>
      <c r="Z40" s="97"/>
      <c r="AA40" s="97"/>
      <c r="AB40" s="97"/>
    </row>
    <row r="41" spans="1:29" ht="12.75" customHeight="1">
      <c r="A41" s="111" t="s">
        <v>45</v>
      </c>
      <c r="B41" s="112">
        <v>2</v>
      </c>
      <c r="C41" s="635" t="e">
        <f>VLOOKUP(B41,Conformación!$A$5:$N$129,2,FALSE)</f>
        <v>#N/A</v>
      </c>
      <c r="D41" s="635"/>
      <c r="E41" s="635"/>
      <c r="F41" s="635"/>
      <c r="G41" s="635"/>
      <c r="H41" s="635"/>
      <c r="I41" s="635"/>
      <c r="J41" s="309"/>
      <c r="K41" s="309"/>
      <c r="L41" s="309"/>
      <c r="M41" s="156"/>
      <c r="P41" s="450">
        <v>1994</v>
      </c>
      <c r="Q41" s="432">
        <v>98700</v>
      </c>
      <c r="R41" s="97"/>
      <c r="X41" s="97"/>
      <c r="Y41" s="97"/>
      <c r="Z41" s="97"/>
      <c r="AA41" s="97"/>
      <c r="AB41" s="97"/>
    </row>
    <row r="42" spans="1:29" ht="12.75" customHeight="1">
      <c r="A42" s="111"/>
      <c r="B42" s="111"/>
      <c r="C42" s="636" t="e">
        <f>VLOOKUP(B41,Conformación!$A$5:$N$129,4,FALSE)</f>
        <v>#N/A</v>
      </c>
      <c r="D42" s="636"/>
      <c r="E42" s="636"/>
      <c r="F42" s="636"/>
      <c r="G42" s="636"/>
      <c r="H42" s="636"/>
      <c r="I42" s="636"/>
      <c r="J42" s="310"/>
      <c r="K42" s="310"/>
      <c r="L42" s="310"/>
      <c r="M42" s="156"/>
      <c r="P42" s="450">
        <v>1995</v>
      </c>
      <c r="Q42" s="432">
        <v>118933.5</v>
      </c>
      <c r="R42" s="97"/>
      <c r="X42" s="97"/>
      <c r="Y42" s="97"/>
      <c r="Z42" s="97"/>
      <c r="AA42" s="97"/>
      <c r="AB42" s="97"/>
    </row>
    <row r="43" spans="1:29" ht="13.5" thickBot="1">
      <c r="P43" s="450">
        <v>1996</v>
      </c>
      <c r="Q43" s="432">
        <v>142125</v>
      </c>
    </row>
    <row r="44" spans="1:29" ht="52.5" customHeight="1" thickBot="1">
      <c r="A44" s="116" t="s">
        <v>126</v>
      </c>
      <c r="B44" s="117" t="s">
        <v>127</v>
      </c>
      <c r="C44" s="117" t="s">
        <v>128</v>
      </c>
      <c r="D44" s="637" t="s">
        <v>129</v>
      </c>
      <c r="E44" s="638"/>
      <c r="F44" s="117" t="s">
        <v>130</v>
      </c>
      <c r="G44" s="117" t="s">
        <v>107</v>
      </c>
      <c r="H44" s="117" t="s">
        <v>131</v>
      </c>
      <c r="I44" s="117" t="s">
        <v>110</v>
      </c>
      <c r="J44" s="117" t="s">
        <v>142</v>
      </c>
      <c r="K44" s="117" t="s">
        <v>132</v>
      </c>
      <c r="L44" s="311" t="s">
        <v>133</v>
      </c>
      <c r="M44" s="118" t="s">
        <v>111</v>
      </c>
      <c r="P44" s="450">
        <v>1997</v>
      </c>
      <c r="Q44" s="432">
        <v>172005</v>
      </c>
    </row>
    <row r="45" spans="1:29">
      <c r="A45" s="676" t="str">
        <f>A$7</f>
        <v>Residente de Obra</v>
      </c>
      <c r="B45" s="679"/>
      <c r="C45" s="664"/>
      <c r="D45" s="682"/>
      <c r="E45" s="685">
        <f>IF(D45=0,0,IF(D45&lt;D$7,"CUMPLE EL TIEMPO MÍNIMO REQUERIDO DE HABER TERMINADO Y APROBADO ESTUDIOS","NO CUMPLE EL TIEMPO MÍNIMO REQUERIDO DE HABER TERMINADO Y APROBADO ESTUDIOS"))</f>
        <v>0</v>
      </c>
      <c r="F45" s="691"/>
      <c r="G45" s="119"/>
      <c r="H45" s="120"/>
      <c r="I45" s="121"/>
      <c r="J45" s="122">
        <f>IF(I45=0,0,IF(H45&lt;D$26,"EXPERIENCIA ADQUIRIDA ANTES DEL GRADO",I45/VLOOKUP(YEAR(H45),$P$24:$Q$59,2,0)))</f>
        <v>0</v>
      </c>
      <c r="K45" s="123">
        <f>IF(I45&gt;=J$7,"cumple",0)</f>
        <v>0</v>
      </c>
      <c r="L45" s="124"/>
      <c r="M45" s="191"/>
      <c r="P45" s="450">
        <v>1998</v>
      </c>
      <c r="Q45" s="432">
        <v>203826</v>
      </c>
    </row>
    <row r="46" spans="1:29">
      <c r="A46" s="677"/>
      <c r="B46" s="680"/>
      <c r="C46" s="665"/>
      <c r="D46" s="683"/>
      <c r="E46" s="686"/>
      <c r="F46" s="689"/>
      <c r="G46" s="435"/>
      <c r="H46" s="436"/>
      <c r="I46" s="437"/>
      <c r="J46" s="122">
        <f t="shared" ref="J46:J47" si="2">IF(I46=0,0,IF(H46&lt;D$26,"EXPERIENCIA ADQUIRIDA ANTES DEL GRADO",I46/VLOOKUP(YEAR(H46),$P$24:$Q$59,2,0)))</f>
        <v>0</v>
      </c>
      <c r="K46" s="123">
        <f t="shared" ref="K46:K50" si="3">IF(I46&gt;=J$7,"cumple",0)</f>
        <v>0</v>
      </c>
      <c r="L46" s="124"/>
      <c r="M46" s="188"/>
      <c r="P46" s="443">
        <v>2002</v>
      </c>
      <c r="Q46" s="444">
        <v>309000</v>
      </c>
    </row>
    <row r="47" spans="1:29" ht="101.25" customHeight="1">
      <c r="A47" s="677"/>
      <c r="B47" s="680"/>
      <c r="C47" s="665"/>
      <c r="D47" s="683"/>
      <c r="E47" s="686"/>
      <c r="F47" s="689"/>
      <c r="G47" s="435"/>
      <c r="H47" s="436"/>
      <c r="I47" s="437"/>
      <c r="J47" s="122">
        <f t="shared" si="2"/>
        <v>0</v>
      </c>
      <c r="K47" s="123">
        <f t="shared" si="3"/>
        <v>0</v>
      </c>
      <c r="L47" s="127"/>
      <c r="M47" s="191"/>
      <c r="P47" s="443">
        <v>2003</v>
      </c>
      <c r="Q47" s="444">
        <v>332000</v>
      </c>
    </row>
    <row r="48" spans="1:29" ht="13.5" thickBot="1">
      <c r="A48" s="677"/>
      <c r="B48" s="680"/>
      <c r="C48" s="665"/>
      <c r="D48" s="683"/>
      <c r="E48" s="686"/>
      <c r="F48" s="689"/>
      <c r="G48" s="128"/>
      <c r="H48" s="129"/>
      <c r="I48" s="130"/>
      <c r="J48" s="122">
        <f>IF(I48=0,0,IF(H48&lt;D$26,"EXPERIENCIA ADQUIRIDA ANTES DEL GRADO",I48/VLOOKUP(YEAR(H48),$P$24:$Q$59,2,0)))</f>
        <v>0</v>
      </c>
      <c r="K48" s="123">
        <f t="shared" si="3"/>
        <v>0</v>
      </c>
      <c r="L48" s="131"/>
      <c r="M48" s="132"/>
      <c r="P48" s="443">
        <v>2004</v>
      </c>
      <c r="Q48" s="444">
        <v>358000</v>
      </c>
      <c r="R48" s="97"/>
      <c r="X48" s="97"/>
      <c r="Y48" s="97"/>
      <c r="Z48" s="97"/>
      <c r="AA48" s="97"/>
      <c r="AB48" s="97"/>
    </row>
    <row r="49" spans="1:28" ht="16.5" thickBot="1">
      <c r="A49" s="678"/>
      <c r="B49" s="681"/>
      <c r="C49" s="666"/>
      <c r="D49" s="684"/>
      <c r="E49" s="687"/>
      <c r="F49" s="690"/>
      <c r="G49" s="654"/>
      <c r="H49" s="655"/>
      <c r="I49" s="655"/>
      <c r="J49" s="122">
        <f>IF(I49=0,0,IF(H49&lt;D$26,"EXPERIENCIA ADQUIRIDA ANTES DEL GRADO",I49/VLOOKUP(YEAR(H49),$P$24:$Q$59,2,0)))</f>
        <v>0</v>
      </c>
      <c r="K49" s="123">
        <f t="shared" si="3"/>
        <v>0</v>
      </c>
      <c r="L49" s="316"/>
      <c r="M49" s="146"/>
      <c r="P49" s="443">
        <v>2005</v>
      </c>
      <c r="Q49" s="444">
        <v>381500</v>
      </c>
    </row>
    <row r="50" spans="1:28" s="140" customFormat="1" ht="13.5" thickBot="1">
      <c r="A50" s="136"/>
      <c r="B50" s="137"/>
      <c r="C50" s="137"/>
      <c r="D50" s="656"/>
      <c r="E50" s="657"/>
      <c r="F50" s="137"/>
      <c r="G50" s="137"/>
      <c r="H50" s="137"/>
      <c r="I50" s="137"/>
      <c r="J50" s="125"/>
      <c r="K50" s="123">
        <f t="shared" si="3"/>
        <v>0</v>
      </c>
      <c r="L50" s="308"/>
      <c r="M50" s="138"/>
      <c r="N50" s="139"/>
      <c r="O50" s="139"/>
      <c r="P50" s="441">
        <v>2006</v>
      </c>
      <c r="Q50" s="442">
        <v>408000</v>
      </c>
    </row>
    <row r="51" spans="1:28">
      <c r="A51" s="658"/>
      <c r="B51" s="661"/>
      <c r="C51" s="664"/>
      <c r="D51" s="667"/>
      <c r="E51" s="670"/>
      <c r="F51" s="673"/>
      <c r="G51" s="141"/>
      <c r="H51" s="120"/>
      <c r="I51" s="142"/>
      <c r="J51" s="122"/>
      <c r="K51" s="123"/>
      <c r="L51" s="124"/>
      <c r="M51" s="143"/>
      <c r="P51" s="443">
        <v>2007</v>
      </c>
      <c r="Q51" s="444">
        <v>433700</v>
      </c>
    </row>
    <row r="52" spans="1:28">
      <c r="A52" s="659"/>
      <c r="B52" s="662"/>
      <c r="C52" s="665"/>
      <c r="D52" s="668"/>
      <c r="E52" s="671"/>
      <c r="F52" s="674"/>
      <c r="G52" s="435"/>
      <c r="H52" s="436"/>
      <c r="I52" s="445"/>
      <c r="J52" s="122"/>
      <c r="K52" s="123"/>
      <c r="L52" s="144"/>
      <c r="M52" s="189"/>
      <c r="P52" s="446">
        <v>2008</v>
      </c>
      <c r="Q52" s="447">
        <v>461500</v>
      </c>
    </row>
    <row r="53" spans="1:28">
      <c r="A53" s="659"/>
      <c r="B53" s="662"/>
      <c r="C53" s="665"/>
      <c r="D53" s="668"/>
      <c r="E53" s="671"/>
      <c r="F53" s="674"/>
      <c r="G53" s="435"/>
      <c r="H53" s="436"/>
      <c r="I53" s="445"/>
      <c r="J53" s="122"/>
      <c r="K53" s="123"/>
      <c r="L53" s="124"/>
      <c r="M53" s="189"/>
      <c r="P53" s="448">
        <v>2009</v>
      </c>
      <c r="Q53" s="449">
        <v>496900</v>
      </c>
    </row>
    <row r="54" spans="1:28" ht="13.5" thickBot="1">
      <c r="A54" s="659"/>
      <c r="B54" s="662"/>
      <c r="C54" s="665"/>
      <c r="D54" s="668"/>
      <c r="E54" s="671"/>
      <c r="F54" s="674"/>
      <c r="G54" s="435"/>
      <c r="H54" s="145"/>
      <c r="I54" s="445"/>
      <c r="J54" s="122"/>
      <c r="K54" s="123"/>
      <c r="L54" s="124"/>
      <c r="M54" s="189"/>
      <c r="P54" s="448">
        <v>2010</v>
      </c>
      <c r="Q54" s="449">
        <v>515000</v>
      </c>
      <c r="R54" s="97"/>
      <c r="X54" s="97"/>
      <c r="Y54" s="97"/>
      <c r="Z54" s="97"/>
      <c r="AA54" s="97"/>
      <c r="AB54" s="97"/>
    </row>
    <row r="55" spans="1:28" ht="12.75" customHeight="1" thickBot="1">
      <c r="A55" s="660"/>
      <c r="B55" s="663"/>
      <c r="C55" s="666"/>
      <c r="D55" s="669"/>
      <c r="E55" s="672"/>
      <c r="F55" s="675"/>
      <c r="G55" s="654"/>
      <c r="H55" s="655"/>
      <c r="I55" s="655"/>
      <c r="J55" s="133"/>
      <c r="K55" s="134"/>
      <c r="L55" s="316"/>
      <c r="M55" s="146"/>
      <c r="P55" s="448">
        <v>2011</v>
      </c>
      <c r="Q55" s="449">
        <v>535600</v>
      </c>
      <c r="R55" s="97"/>
      <c r="X55" s="97"/>
      <c r="Y55" s="97"/>
      <c r="Z55" s="97"/>
      <c r="AA55" s="97"/>
      <c r="AB55" s="97"/>
    </row>
    <row r="56" spans="1:28">
      <c r="A56" s="147"/>
      <c r="B56" s="148"/>
      <c r="C56" s="149"/>
      <c r="D56" s="149"/>
      <c r="E56" s="150"/>
      <c r="F56" s="151"/>
      <c r="G56" s="152"/>
      <c r="H56" s="153"/>
      <c r="I56" s="154"/>
      <c r="J56" s="154"/>
      <c r="K56" s="154"/>
      <c r="L56" s="154"/>
      <c r="M56" s="155"/>
      <c r="P56" s="448">
        <v>2012</v>
      </c>
      <c r="Q56" s="449">
        <v>566700</v>
      </c>
      <c r="R56" s="97"/>
      <c r="X56" s="97"/>
      <c r="Y56" s="97"/>
      <c r="Z56" s="97"/>
      <c r="AA56" s="97"/>
      <c r="AB56" s="97"/>
    </row>
    <row r="57" spans="1:28" ht="12.75" customHeight="1">
      <c r="A57" s="111" t="s">
        <v>45</v>
      </c>
      <c r="B57" s="112">
        <v>3</v>
      </c>
      <c r="C57" s="635" t="str">
        <f>VLOOKUP(B57,Conformación!$A$5:$N$129,2,FALSE)</f>
        <v>CONSORCIO INTRA</v>
      </c>
      <c r="D57" s="635"/>
      <c r="E57" s="635"/>
      <c r="F57" s="635"/>
      <c r="G57" s="635"/>
      <c r="H57" s="635"/>
      <c r="I57" s="635"/>
      <c r="J57" s="309"/>
      <c r="K57" s="309"/>
      <c r="L57" s="309"/>
      <c r="M57" s="156"/>
      <c r="P57" s="448">
        <v>2013</v>
      </c>
      <c r="Q57" s="451">
        <v>581900</v>
      </c>
    </row>
    <row r="58" spans="1:28" ht="12.75" customHeight="1">
      <c r="A58" s="111"/>
      <c r="B58" s="111"/>
      <c r="C58" s="636" t="str">
        <f>VLOOKUP(B57,Conformación!$A$5:$N$129,4,FALSE)</f>
        <v xml:space="preserve">(Luis Rafael Castillo Vargas 60% - JORGE HEDDY MENESES RENGIFO 40% -  0%- 0%- 0%) </v>
      </c>
      <c r="D58" s="636"/>
      <c r="E58" s="636"/>
      <c r="F58" s="636"/>
      <c r="G58" s="636"/>
      <c r="H58" s="636"/>
      <c r="I58" s="636"/>
      <c r="J58" s="310"/>
      <c r="K58" s="310"/>
      <c r="L58" s="310"/>
      <c r="M58" s="156"/>
      <c r="P58" s="448">
        <v>2014</v>
      </c>
      <c r="Q58" s="452">
        <v>616000</v>
      </c>
    </row>
    <row r="59" spans="1:28" ht="13.5" thickBot="1">
      <c r="P59" s="448">
        <v>2015</v>
      </c>
      <c r="Q59" s="452">
        <v>644350</v>
      </c>
    </row>
    <row r="60" spans="1:28" ht="50.25" customHeight="1" thickBot="1">
      <c r="A60" s="116" t="s">
        <v>126</v>
      </c>
      <c r="B60" s="117" t="s">
        <v>127</v>
      </c>
      <c r="C60" s="117" t="s">
        <v>128</v>
      </c>
      <c r="D60" s="637" t="s">
        <v>129</v>
      </c>
      <c r="E60" s="638"/>
      <c r="F60" s="117" t="s">
        <v>130</v>
      </c>
      <c r="G60" s="117" t="s">
        <v>107</v>
      </c>
      <c r="H60" s="117" t="s">
        <v>131</v>
      </c>
      <c r="I60" s="117" t="s">
        <v>110</v>
      </c>
      <c r="J60" s="117" t="s">
        <v>142</v>
      </c>
      <c r="K60" s="117" t="s">
        <v>132</v>
      </c>
      <c r="L60" s="311" t="s">
        <v>133</v>
      </c>
      <c r="M60" s="118" t="s">
        <v>111</v>
      </c>
      <c r="O60" s="157"/>
      <c r="P60" s="157">
        <v>2016</v>
      </c>
      <c r="Q60" s="158">
        <v>689500</v>
      </c>
    </row>
    <row r="61" spans="1:28" ht="38.25">
      <c r="A61" s="676" t="str">
        <f>A$7</f>
        <v>Residente de Obra</v>
      </c>
      <c r="B61" s="679" t="s">
        <v>143</v>
      </c>
      <c r="C61" s="664" t="s">
        <v>144</v>
      </c>
      <c r="D61" s="682">
        <v>34382</v>
      </c>
      <c r="E61" s="685" t="str">
        <f>IF(D61=0,0,IF(D61&lt;D$7,"CUMPLE EL TIEMPO MÍNIMO REQUERIDO DE HABER TERMINADO Y APROBADO ESTUDIOS","NO CUMPLE EL TIEMPO MÍNIMO REQUERIDO DE HABER TERMINADO Y APROBADO ESTUDIOS"))</f>
        <v>CUMPLE EL TIEMPO MÍNIMO REQUERIDO DE HABER TERMINADO Y APROBADO ESTUDIOS</v>
      </c>
      <c r="F61" s="691" t="s">
        <v>145</v>
      </c>
      <c r="G61" s="119" t="s">
        <v>146</v>
      </c>
      <c r="H61" s="120">
        <v>42390</v>
      </c>
      <c r="I61" s="121">
        <v>1173126960</v>
      </c>
      <c r="J61" s="122">
        <f>IF(I61=0,0,IF(H61&lt;D$26,"EXPERIENCIA ADQUIRIDA ANTES DEL GRADO",I61/VLOOKUP(YEAR(H61),$P$24:$Q$62,2,0)))</f>
        <v>1701.4169108049311</v>
      </c>
      <c r="K61" s="123" t="str">
        <f>IF(I61&gt;=J$7,"cumple",0)</f>
        <v>cumple</v>
      </c>
      <c r="L61" s="124">
        <v>156</v>
      </c>
      <c r="M61" s="191" t="s">
        <v>147</v>
      </c>
      <c r="P61" s="450">
        <v>2017</v>
      </c>
      <c r="Q61" s="432">
        <v>717737</v>
      </c>
    </row>
    <row r="62" spans="1:28" ht="87" customHeight="1">
      <c r="A62" s="677"/>
      <c r="B62" s="680"/>
      <c r="C62" s="665"/>
      <c r="D62" s="683"/>
      <c r="E62" s="686"/>
      <c r="F62" s="689"/>
      <c r="G62" s="435" t="s">
        <v>148</v>
      </c>
      <c r="H62" s="436">
        <v>41642</v>
      </c>
      <c r="I62" s="437">
        <v>190008570</v>
      </c>
      <c r="J62" s="122">
        <f>IF(I62=0,0,IF(H62&lt;D$26,"EXPERIENCIA ADQUIRIDA ANTES DEL GRADO",I62/VLOOKUP(YEAR(H62),$P$24:$Q$62,2,0)))</f>
        <v>308.45547077922078</v>
      </c>
      <c r="K62" s="123" t="str">
        <f t="shared" ref="K62:K65" si="4">IF(I62&gt;=J$7,"cumple",0)</f>
        <v>cumple</v>
      </c>
      <c r="L62" s="124"/>
      <c r="M62" s="188"/>
      <c r="P62" s="443">
        <v>2001</v>
      </c>
      <c r="Q62" s="444">
        <v>286000</v>
      </c>
    </row>
    <row r="63" spans="1:28">
      <c r="A63" s="677"/>
      <c r="B63" s="680"/>
      <c r="C63" s="665"/>
      <c r="D63" s="683"/>
      <c r="E63" s="686"/>
      <c r="F63" s="689"/>
      <c r="G63" s="435"/>
      <c r="H63" s="436"/>
      <c r="I63" s="437"/>
      <c r="J63" s="122">
        <f t="shared" ref="J63" si="5">IF(I63=0,0,IF(H63&lt;D$26,"EXPERIENCIA ADQUIRIDA ANTES DEL GRADO",I63/VLOOKUP(YEAR(H63),$P$24:$Q$59,2,0)))</f>
        <v>0</v>
      </c>
      <c r="K63" s="123">
        <f t="shared" si="4"/>
        <v>0</v>
      </c>
      <c r="L63" s="127"/>
      <c r="M63" s="191"/>
      <c r="P63" s="443"/>
      <c r="Q63" s="444"/>
    </row>
    <row r="64" spans="1:28" ht="13.5" thickBot="1">
      <c r="A64" s="677"/>
      <c r="B64" s="680"/>
      <c r="C64" s="665"/>
      <c r="D64" s="683"/>
      <c r="E64" s="686"/>
      <c r="F64" s="689"/>
      <c r="G64" s="128"/>
      <c r="H64" s="129"/>
      <c r="I64" s="130"/>
      <c r="J64" s="122">
        <f>IF(I64=0,0,IF(H64&lt;D$26,"EXPERIENCIA ADQUIRIDA ANTES DEL GRADO",I64/VLOOKUP(YEAR(H64),$P$24:$Q$59,2,0)))</f>
        <v>0</v>
      </c>
      <c r="K64" s="123">
        <f t="shared" si="4"/>
        <v>0</v>
      </c>
      <c r="L64" s="131"/>
      <c r="M64" s="132"/>
      <c r="P64" s="443"/>
      <c r="Q64" s="444"/>
      <c r="R64" s="97"/>
      <c r="X64" s="97"/>
      <c r="Y64" s="97"/>
      <c r="Z64" s="97"/>
      <c r="AA64" s="97"/>
      <c r="AB64" s="97"/>
    </row>
    <row r="65" spans="1:28" ht="19.5" customHeight="1" thickBot="1">
      <c r="A65" s="678"/>
      <c r="B65" s="681"/>
      <c r="C65" s="666"/>
      <c r="D65" s="684"/>
      <c r="E65" s="687"/>
      <c r="F65" s="690"/>
      <c r="G65" s="654" t="s">
        <v>149</v>
      </c>
      <c r="H65" s="655"/>
      <c r="I65" s="655"/>
      <c r="J65" s="122">
        <f>IF(I65=0,0,IF(H65&lt;D$26,"EXPERIENCIA ADQUIRIDA ANTES DEL GRADO",I65/VLOOKUP(YEAR(H65),$P$24:$Q$59,2,0)))</f>
        <v>0</v>
      </c>
      <c r="K65" s="123">
        <f t="shared" si="4"/>
        <v>0</v>
      </c>
      <c r="L65" s="316"/>
      <c r="M65" s="146"/>
      <c r="P65" s="443"/>
      <c r="Q65" s="444"/>
    </row>
    <row r="66" spans="1:28" s="140" customFormat="1" ht="12" thickBot="1">
      <c r="A66" s="136"/>
      <c r="B66" s="137"/>
      <c r="C66" s="137"/>
      <c r="D66" s="656"/>
      <c r="E66" s="657"/>
      <c r="F66" s="137"/>
      <c r="G66" s="137"/>
      <c r="H66" s="137"/>
      <c r="I66" s="137"/>
      <c r="J66" s="137"/>
      <c r="K66" s="137"/>
      <c r="L66" s="308"/>
      <c r="M66" s="138"/>
      <c r="N66" s="139"/>
      <c r="O66" s="139"/>
      <c r="P66" s="441"/>
      <c r="Q66" s="442"/>
    </row>
    <row r="67" spans="1:28">
      <c r="A67" s="658"/>
      <c r="B67" s="661"/>
      <c r="C67" s="664"/>
      <c r="D67" s="667"/>
      <c r="E67" s="670"/>
      <c r="F67" s="673"/>
      <c r="G67" s="141"/>
      <c r="H67" s="120"/>
      <c r="I67" s="142"/>
      <c r="J67" s="122"/>
      <c r="K67" s="123"/>
      <c r="L67" s="124"/>
      <c r="M67" s="143"/>
      <c r="P67" s="443"/>
      <c r="Q67" s="444"/>
    </row>
    <row r="68" spans="1:28">
      <c r="A68" s="659"/>
      <c r="B68" s="662"/>
      <c r="C68" s="665"/>
      <c r="D68" s="668"/>
      <c r="E68" s="671"/>
      <c r="F68" s="674"/>
      <c r="G68" s="435"/>
      <c r="H68" s="436"/>
      <c r="I68" s="445"/>
      <c r="J68" s="122"/>
      <c r="K68" s="123"/>
      <c r="L68" s="144"/>
      <c r="M68" s="189"/>
      <c r="P68" s="446"/>
      <c r="Q68" s="447"/>
    </row>
    <row r="69" spans="1:28">
      <c r="A69" s="659"/>
      <c r="B69" s="662"/>
      <c r="C69" s="665"/>
      <c r="D69" s="668"/>
      <c r="E69" s="671"/>
      <c r="F69" s="674"/>
      <c r="G69" s="435"/>
      <c r="H69" s="436"/>
      <c r="I69" s="445"/>
      <c r="J69" s="122"/>
      <c r="K69" s="123"/>
      <c r="L69" s="124"/>
      <c r="M69" s="189"/>
      <c r="P69" s="448"/>
      <c r="Q69" s="449"/>
    </row>
    <row r="70" spans="1:28" ht="13.5" thickBot="1">
      <c r="A70" s="659"/>
      <c r="B70" s="662"/>
      <c r="C70" s="665"/>
      <c r="D70" s="668"/>
      <c r="E70" s="671"/>
      <c r="F70" s="674"/>
      <c r="G70" s="435"/>
      <c r="H70" s="145"/>
      <c r="I70" s="445"/>
      <c r="J70" s="122"/>
      <c r="K70" s="123"/>
      <c r="L70" s="124"/>
      <c r="M70" s="189"/>
      <c r="P70" s="448"/>
      <c r="Q70" s="449"/>
      <c r="R70" s="97"/>
      <c r="X70" s="97"/>
      <c r="Y70" s="97"/>
      <c r="Z70" s="97"/>
      <c r="AA70" s="97"/>
      <c r="AB70" s="97"/>
    </row>
    <row r="71" spans="1:28" ht="12.75" customHeight="1" thickBot="1">
      <c r="A71" s="660"/>
      <c r="B71" s="663"/>
      <c r="C71" s="666"/>
      <c r="D71" s="669"/>
      <c r="E71" s="672"/>
      <c r="F71" s="675"/>
      <c r="G71" s="654"/>
      <c r="H71" s="655"/>
      <c r="I71" s="655"/>
      <c r="J71" s="133"/>
      <c r="K71" s="134"/>
      <c r="L71" s="316"/>
      <c r="M71" s="146"/>
      <c r="P71" s="448"/>
      <c r="Q71" s="449"/>
      <c r="R71" s="97"/>
      <c r="X71" s="97"/>
      <c r="Y71" s="97"/>
      <c r="Z71" s="97"/>
      <c r="AA71" s="97"/>
      <c r="AB71" s="97"/>
    </row>
    <row r="72" spans="1:28" ht="12.75" customHeight="1">
      <c r="A72" s="147"/>
      <c r="B72" s="148"/>
      <c r="C72" s="149"/>
      <c r="D72" s="149"/>
      <c r="E72" s="150"/>
      <c r="F72" s="151"/>
      <c r="G72" s="152"/>
      <c r="H72" s="153"/>
      <c r="I72" s="154"/>
      <c r="J72" s="154"/>
      <c r="K72" s="154"/>
      <c r="L72" s="154"/>
      <c r="M72" s="155"/>
    </row>
    <row r="73" spans="1:28" ht="12.75" customHeight="1">
      <c r="A73" s="111" t="s">
        <v>45</v>
      </c>
      <c r="B73" s="112">
        <v>4</v>
      </c>
      <c r="C73" s="635" t="str">
        <f>VLOOKUP(B73,Conformación!$A$5:$N$129,2,FALSE)</f>
        <v xml:space="preserve">CONSORCIO INTRADOMICILIARIAS 2018 </v>
      </c>
      <c r="D73" s="635"/>
      <c r="E73" s="635"/>
      <c r="F73" s="635"/>
      <c r="G73" s="635"/>
      <c r="H73" s="635"/>
      <c r="I73" s="635"/>
      <c r="J73" s="309"/>
      <c r="K73" s="309"/>
      <c r="L73" s="309"/>
      <c r="M73" s="156"/>
    </row>
    <row r="74" spans="1:28" ht="12.75" customHeight="1">
      <c r="A74" s="111"/>
      <c r="B74" s="111"/>
      <c r="C74" s="636" t="str">
        <f>VLOOKUP(B73,Conformación!$A$5:$N$129,4,FALSE)</f>
        <v xml:space="preserve">(WILLIAM CARDONA OLMOS SAS 30% - William Cardona Olmos 70% -  0%- 0%- 0%) </v>
      </c>
      <c r="D74" s="636"/>
      <c r="E74" s="636"/>
      <c r="F74" s="636"/>
      <c r="G74" s="636"/>
      <c r="H74" s="636"/>
      <c r="I74" s="636"/>
      <c r="J74" s="310"/>
      <c r="K74" s="310"/>
      <c r="L74" s="310"/>
      <c r="M74" s="156"/>
    </row>
    <row r="75" spans="1:28" ht="13.5" thickBot="1"/>
    <row r="76" spans="1:28" ht="12.75" customHeight="1" thickBot="1">
      <c r="A76" s="116" t="s">
        <v>126</v>
      </c>
      <c r="B76" s="117" t="s">
        <v>127</v>
      </c>
      <c r="C76" s="117" t="s">
        <v>128</v>
      </c>
      <c r="D76" s="637" t="s">
        <v>129</v>
      </c>
      <c r="E76" s="638"/>
      <c r="F76" s="117" t="s">
        <v>130</v>
      </c>
      <c r="G76" s="117" t="s">
        <v>107</v>
      </c>
      <c r="H76" s="117" t="s">
        <v>131</v>
      </c>
      <c r="I76" s="117" t="s">
        <v>110</v>
      </c>
      <c r="J76" s="117" t="s">
        <v>96</v>
      </c>
      <c r="K76" s="117" t="s">
        <v>132</v>
      </c>
      <c r="L76" s="311" t="s">
        <v>150</v>
      </c>
      <c r="M76" s="118" t="s">
        <v>111</v>
      </c>
      <c r="O76" s="157"/>
    </row>
    <row r="77" spans="1:28" ht="60" customHeight="1">
      <c r="A77" s="676" t="str">
        <f>A$7</f>
        <v>Residente de Obra</v>
      </c>
      <c r="B77" s="679" t="s">
        <v>151</v>
      </c>
      <c r="C77" s="664" t="s">
        <v>152</v>
      </c>
      <c r="D77" s="682">
        <v>36664</v>
      </c>
      <c r="E77" s="685" t="str">
        <f>IF(D77=0,0,IF(D77&lt;D$7,"CUMPLE EL TIEMPO MÍNIMO REQUERIDO DE HABER TERMINADO Y APROBADO ESTUDIOS","NO CUMPLE EL TIEMPO MÍNIMO REQUERIDO DE HABER TERMINADO Y APROBADO ESTUDIOS"))</f>
        <v>CUMPLE EL TIEMPO MÍNIMO REQUERIDO DE HABER TERMINADO Y APROBADO ESTUDIOS</v>
      </c>
      <c r="F77" s="691" t="s">
        <v>145</v>
      </c>
      <c r="G77" s="119" t="s">
        <v>153</v>
      </c>
      <c r="H77" s="120">
        <v>36926</v>
      </c>
      <c r="I77" s="121">
        <v>849310085</v>
      </c>
      <c r="J77" s="122">
        <f>IF(I77=0,0,IF(H77&lt;D$77,"EXPERIENCIA ADQUIRIDA ANTES DEL GRADO",I77/VLOOKUP(YEAR(H77),$P$22:$Q$62,2,0)))</f>
        <v>2969.6156818181817</v>
      </c>
      <c r="K77" s="123" t="str">
        <f>IF(I77&gt;=J$7,"cumple",0)</f>
        <v>cumple</v>
      </c>
      <c r="L77" s="124">
        <v>147</v>
      </c>
      <c r="M77" s="177" t="s">
        <v>154</v>
      </c>
      <c r="P77" s="450"/>
      <c r="Q77" s="432"/>
    </row>
    <row r="78" spans="1:28" ht="38.25">
      <c r="A78" s="677"/>
      <c r="B78" s="680"/>
      <c r="C78" s="665"/>
      <c r="D78" s="683"/>
      <c r="E78" s="686"/>
      <c r="F78" s="689"/>
      <c r="G78" s="435" t="s">
        <v>155</v>
      </c>
      <c r="H78" s="436">
        <v>38025</v>
      </c>
      <c r="I78" s="437">
        <v>553757471</v>
      </c>
      <c r="J78" s="122">
        <f t="shared" ref="J78:J81" si="6">IF(I78=0,0,IF(H78&lt;D$77,"EXPERIENCIA ADQUIRIDA ANTES DEL GRADO",I78/VLOOKUP(YEAR(H78),$P$22:$Q$62,2,0)))</f>
        <v>1546.8085782122905</v>
      </c>
      <c r="K78" s="123" t="str">
        <f t="shared" ref="K78:K79" si="7">IF(I78&gt;=J$7,"cumple",0)</f>
        <v>cumple</v>
      </c>
      <c r="L78" s="124">
        <v>148</v>
      </c>
      <c r="M78" s="143"/>
      <c r="P78" s="450"/>
      <c r="Q78" s="432"/>
    </row>
    <row r="79" spans="1:28">
      <c r="A79" s="677"/>
      <c r="B79" s="680"/>
      <c r="C79" s="665"/>
      <c r="D79" s="683"/>
      <c r="E79" s="686"/>
      <c r="F79" s="689"/>
      <c r="G79" s="435"/>
      <c r="H79" s="436"/>
      <c r="I79" s="437"/>
      <c r="J79" s="122">
        <f t="shared" si="6"/>
        <v>0</v>
      </c>
      <c r="K79" s="123">
        <f t="shared" si="7"/>
        <v>0</v>
      </c>
      <c r="L79" s="124" t="s">
        <v>150</v>
      </c>
      <c r="M79" s="143"/>
      <c r="P79" s="450"/>
      <c r="Q79" s="432"/>
    </row>
    <row r="80" spans="1:28">
      <c r="A80" s="677"/>
      <c r="B80" s="680"/>
      <c r="C80" s="665"/>
      <c r="D80" s="683"/>
      <c r="E80" s="686"/>
      <c r="F80" s="689"/>
      <c r="G80" s="435"/>
      <c r="H80" s="436"/>
      <c r="I80" s="437"/>
      <c r="J80" s="122">
        <f t="shared" si="6"/>
        <v>0</v>
      </c>
      <c r="K80" s="123">
        <f t="shared" ref="K80:K81" si="8">IF(I80&gt;=J$7,"cumple",0)</f>
        <v>0</v>
      </c>
      <c r="L80" s="124" t="s">
        <v>150</v>
      </c>
      <c r="M80" s="143"/>
      <c r="P80" s="450"/>
      <c r="Q80" s="432"/>
    </row>
    <row r="81" spans="1:28">
      <c r="A81" s="677"/>
      <c r="B81" s="680"/>
      <c r="C81" s="665"/>
      <c r="D81" s="683"/>
      <c r="E81" s="686"/>
      <c r="F81" s="689"/>
      <c r="G81" s="435"/>
      <c r="H81" s="436"/>
      <c r="I81" s="437"/>
      <c r="J81" s="122">
        <f t="shared" si="6"/>
        <v>0</v>
      </c>
      <c r="K81" s="123">
        <f t="shared" si="8"/>
        <v>0</v>
      </c>
      <c r="L81" s="124" t="s">
        <v>150</v>
      </c>
      <c r="M81" s="143"/>
      <c r="P81" s="443"/>
      <c r="Q81" s="444"/>
    </row>
    <row r="82" spans="1:28" ht="96.75" customHeight="1">
      <c r="A82" s="677"/>
      <c r="B82" s="680"/>
      <c r="C82" s="665"/>
      <c r="D82" s="683"/>
      <c r="E82" s="686"/>
      <c r="F82" s="689"/>
      <c r="G82" s="438"/>
      <c r="H82" s="439"/>
      <c r="I82" s="440"/>
      <c r="J82" s="125"/>
      <c r="K82" s="126"/>
      <c r="L82" s="127"/>
      <c r="M82" s="189"/>
      <c r="P82" s="443"/>
      <c r="Q82" s="444"/>
    </row>
    <row r="83" spans="1:28" ht="13.5" thickBot="1">
      <c r="A83" s="677"/>
      <c r="B83" s="680"/>
      <c r="C83" s="665"/>
      <c r="D83" s="683"/>
      <c r="E83" s="686"/>
      <c r="F83" s="689"/>
      <c r="G83" s="128"/>
      <c r="H83" s="129"/>
      <c r="I83" s="130"/>
      <c r="J83" s="125"/>
      <c r="K83" s="126"/>
      <c r="L83" s="131"/>
      <c r="M83" s="132"/>
      <c r="P83" s="443"/>
      <c r="Q83" s="444"/>
      <c r="R83" s="97"/>
      <c r="X83" s="97"/>
      <c r="Y83" s="97"/>
      <c r="Z83" s="97"/>
      <c r="AA83" s="97"/>
      <c r="AB83" s="97"/>
    </row>
    <row r="84" spans="1:28" ht="16.5" thickBot="1">
      <c r="A84" s="678"/>
      <c r="B84" s="681"/>
      <c r="C84" s="666"/>
      <c r="D84" s="684"/>
      <c r="E84" s="687"/>
      <c r="F84" s="690"/>
      <c r="G84" s="654" t="s">
        <v>149</v>
      </c>
      <c r="H84" s="655"/>
      <c r="I84" s="655"/>
      <c r="J84" s="133">
        <f>SUM(J77:J83)</f>
        <v>4516.4242600304724</v>
      </c>
      <c r="K84" s="134"/>
      <c r="L84" s="316"/>
      <c r="M84" s="146"/>
      <c r="P84" s="443"/>
      <c r="Q84" s="444"/>
    </row>
    <row r="85" spans="1:28" s="140" customFormat="1" ht="12" thickBot="1">
      <c r="A85" s="136"/>
      <c r="B85" s="137"/>
      <c r="C85" s="137"/>
      <c r="D85" s="656"/>
      <c r="E85" s="657"/>
      <c r="F85" s="137"/>
      <c r="G85" s="137"/>
      <c r="H85" s="137"/>
      <c r="I85" s="137"/>
      <c r="J85" s="137"/>
      <c r="K85" s="137"/>
      <c r="L85" s="308"/>
      <c r="M85" s="138"/>
      <c r="N85" s="139"/>
      <c r="O85" s="139"/>
      <c r="P85" s="441"/>
      <c r="Q85" s="442"/>
    </row>
    <row r="86" spans="1:28">
      <c r="A86" s="658"/>
      <c r="B86" s="661"/>
      <c r="C86" s="664"/>
      <c r="D86" s="667"/>
      <c r="E86" s="670"/>
      <c r="F86" s="673"/>
      <c r="G86" s="141"/>
      <c r="H86" s="120"/>
      <c r="I86" s="142"/>
      <c r="J86" s="122"/>
      <c r="K86" s="123"/>
      <c r="L86" s="124"/>
      <c r="M86" s="143"/>
      <c r="P86" s="443"/>
      <c r="Q86" s="444"/>
    </row>
    <row r="87" spans="1:28">
      <c r="A87" s="659"/>
      <c r="B87" s="662"/>
      <c r="C87" s="665"/>
      <c r="D87" s="668"/>
      <c r="E87" s="671"/>
      <c r="F87" s="674"/>
      <c r="G87" s="435"/>
      <c r="H87" s="436"/>
      <c r="I87" s="445"/>
      <c r="J87" s="122"/>
      <c r="K87" s="123"/>
      <c r="L87" s="144"/>
      <c r="M87" s="189"/>
      <c r="P87" s="446"/>
      <c r="Q87" s="447"/>
    </row>
    <row r="88" spans="1:28">
      <c r="A88" s="659"/>
      <c r="B88" s="662"/>
      <c r="C88" s="665"/>
      <c r="D88" s="668"/>
      <c r="E88" s="671"/>
      <c r="F88" s="674"/>
      <c r="G88" s="435"/>
      <c r="H88" s="436"/>
      <c r="I88" s="445"/>
      <c r="J88" s="122"/>
      <c r="K88" s="123"/>
      <c r="L88" s="124"/>
      <c r="M88" s="189"/>
      <c r="P88" s="448"/>
      <c r="Q88" s="449"/>
    </row>
    <row r="89" spans="1:28" ht="13.5" thickBot="1">
      <c r="A89" s="659"/>
      <c r="B89" s="662"/>
      <c r="C89" s="665"/>
      <c r="D89" s="668"/>
      <c r="E89" s="671"/>
      <c r="F89" s="674"/>
      <c r="G89" s="435"/>
      <c r="H89" s="145"/>
      <c r="I89" s="445"/>
      <c r="J89" s="122"/>
      <c r="K89" s="123"/>
      <c r="L89" s="124"/>
      <c r="M89" s="189"/>
      <c r="P89" s="448"/>
      <c r="Q89" s="449"/>
      <c r="R89" s="97"/>
      <c r="X89" s="97"/>
      <c r="Y89" s="97"/>
      <c r="Z89" s="97"/>
      <c r="AA89" s="97"/>
      <c r="AB89" s="97"/>
    </row>
    <row r="90" spans="1:28" ht="12.75" customHeight="1" thickBot="1">
      <c r="A90" s="660"/>
      <c r="B90" s="663"/>
      <c r="C90" s="666"/>
      <c r="D90" s="669"/>
      <c r="E90" s="672"/>
      <c r="F90" s="675"/>
      <c r="G90" s="654"/>
      <c r="H90" s="655"/>
      <c r="I90" s="655"/>
      <c r="J90" s="133"/>
      <c r="K90" s="134"/>
      <c r="L90" s="316"/>
      <c r="M90" s="146"/>
      <c r="P90" s="448"/>
      <c r="Q90" s="449"/>
      <c r="R90" s="97"/>
      <c r="X90" s="97"/>
      <c r="Y90" s="97"/>
      <c r="Z90" s="97"/>
      <c r="AA90" s="97"/>
      <c r="AB90" s="97"/>
    </row>
    <row r="91" spans="1:28">
      <c r="A91" s="147"/>
      <c r="B91" s="148"/>
      <c r="C91" s="149"/>
      <c r="D91" s="149"/>
      <c r="E91" s="150"/>
      <c r="F91" s="151"/>
      <c r="G91" s="152"/>
      <c r="H91" s="153"/>
      <c r="I91" s="154"/>
      <c r="J91" s="154"/>
      <c r="K91" s="154"/>
      <c r="L91" s="154"/>
      <c r="M91" s="155"/>
    </row>
    <row r="92" spans="1:28" ht="12.75" customHeight="1">
      <c r="A92" s="111" t="s">
        <v>45</v>
      </c>
      <c r="B92" s="112">
        <v>5</v>
      </c>
      <c r="C92" s="635">
        <f>VLOOKUP(B92,Conformación!$A$5:$N$129,2,FALSE)</f>
        <v>0</v>
      </c>
      <c r="D92" s="635"/>
      <c r="E92" s="635"/>
      <c r="F92" s="635"/>
      <c r="G92" s="635"/>
      <c r="H92" s="635"/>
      <c r="I92" s="635"/>
      <c r="J92" s="309"/>
      <c r="K92" s="309"/>
      <c r="L92" s="309"/>
      <c r="M92" s="156"/>
    </row>
    <row r="93" spans="1:28" ht="12.75" customHeight="1">
      <c r="A93" s="111"/>
      <c r="B93" s="111"/>
      <c r="C93" s="636" t="str">
        <f>VLOOKUP(B92,Conformación!$A$5:$N$129,4,FALSE)</f>
        <v xml:space="preserve">( 0% -  0% -  0%- 0%- 0%) </v>
      </c>
      <c r="D93" s="636"/>
      <c r="E93" s="636"/>
      <c r="F93" s="636"/>
      <c r="G93" s="636"/>
      <c r="H93" s="636"/>
      <c r="I93" s="636"/>
      <c r="J93" s="310"/>
      <c r="K93" s="310"/>
      <c r="L93" s="310"/>
      <c r="M93" s="156"/>
    </row>
    <row r="94" spans="1:28" ht="13.5" thickBot="1"/>
    <row r="95" spans="1:28" ht="12.75" customHeight="1" thickBot="1">
      <c r="A95" s="116" t="s">
        <v>126</v>
      </c>
      <c r="B95" s="117" t="s">
        <v>127</v>
      </c>
      <c r="C95" s="117" t="s">
        <v>128</v>
      </c>
      <c r="D95" s="637" t="s">
        <v>129</v>
      </c>
      <c r="E95" s="638"/>
      <c r="F95" s="117" t="s">
        <v>130</v>
      </c>
      <c r="G95" s="117" t="s">
        <v>107</v>
      </c>
      <c r="H95" s="117" t="s">
        <v>131</v>
      </c>
      <c r="I95" s="117" t="s">
        <v>110</v>
      </c>
      <c r="J95" s="117" t="s">
        <v>96</v>
      </c>
      <c r="K95" s="117" t="s">
        <v>132</v>
      </c>
      <c r="L95" s="311" t="s">
        <v>150</v>
      </c>
      <c r="M95" s="118" t="s">
        <v>111</v>
      </c>
      <c r="O95" s="157"/>
    </row>
    <row r="96" spans="1:28" ht="51">
      <c r="A96" s="676" t="str">
        <f>A$7</f>
        <v>Residente de Obra</v>
      </c>
      <c r="B96" s="679" t="s">
        <v>156</v>
      </c>
      <c r="C96" s="664" t="s">
        <v>157</v>
      </c>
      <c r="D96" s="682">
        <v>30215</v>
      </c>
      <c r="E96" s="685" t="str">
        <f>IF(D96=0,0,IF(D96&lt;D$7,"CUMPLE EL TIEMPO MÍNIMO REQUERIDO DE HABER TERMINADO Y APROBADO ESTUDIOS","NO CUMPLE EL TIEMPO MÍNIMO REQUERIDO DE HABER TERMINADO Y APROBADO ESTUDIOS"))</f>
        <v>CUMPLE EL TIEMPO MÍNIMO REQUERIDO DE HABER TERMINADO Y APROBADO ESTUDIOS</v>
      </c>
      <c r="F96" s="691" t="s">
        <v>145</v>
      </c>
      <c r="G96" s="119" t="s">
        <v>158</v>
      </c>
      <c r="H96" s="120"/>
      <c r="I96" s="121">
        <v>1110404303</v>
      </c>
      <c r="J96" s="122" t="str">
        <f>IF(I96=0,0,IF(H96&lt;D$96,"EXPERIENCIA ADQUIRIDA ANTES DEL GRADO",I96/VLOOKUP(YEAR(H96),$P$24:$Q$59,2,0)))</f>
        <v>EXPERIENCIA ADQUIRIDA ANTES DEL GRADO</v>
      </c>
      <c r="K96" s="123" t="str">
        <f>IF(I96&gt;=J$7,"cumple",0)</f>
        <v>cumple</v>
      </c>
      <c r="L96" s="124">
        <v>228</v>
      </c>
      <c r="M96" s="176" t="s">
        <v>159</v>
      </c>
      <c r="P96" s="450"/>
      <c r="Q96" s="432"/>
    </row>
    <row r="97" spans="1:28" ht="25.5">
      <c r="A97" s="677"/>
      <c r="B97" s="680"/>
      <c r="C97" s="665"/>
      <c r="D97" s="683"/>
      <c r="E97" s="686"/>
      <c r="F97" s="689"/>
      <c r="G97" s="435" t="s">
        <v>160</v>
      </c>
      <c r="H97" s="436">
        <v>39447</v>
      </c>
      <c r="I97" s="437">
        <v>491429492</v>
      </c>
      <c r="J97" s="122">
        <f t="shared" ref="J97:J100" si="9">IF(I97=0,0,IF(H97&lt;D$96,"EXPERIENCIA ADQUIRIDA ANTES DEL GRADO",I97/VLOOKUP(YEAR(H97),$P$24:$Q$59,2,0)))</f>
        <v>1133.1092736914918</v>
      </c>
      <c r="K97" s="123" t="str">
        <f t="shared" ref="K97:K98" si="10">IF(I97&gt;=J$7,"cumple",0)</f>
        <v>cumple</v>
      </c>
      <c r="L97" s="124">
        <v>231</v>
      </c>
      <c r="M97" s="434" t="s">
        <v>161</v>
      </c>
      <c r="P97" s="450"/>
      <c r="Q97" s="432"/>
    </row>
    <row r="98" spans="1:28">
      <c r="A98" s="677"/>
      <c r="B98" s="680"/>
      <c r="C98" s="665"/>
      <c r="D98" s="683"/>
      <c r="E98" s="686"/>
      <c r="F98" s="689"/>
      <c r="G98" s="435"/>
      <c r="H98" s="436"/>
      <c r="I98" s="437"/>
      <c r="J98" s="122">
        <f t="shared" si="9"/>
        <v>0</v>
      </c>
      <c r="K98" s="123">
        <f t="shared" si="10"/>
        <v>0</v>
      </c>
      <c r="L98" s="124" t="s">
        <v>150</v>
      </c>
      <c r="M98" s="189"/>
      <c r="P98" s="450"/>
      <c r="Q98" s="432"/>
    </row>
    <row r="99" spans="1:28">
      <c r="A99" s="677"/>
      <c r="B99" s="680"/>
      <c r="C99" s="665"/>
      <c r="D99" s="683"/>
      <c r="E99" s="686"/>
      <c r="F99" s="689"/>
      <c r="G99" s="435"/>
      <c r="H99" s="436"/>
      <c r="I99" s="437"/>
      <c r="J99" s="122">
        <f t="shared" si="9"/>
        <v>0</v>
      </c>
      <c r="K99" s="123">
        <f>IF(I99&gt;=J$7,"cumple",0)</f>
        <v>0</v>
      </c>
      <c r="L99" s="124" t="s">
        <v>150</v>
      </c>
      <c r="M99" s="189"/>
      <c r="P99" s="450"/>
      <c r="Q99" s="432"/>
    </row>
    <row r="100" spans="1:28">
      <c r="A100" s="677"/>
      <c r="B100" s="680"/>
      <c r="C100" s="665"/>
      <c r="D100" s="683"/>
      <c r="E100" s="686"/>
      <c r="F100" s="689"/>
      <c r="G100" s="435"/>
      <c r="H100" s="436"/>
      <c r="I100" s="437"/>
      <c r="J100" s="122">
        <f t="shared" si="9"/>
        <v>0</v>
      </c>
      <c r="K100" s="123">
        <f t="shared" ref="K100" si="11">IF(I100&gt;=J$7,"cumple",0)</f>
        <v>0</v>
      </c>
      <c r="L100" s="124" t="s">
        <v>150</v>
      </c>
      <c r="M100" s="189"/>
      <c r="P100" s="443"/>
      <c r="Q100" s="444"/>
    </row>
    <row r="101" spans="1:28">
      <c r="A101" s="677"/>
      <c r="B101" s="680"/>
      <c r="C101" s="665"/>
      <c r="D101" s="683"/>
      <c r="E101" s="686"/>
      <c r="F101" s="689"/>
      <c r="G101" s="438"/>
      <c r="H101" s="439"/>
      <c r="I101" s="440"/>
      <c r="J101" s="125"/>
      <c r="K101" s="126"/>
      <c r="L101" s="127"/>
      <c r="M101" s="188"/>
      <c r="P101" s="443"/>
      <c r="Q101" s="444"/>
    </row>
    <row r="102" spans="1:28" ht="13.5" thickBot="1">
      <c r="A102" s="677"/>
      <c r="B102" s="680"/>
      <c r="C102" s="665"/>
      <c r="D102" s="683"/>
      <c r="E102" s="686"/>
      <c r="F102" s="689"/>
      <c r="G102" s="128"/>
      <c r="H102" s="129"/>
      <c r="I102" s="130"/>
      <c r="J102" s="125"/>
      <c r="K102" s="126"/>
      <c r="L102" s="131"/>
      <c r="M102" s="132"/>
      <c r="P102" s="443"/>
      <c r="Q102" s="444"/>
      <c r="R102" s="97"/>
      <c r="X102" s="97"/>
      <c r="Y102" s="97"/>
      <c r="Z102" s="97"/>
      <c r="AA102" s="97"/>
      <c r="AB102" s="97"/>
    </row>
    <row r="103" spans="1:28" ht="16.5" thickBot="1">
      <c r="A103" s="678"/>
      <c r="B103" s="681"/>
      <c r="C103" s="666"/>
      <c r="D103" s="684"/>
      <c r="E103" s="687"/>
      <c r="F103" s="690"/>
      <c r="G103" s="654" t="s">
        <v>149</v>
      </c>
      <c r="H103" s="655"/>
      <c r="I103" s="655"/>
      <c r="J103" s="133">
        <f>SUM(J96:J102)</f>
        <v>1133.1092736914918</v>
      </c>
      <c r="K103" s="134"/>
      <c r="L103" s="316"/>
      <c r="M103" s="146"/>
      <c r="P103" s="443"/>
      <c r="Q103" s="444"/>
    </row>
    <row r="104" spans="1:28" s="140" customFormat="1" ht="12" thickBot="1">
      <c r="A104" s="136"/>
      <c r="B104" s="137"/>
      <c r="C104" s="137"/>
      <c r="D104" s="656"/>
      <c r="E104" s="657"/>
      <c r="F104" s="137"/>
      <c r="G104" s="137"/>
      <c r="H104" s="137"/>
      <c r="I104" s="137"/>
      <c r="J104" s="137"/>
      <c r="K104" s="137"/>
      <c r="L104" s="308"/>
      <c r="M104" s="138"/>
      <c r="N104" s="139"/>
      <c r="O104" s="139"/>
      <c r="P104" s="441"/>
      <c r="Q104" s="442"/>
    </row>
    <row r="105" spans="1:28">
      <c r="A105" s="658"/>
      <c r="B105" s="661"/>
      <c r="C105" s="664"/>
      <c r="D105" s="667"/>
      <c r="E105" s="670"/>
      <c r="F105" s="673"/>
      <c r="G105" s="141"/>
      <c r="H105" s="120"/>
      <c r="I105" s="142"/>
      <c r="J105" s="122"/>
      <c r="K105" s="123"/>
      <c r="L105" s="124"/>
      <c r="M105" s="143"/>
      <c r="P105" s="443"/>
      <c r="Q105" s="444"/>
    </row>
    <row r="106" spans="1:28">
      <c r="A106" s="659"/>
      <c r="B106" s="662"/>
      <c r="C106" s="665"/>
      <c r="D106" s="668"/>
      <c r="E106" s="671"/>
      <c r="F106" s="674"/>
      <c r="G106" s="435"/>
      <c r="H106" s="436"/>
      <c r="I106" s="445"/>
      <c r="J106" s="122"/>
      <c r="K106" s="123"/>
      <c r="L106" s="144"/>
      <c r="M106" s="189"/>
      <c r="P106" s="446"/>
      <c r="Q106" s="447"/>
    </row>
    <row r="107" spans="1:28">
      <c r="A107" s="659"/>
      <c r="B107" s="662"/>
      <c r="C107" s="665"/>
      <c r="D107" s="668"/>
      <c r="E107" s="671"/>
      <c r="F107" s="674"/>
      <c r="G107" s="435"/>
      <c r="H107" s="436"/>
      <c r="I107" s="445"/>
      <c r="J107" s="122"/>
      <c r="K107" s="123"/>
      <c r="L107" s="124"/>
      <c r="M107" s="189"/>
      <c r="P107" s="448"/>
      <c r="Q107" s="449"/>
    </row>
    <row r="108" spans="1:28" ht="13.5" thickBot="1">
      <c r="A108" s="659"/>
      <c r="B108" s="662"/>
      <c r="C108" s="665"/>
      <c r="D108" s="668"/>
      <c r="E108" s="671"/>
      <c r="F108" s="674"/>
      <c r="G108" s="435"/>
      <c r="H108" s="145"/>
      <c r="I108" s="445"/>
      <c r="J108" s="122"/>
      <c r="K108" s="123"/>
      <c r="L108" s="124"/>
      <c r="M108" s="189"/>
      <c r="P108" s="448"/>
      <c r="Q108" s="449"/>
      <c r="R108" s="97"/>
      <c r="X108" s="97"/>
      <c r="Y108" s="97"/>
      <c r="Z108" s="97"/>
      <c r="AA108" s="97"/>
      <c r="AB108" s="97"/>
    </row>
    <row r="109" spans="1:28" ht="12.75" customHeight="1" thickBot="1">
      <c r="A109" s="660"/>
      <c r="B109" s="663"/>
      <c r="C109" s="666"/>
      <c r="D109" s="669"/>
      <c r="E109" s="672"/>
      <c r="F109" s="675"/>
      <c r="G109" s="654"/>
      <c r="H109" s="655"/>
      <c r="I109" s="655"/>
      <c r="J109" s="133"/>
      <c r="K109" s="134"/>
      <c r="L109" s="316"/>
      <c r="M109" s="146"/>
      <c r="P109" s="448"/>
      <c r="Q109" s="449"/>
      <c r="R109" s="97"/>
      <c r="X109" s="97"/>
      <c r="Y109" s="97"/>
      <c r="Z109" s="97"/>
      <c r="AA109" s="97"/>
      <c r="AB109" s="97"/>
    </row>
    <row r="110" spans="1:28">
      <c r="A110" s="147"/>
      <c r="B110" s="148"/>
      <c r="C110" s="149"/>
      <c r="D110" s="149"/>
      <c r="E110" s="150"/>
      <c r="F110" s="151"/>
      <c r="G110" s="152"/>
      <c r="H110" s="153"/>
      <c r="I110" s="154"/>
      <c r="J110" s="154"/>
      <c r="K110" s="154"/>
      <c r="L110" s="154"/>
      <c r="M110" s="155"/>
    </row>
  </sheetData>
  <mergeCells count="111">
    <mergeCell ref="A67:A71"/>
    <mergeCell ref="D104:E104"/>
    <mergeCell ref="D85:E85"/>
    <mergeCell ref="C73:I73"/>
    <mergeCell ref="C74:I74"/>
    <mergeCell ref="D76:E76"/>
    <mergeCell ref="A77:A84"/>
    <mergeCell ref="B77:B84"/>
    <mergeCell ref="C77:C84"/>
    <mergeCell ref="D77:D84"/>
    <mergeCell ref="E77:E84"/>
    <mergeCell ref="F77:F84"/>
    <mergeCell ref="G84:I84"/>
    <mergeCell ref="B67:B71"/>
    <mergeCell ref="C67:C71"/>
    <mergeCell ref="D67:D71"/>
    <mergeCell ref="E67:E71"/>
    <mergeCell ref="F67:F71"/>
    <mergeCell ref="G71:I71"/>
    <mergeCell ref="A105:A109"/>
    <mergeCell ref="B105:B109"/>
    <mergeCell ref="C105:C109"/>
    <mergeCell ref="D105:D109"/>
    <mergeCell ref="E105:E109"/>
    <mergeCell ref="F105:F109"/>
    <mergeCell ref="G109:I109"/>
    <mergeCell ref="F86:F90"/>
    <mergeCell ref="G90:I90"/>
    <mergeCell ref="C92:I92"/>
    <mergeCell ref="C93:I93"/>
    <mergeCell ref="D95:E95"/>
    <mergeCell ref="A96:A103"/>
    <mergeCell ref="B96:B103"/>
    <mergeCell ref="C96:C103"/>
    <mergeCell ref="D96:D103"/>
    <mergeCell ref="E96:E103"/>
    <mergeCell ref="A86:A90"/>
    <mergeCell ref="B86:B90"/>
    <mergeCell ref="C86:C90"/>
    <mergeCell ref="D86:D90"/>
    <mergeCell ref="E86:E90"/>
    <mergeCell ref="F96:F103"/>
    <mergeCell ref="G103:I103"/>
    <mergeCell ref="C57:I57"/>
    <mergeCell ref="C58:I58"/>
    <mergeCell ref="D60:E60"/>
    <mergeCell ref="F61:F65"/>
    <mergeCell ref="G65:I65"/>
    <mergeCell ref="D66:E66"/>
    <mergeCell ref="A61:A65"/>
    <mergeCell ref="B61:B65"/>
    <mergeCell ref="C61:C65"/>
    <mergeCell ref="D61:D65"/>
    <mergeCell ref="E61:E65"/>
    <mergeCell ref="D50:E50"/>
    <mergeCell ref="A51:A55"/>
    <mergeCell ref="B51:B55"/>
    <mergeCell ref="C51:C55"/>
    <mergeCell ref="D51:D55"/>
    <mergeCell ref="E51:E55"/>
    <mergeCell ref="C41:I41"/>
    <mergeCell ref="C42:I42"/>
    <mergeCell ref="D44:E44"/>
    <mergeCell ref="A45:A49"/>
    <mergeCell ref="B45:B49"/>
    <mergeCell ref="C45:C49"/>
    <mergeCell ref="D45:D49"/>
    <mergeCell ref="E45:E49"/>
    <mergeCell ref="F45:F49"/>
    <mergeCell ref="G49:I49"/>
    <mergeCell ref="F51:F55"/>
    <mergeCell ref="G55:I55"/>
    <mergeCell ref="G33:I33"/>
    <mergeCell ref="D34:E34"/>
    <mergeCell ref="A35:A39"/>
    <mergeCell ref="B35:B39"/>
    <mergeCell ref="C35:C39"/>
    <mergeCell ref="D35:D39"/>
    <mergeCell ref="E35:E39"/>
    <mergeCell ref="F35:F39"/>
    <mergeCell ref="G39:I39"/>
    <mergeCell ref="A26:A33"/>
    <mergeCell ref="B26:B33"/>
    <mergeCell ref="C26:C33"/>
    <mergeCell ref="D26:D33"/>
    <mergeCell ref="E26:E33"/>
    <mergeCell ref="F26:F33"/>
    <mergeCell ref="F7:G8"/>
    <mergeCell ref="H7:I8"/>
    <mergeCell ref="J7:J8"/>
    <mergeCell ref="C21:I21"/>
    <mergeCell ref="C22:I23"/>
    <mergeCell ref="D25:E25"/>
    <mergeCell ref="H9:I10"/>
    <mergeCell ref="J9:J10"/>
    <mergeCell ref="A1:M2"/>
    <mergeCell ref="A4:M4"/>
    <mergeCell ref="C6:D6"/>
    <mergeCell ref="F6:G6"/>
    <mergeCell ref="H6:I6"/>
    <mergeCell ref="A7:A8"/>
    <mergeCell ref="B7:B8"/>
    <mergeCell ref="C7:C8"/>
    <mergeCell ref="D7:D8"/>
    <mergeCell ref="E7:E8"/>
    <mergeCell ref="A9:A10"/>
    <mergeCell ref="B9:B10"/>
    <mergeCell ref="C9:C10"/>
    <mergeCell ref="D9:D10"/>
    <mergeCell ref="E9:E10"/>
    <mergeCell ref="F9:G10"/>
  </mergeCells>
  <conditionalFormatting sqref="H12:M19 M21:M24 N25:N33">
    <cfRule type="containsText" dxfId="311" priority="32" operator="containsText" text="TIEMPO">
      <formula>NOT(ISERROR(SEARCH("TIEMPO",H12)))</formula>
    </cfRule>
    <cfRule type="cellIs" dxfId="310" priority="33" operator="equal">
      <formula>30</formula>
    </cfRule>
  </conditionalFormatting>
  <conditionalFormatting sqref="E26:E33 E45:E49">
    <cfRule type="containsText" dxfId="309" priority="31" stopIfTrue="1" operator="containsText" text="NO CUMPLE">
      <formula>NOT(ISERROR(SEARCH("NO CUMPLE",E26)))</formula>
    </cfRule>
  </conditionalFormatting>
  <conditionalFormatting sqref="J31:J32 J26:J29">
    <cfRule type="containsText" dxfId="308" priority="30" stopIfTrue="1" operator="containsText" text="EXPERIENCIA">
      <formula>NOT(ISERROR(SEARCH("EXPERIENCIA",J26)))</formula>
    </cfRule>
  </conditionalFormatting>
  <conditionalFormatting sqref="E51:E55">
    <cfRule type="containsText" dxfId="307" priority="29" stopIfTrue="1" operator="containsText" text="NO CUMPLE">
      <formula>NOT(ISERROR(SEARCH("NO CUMPLE",E51)))</formula>
    </cfRule>
  </conditionalFormatting>
  <conditionalFormatting sqref="J51:J54">
    <cfRule type="containsText" dxfId="306" priority="28" stopIfTrue="1" operator="containsText" text="EXPERIENCIA">
      <formula>NOT(ISERROR(SEARCH("EXPERIENCIA",J51)))</formula>
    </cfRule>
  </conditionalFormatting>
  <conditionalFormatting sqref="J82">
    <cfRule type="containsText" dxfId="305" priority="19" stopIfTrue="1" operator="containsText" text="EXPERIENCIA">
      <formula>NOT(ISERROR(SEARCH("EXPERIENCIA",J82)))</formula>
    </cfRule>
  </conditionalFormatting>
  <conditionalFormatting sqref="J30">
    <cfRule type="containsText" dxfId="304" priority="26" stopIfTrue="1" operator="containsText" text="EXPERIENCIA">
      <formula>NOT(ISERROR(SEARCH("EXPERIENCIA",J30)))</formula>
    </cfRule>
  </conditionalFormatting>
  <conditionalFormatting sqref="E35:E39">
    <cfRule type="containsText" dxfId="303" priority="25" stopIfTrue="1" operator="containsText" text="NO CUMPLE">
      <formula>NOT(ISERROR(SEARCH("NO CUMPLE",E35)))</formula>
    </cfRule>
  </conditionalFormatting>
  <conditionalFormatting sqref="J35:J38">
    <cfRule type="containsText" dxfId="302" priority="24" stopIfTrue="1" operator="containsText" text="EXPERIENCIA">
      <formula>NOT(ISERROR(SEARCH("EXPERIENCIA",J35)))</formula>
    </cfRule>
  </conditionalFormatting>
  <conditionalFormatting sqref="E67:E71">
    <cfRule type="containsText" dxfId="301" priority="22" stopIfTrue="1" operator="containsText" text="NO CUMPLE">
      <formula>NOT(ISERROR(SEARCH("NO CUMPLE",E67)))</formula>
    </cfRule>
  </conditionalFormatting>
  <conditionalFormatting sqref="J67:J70">
    <cfRule type="containsText" dxfId="300" priority="21" stopIfTrue="1" operator="containsText" text="EXPERIENCIA">
      <formula>NOT(ISERROR(SEARCH("EXPERIENCIA",J67)))</formula>
    </cfRule>
  </conditionalFormatting>
  <conditionalFormatting sqref="E77:E84">
    <cfRule type="containsText" dxfId="299" priority="20" stopIfTrue="1" operator="containsText" text="NO CUMPLE">
      <formula>NOT(ISERROR(SEARCH("NO CUMPLE",E77)))</formula>
    </cfRule>
  </conditionalFormatting>
  <conditionalFormatting sqref="J83">
    <cfRule type="containsText" dxfId="298" priority="18" stopIfTrue="1" operator="containsText" text="EXPERIENCIA">
      <formula>NOT(ISERROR(SEARCH("EXPERIENCIA",J83)))</formula>
    </cfRule>
  </conditionalFormatting>
  <conditionalFormatting sqref="E86:E90">
    <cfRule type="containsText" dxfId="297" priority="17" stopIfTrue="1" operator="containsText" text="NO CUMPLE">
      <formula>NOT(ISERROR(SEARCH("NO CUMPLE",E86)))</formula>
    </cfRule>
  </conditionalFormatting>
  <conditionalFormatting sqref="J86:J89">
    <cfRule type="containsText" dxfId="296" priority="16" stopIfTrue="1" operator="containsText" text="EXPERIENCIA">
      <formula>NOT(ISERROR(SEARCH("EXPERIENCIA",J86)))</formula>
    </cfRule>
  </conditionalFormatting>
  <conditionalFormatting sqref="E96:E103">
    <cfRule type="containsText" dxfId="295" priority="15" stopIfTrue="1" operator="containsText" text="NO CUMPLE">
      <formula>NOT(ISERROR(SEARCH("NO CUMPLE",E96)))</formula>
    </cfRule>
  </conditionalFormatting>
  <conditionalFormatting sqref="J101">
    <cfRule type="containsText" dxfId="294" priority="14" stopIfTrue="1" operator="containsText" text="EXPERIENCIA">
      <formula>NOT(ISERROR(SEARCH("EXPERIENCIA",J101)))</formula>
    </cfRule>
  </conditionalFormatting>
  <conditionalFormatting sqref="J102">
    <cfRule type="containsText" dxfId="293" priority="13" stopIfTrue="1" operator="containsText" text="EXPERIENCIA">
      <formula>NOT(ISERROR(SEARCH("EXPERIENCIA",J102)))</formula>
    </cfRule>
  </conditionalFormatting>
  <conditionalFormatting sqref="E105:E109">
    <cfRule type="containsText" dxfId="292" priority="12" stopIfTrue="1" operator="containsText" text="NO CUMPLE">
      <formula>NOT(ISERROR(SEARCH("NO CUMPLE",E105)))</formula>
    </cfRule>
  </conditionalFormatting>
  <conditionalFormatting sqref="J105:J108">
    <cfRule type="containsText" dxfId="291" priority="11" stopIfTrue="1" operator="containsText" text="EXPERIENCIA">
      <formula>NOT(ISERROR(SEARCH("EXPERIENCIA",J105)))</formula>
    </cfRule>
  </conditionalFormatting>
  <conditionalFormatting sqref="J50 J45:J48">
    <cfRule type="containsText" dxfId="290" priority="8" stopIfTrue="1" operator="containsText" text="EXPERIENCIA">
      <formula>NOT(ISERROR(SEARCH("EXPERIENCIA",J45)))</formula>
    </cfRule>
  </conditionalFormatting>
  <conditionalFormatting sqref="J49">
    <cfRule type="containsText" dxfId="289" priority="7" stopIfTrue="1" operator="containsText" text="EXPERIENCIA">
      <formula>NOT(ISERROR(SEARCH("EXPERIENCIA",J49)))</formula>
    </cfRule>
  </conditionalFormatting>
  <conditionalFormatting sqref="J65">
    <cfRule type="containsText" dxfId="288" priority="1" stopIfTrue="1" operator="containsText" text="EXPERIENCIA">
      <formula>NOT(ISERROR(SEARCH("EXPERIENCIA",J65)))</formula>
    </cfRule>
  </conditionalFormatting>
  <conditionalFormatting sqref="J77:J81">
    <cfRule type="containsText" dxfId="287" priority="5" stopIfTrue="1" operator="containsText" text="EXPERIENCIA">
      <formula>NOT(ISERROR(SEARCH("EXPERIENCIA",J77)))</formula>
    </cfRule>
  </conditionalFormatting>
  <conditionalFormatting sqref="J96:J100">
    <cfRule type="containsText" dxfId="286" priority="4" stopIfTrue="1" operator="containsText" text="EXPERIENCIA">
      <formula>NOT(ISERROR(SEARCH("EXPERIENCIA",J96)))</formula>
    </cfRule>
  </conditionalFormatting>
  <conditionalFormatting sqref="E61:E65">
    <cfRule type="containsText" dxfId="285" priority="3" stopIfTrue="1" operator="containsText" text="NO CUMPLE">
      <formula>NOT(ISERROR(SEARCH("NO CUMPLE",E61)))</formula>
    </cfRule>
  </conditionalFormatting>
  <conditionalFormatting sqref="J61:J64">
    <cfRule type="containsText" dxfId="284" priority="2" stopIfTrue="1" operator="containsText" text="EXPERIENCIA">
      <formula>NOT(ISERROR(SEARCH("EXPERIENCIA",J61)))</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6"/>
  <dimension ref="A1:AD592"/>
  <sheetViews>
    <sheetView showGridLines="0" showWhiteSpace="0" view="pageBreakPreview" topLeftCell="A37" zoomScaleNormal="115" zoomScaleSheetLayoutView="100" workbookViewId="0">
      <selection activeCell="K23" sqref="K23"/>
    </sheetView>
  </sheetViews>
  <sheetFormatPr baseColWidth="10" defaultColWidth="11.42578125" defaultRowHeight="12.75"/>
  <cols>
    <col min="1" max="1" width="6.85546875" style="69" customWidth="1"/>
    <col min="2" max="2" width="51.5703125" style="69" customWidth="1"/>
    <col min="3" max="3" width="2.28515625" style="69" customWidth="1"/>
    <col min="4" max="4" width="3" style="69" customWidth="1"/>
    <col min="5" max="5" width="12.42578125" style="69" customWidth="1"/>
    <col min="6" max="6" width="24.28515625" style="69" customWidth="1"/>
    <col min="7" max="7" width="6.85546875" style="69" customWidth="1"/>
    <col min="8" max="8" width="51.5703125" style="69" customWidth="1"/>
    <col min="9" max="9" width="2.28515625" style="69" customWidth="1"/>
    <col min="10" max="10" width="3.7109375" style="69" customWidth="1"/>
    <col min="11" max="11" width="13.140625" style="69" customWidth="1"/>
    <col min="12" max="12" width="28.28515625" style="69" customWidth="1"/>
    <col min="13" max="13" width="6.85546875" style="69" customWidth="1"/>
    <col min="14" max="14" width="51.5703125" style="69" customWidth="1"/>
    <col min="15" max="15" width="2.7109375" style="69" customWidth="1"/>
    <col min="16" max="16" width="3.7109375" style="69" customWidth="1"/>
    <col min="17" max="17" width="13.140625" style="69" customWidth="1"/>
    <col min="18" max="18" width="28.28515625" style="69" customWidth="1"/>
    <col min="19" max="19" width="6.85546875" style="69" customWidth="1"/>
    <col min="20" max="20" width="51.5703125" style="69" customWidth="1"/>
    <col min="21" max="21" width="2.7109375" style="69" customWidth="1"/>
    <col min="22" max="22" width="3.7109375" style="69" customWidth="1"/>
    <col min="23" max="23" width="13.140625" style="69" customWidth="1"/>
    <col min="24" max="24" width="28.28515625" style="69" customWidth="1"/>
    <col min="25" max="25" width="6.85546875" style="69" customWidth="1"/>
    <col min="26" max="26" width="51.5703125" style="69" customWidth="1"/>
    <col min="27" max="27" width="2.7109375" style="69" customWidth="1"/>
    <col min="28" max="28" width="3.7109375" style="69" customWidth="1"/>
    <col min="29" max="29" width="13.140625" style="69" customWidth="1"/>
    <col min="30" max="30" width="28.28515625" style="69" customWidth="1"/>
    <col min="31" max="168" width="11" style="69" customWidth="1"/>
    <col min="169" max="204" width="11.42578125" style="69"/>
    <col min="205" max="205" width="6.85546875" style="69" customWidth="1"/>
    <col min="206" max="206" width="51.5703125" style="69" customWidth="1"/>
    <col min="207" max="207" width="2.28515625" style="69" customWidth="1"/>
    <col min="208" max="208" width="3" style="69" customWidth="1"/>
    <col min="209" max="209" width="12.42578125" style="69" customWidth="1"/>
    <col min="210" max="210" width="24.28515625" style="69" customWidth="1"/>
    <col min="211" max="211" width="2.28515625" style="69" customWidth="1"/>
    <col min="212" max="212" width="3.7109375" style="69" customWidth="1"/>
    <col min="213" max="213" width="13.140625" style="69" customWidth="1"/>
    <col min="214" max="214" width="28.28515625" style="69" customWidth="1"/>
    <col min="215" max="215" width="2.28515625" style="69" customWidth="1"/>
    <col min="216" max="216" width="3.7109375" style="69" customWidth="1"/>
    <col min="217" max="217" width="13.140625" style="69" customWidth="1"/>
    <col min="218" max="218" width="28.28515625" style="69" customWidth="1"/>
    <col min="219" max="219" width="2.28515625" style="69" customWidth="1"/>
    <col min="220" max="220" width="3.7109375" style="69" customWidth="1"/>
    <col min="221" max="221" width="13.140625" style="69" customWidth="1"/>
    <col min="222" max="222" width="28.28515625" style="69" customWidth="1"/>
    <col min="223" max="223" width="2.28515625" style="69" customWidth="1"/>
    <col min="224" max="224" width="3.7109375" style="69" customWidth="1"/>
    <col min="225" max="225" width="13.140625" style="69" customWidth="1"/>
    <col min="226" max="226" width="28.28515625" style="69" customWidth="1"/>
    <col min="227" max="227" width="2.28515625" style="69" customWidth="1"/>
    <col min="228" max="228" width="3.7109375" style="69" customWidth="1"/>
    <col min="229" max="229" width="13.140625" style="69" customWidth="1"/>
    <col min="230" max="230" width="28.28515625" style="69" customWidth="1"/>
    <col min="231" max="231" width="2.28515625" style="69" customWidth="1"/>
    <col min="232" max="232" width="3.7109375" style="69" customWidth="1"/>
    <col min="233" max="233" width="13.140625" style="69" customWidth="1"/>
    <col min="234" max="234" width="28.28515625" style="69" customWidth="1"/>
    <col min="235" max="235" width="2.28515625" style="69" customWidth="1"/>
    <col min="236" max="236" width="3.7109375" style="69" customWidth="1"/>
    <col min="237" max="237" width="13.140625" style="69" customWidth="1"/>
    <col min="238" max="238" width="28.28515625" style="69" customWidth="1"/>
    <col min="239" max="286" width="0" style="69" hidden="1" customWidth="1"/>
    <col min="287" max="424" width="11" style="69" customWidth="1"/>
    <col min="425" max="460" width="11.42578125" style="69"/>
    <col min="461" max="461" width="6.85546875" style="69" customWidth="1"/>
    <col min="462" max="462" width="51.5703125" style="69" customWidth="1"/>
    <col min="463" max="463" width="2.28515625" style="69" customWidth="1"/>
    <col min="464" max="464" width="3" style="69" customWidth="1"/>
    <col min="465" max="465" width="12.42578125" style="69" customWidth="1"/>
    <col min="466" max="466" width="24.28515625" style="69" customWidth="1"/>
    <col min="467" max="467" width="2.28515625" style="69" customWidth="1"/>
    <col min="468" max="468" width="3.7109375" style="69" customWidth="1"/>
    <col min="469" max="469" width="13.140625" style="69" customWidth="1"/>
    <col min="470" max="470" width="28.28515625" style="69" customWidth="1"/>
    <col min="471" max="471" width="2.28515625" style="69" customWidth="1"/>
    <col min="472" max="472" width="3.7109375" style="69" customWidth="1"/>
    <col min="473" max="473" width="13.140625" style="69" customWidth="1"/>
    <col min="474" max="474" width="28.28515625" style="69" customWidth="1"/>
    <col min="475" max="475" width="2.28515625" style="69" customWidth="1"/>
    <col min="476" max="476" width="3.7109375" style="69" customWidth="1"/>
    <col min="477" max="477" width="13.140625" style="69" customWidth="1"/>
    <col min="478" max="478" width="28.28515625" style="69" customWidth="1"/>
    <col min="479" max="479" width="2.28515625" style="69" customWidth="1"/>
    <col min="480" max="480" width="3.7109375" style="69" customWidth="1"/>
    <col min="481" max="481" width="13.140625" style="69" customWidth="1"/>
    <col min="482" max="482" width="28.28515625" style="69" customWidth="1"/>
    <col min="483" max="483" width="2.28515625" style="69" customWidth="1"/>
    <col min="484" max="484" width="3.7109375" style="69" customWidth="1"/>
    <col min="485" max="485" width="13.140625" style="69" customWidth="1"/>
    <col min="486" max="486" width="28.28515625" style="69" customWidth="1"/>
    <col min="487" max="487" width="2.28515625" style="69" customWidth="1"/>
    <col min="488" max="488" width="3.7109375" style="69" customWidth="1"/>
    <col min="489" max="489" width="13.140625" style="69" customWidth="1"/>
    <col min="490" max="490" width="28.28515625" style="69" customWidth="1"/>
    <col min="491" max="491" width="2.28515625" style="69" customWidth="1"/>
    <col min="492" max="492" width="3.7109375" style="69" customWidth="1"/>
    <col min="493" max="493" width="13.140625" style="69" customWidth="1"/>
    <col min="494" max="494" width="28.28515625" style="69" customWidth="1"/>
    <col min="495" max="542" width="0" style="69" hidden="1" customWidth="1"/>
    <col min="543" max="680" width="11" style="69" customWidth="1"/>
    <col min="681" max="716" width="11.42578125" style="69"/>
    <col min="717" max="717" width="6.85546875" style="69" customWidth="1"/>
    <col min="718" max="718" width="51.5703125" style="69" customWidth="1"/>
    <col min="719" max="719" width="2.28515625" style="69" customWidth="1"/>
    <col min="720" max="720" width="3" style="69" customWidth="1"/>
    <col min="721" max="721" width="12.42578125" style="69" customWidth="1"/>
    <col min="722" max="722" width="24.28515625" style="69" customWidth="1"/>
    <col min="723" max="723" width="2.28515625" style="69" customWidth="1"/>
    <col min="724" max="724" width="3.7109375" style="69" customWidth="1"/>
    <col min="725" max="725" width="13.140625" style="69" customWidth="1"/>
    <col min="726" max="726" width="28.28515625" style="69" customWidth="1"/>
    <col min="727" max="727" width="2.28515625" style="69" customWidth="1"/>
    <col min="728" max="728" width="3.7109375" style="69" customWidth="1"/>
    <col min="729" max="729" width="13.140625" style="69" customWidth="1"/>
    <col min="730" max="730" width="28.28515625" style="69" customWidth="1"/>
    <col min="731" max="731" width="2.28515625" style="69" customWidth="1"/>
    <col min="732" max="732" width="3.7109375" style="69" customWidth="1"/>
    <col min="733" max="733" width="13.140625" style="69" customWidth="1"/>
    <col min="734" max="734" width="28.28515625" style="69" customWidth="1"/>
    <col min="735" max="735" width="2.28515625" style="69" customWidth="1"/>
    <col min="736" max="736" width="3.7109375" style="69" customWidth="1"/>
    <col min="737" max="737" width="13.140625" style="69" customWidth="1"/>
    <col min="738" max="738" width="28.28515625" style="69" customWidth="1"/>
    <col min="739" max="739" width="2.28515625" style="69" customWidth="1"/>
    <col min="740" max="740" width="3.7109375" style="69" customWidth="1"/>
    <col min="741" max="741" width="13.140625" style="69" customWidth="1"/>
    <col min="742" max="742" width="28.28515625" style="69" customWidth="1"/>
    <col min="743" max="743" width="2.28515625" style="69" customWidth="1"/>
    <col min="744" max="744" width="3.7109375" style="69" customWidth="1"/>
    <col min="745" max="745" width="13.140625" style="69" customWidth="1"/>
    <col min="746" max="746" width="28.28515625" style="69" customWidth="1"/>
    <col min="747" max="747" width="2.28515625" style="69" customWidth="1"/>
    <col min="748" max="748" width="3.7109375" style="69" customWidth="1"/>
    <col min="749" max="749" width="13.140625" style="69" customWidth="1"/>
    <col min="750" max="750" width="28.28515625" style="69" customWidth="1"/>
    <col min="751" max="798" width="0" style="69" hidden="1" customWidth="1"/>
    <col min="799" max="936" width="11" style="69" customWidth="1"/>
    <col min="937" max="972" width="11.42578125" style="69"/>
    <col min="973" max="973" width="6.85546875" style="69" customWidth="1"/>
    <col min="974" max="974" width="51.5703125" style="69" customWidth="1"/>
    <col min="975" max="975" width="2.28515625" style="69" customWidth="1"/>
    <col min="976" max="976" width="3" style="69" customWidth="1"/>
    <col min="977" max="977" width="12.42578125" style="69" customWidth="1"/>
    <col min="978" max="978" width="24.28515625" style="69" customWidth="1"/>
    <col min="979" max="979" width="2.28515625" style="69" customWidth="1"/>
    <col min="980" max="980" width="3.7109375" style="69" customWidth="1"/>
    <col min="981" max="981" width="13.140625" style="69" customWidth="1"/>
    <col min="982" max="982" width="28.28515625" style="69" customWidth="1"/>
    <col min="983" max="983" width="2.28515625" style="69" customWidth="1"/>
    <col min="984" max="984" width="3.7109375" style="69" customWidth="1"/>
    <col min="985" max="985" width="13.140625" style="69" customWidth="1"/>
    <col min="986" max="986" width="28.28515625" style="69" customWidth="1"/>
    <col min="987" max="987" width="2.28515625" style="69" customWidth="1"/>
    <col min="988" max="988" width="3.7109375" style="69" customWidth="1"/>
    <col min="989" max="989" width="13.140625" style="69" customWidth="1"/>
    <col min="990" max="990" width="28.28515625" style="69" customWidth="1"/>
    <col min="991" max="991" width="2.28515625" style="69" customWidth="1"/>
    <col min="992" max="992" width="3.7109375" style="69" customWidth="1"/>
    <col min="993" max="993" width="13.140625" style="69" customWidth="1"/>
    <col min="994" max="994" width="28.28515625" style="69" customWidth="1"/>
    <col min="995" max="995" width="2.28515625" style="69" customWidth="1"/>
    <col min="996" max="996" width="3.7109375" style="69" customWidth="1"/>
    <col min="997" max="997" width="13.140625" style="69" customWidth="1"/>
    <col min="998" max="998" width="28.28515625" style="69" customWidth="1"/>
    <col min="999" max="999" width="2.28515625" style="69" customWidth="1"/>
    <col min="1000" max="1000" width="3.7109375" style="69" customWidth="1"/>
    <col min="1001" max="1001" width="13.140625" style="69" customWidth="1"/>
    <col min="1002" max="1002" width="28.28515625" style="69" customWidth="1"/>
    <col min="1003" max="1003" width="2.28515625" style="69" customWidth="1"/>
    <col min="1004" max="1004" width="3.7109375" style="69" customWidth="1"/>
    <col min="1005" max="1005" width="13.140625" style="69" customWidth="1"/>
    <col min="1006" max="1006" width="28.28515625" style="69" customWidth="1"/>
    <col min="1007" max="1054" width="0" style="69" hidden="1" customWidth="1"/>
    <col min="1055" max="1192" width="11" style="69" customWidth="1"/>
    <col min="1193" max="1228" width="11.42578125" style="69"/>
    <col min="1229" max="1229" width="6.85546875" style="69" customWidth="1"/>
    <col min="1230" max="1230" width="51.5703125" style="69" customWidth="1"/>
    <col min="1231" max="1231" width="2.28515625" style="69" customWidth="1"/>
    <col min="1232" max="1232" width="3" style="69" customWidth="1"/>
    <col min="1233" max="1233" width="12.42578125" style="69" customWidth="1"/>
    <col min="1234" max="1234" width="24.28515625" style="69" customWidth="1"/>
    <col min="1235" max="1235" width="2.28515625" style="69" customWidth="1"/>
    <col min="1236" max="1236" width="3.7109375" style="69" customWidth="1"/>
    <col min="1237" max="1237" width="13.140625" style="69" customWidth="1"/>
    <col min="1238" max="1238" width="28.28515625" style="69" customWidth="1"/>
    <col min="1239" max="1239" width="2.28515625" style="69" customWidth="1"/>
    <col min="1240" max="1240" width="3.7109375" style="69" customWidth="1"/>
    <col min="1241" max="1241" width="13.140625" style="69" customWidth="1"/>
    <col min="1242" max="1242" width="28.28515625" style="69" customWidth="1"/>
    <col min="1243" max="1243" width="2.28515625" style="69" customWidth="1"/>
    <col min="1244" max="1244" width="3.7109375" style="69" customWidth="1"/>
    <col min="1245" max="1245" width="13.140625" style="69" customWidth="1"/>
    <col min="1246" max="1246" width="28.28515625" style="69" customWidth="1"/>
    <col min="1247" max="1247" width="2.28515625" style="69" customWidth="1"/>
    <col min="1248" max="1248" width="3.7109375" style="69" customWidth="1"/>
    <col min="1249" max="1249" width="13.140625" style="69" customWidth="1"/>
    <col min="1250" max="1250" width="28.28515625" style="69" customWidth="1"/>
    <col min="1251" max="1251" width="2.28515625" style="69" customWidth="1"/>
    <col min="1252" max="1252" width="3.7109375" style="69" customWidth="1"/>
    <col min="1253" max="1253" width="13.140625" style="69" customWidth="1"/>
    <col min="1254" max="1254" width="28.28515625" style="69" customWidth="1"/>
    <col min="1255" max="1255" width="2.28515625" style="69" customWidth="1"/>
    <col min="1256" max="1256" width="3.7109375" style="69" customWidth="1"/>
    <col min="1257" max="1257" width="13.140625" style="69" customWidth="1"/>
    <col min="1258" max="1258" width="28.28515625" style="69" customWidth="1"/>
    <col min="1259" max="1259" width="2.28515625" style="69" customWidth="1"/>
    <col min="1260" max="1260" width="3.7109375" style="69" customWidth="1"/>
    <col min="1261" max="1261" width="13.140625" style="69" customWidth="1"/>
    <col min="1262" max="1262" width="28.28515625" style="69" customWidth="1"/>
    <col min="1263" max="1310" width="0" style="69" hidden="1" customWidth="1"/>
    <col min="1311" max="1448" width="11" style="69" customWidth="1"/>
    <col min="1449" max="1484" width="11.42578125" style="69"/>
    <col min="1485" max="1485" width="6.85546875" style="69" customWidth="1"/>
    <col min="1486" max="1486" width="51.5703125" style="69" customWidth="1"/>
    <col min="1487" max="1487" width="2.28515625" style="69" customWidth="1"/>
    <col min="1488" max="1488" width="3" style="69" customWidth="1"/>
    <col min="1489" max="1489" width="12.42578125" style="69" customWidth="1"/>
    <col min="1490" max="1490" width="24.28515625" style="69" customWidth="1"/>
    <col min="1491" max="1491" width="2.28515625" style="69" customWidth="1"/>
    <col min="1492" max="1492" width="3.7109375" style="69" customWidth="1"/>
    <col min="1493" max="1493" width="13.140625" style="69" customWidth="1"/>
    <col min="1494" max="1494" width="28.28515625" style="69" customWidth="1"/>
    <col min="1495" max="1495" width="2.28515625" style="69" customWidth="1"/>
    <col min="1496" max="1496" width="3.7109375" style="69" customWidth="1"/>
    <col min="1497" max="1497" width="13.140625" style="69" customWidth="1"/>
    <col min="1498" max="1498" width="28.28515625" style="69" customWidth="1"/>
    <col min="1499" max="1499" width="2.28515625" style="69" customWidth="1"/>
    <col min="1500" max="1500" width="3.7109375" style="69" customWidth="1"/>
    <col min="1501" max="1501" width="13.140625" style="69" customWidth="1"/>
    <col min="1502" max="1502" width="28.28515625" style="69" customWidth="1"/>
    <col min="1503" max="1503" width="2.28515625" style="69" customWidth="1"/>
    <col min="1504" max="1504" width="3.7109375" style="69" customWidth="1"/>
    <col min="1505" max="1505" width="13.140625" style="69" customWidth="1"/>
    <col min="1506" max="1506" width="28.28515625" style="69" customWidth="1"/>
    <col min="1507" max="1507" width="2.28515625" style="69" customWidth="1"/>
    <col min="1508" max="1508" width="3.7109375" style="69" customWidth="1"/>
    <col min="1509" max="1509" width="13.140625" style="69" customWidth="1"/>
    <col min="1510" max="1510" width="28.28515625" style="69" customWidth="1"/>
    <col min="1511" max="1511" width="2.28515625" style="69" customWidth="1"/>
    <col min="1512" max="1512" width="3.7109375" style="69" customWidth="1"/>
    <col min="1513" max="1513" width="13.140625" style="69" customWidth="1"/>
    <col min="1514" max="1514" width="28.28515625" style="69" customWidth="1"/>
    <col min="1515" max="1515" width="2.28515625" style="69" customWidth="1"/>
    <col min="1516" max="1516" width="3.7109375" style="69" customWidth="1"/>
    <col min="1517" max="1517" width="13.140625" style="69" customWidth="1"/>
    <col min="1518" max="1518" width="28.28515625" style="69" customWidth="1"/>
    <col min="1519" max="1566" width="0" style="69" hidden="1" customWidth="1"/>
    <col min="1567" max="1704" width="11" style="69" customWidth="1"/>
    <col min="1705" max="1740" width="11.42578125" style="69"/>
    <col min="1741" max="1741" width="6.85546875" style="69" customWidth="1"/>
    <col min="1742" max="1742" width="51.5703125" style="69" customWidth="1"/>
    <col min="1743" max="1743" width="2.28515625" style="69" customWidth="1"/>
    <col min="1744" max="1744" width="3" style="69" customWidth="1"/>
    <col min="1745" max="1745" width="12.42578125" style="69" customWidth="1"/>
    <col min="1746" max="1746" width="24.28515625" style="69" customWidth="1"/>
    <col min="1747" max="1747" width="2.28515625" style="69" customWidth="1"/>
    <col min="1748" max="1748" width="3.7109375" style="69" customWidth="1"/>
    <col min="1749" max="1749" width="13.140625" style="69" customWidth="1"/>
    <col min="1750" max="1750" width="28.28515625" style="69" customWidth="1"/>
    <col min="1751" max="1751" width="2.28515625" style="69" customWidth="1"/>
    <col min="1752" max="1752" width="3.7109375" style="69" customWidth="1"/>
    <col min="1753" max="1753" width="13.140625" style="69" customWidth="1"/>
    <col min="1754" max="1754" width="28.28515625" style="69" customWidth="1"/>
    <col min="1755" max="1755" width="2.28515625" style="69" customWidth="1"/>
    <col min="1756" max="1756" width="3.7109375" style="69" customWidth="1"/>
    <col min="1757" max="1757" width="13.140625" style="69" customWidth="1"/>
    <col min="1758" max="1758" width="28.28515625" style="69" customWidth="1"/>
    <col min="1759" max="1759" width="2.28515625" style="69" customWidth="1"/>
    <col min="1760" max="1760" width="3.7109375" style="69" customWidth="1"/>
    <col min="1761" max="1761" width="13.140625" style="69" customWidth="1"/>
    <col min="1762" max="1762" width="28.28515625" style="69" customWidth="1"/>
    <col min="1763" max="1763" width="2.28515625" style="69" customWidth="1"/>
    <col min="1764" max="1764" width="3.7109375" style="69" customWidth="1"/>
    <col min="1765" max="1765" width="13.140625" style="69" customWidth="1"/>
    <col min="1766" max="1766" width="28.28515625" style="69" customWidth="1"/>
    <col min="1767" max="1767" width="2.28515625" style="69" customWidth="1"/>
    <col min="1768" max="1768" width="3.7109375" style="69" customWidth="1"/>
    <col min="1769" max="1769" width="13.140625" style="69" customWidth="1"/>
    <col min="1770" max="1770" width="28.28515625" style="69" customWidth="1"/>
    <col min="1771" max="1771" width="2.28515625" style="69" customWidth="1"/>
    <col min="1772" max="1772" width="3.7109375" style="69" customWidth="1"/>
    <col min="1773" max="1773" width="13.140625" style="69" customWidth="1"/>
    <col min="1774" max="1774" width="28.28515625" style="69" customWidth="1"/>
    <col min="1775" max="1822" width="0" style="69" hidden="1" customWidth="1"/>
    <col min="1823" max="1960" width="11" style="69" customWidth="1"/>
    <col min="1961" max="1996" width="11.42578125" style="69"/>
    <col min="1997" max="1997" width="6.85546875" style="69" customWidth="1"/>
    <col min="1998" max="1998" width="51.5703125" style="69" customWidth="1"/>
    <col min="1999" max="1999" width="2.28515625" style="69" customWidth="1"/>
    <col min="2000" max="2000" width="3" style="69" customWidth="1"/>
    <col min="2001" max="2001" width="12.42578125" style="69" customWidth="1"/>
    <col min="2002" max="2002" width="24.28515625" style="69" customWidth="1"/>
    <col min="2003" max="2003" width="2.28515625" style="69" customWidth="1"/>
    <col min="2004" max="2004" width="3.7109375" style="69" customWidth="1"/>
    <col min="2005" max="2005" width="13.140625" style="69" customWidth="1"/>
    <col min="2006" max="2006" width="28.28515625" style="69" customWidth="1"/>
    <col min="2007" max="2007" width="2.28515625" style="69" customWidth="1"/>
    <col min="2008" max="2008" width="3.7109375" style="69" customWidth="1"/>
    <col min="2009" max="2009" width="13.140625" style="69" customWidth="1"/>
    <col min="2010" max="2010" width="28.28515625" style="69" customWidth="1"/>
    <col min="2011" max="2011" width="2.28515625" style="69" customWidth="1"/>
    <col min="2012" max="2012" width="3.7109375" style="69" customWidth="1"/>
    <col min="2013" max="2013" width="13.140625" style="69" customWidth="1"/>
    <col min="2014" max="2014" width="28.28515625" style="69" customWidth="1"/>
    <col min="2015" max="2015" width="2.28515625" style="69" customWidth="1"/>
    <col min="2016" max="2016" width="3.7109375" style="69" customWidth="1"/>
    <col min="2017" max="2017" width="13.140625" style="69" customWidth="1"/>
    <col min="2018" max="2018" width="28.28515625" style="69" customWidth="1"/>
    <col min="2019" max="2019" width="2.28515625" style="69" customWidth="1"/>
    <col min="2020" max="2020" width="3.7109375" style="69" customWidth="1"/>
    <col min="2021" max="2021" width="13.140625" style="69" customWidth="1"/>
    <col min="2022" max="2022" width="28.28515625" style="69" customWidth="1"/>
    <col min="2023" max="2023" width="2.28515625" style="69" customWidth="1"/>
    <col min="2024" max="2024" width="3.7109375" style="69" customWidth="1"/>
    <col min="2025" max="2025" width="13.140625" style="69" customWidth="1"/>
    <col min="2026" max="2026" width="28.28515625" style="69" customWidth="1"/>
    <col min="2027" max="2027" width="2.28515625" style="69" customWidth="1"/>
    <col min="2028" max="2028" width="3.7109375" style="69" customWidth="1"/>
    <col min="2029" max="2029" width="13.140625" style="69" customWidth="1"/>
    <col min="2030" max="2030" width="28.28515625" style="69" customWidth="1"/>
    <col min="2031" max="2078" width="0" style="69" hidden="1" customWidth="1"/>
    <col min="2079" max="2216" width="11" style="69" customWidth="1"/>
    <col min="2217" max="2252" width="11.42578125" style="69"/>
    <col min="2253" max="2253" width="6.85546875" style="69" customWidth="1"/>
    <col min="2254" max="2254" width="51.5703125" style="69" customWidth="1"/>
    <col min="2255" max="2255" width="2.28515625" style="69" customWidth="1"/>
    <col min="2256" max="2256" width="3" style="69" customWidth="1"/>
    <col min="2257" max="2257" width="12.42578125" style="69" customWidth="1"/>
    <col min="2258" max="2258" width="24.28515625" style="69" customWidth="1"/>
    <col min="2259" max="2259" width="2.28515625" style="69" customWidth="1"/>
    <col min="2260" max="2260" width="3.7109375" style="69" customWidth="1"/>
    <col min="2261" max="2261" width="13.140625" style="69" customWidth="1"/>
    <col min="2262" max="2262" width="28.28515625" style="69" customWidth="1"/>
    <col min="2263" max="2263" width="2.28515625" style="69" customWidth="1"/>
    <col min="2264" max="2264" width="3.7109375" style="69" customWidth="1"/>
    <col min="2265" max="2265" width="13.140625" style="69" customWidth="1"/>
    <col min="2266" max="2266" width="28.28515625" style="69" customWidth="1"/>
    <col min="2267" max="2267" width="2.28515625" style="69" customWidth="1"/>
    <col min="2268" max="2268" width="3.7109375" style="69" customWidth="1"/>
    <col min="2269" max="2269" width="13.140625" style="69" customWidth="1"/>
    <col min="2270" max="2270" width="28.28515625" style="69" customWidth="1"/>
    <col min="2271" max="2271" width="2.28515625" style="69" customWidth="1"/>
    <col min="2272" max="2272" width="3.7109375" style="69" customWidth="1"/>
    <col min="2273" max="2273" width="13.140625" style="69" customWidth="1"/>
    <col min="2274" max="2274" width="28.28515625" style="69" customWidth="1"/>
    <col min="2275" max="2275" width="2.28515625" style="69" customWidth="1"/>
    <col min="2276" max="2276" width="3.7109375" style="69" customWidth="1"/>
    <col min="2277" max="2277" width="13.140625" style="69" customWidth="1"/>
    <col min="2278" max="2278" width="28.28515625" style="69" customWidth="1"/>
    <col min="2279" max="2279" width="2.28515625" style="69" customWidth="1"/>
    <col min="2280" max="2280" width="3.7109375" style="69" customWidth="1"/>
    <col min="2281" max="2281" width="13.140625" style="69" customWidth="1"/>
    <col min="2282" max="2282" width="28.28515625" style="69" customWidth="1"/>
    <col min="2283" max="2283" width="2.28515625" style="69" customWidth="1"/>
    <col min="2284" max="2284" width="3.7109375" style="69" customWidth="1"/>
    <col min="2285" max="2285" width="13.140625" style="69" customWidth="1"/>
    <col min="2286" max="2286" width="28.28515625" style="69" customWidth="1"/>
    <col min="2287" max="2334" width="0" style="69" hidden="1" customWidth="1"/>
    <col min="2335" max="2472" width="11" style="69" customWidth="1"/>
    <col min="2473" max="2508" width="11.42578125" style="69"/>
    <col min="2509" max="2509" width="6.85546875" style="69" customWidth="1"/>
    <col min="2510" max="2510" width="51.5703125" style="69" customWidth="1"/>
    <col min="2511" max="2511" width="2.28515625" style="69" customWidth="1"/>
    <col min="2512" max="2512" width="3" style="69" customWidth="1"/>
    <col min="2513" max="2513" width="12.42578125" style="69" customWidth="1"/>
    <col min="2514" max="2514" width="24.28515625" style="69" customWidth="1"/>
    <col min="2515" max="2515" width="2.28515625" style="69" customWidth="1"/>
    <col min="2516" max="2516" width="3.7109375" style="69" customWidth="1"/>
    <col min="2517" max="2517" width="13.140625" style="69" customWidth="1"/>
    <col min="2518" max="2518" width="28.28515625" style="69" customWidth="1"/>
    <col min="2519" max="2519" width="2.28515625" style="69" customWidth="1"/>
    <col min="2520" max="2520" width="3.7109375" style="69" customWidth="1"/>
    <col min="2521" max="2521" width="13.140625" style="69" customWidth="1"/>
    <col min="2522" max="2522" width="28.28515625" style="69" customWidth="1"/>
    <col min="2523" max="2523" width="2.28515625" style="69" customWidth="1"/>
    <col min="2524" max="2524" width="3.7109375" style="69" customWidth="1"/>
    <col min="2525" max="2525" width="13.140625" style="69" customWidth="1"/>
    <col min="2526" max="2526" width="28.28515625" style="69" customWidth="1"/>
    <col min="2527" max="2527" width="2.28515625" style="69" customWidth="1"/>
    <col min="2528" max="2528" width="3.7109375" style="69" customWidth="1"/>
    <col min="2529" max="2529" width="13.140625" style="69" customWidth="1"/>
    <col min="2530" max="2530" width="28.28515625" style="69" customWidth="1"/>
    <col min="2531" max="2531" width="2.28515625" style="69" customWidth="1"/>
    <col min="2532" max="2532" width="3.7109375" style="69" customWidth="1"/>
    <col min="2533" max="2533" width="13.140625" style="69" customWidth="1"/>
    <col min="2534" max="2534" width="28.28515625" style="69" customWidth="1"/>
    <col min="2535" max="2535" width="2.28515625" style="69" customWidth="1"/>
    <col min="2536" max="2536" width="3.7109375" style="69" customWidth="1"/>
    <col min="2537" max="2537" width="13.140625" style="69" customWidth="1"/>
    <col min="2538" max="2538" width="28.28515625" style="69" customWidth="1"/>
    <col min="2539" max="2539" width="2.28515625" style="69" customWidth="1"/>
    <col min="2540" max="2540" width="3.7109375" style="69" customWidth="1"/>
    <col min="2541" max="2541" width="13.140625" style="69" customWidth="1"/>
    <col min="2542" max="2542" width="28.28515625" style="69" customWidth="1"/>
    <col min="2543" max="2590" width="0" style="69" hidden="1" customWidth="1"/>
    <col min="2591" max="2728" width="11" style="69" customWidth="1"/>
    <col min="2729" max="2764" width="11.42578125" style="69"/>
    <col min="2765" max="2765" width="6.85546875" style="69" customWidth="1"/>
    <col min="2766" max="2766" width="51.5703125" style="69" customWidth="1"/>
    <col min="2767" max="2767" width="2.28515625" style="69" customWidth="1"/>
    <col min="2768" max="2768" width="3" style="69" customWidth="1"/>
    <col min="2769" max="2769" width="12.42578125" style="69" customWidth="1"/>
    <col min="2770" max="2770" width="24.28515625" style="69" customWidth="1"/>
    <col min="2771" max="2771" width="2.28515625" style="69" customWidth="1"/>
    <col min="2772" max="2772" width="3.7109375" style="69" customWidth="1"/>
    <col min="2773" max="2773" width="13.140625" style="69" customWidth="1"/>
    <col min="2774" max="2774" width="28.28515625" style="69" customWidth="1"/>
    <col min="2775" max="2775" width="2.28515625" style="69" customWidth="1"/>
    <col min="2776" max="2776" width="3.7109375" style="69" customWidth="1"/>
    <col min="2777" max="2777" width="13.140625" style="69" customWidth="1"/>
    <col min="2778" max="2778" width="28.28515625" style="69" customWidth="1"/>
    <col min="2779" max="2779" width="2.28515625" style="69" customWidth="1"/>
    <col min="2780" max="2780" width="3.7109375" style="69" customWidth="1"/>
    <col min="2781" max="2781" width="13.140625" style="69" customWidth="1"/>
    <col min="2782" max="2782" width="28.28515625" style="69" customWidth="1"/>
    <col min="2783" max="2783" width="2.28515625" style="69" customWidth="1"/>
    <col min="2784" max="2784" width="3.7109375" style="69" customWidth="1"/>
    <col min="2785" max="2785" width="13.140625" style="69" customWidth="1"/>
    <col min="2786" max="2786" width="28.28515625" style="69" customWidth="1"/>
    <col min="2787" max="2787" width="2.28515625" style="69" customWidth="1"/>
    <col min="2788" max="2788" width="3.7109375" style="69" customWidth="1"/>
    <col min="2789" max="2789" width="13.140625" style="69" customWidth="1"/>
    <col min="2790" max="2790" width="28.28515625" style="69" customWidth="1"/>
    <col min="2791" max="2791" width="2.28515625" style="69" customWidth="1"/>
    <col min="2792" max="2792" width="3.7109375" style="69" customWidth="1"/>
    <col min="2793" max="2793" width="13.140625" style="69" customWidth="1"/>
    <col min="2794" max="2794" width="28.28515625" style="69" customWidth="1"/>
    <col min="2795" max="2795" width="2.28515625" style="69" customWidth="1"/>
    <col min="2796" max="2796" width="3.7109375" style="69" customWidth="1"/>
    <col min="2797" max="2797" width="13.140625" style="69" customWidth="1"/>
    <col min="2798" max="2798" width="28.28515625" style="69" customWidth="1"/>
    <col min="2799" max="2846" width="0" style="69" hidden="1" customWidth="1"/>
    <col min="2847" max="2984" width="11" style="69" customWidth="1"/>
    <col min="2985" max="3020" width="11.42578125" style="69"/>
    <col min="3021" max="3021" width="6.85546875" style="69" customWidth="1"/>
    <col min="3022" max="3022" width="51.5703125" style="69" customWidth="1"/>
    <col min="3023" max="3023" width="2.28515625" style="69" customWidth="1"/>
    <col min="3024" max="3024" width="3" style="69" customWidth="1"/>
    <col min="3025" max="3025" width="12.42578125" style="69" customWidth="1"/>
    <col min="3026" max="3026" width="24.28515625" style="69" customWidth="1"/>
    <col min="3027" max="3027" width="2.28515625" style="69" customWidth="1"/>
    <col min="3028" max="3028" width="3.7109375" style="69" customWidth="1"/>
    <col min="3029" max="3029" width="13.140625" style="69" customWidth="1"/>
    <col min="3030" max="3030" width="28.28515625" style="69" customWidth="1"/>
    <col min="3031" max="3031" width="2.28515625" style="69" customWidth="1"/>
    <col min="3032" max="3032" width="3.7109375" style="69" customWidth="1"/>
    <col min="3033" max="3033" width="13.140625" style="69" customWidth="1"/>
    <col min="3034" max="3034" width="28.28515625" style="69" customWidth="1"/>
    <col min="3035" max="3035" width="2.28515625" style="69" customWidth="1"/>
    <col min="3036" max="3036" width="3.7109375" style="69" customWidth="1"/>
    <col min="3037" max="3037" width="13.140625" style="69" customWidth="1"/>
    <col min="3038" max="3038" width="28.28515625" style="69" customWidth="1"/>
    <col min="3039" max="3039" width="2.28515625" style="69" customWidth="1"/>
    <col min="3040" max="3040" width="3.7109375" style="69" customWidth="1"/>
    <col min="3041" max="3041" width="13.140625" style="69" customWidth="1"/>
    <col min="3042" max="3042" width="28.28515625" style="69" customWidth="1"/>
    <col min="3043" max="3043" width="2.28515625" style="69" customWidth="1"/>
    <col min="3044" max="3044" width="3.7109375" style="69" customWidth="1"/>
    <col min="3045" max="3045" width="13.140625" style="69" customWidth="1"/>
    <col min="3046" max="3046" width="28.28515625" style="69" customWidth="1"/>
    <col min="3047" max="3047" width="2.28515625" style="69" customWidth="1"/>
    <col min="3048" max="3048" width="3.7109375" style="69" customWidth="1"/>
    <col min="3049" max="3049" width="13.140625" style="69" customWidth="1"/>
    <col min="3050" max="3050" width="28.28515625" style="69" customWidth="1"/>
    <col min="3051" max="3051" width="2.28515625" style="69" customWidth="1"/>
    <col min="3052" max="3052" width="3.7109375" style="69" customWidth="1"/>
    <col min="3053" max="3053" width="13.140625" style="69" customWidth="1"/>
    <col min="3054" max="3054" width="28.28515625" style="69" customWidth="1"/>
    <col min="3055" max="3102" width="0" style="69" hidden="1" customWidth="1"/>
    <col min="3103" max="3240" width="11" style="69" customWidth="1"/>
    <col min="3241" max="3276" width="11.42578125" style="69"/>
    <col min="3277" max="3277" width="6.85546875" style="69" customWidth="1"/>
    <col min="3278" max="3278" width="51.5703125" style="69" customWidth="1"/>
    <col min="3279" max="3279" width="2.28515625" style="69" customWidth="1"/>
    <col min="3280" max="3280" width="3" style="69" customWidth="1"/>
    <col min="3281" max="3281" width="12.42578125" style="69" customWidth="1"/>
    <col min="3282" max="3282" width="24.28515625" style="69" customWidth="1"/>
    <col min="3283" max="3283" width="2.28515625" style="69" customWidth="1"/>
    <col min="3284" max="3284" width="3.7109375" style="69" customWidth="1"/>
    <col min="3285" max="3285" width="13.140625" style="69" customWidth="1"/>
    <col min="3286" max="3286" width="28.28515625" style="69" customWidth="1"/>
    <col min="3287" max="3287" width="2.28515625" style="69" customWidth="1"/>
    <col min="3288" max="3288" width="3.7109375" style="69" customWidth="1"/>
    <col min="3289" max="3289" width="13.140625" style="69" customWidth="1"/>
    <col min="3290" max="3290" width="28.28515625" style="69" customWidth="1"/>
    <col min="3291" max="3291" width="2.28515625" style="69" customWidth="1"/>
    <col min="3292" max="3292" width="3.7109375" style="69" customWidth="1"/>
    <col min="3293" max="3293" width="13.140625" style="69" customWidth="1"/>
    <col min="3294" max="3294" width="28.28515625" style="69" customWidth="1"/>
    <col min="3295" max="3295" width="2.28515625" style="69" customWidth="1"/>
    <col min="3296" max="3296" width="3.7109375" style="69" customWidth="1"/>
    <col min="3297" max="3297" width="13.140625" style="69" customWidth="1"/>
    <col min="3298" max="3298" width="28.28515625" style="69" customWidth="1"/>
    <col min="3299" max="3299" width="2.28515625" style="69" customWidth="1"/>
    <col min="3300" max="3300" width="3.7109375" style="69" customWidth="1"/>
    <col min="3301" max="3301" width="13.140625" style="69" customWidth="1"/>
    <col min="3302" max="3302" width="28.28515625" style="69" customWidth="1"/>
    <col min="3303" max="3303" width="2.28515625" style="69" customWidth="1"/>
    <col min="3304" max="3304" width="3.7109375" style="69" customWidth="1"/>
    <col min="3305" max="3305" width="13.140625" style="69" customWidth="1"/>
    <col min="3306" max="3306" width="28.28515625" style="69" customWidth="1"/>
    <col min="3307" max="3307" width="2.28515625" style="69" customWidth="1"/>
    <col min="3308" max="3308" width="3.7109375" style="69" customWidth="1"/>
    <col min="3309" max="3309" width="13.140625" style="69" customWidth="1"/>
    <col min="3310" max="3310" width="28.28515625" style="69" customWidth="1"/>
    <col min="3311" max="3358" width="0" style="69" hidden="1" customWidth="1"/>
    <col min="3359" max="3496" width="11" style="69" customWidth="1"/>
    <col min="3497" max="3532" width="11.42578125" style="69"/>
    <col min="3533" max="3533" width="6.85546875" style="69" customWidth="1"/>
    <col min="3534" max="3534" width="51.5703125" style="69" customWidth="1"/>
    <col min="3535" max="3535" width="2.28515625" style="69" customWidth="1"/>
    <col min="3536" max="3536" width="3" style="69" customWidth="1"/>
    <col min="3537" max="3537" width="12.42578125" style="69" customWidth="1"/>
    <col min="3538" max="3538" width="24.28515625" style="69" customWidth="1"/>
    <col min="3539" max="3539" width="2.28515625" style="69" customWidth="1"/>
    <col min="3540" max="3540" width="3.7109375" style="69" customWidth="1"/>
    <col min="3541" max="3541" width="13.140625" style="69" customWidth="1"/>
    <col min="3542" max="3542" width="28.28515625" style="69" customWidth="1"/>
    <col min="3543" max="3543" width="2.28515625" style="69" customWidth="1"/>
    <col min="3544" max="3544" width="3.7109375" style="69" customWidth="1"/>
    <col min="3545" max="3545" width="13.140625" style="69" customWidth="1"/>
    <col min="3546" max="3546" width="28.28515625" style="69" customWidth="1"/>
    <col min="3547" max="3547" width="2.28515625" style="69" customWidth="1"/>
    <col min="3548" max="3548" width="3.7109375" style="69" customWidth="1"/>
    <col min="3549" max="3549" width="13.140625" style="69" customWidth="1"/>
    <col min="3550" max="3550" width="28.28515625" style="69" customWidth="1"/>
    <col min="3551" max="3551" width="2.28515625" style="69" customWidth="1"/>
    <col min="3552" max="3552" width="3.7109375" style="69" customWidth="1"/>
    <col min="3553" max="3553" width="13.140625" style="69" customWidth="1"/>
    <col min="3554" max="3554" width="28.28515625" style="69" customWidth="1"/>
    <col min="3555" max="3555" width="2.28515625" style="69" customWidth="1"/>
    <col min="3556" max="3556" width="3.7109375" style="69" customWidth="1"/>
    <col min="3557" max="3557" width="13.140625" style="69" customWidth="1"/>
    <col min="3558" max="3558" width="28.28515625" style="69" customWidth="1"/>
    <col min="3559" max="3559" width="2.28515625" style="69" customWidth="1"/>
    <col min="3560" max="3560" width="3.7109375" style="69" customWidth="1"/>
    <col min="3561" max="3561" width="13.140625" style="69" customWidth="1"/>
    <col min="3562" max="3562" width="28.28515625" style="69" customWidth="1"/>
    <col min="3563" max="3563" width="2.28515625" style="69" customWidth="1"/>
    <col min="3564" max="3564" width="3.7109375" style="69" customWidth="1"/>
    <col min="3565" max="3565" width="13.140625" style="69" customWidth="1"/>
    <col min="3566" max="3566" width="28.28515625" style="69" customWidth="1"/>
    <col min="3567" max="3614" width="0" style="69" hidden="1" customWidth="1"/>
    <col min="3615" max="3752" width="11" style="69" customWidth="1"/>
    <col min="3753" max="3788" width="11.42578125" style="69"/>
    <col min="3789" max="3789" width="6.85546875" style="69" customWidth="1"/>
    <col min="3790" max="3790" width="51.5703125" style="69" customWidth="1"/>
    <col min="3791" max="3791" width="2.28515625" style="69" customWidth="1"/>
    <col min="3792" max="3792" width="3" style="69" customWidth="1"/>
    <col min="3793" max="3793" width="12.42578125" style="69" customWidth="1"/>
    <col min="3794" max="3794" width="24.28515625" style="69" customWidth="1"/>
    <col min="3795" max="3795" width="2.28515625" style="69" customWidth="1"/>
    <col min="3796" max="3796" width="3.7109375" style="69" customWidth="1"/>
    <col min="3797" max="3797" width="13.140625" style="69" customWidth="1"/>
    <col min="3798" max="3798" width="28.28515625" style="69" customWidth="1"/>
    <col min="3799" max="3799" width="2.28515625" style="69" customWidth="1"/>
    <col min="3800" max="3800" width="3.7109375" style="69" customWidth="1"/>
    <col min="3801" max="3801" width="13.140625" style="69" customWidth="1"/>
    <col min="3802" max="3802" width="28.28515625" style="69" customWidth="1"/>
    <col min="3803" max="3803" width="2.28515625" style="69" customWidth="1"/>
    <col min="3804" max="3804" width="3.7109375" style="69" customWidth="1"/>
    <col min="3805" max="3805" width="13.140625" style="69" customWidth="1"/>
    <col min="3806" max="3806" width="28.28515625" style="69" customWidth="1"/>
    <col min="3807" max="3807" width="2.28515625" style="69" customWidth="1"/>
    <col min="3808" max="3808" width="3.7109375" style="69" customWidth="1"/>
    <col min="3809" max="3809" width="13.140625" style="69" customWidth="1"/>
    <col min="3810" max="3810" width="28.28515625" style="69" customWidth="1"/>
    <col min="3811" max="3811" width="2.28515625" style="69" customWidth="1"/>
    <col min="3812" max="3812" width="3.7109375" style="69" customWidth="1"/>
    <col min="3813" max="3813" width="13.140625" style="69" customWidth="1"/>
    <col min="3814" max="3814" width="28.28515625" style="69" customWidth="1"/>
    <col min="3815" max="3815" width="2.28515625" style="69" customWidth="1"/>
    <col min="3816" max="3816" width="3.7109375" style="69" customWidth="1"/>
    <col min="3817" max="3817" width="13.140625" style="69" customWidth="1"/>
    <col min="3818" max="3818" width="28.28515625" style="69" customWidth="1"/>
    <col min="3819" max="3819" width="2.28515625" style="69" customWidth="1"/>
    <col min="3820" max="3820" width="3.7109375" style="69" customWidth="1"/>
    <col min="3821" max="3821" width="13.140625" style="69" customWidth="1"/>
    <col min="3822" max="3822" width="28.28515625" style="69" customWidth="1"/>
    <col min="3823" max="3870" width="0" style="69" hidden="1" customWidth="1"/>
    <col min="3871" max="4008" width="11" style="69" customWidth="1"/>
    <col min="4009" max="4044" width="11.42578125" style="69"/>
    <col min="4045" max="4045" width="6.85546875" style="69" customWidth="1"/>
    <col min="4046" max="4046" width="51.5703125" style="69" customWidth="1"/>
    <col min="4047" max="4047" width="2.28515625" style="69" customWidth="1"/>
    <col min="4048" max="4048" width="3" style="69" customWidth="1"/>
    <col min="4049" max="4049" width="12.42578125" style="69" customWidth="1"/>
    <col min="4050" max="4050" width="24.28515625" style="69" customWidth="1"/>
    <col min="4051" max="4051" width="2.28515625" style="69" customWidth="1"/>
    <col min="4052" max="4052" width="3.7109375" style="69" customWidth="1"/>
    <col min="4053" max="4053" width="13.140625" style="69" customWidth="1"/>
    <col min="4054" max="4054" width="28.28515625" style="69" customWidth="1"/>
    <col min="4055" max="4055" width="2.28515625" style="69" customWidth="1"/>
    <col min="4056" max="4056" width="3.7109375" style="69" customWidth="1"/>
    <col min="4057" max="4057" width="13.140625" style="69" customWidth="1"/>
    <col min="4058" max="4058" width="28.28515625" style="69" customWidth="1"/>
    <col min="4059" max="4059" width="2.28515625" style="69" customWidth="1"/>
    <col min="4060" max="4060" width="3.7109375" style="69" customWidth="1"/>
    <col min="4061" max="4061" width="13.140625" style="69" customWidth="1"/>
    <col min="4062" max="4062" width="28.28515625" style="69" customWidth="1"/>
    <col min="4063" max="4063" width="2.28515625" style="69" customWidth="1"/>
    <col min="4064" max="4064" width="3.7109375" style="69" customWidth="1"/>
    <col min="4065" max="4065" width="13.140625" style="69" customWidth="1"/>
    <col min="4066" max="4066" width="28.28515625" style="69" customWidth="1"/>
    <col min="4067" max="4067" width="2.28515625" style="69" customWidth="1"/>
    <col min="4068" max="4068" width="3.7109375" style="69" customWidth="1"/>
    <col min="4069" max="4069" width="13.140625" style="69" customWidth="1"/>
    <col min="4070" max="4070" width="28.28515625" style="69" customWidth="1"/>
    <col min="4071" max="4071" width="2.28515625" style="69" customWidth="1"/>
    <col min="4072" max="4072" width="3.7109375" style="69" customWidth="1"/>
    <col min="4073" max="4073" width="13.140625" style="69" customWidth="1"/>
    <col min="4074" max="4074" width="28.28515625" style="69" customWidth="1"/>
    <col min="4075" max="4075" width="2.28515625" style="69" customWidth="1"/>
    <col min="4076" max="4076" width="3.7109375" style="69" customWidth="1"/>
    <col min="4077" max="4077" width="13.140625" style="69" customWidth="1"/>
    <col min="4078" max="4078" width="28.28515625" style="69" customWidth="1"/>
    <col min="4079" max="4126" width="0" style="69" hidden="1" customWidth="1"/>
    <col min="4127" max="4264" width="11" style="69" customWidth="1"/>
    <col min="4265" max="4300" width="11.42578125" style="69"/>
    <col min="4301" max="4301" width="6.85546875" style="69" customWidth="1"/>
    <col min="4302" max="4302" width="51.5703125" style="69" customWidth="1"/>
    <col min="4303" max="4303" width="2.28515625" style="69" customWidth="1"/>
    <col min="4304" max="4304" width="3" style="69" customWidth="1"/>
    <col min="4305" max="4305" width="12.42578125" style="69" customWidth="1"/>
    <col min="4306" max="4306" width="24.28515625" style="69" customWidth="1"/>
    <col min="4307" max="4307" width="2.28515625" style="69" customWidth="1"/>
    <col min="4308" max="4308" width="3.7109375" style="69" customWidth="1"/>
    <col min="4309" max="4309" width="13.140625" style="69" customWidth="1"/>
    <col min="4310" max="4310" width="28.28515625" style="69" customWidth="1"/>
    <col min="4311" max="4311" width="2.28515625" style="69" customWidth="1"/>
    <col min="4312" max="4312" width="3.7109375" style="69" customWidth="1"/>
    <col min="4313" max="4313" width="13.140625" style="69" customWidth="1"/>
    <col min="4314" max="4314" width="28.28515625" style="69" customWidth="1"/>
    <col min="4315" max="4315" width="2.28515625" style="69" customWidth="1"/>
    <col min="4316" max="4316" width="3.7109375" style="69" customWidth="1"/>
    <col min="4317" max="4317" width="13.140625" style="69" customWidth="1"/>
    <col min="4318" max="4318" width="28.28515625" style="69" customWidth="1"/>
    <col min="4319" max="4319" width="2.28515625" style="69" customWidth="1"/>
    <col min="4320" max="4320" width="3.7109375" style="69" customWidth="1"/>
    <col min="4321" max="4321" width="13.140625" style="69" customWidth="1"/>
    <col min="4322" max="4322" width="28.28515625" style="69" customWidth="1"/>
    <col min="4323" max="4323" width="2.28515625" style="69" customWidth="1"/>
    <col min="4324" max="4324" width="3.7109375" style="69" customWidth="1"/>
    <col min="4325" max="4325" width="13.140625" style="69" customWidth="1"/>
    <col min="4326" max="4326" width="28.28515625" style="69" customWidth="1"/>
    <col min="4327" max="4327" width="2.28515625" style="69" customWidth="1"/>
    <col min="4328" max="4328" width="3.7109375" style="69" customWidth="1"/>
    <col min="4329" max="4329" width="13.140625" style="69" customWidth="1"/>
    <col min="4330" max="4330" width="28.28515625" style="69" customWidth="1"/>
    <col min="4331" max="4331" width="2.28515625" style="69" customWidth="1"/>
    <col min="4332" max="4332" width="3.7109375" style="69" customWidth="1"/>
    <col min="4333" max="4333" width="13.140625" style="69" customWidth="1"/>
    <col min="4334" max="4334" width="28.28515625" style="69" customWidth="1"/>
    <col min="4335" max="4382" width="0" style="69" hidden="1" customWidth="1"/>
    <col min="4383" max="4520" width="11" style="69" customWidth="1"/>
    <col min="4521" max="4556" width="11.42578125" style="69"/>
    <col min="4557" max="4557" width="6.85546875" style="69" customWidth="1"/>
    <col min="4558" max="4558" width="51.5703125" style="69" customWidth="1"/>
    <col min="4559" max="4559" width="2.28515625" style="69" customWidth="1"/>
    <col min="4560" max="4560" width="3" style="69" customWidth="1"/>
    <col min="4561" max="4561" width="12.42578125" style="69" customWidth="1"/>
    <col min="4562" max="4562" width="24.28515625" style="69" customWidth="1"/>
    <col min="4563" max="4563" width="2.28515625" style="69" customWidth="1"/>
    <col min="4564" max="4564" width="3.7109375" style="69" customWidth="1"/>
    <col min="4565" max="4565" width="13.140625" style="69" customWidth="1"/>
    <col min="4566" max="4566" width="28.28515625" style="69" customWidth="1"/>
    <col min="4567" max="4567" width="2.28515625" style="69" customWidth="1"/>
    <col min="4568" max="4568" width="3.7109375" style="69" customWidth="1"/>
    <col min="4569" max="4569" width="13.140625" style="69" customWidth="1"/>
    <col min="4570" max="4570" width="28.28515625" style="69" customWidth="1"/>
    <col min="4571" max="4571" width="2.28515625" style="69" customWidth="1"/>
    <col min="4572" max="4572" width="3.7109375" style="69" customWidth="1"/>
    <col min="4573" max="4573" width="13.140625" style="69" customWidth="1"/>
    <col min="4574" max="4574" width="28.28515625" style="69" customWidth="1"/>
    <col min="4575" max="4575" width="2.28515625" style="69" customWidth="1"/>
    <col min="4576" max="4576" width="3.7109375" style="69" customWidth="1"/>
    <col min="4577" max="4577" width="13.140625" style="69" customWidth="1"/>
    <col min="4578" max="4578" width="28.28515625" style="69" customWidth="1"/>
    <col min="4579" max="4579" width="2.28515625" style="69" customWidth="1"/>
    <col min="4580" max="4580" width="3.7109375" style="69" customWidth="1"/>
    <col min="4581" max="4581" width="13.140625" style="69" customWidth="1"/>
    <col min="4582" max="4582" width="28.28515625" style="69" customWidth="1"/>
    <col min="4583" max="4583" width="2.28515625" style="69" customWidth="1"/>
    <col min="4584" max="4584" width="3.7109375" style="69" customWidth="1"/>
    <col min="4585" max="4585" width="13.140625" style="69" customWidth="1"/>
    <col min="4586" max="4586" width="28.28515625" style="69" customWidth="1"/>
    <col min="4587" max="4587" width="2.28515625" style="69" customWidth="1"/>
    <col min="4588" max="4588" width="3.7109375" style="69" customWidth="1"/>
    <col min="4589" max="4589" width="13.140625" style="69" customWidth="1"/>
    <col min="4590" max="4590" width="28.28515625" style="69" customWidth="1"/>
    <col min="4591" max="4638" width="0" style="69" hidden="1" customWidth="1"/>
    <col min="4639" max="4776" width="11" style="69" customWidth="1"/>
    <col min="4777" max="4812" width="11.42578125" style="69"/>
    <col min="4813" max="4813" width="6.85546875" style="69" customWidth="1"/>
    <col min="4814" max="4814" width="51.5703125" style="69" customWidth="1"/>
    <col min="4815" max="4815" width="2.28515625" style="69" customWidth="1"/>
    <col min="4816" max="4816" width="3" style="69" customWidth="1"/>
    <col min="4817" max="4817" width="12.42578125" style="69" customWidth="1"/>
    <col min="4818" max="4818" width="24.28515625" style="69" customWidth="1"/>
    <col min="4819" max="4819" width="2.28515625" style="69" customWidth="1"/>
    <col min="4820" max="4820" width="3.7109375" style="69" customWidth="1"/>
    <col min="4821" max="4821" width="13.140625" style="69" customWidth="1"/>
    <col min="4822" max="4822" width="28.28515625" style="69" customWidth="1"/>
    <col min="4823" max="4823" width="2.28515625" style="69" customWidth="1"/>
    <col min="4824" max="4824" width="3.7109375" style="69" customWidth="1"/>
    <col min="4825" max="4825" width="13.140625" style="69" customWidth="1"/>
    <col min="4826" max="4826" width="28.28515625" style="69" customWidth="1"/>
    <col min="4827" max="4827" width="2.28515625" style="69" customWidth="1"/>
    <col min="4828" max="4828" width="3.7109375" style="69" customWidth="1"/>
    <col min="4829" max="4829" width="13.140625" style="69" customWidth="1"/>
    <col min="4830" max="4830" width="28.28515625" style="69" customWidth="1"/>
    <col min="4831" max="4831" width="2.28515625" style="69" customWidth="1"/>
    <col min="4832" max="4832" width="3.7109375" style="69" customWidth="1"/>
    <col min="4833" max="4833" width="13.140625" style="69" customWidth="1"/>
    <col min="4834" max="4834" width="28.28515625" style="69" customWidth="1"/>
    <col min="4835" max="4835" width="2.28515625" style="69" customWidth="1"/>
    <col min="4836" max="4836" width="3.7109375" style="69" customWidth="1"/>
    <col min="4837" max="4837" width="13.140625" style="69" customWidth="1"/>
    <col min="4838" max="4838" width="28.28515625" style="69" customWidth="1"/>
    <col min="4839" max="4839" width="2.28515625" style="69" customWidth="1"/>
    <col min="4840" max="4840" width="3.7109375" style="69" customWidth="1"/>
    <col min="4841" max="4841" width="13.140625" style="69" customWidth="1"/>
    <col min="4842" max="4842" width="28.28515625" style="69" customWidth="1"/>
    <col min="4843" max="4843" width="2.28515625" style="69" customWidth="1"/>
    <col min="4844" max="4844" width="3.7109375" style="69" customWidth="1"/>
    <col min="4845" max="4845" width="13.140625" style="69" customWidth="1"/>
    <col min="4846" max="4846" width="28.28515625" style="69" customWidth="1"/>
    <col min="4847" max="4894" width="0" style="69" hidden="1" customWidth="1"/>
    <col min="4895" max="5032" width="11" style="69" customWidth="1"/>
    <col min="5033" max="5068" width="11.42578125" style="69"/>
    <col min="5069" max="5069" width="6.85546875" style="69" customWidth="1"/>
    <col min="5070" max="5070" width="51.5703125" style="69" customWidth="1"/>
    <col min="5071" max="5071" width="2.28515625" style="69" customWidth="1"/>
    <col min="5072" max="5072" width="3" style="69" customWidth="1"/>
    <col min="5073" max="5073" width="12.42578125" style="69" customWidth="1"/>
    <col min="5074" max="5074" width="24.28515625" style="69" customWidth="1"/>
    <col min="5075" max="5075" width="2.28515625" style="69" customWidth="1"/>
    <col min="5076" max="5076" width="3.7109375" style="69" customWidth="1"/>
    <col min="5077" max="5077" width="13.140625" style="69" customWidth="1"/>
    <col min="5078" max="5078" width="28.28515625" style="69" customWidth="1"/>
    <col min="5079" max="5079" width="2.28515625" style="69" customWidth="1"/>
    <col min="5080" max="5080" width="3.7109375" style="69" customWidth="1"/>
    <col min="5081" max="5081" width="13.140625" style="69" customWidth="1"/>
    <col min="5082" max="5082" width="28.28515625" style="69" customWidth="1"/>
    <col min="5083" max="5083" width="2.28515625" style="69" customWidth="1"/>
    <col min="5084" max="5084" width="3.7109375" style="69" customWidth="1"/>
    <col min="5085" max="5085" width="13.140625" style="69" customWidth="1"/>
    <col min="5086" max="5086" width="28.28515625" style="69" customWidth="1"/>
    <col min="5087" max="5087" width="2.28515625" style="69" customWidth="1"/>
    <col min="5088" max="5088" width="3.7109375" style="69" customWidth="1"/>
    <col min="5089" max="5089" width="13.140625" style="69" customWidth="1"/>
    <col min="5090" max="5090" width="28.28515625" style="69" customWidth="1"/>
    <col min="5091" max="5091" width="2.28515625" style="69" customWidth="1"/>
    <col min="5092" max="5092" width="3.7109375" style="69" customWidth="1"/>
    <col min="5093" max="5093" width="13.140625" style="69" customWidth="1"/>
    <col min="5094" max="5094" width="28.28515625" style="69" customWidth="1"/>
    <col min="5095" max="5095" width="2.28515625" style="69" customWidth="1"/>
    <col min="5096" max="5096" width="3.7109375" style="69" customWidth="1"/>
    <col min="5097" max="5097" width="13.140625" style="69" customWidth="1"/>
    <col min="5098" max="5098" width="28.28515625" style="69" customWidth="1"/>
    <col min="5099" max="5099" width="2.28515625" style="69" customWidth="1"/>
    <col min="5100" max="5100" width="3.7109375" style="69" customWidth="1"/>
    <col min="5101" max="5101" width="13.140625" style="69" customWidth="1"/>
    <col min="5102" max="5102" width="28.28515625" style="69" customWidth="1"/>
    <col min="5103" max="5150" width="0" style="69" hidden="1" customWidth="1"/>
    <col min="5151" max="5288" width="11" style="69" customWidth="1"/>
    <col min="5289" max="5324" width="11.42578125" style="69"/>
    <col min="5325" max="5325" width="6.85546875" style="69" customWidth="1"/>
    <col min="5326" max="5326" width="51.5703125" style="69" customWidth="1"/>
    <col min="5327" max="5327" width="2.28515625" style="69" customWidth="1"/>
    <col min="5328" max="5328" width="3" style="69" customWidth="1"/>
    <col min="5329" max="5329" width="12.42578125" style="69" customWidth="1"/>
    <col min="5330" max="5330" width="24.28515625" style="69" customWidth="1"/>
    <col min="5331" max="5331" width="2.28515625" style="69" customWidth="1"/>
    <col min="5332" max="5332" width="3.7109375" style="69" customWidth="1"/>
    <col min="5333" max="5333" width="13.140625" style="69" customWidth="1"/>
    <col min="5334" max="5334" width="28.28515625" style="69" customWidth="1"/>
    <col min="5335" max="5335" width="2.28515625" style="69" customWidth="1"/>
    <col min="5336" max="5336" width="3.7109375" style="69" customWidth="1"/>
    <col min="5337" max="5337" width="13.140625" style="69" customWidth="1"/>
    <col min="5338" max="5338" width="28.28515625" style="69" customWidth="1"/>
    <col min="5339" max="5339" width="2.28515625" style="69" customWidth="1"/>
    <col min="5340" max="5340" width="3.7109375" style="69" customWidth="1"/>
    <col min="5341" max="5341" width="13.140625" style="69" customWidth="1"/>
    <col min="5342" max="5342" width="28.28515625" style="69" customWidth="1"/>
    <col min="5343" max="5343" width="2.28515625" style="69" customWidth="1"/>
    <col min="5344" max="5344" width="3.7109375" style="69" customWidth="1"/>
    <col min="5345" max="5345" width="13.140625" style="69" customWidth="1"/>
    <col min="5346" max="5346" width="28.28515625" style="69" customWidth="1"/>
    <col min="5347" max="5347" width="2.28515625" style="69" customWidth="1"/>
    <col min="5348" max="5348" width="3.7109375" style="69" customWidth="1"/>
    <col min="5349" max="5349" width="13.140625" style="69" customWidth="1"/>
    <col min="5350" max="5350" width="28.28515625" style="69" customWidth="1"/>
    <col min="5351" max="5351" width="2.28515625" style="69" customWidth="1"/>
    <col min="5352" max="5352" width="3.7109375" style="69" customWidth="1"/>
    <col min="5353" max="5353" width="13.140625" style="69" customWidth="1"/>
    <col min="5354" max="5354" width="28.28515625" style="69" customWidth="1"/>
    <col min="5355" max="5355" width="2.28515625" style="69" customWidth="1"/>
    <col min="5356" max="5356" width="3.7109375" style="69" customWidth="1"/>
    <col min="5357" max="5357" width="13.140625" style="69" customWidth="1"/>
    <col min="5358" max="5358" width="28.28515625" style="69" customWidth="1"/>
    <col min="5359" max="5406" width="0" style="69" hidden="1" customWidth="1"/>
    <col min="5407" max="5544" width="11" style="69" customWidth="1"/>
    <col min="5545" max="5580" width="11.42578125" style="69"/>
    <col min="5581" max="5581" width="6.85546875" style="69" customWidth="1"/>
    <col min="5582" max="5582" width="51.5703125" style="69" customWidth="1"/>
    <col min="5583" max="5583" width="2.28515625" style="69" customWidth="1"/>
    <col min="5584" max="5584" width="3" style="69" customWidth="1"/>
    <col min="5585" max="5585" width="12.42578125" style="69" customWidth="1"/>
    <col min="5586" max="5586" width="24.28515625" style="69" customWidth="1"/>
    <col min="5587" max="5587" width="2.28515625" style="69" customWidth="1"/>
    <col min="5588" max="5588" width="3.7109375" style="69" customWidth="1"/>
    <col min="5589" max="5589" width="13.140625" style="69" customWidth="1"/>
    <col min="5590" max="5590" width="28.28515625" style="69" customWidth="1"/>
    <col min="5591" max="5591" width="2.28515625" style="69" customWidth="1"/>
    <col min="5592" max="5592" width="3.7109375" style="69" customWidth="1"/>
    <col min="5593" max="5593" width="13.140625" style="69" customWidth="1"/>
    <col min="5594" max="5594" width="28.28515625" style="69" customWidth="1"/>
    <col min="5595" max="5595" width="2.28515625" style="69" customWidth="1"/>
    <col min="5596" max="5596" width="3.7109375" style="69" customWidth="1"/>
    <col min="5597" max="5597" width="13.140625" style="69" customWidth="1"/>
    <col min="5598" max="5598" width="28.28515625" style="69" customWidth="1"/>
    <col min="5599" max="5599" width="2.28515625" style="69" customWidth="1"/>
    <col min="5600" max="5600" width="3.7109375" style="69" customWidth="1"/>
    <col min="5601" max="5601" width="13.140625" style="69" customWidth="1"/>
    <col min="5602" max="5602" width="28.28515625" style="69" customWidth="1"/>
    <col min="5603" max="5603" width="2.28515625" style="69" customWidth="1"/>
    <col min="5604" max="5604" width="3.7109375" style="69" customWidth="1"/>
    <col min="5605" max="5605" width="13.140625" style="69" customWidth="1"/>
    <col min="5606" max="5606" width="28.28515625" style="69" customWidth="1"/>
    <col min="5607" max="5607" width="2.28515625" style="69" customWidth="1"/>
    <col min="5608" max="5608" width="3.7109375" style="69" customWidth="1"/>
    <col min="5609" max="5609" width="13.140625" style="69" customWidth="1"/>
    <col min="5610" max="5610" width="28.28515625" style="69" customWidth="1"/>
    <col min="5611" max="5611" width="2.28515625" style="69" customWidth="1"/>
    <col min="5612" max="5612" width="3.7109375" style="69" customWidth="1"/>
    <col min="5613" max="5613" width="13.140625" style="69" customWidth="1"/>
    <col min="5614" max="5614" width="28.28515625" style="69" customWidth="1"/>
    <col min="5615" max="5662" width="0" style="69" hidden="1" customWidth="1"/>
    <col min="5663" max="5800" width="11" style="69" customWidth="1"/>
    <col min="5801" max="5836" width="11.42578125" style="69"/>
    <col min="5837" max="5837" width="6.85546875" style="69" customWidth="1"/>
    <col min="5838" max="5838" width="51.5703125" style="69" customWidth="1"/>
    <col min="5839" max="5839" width="2.28515625" style="69" customWidth="1"/>
    <col min="5840" max="5840" width="3" style="69" customWidth="1"/>
    <col min="5841" max="5841" width="12.42578125" style="69" customWidth="1"/>
    <col min="5842" max="5842" width="24.28515625" style="69" customWidth="1"/>
    <col min="5843" max="5843" width="2.28515625" style="69" customWidth="1"/>
    <col min="5844" max="5844" width="3.7109375" style="69" customWidth="1"/>
    <col min="5845" max="5845" width="13.140625" style="69" customWidth="1"/>
    <col min="5846" max="5846" width="28.28515625" style="69" customWidth="1"/>
    <col min="5847" max="5847" width="2.28515625" style="69" customWidth="1"/>
    <col min="5848" max="5848" width="3.7109375" style="69" customWidth="1"/>
    <col min="5849" max="5849" width="13.140625" style="69" customWidth="1"/>
    <col min="5850" max="5850" width="28.28515625" style="69" customWidth="1"/>
    <col min="5851" max="5851" width="2.28515625" style="69" customWidth="1"/>
    <col min="5852" max="5852" width="3.7109375" style="69" customWidth="1"/>
    <col min="5853" max="5853" width="13.140625" style="69" customWidth="1"/>
    <col min="5854" max="5854" width="28.28515625" style="69" customWidth="1"/>
    <col min="5855" max="5855" width="2.28515625" style="69" customWidth="1"/>
    <col min="5856" max="5856" width="3.7109375" style="69" customWidth="1"/>
    <col min="5857" max="5857" width="13.140625" style="69" customWidth="1"/>
    <col min="5858" max="5858" width="28.28515625" style="69" customWidth="1"/>
    <col min="5859" max="5859" width="2.28515625" style="69" customWidth="1"/>
    <col min="5860" max="5860" width="3.7109375" style="69" customWidth="1"/>
    <col min="5861" max="5861" width="13.140625" style="69" customWidth="1"/>
    <col min="5862" max="5862" width="28.28515625" style="69" customWidth="1"/>
    <col min="5863" max="5863" width="2.28515625" style="69" customWidth="1"/>
    <col min="5864" max="5864" width="3.7109375" style="69" customWidth="1"/>
    <col min="5865" max="5865" width="13.140625" style="69" customWidth="1"/>
    <col min="5866" max="5866" width="28.28515625" style="69" customWidth="1"/>
    <col min="5867" max="5867" width="2.28515625" style="69" customWidth="1"/>
    <col min="5868" max="5868" width="3.7109375" style="69" customWidth="1"/>
    <col min="5869" max="5869" width="13.140625" style="69" customWidth="1"/>
    <col min="5870" max="5870" width="28.28515625" style="69" customWidth="1"/>
    <col min="5871" max="5918" width="0" style="69" hidden="1" customWidth="1"/>
    <col min="5919" max="6056" width="11" style="69" customWidth="1"/>
    <col min="6057" max="6092" width="11.42578125" style="69"/>
    <col min="6093" max="6093" width="6.85546875" style="69" customWidth="1"/>
    <col min="6094" max="6094" width="51.5703125" style="69" customWidth="1"/>
    <col min="6095" max="6095" width="2.28515625" style="69" customWidth="1"/>
    <col min="6096" max="6096" width="3" style="69" customWidth="1"/>
    <col min="6097" max="6097" width="12.42578125" style="69" customWidth="1"/>
    <col min="6098" max="6098" width="24.28515625" style="69" customWidth="1"/>
    <col min="6099" max="6099" width="2.28515625" style="69" customWidth="1"/>
    <col min="6100" max="6100" width="3.7109375" style="69" customWidth="1"/>
    <col min="6101" max="6101" width="13.140625" style="69" customWidth="1"/>
    <col min="6102" max="6102" width="28.28515625" style="69" customWidth="1"/>
    <col min="6103" max="6103" width="2.28515625" style="69" customWidth="1"/>
    <col min="6104" max="6104" width="3.7109375" style="69" customWidth="1"/>
    <col min="6105" max="6105" width="13.140625" style="69" customWidth="1"/>
    <col min="6106" max="6106" width="28.28515625" style="69" customWidth="1"/>
    <col min="6107" max="6107" width="2.28515625" style="69" customWidth="1"/>
    <col min="6108" max="6108" width="3.7109375" style="69" customWidth="1"/>
    <col min="6109" max="6109" width="13.140625" style="69" customWidth="1"/>
    <col min="6110" max="6110" width="28.28515625" style="69" customWidth="1"/>
    <col min="6111" max="6111" width="2.28515625" style="69" customWidth="1"/>
    <col min="6112" max="6112" width="3.7109375" style="69" customWidth="1"/>
    <col min="6113" max="6113" width="13.140625" style="69" customWidth="1"/>
    <col min="6114" max="6114" width="28.28515625" style="69" customWidth="1"/>
    <col min="6115" max="6115" width="2.28515625" style="69" customWidth="1"/>
    <col min="6116" max="6116" width="3.7109375" style="69" customWidth="1"/>
    <col min="6117" max="6117" width="13.140625" style="69" customWidth="1"/>
    <col min="6118" max="6118" width="28.28515625" style="69" customWidth="1"/>
    <col min="6119" max="6119" width="2.28515625" style="69" customWidth="1"/>
    <col min="6120" max="6120" width="3.7109375" style="69" customWidth="1"/>
    <col min="6121" max="6121" width="13.140625" style="69" customWidth="1"/>
    <col min="6122" max="6122" width="28.28515625" style="69" customWidth="1"/>
    <col min="6123" max="6123" width="2.28515625" style="69" customWidth="1"/>
    <col min="6124" max="6124" width="3.7109375" style="69" customWidth="1"/>
    <col min="6125" max="6125" width="13.140625" style="69" customWidth="1"/>
    <col min="6126" max="6126" width="28.28515625" style="69" customWidth="1"/>
    <col min="6127" max="6174" width="0" style="69" hidden="1" customWidth="1"/>
    <col min="6175" max="6312" width="11" style="69" customWidth="1"/>
    <col min="6313" max="6348" width="11.42578125" style="69"/>
    <col min="6349" max="6349" width="6.85546875" style="69" customWidth="1"/>
    <col min="6350" max="6350" width="51.5703125" style="69" customWidth="1"/>
    <col min="6351" max="6351" width="2.28515625" style="69" customWidth="1"/>
    <col min="6352" max="6352" width="3" style="69" customWidth="1"/>
    <col min="6353" max="6353" width="12.42578125" style="69" customWidth="1"/>
    <col min="6354" max="6354" width="24.28515625" style="69" customWidth="1"/>
    <col min="6355" max="6355" width="2.28515625" style="69" customWidth="1"/>
    <col min="6356" max="6356" width="3.7109375" style="69" customWidth="1"/>
    <col min="6357" max="6357" width="13.140625" style="69" customWidth="1"/>
    <col min="6358" max="6358" width="28.28515625" style="69" customWidth="1"/>
    <col min="6359" max="6359" width="2.28515625" style="69" customWidth="1"/>
    <col min="6360" max="6360" width="3.7109375" style="69" customWidth="1"/>
    <col min="6361" max="6361" width="13.140625" style="69" customWidth="1"/>
    <col min="6362" max="6362" width="28.28515625" style="69" customWidth="1"/>
    <col min="6363" max="6363" width="2.28515625" style="69" customWidth="1"/>
    <col min="6364" max="6364" width="3.7109375" style="69" customWidth="1"/>
    <col min="6365" max="6365" width="13.140625" style="69" customWidth="1"/>
    <col min="6366" max="6366" width="28.28515625" style="69" customWidth="1"/>
    <col min="6367" max="6367" width="2.28515625" style="69" customWidth="1"/>
    <col min="6368" max="6368" width="3.7109375" style="69" customWidth="1"/>
    <col min="6369" max="6369" width="13.140625" style="69" customWidth="1"/>
    <col min="6370" max="6370" width="28.28515625" style="69" customWidth="1"/>
    <col min="6371" max="6371" width="2.28515625" style="69" customWidth="1"/>
    <col min="6372" max="6372" width="3.7109375" style="69" customWidth="1"/>
    <col min="6373" max="6373" width="13.140625" style="69" customWidth="1"/>
    <col min="6374" max="6374" width="28.28515625" style="69" customWidth="1"/>
    <col min="6375" max="6375" width="2.28515625" style="69" customWidth="1"/>
    <col min="6376" max="6376" width="3.7109375" style="69" customWidth="1"/>
    <col min="6377" max="6377" width="13.140625" style="69" customWidth="1"/>
    <col min="6378" max="6378" width="28.28515625" style="69" customWidth="1"/>
    <col min="6379" max="6379" width="2.28515625" style="69" customWidth="1"/>
    <col min="6380" max="6380" width="3.7109375" style="69" customWidth="1"/>
    <col min="6381" max="6381" width="13.140625" style="69" customWidth="1"/>
    <col min="6382" max="6382" width="28.28515625" style="69" customWidth="1"/>
    <col min="6383" max="6430" width="0" style="69" hidden="1" customWidth="1"/>
    <col min="6431" max="6568" width="11" style="69" customWidth="1"/>
    <col min="6569" max="6604" width="11.42578125" style="69"/>
    <col min="6605" max="6605" width="6.85546875" style="69" customWidth="1"/>
    <col min="6606" max="6606" width="51.5703125" style="69" customWidth="1"/>
    <col min="6607" max="6607" width="2.28515625" style="69" customWidth="1"/>
    <col min="6608" max="6608" width="3" style="69" customWidth="1"/>
    <col min="6609" max="6609" width="12.42578125" style="69" customWidth="1"/>
    <col min="6610" max="6610" width="24.28515625" style="69" customWidth="1"/>
    <col min="6611" max="6611" width="2.28515625" style="69" customWidth="1"/>
    <col min="6612" max="6612" width="3.7109375" style="69" customWidth="1"/>
    <col min="6613" max="6613" width="13.140625" style="69" customWidth="1"/>
    <col min="6614" max="6614" width="28.28515625" style="69" customWidth="1"/>
    <col min="6615" max="6615" width="2.28515625" style="69" customWidth="1"/>
    <col min="6616" max="6616" width="3.7109375" style="69" customWidth="1"/>
    <col min="6617" max="6617" width="13.140625" style="69" customWidth="1"/>
    <col min="6618" max="6618" width="28.28515625" style="69" customWidth="1"/>
    <col min="6619" max="6619" width="2.28515625" style="69" customWidth="1"/>
    <col min="6620" max="6620" width="3.7109375" style="69" customWidth="1"/>
    <col min="6621" max="6621" width="13.140625" style="69" customWidth="1"/>
    <col min="6622" max="6622" width="28.28515625" style="69" customWidth="1"/>
    <col min="6623" max="6623" width="2.28515625" style="69" customWidth="1"/>
    <col min="6624" max="6624" width="3.7109375" style="69" customWidth="1"/>
    <col min="6625" max="6625" width="13.140625" style="69" customWidth="1"/>
    <col min="6626" max="6626" width="28.28515625" style="69" customWidth="1"/>
    <col min="6627" max="6627" width="2.28515625" style="69" customWidth="1"/>
    <col min="6628" max="6628" width="3.7109375" style="69" customWidth="1"/>
    <col min="6629" max="6629" width="13.140625" style="69" customWidth="1"/>
    <col min="6630" max="6630" width="28.28515625" style="69" customWidth="1"/>
    <col min="6631" max="6631" width="2.28515625" style="69" customWidth="1"/>
    <col min="6632" max="6632" width="3.7109375" style="69" customWidth="1"/>
    <col min="6633" max="6633" width="13.140625" style="69" customWidth="1"/>
    <col min="6634" max="6634" width="28.28515625" style="69" customWidth="1"/>
    <col min="6635" max="6635" width="2.28515625" style="69" customWidth="1"/>
    <col min="6636" max="6636" width="3.7109375" style="69" customWidth="1"/>
    <col min="6637" max="6637" width="13.140625" style="69" customWidth="1"/>
    <col min="6638" max="6638" width="28.28515625" style="69" customWidth="1"/>
    <col min="6639" max="6686" width="0" style="69" hidden="1" customWidth="1"/>
    <col min="6687" max="6824" width="11" style="69" customWidth="1"/>
    <col min="6825" max="6860" width="11.42578125" style="69"/>
    <col min="6861" max="6861" width="6.85546875" style="69" customWidth="1"/>
    <col min="6862" max="6862" width="51.5703125" style="69" customWidth="1"/>
    <col min="6863" max="6863" width="2.28515625" style="69" customWidth="1"/>
    <col min="6864" max="6864" width="3" style="69" customWidth="1"/>
    <col min="6865" max="6865" width="12.42578125" style="69" customWidth="1"/>
    <col min="6866" max="6866" width="24.28515625" style="69" customWidth="1"/>
    <col min="6867" max="6867" width="2.28515625" style="69" customWidth="1"/>
    <col min="6868" max="6868" width="3.7109375" style="69" customWidth="1"/>
    <col min="6869" max="6869" width="13.140625" style="69" customWidth="1"/>
    <col min="6870" max="6870" width="28.28515625" style="69" customWidth="1"/>
    <col min="6871" max="6871" width="2.28515625" style="69" customWidth="1"/>
    <col min="6872" max="6872" width="3.7109375" style="69" customWidth="1"/>
    <col min="6873" max="6873" width="13.140625" style="69" customWidth="1"/>
    <col min="6874" max="6874" width="28.28515625" style="69" customWidth="1"/>
    <col min="6875" max="6875" width="2.28515625" style="69" customWidth="1"/>
    <col min="6876" max="6876" width="3.7109375" style="69" customWidth="1"/>
    <col min="6877" max="6877" width="13.140625" style="69" customWidth="1"/>
    <col min="6878" max="6878" width="28.28515625" style="69" customWidth="1"/>
    <col min="6879" max="6879" width="2.28515625" style="69" customWidth="1"/>
    <col min="6880" max="6880" width="3.7109375" style="69" customWidth="1"/>
    <col min="6881" max="6881" width="13.140625" style="69" customWidth="1"/>
    <col min="6882" max="6882" width="28.28515625" style="69" customWidth="1"/>
    <col min="6883" max="6883" width="2.28515625" style="69" customWidth="1"/>
    <col min="6884" max="6884" width="3.7109375" style="69" customWidth="1"/>
    <col min="6885" max="6885" width="13.140625" style="69" customWidth="1"/>
    <col min="6886" max="6886" width="28.28515625" style="69" customWidth="1"/>
    <col min="6887" max="6887" width="2.28515625" style="69" customWidth="1"/>
    <col min="6888" max="6888" width="3.7109375" style="69" customWidth="1"/>
    <col min="6889" max="6889" width="13.140625" style="69" customWidth="1"/>
    <col min="6890" max="6890" width="28.28515625" style="69" customWidth="1"/>
    <col min="6891" max="6891" width="2.28515625" style="69" customWidth="1"/>
    <col min="6892" max="6892" width="3.7109375" style="69" customWidth="1"/>
    <col min="6893" max="6893" width="13.140625" style="69" customWidth="1"/>
    <col min="6894" max="6894" width="28.28515625" style="69" customWidth="1"/>
    <col min="6895" max="6942" width="0" style="69" hidden="1" customWidth="1"/>
    <col min="6943" max="7080" width="11" style="69" customWidth="1"/>
    <col min="7081" max="7116" width="11.42578125" style="69"/>
    <col min="7117" max="7117" width="6.85546875" style="69" customWidth="1"/>
    <col min="7118" max="7118" width="51.5703125" style="69" customWidth="1"/>
    <col min="7119" max="7119" width="2.28515625" style="69" customWidth="1"/>
    <col min="7120" max="7120" width="3" style="69" customWidth="1"/>
    <col min="7121" max="7121" width="12.42578125" style="69" customWidth="1"/>
    <col min="7122" max="7122" width="24.28515625" style="69" customWidth="1"/>
    <col min="7123" max="7123" width="2.28515625" style="69" customWidth="1"/>
    <col min="7124" max="7124" width="3.7109375" style="69" customWidth="1"/>
    <col min="7125" max="7125" width="13.140625" style="69" customWidth="1"/>
    <col min="7126" max="7126" width="28.28515625" style="69" customWidth="1"/>
    <col min="7127" max="7127" width="2.28515625" style="69" customWidth="1"/>
    <col min="7128" max="7128" width="3.7109375" style="69" customWidth="1"/>
    <col min="7129" max="7129" width="13.140625" style="69" customWidth="1"/>
    <col min="7130" max="7130" width="28.28515625" style="69" customWidth="1"/>
    <col min="7131" max="7131" width="2.28515625" style="69" customWidth="1"/>
    <col min="7132" max="7132" width="3.7109375" style="69" customWidth="1"/>
    <col min="7133" max="7133" width="13.140625" style="69" customWidth="1"/>
    <col min="7134" max="7134" width="28.28515625" style="69" customWidth="1"/>
    <col min="7135" max="7135" width="2.28515625" style="69" customWidth="1"/>
    <col min="7136" max="7136" width="3.7109375" style="69" customWidth="1"/>
    <col min="7137" max="7137" width="13.140625" style="69" customWidth="1"/>
    <col min="7138" max="7138" width="28.28515625" style="69" customWidth="1"/>
    <col min="7139" max="7139" width="2.28515625" style="69" customWidth="1"/>
    <col min="7140" max="7140" width="3.7109375" style="69" customWidth="1"/>
    <col min="7141" max="7141" width="13.140625" style="69" customWidth="1"/>
    <col min="7142" max="7142" width="28.28515625" style="69" customWidth="1"/>
    <col min="7143" max="7143" width="2.28515625" style="69" customWidth="1"/>
    <col min="7144" max="7144" width="3.7109375" style="69" customWidth="1"/>
    <col min="7145" max="7145" width="13.140625" style="69" customWidth="1"/>
    <col min="7146" max="7146" width="28.28515625" style="69" customWidth="1"/>
    <col min="7147" max="7147" width="2.28515625" style="69" customWidth="1"/>
    <col min="7148" max="7148" width="3.7109375" style="69" customWidth="1"/>
    <col min="7149" max="7149" width="13.140625" style="69" customWidth="1"/>
    <col min="7150" max="7150" width="28.28515625" style="69" customWidth="1"/>
    <col min="7151" max="7198" width="0" style="69" hidden="1" customWidth="1"/>
    <col min="7199" max="7336" width="11" style="69" customWidth="1"/>
    <col min="7337" max="7372" width="11.42578125" style="69"/>
    <col min="7373" max="7373" width="6.85546875" style="69" customWidth="1"/>
    <col min="7374" max="7374" width="51.5703125" style="69" customWidth="1"/>
    <col min="7375" max="7375" width="2.28515625" style="69" customWidth="1"/>
    <col min="7376" max="7376" width="3" style="69" customWidth="1"/>
    <col min="7377" max="7377" width="12.42578125" style="69" customWidth="1"/>
    <col min="7378" max="7378" width="24.28515625" style="69" customWidth="1"/>
    <col min="7379" max="7379" width="2.28515625" style="69" customWidth="1"/>
    <col min="7380" max="7380" width="3.7109375" style="69" customWidth="1"/>
    <col min="7381" max="7381" width="13.140625" style="69" customWidth="1"/>
    <col min="7382" max="7382" width="28.28515625" style="69" customWidth="1"/>
    <col min="7383" max="7383" width="2.28515625" style="69" customWidth="1"/>
    <col min="7384" max="7384" width="3.7109375" style="69" customWidth="1"/>
    <col min="7385" max="7385" width="13.140625" style="69" customWidth="1"/>
    <col min="7386" max="7386" width="28.28515625" style="69" customWidth="1"/>
    <col min="7387" max="7387" width="2.28515625" style="69" customWidth="1"/>
    <col min="7388" max="7388" width="3.7109375" style="69" customWidth="1"/>
    <col min="7389" max="7389" width="13.140625" style="69" customWidth="1"/>
    <col min="7390" max="7390" width="28.28515625" style="69" customWidth="1"/>
    <col min="7391" max="7391" width="2.28515625" style="69" customWidth="1"/>
    <col min="7392" max="7392" width="3.7109375" style="69" customWidth="1"/>
    <col min="7393" max="7393" width="13.140625" style="69" customWidth="1"/>
    <col min="7394" max="7394" width="28.28515625" style="69" customWidth="1"/>
    <col min="7395" max="7395" width="2.28515625" style="69" customWidth="1"/>
    <col min="7396" max="7396" width="3.7109375" style="69" customWidth="1"/>
    <col min="7397" max="7397" width="13.140625" style="69" customWidth="1"/>
    <col min="7398" max="7398" width="28.28515625" style="69" customWidth="1"/>
    <col min="7399" max="7399" width="2.28515625" style="69" customWidth="1"/>
    <col min="7400" max="7400" width="3.7109375" style="69" customWidth="1"/>
    <col min="7401" max="7401" width="13.140625" style="69" customWidth="1"/>
    <col min="7402" max="7402" width="28.28515625" style="69" customWidth="1"/>
    <col min="7403" max="7403" width="2.28515625" style="69" customWidth="1"/>
    <col min="7404" max="7404" width="3.7109375" style="69" customWidth="1"/>
    <col min="7405" max="7405" width="13.140625" style="69" customWidth="1"/>
    <col min="7406" max="7406" width="28.28515625" style="69" customWidth="1"/>
    <col min="7407" max="7454" width="0" style="69" hidden="1" customWidth="1"/>
    <col min="7455" max="7592" width="11" style="69" customWidth="1"/>
    <col min="7593" max="7628" width="11.42578125" style="69"/>
    <col min="7629" max="7629" width="6.85546875" style="69" customWidth="1"/>
    <col min="7630" max="7630" width="51.5703125" style="69" customWidth="1"/>
    <col min="7631" max="7631" width="2.28515625" style="69" customWidth="1"/>
    <col min="7632" max="7632" width="3" style="69" customWidth="1"/>
    <col min="7633" max="7633" width="12.42578125" style="69" customWidth="1"/>
    <col min="7634" max="7634" width="24.28515625" style="69" customWidth="1"/>
    <col min="7635" max="7635" width="2.28515625" style="69" customWidth="1"/>
    <col min="7636" max="7636" width="3.7109375" style="69" customWidth="1"/>
    <col min="7637" max="7637" width="13.140625" style="69" customWidth="1"/>
    <col min="7638" max="7638" width="28.28515625" style="69" customWidth="1"/>
    <col min="7639" max="7639" width="2.28515625" style="69" customWidth="1"/>
    <col min="7640" max="7640" width="3.7109375" style="69" customWidth="1"/>
    <col min="7641" max="7641" width="13.140625" style="69" customWidth="1"/>
    <col min="7642" max="7642" width="28.28515625" style="69" customWidth="1"/>
    <col min="7643" max="7643" width="2.28515625" style="69" customWidth="1"/>
    <col min="7644" max="7644" width="3.7109375" style="69" customWidth="1"/>
    <col min="7645" max="7645" width="13.140625" style="69" customWidth="1"/>
    <col min="7646" max="7646" width="28.28515625" style="69" customWidth="1"/>
    <col min="7647" max="7647" width="2.28515625" style="69" customWidth="1"/>
    <col min="7648" max="7648" width="3.7109375" style="69" customWidth="1"/>
    <col min="7649" max="7649" width="13.140625" style="69" customWidth="1"/>
    <col min="7650" max="7650" width="28.28515625" style="69" customWidth="1"/>
    <col min="7651" max="7651" width="2.28515625" style="69" customWidth="1"/>
    <col min="7652" max="7652" width="3.7109375" style="69" customWidth="1"/>
    <col min="7653" max="7653" width="13.140625" style="69" customWidth="1"/>
    <col min="7654" max="7654" width="28.28515625" style="69" customWidth="1"/>
    <col min="7655" max="7655" width="2.28515625" style="69" customWidth="1"/>
    <col min="7656" max="7656" width="3.7109375" style="69" customWidth="1"/>
    <col min="7657" max="7657" width="13.140625" style="69" customWidth="1"/>
    <col min="7658" max="7658" width="28.28515625" style="69" customWidth="1"/>
    <col min="7659" max="7659" width="2.28515625" style="69" customWidth="1"/>
    <col min="7660" max="7660" width="3.7109375" style="69" customWidth="1"/>
    <col min="7661" max="7661" width="13.140625" style="69" customWidth="1"/>
    <col min="7662" max="7662" width="28.28515625" style="69" customWidth="1"/>
    <col min="7663" max="7710" width="0" style="69" hidden="1" customWidth="1"/>
    <col min="7711" max="7848" width="11" style="69" customWidth="1"/>
    <col min="7849" max="7884" width="11.42578125" style="69"/>
    <col min="7885" max="7885" width="6.85546875" style="69" customWidth="1"/>
    <col min="7886" max="7886" width="51.5703125" style="69" customWidth="1"/>
    <col min="7887" max="7887" width="2.28515625" style="69" customWidth="1"/>
    <col min="7888" max="7888" width="3" style="69" customWidth="1"/>
    <col min="7889" max="7889" width="12.42578125" style="69" customWidth="1"/>
    <col min="7890" max="7890" width="24.28515625" style="69" customWidth="1"/>
    <col min="7891" max="7891" width="2.28515625" style="69" customWidth="1"/>
    <col min="7892" max="7892" width="3.7109375" style="69" customWidth="1"/>
    <col min="7893" max="7893" width="13.140625" style="69" customWidth="1"/>
    <col min="7894" max="7894" width="28.28515625" style="69" customWidth="1"/>
    <col min="7895" max="7895" width="2.28515625" style="69" customWidth="1"/>
    <col min="7896" max="7896" width="3.7109375" style="69" customWidth="1"/>
    <col min="7897" max="7897" width="13.140625" style="69" customWidth="1"/>
    <col min="7898" max="7898" width="28.28515625" style="69" customWidth="1"/>
    <col min="7899" max="7899" width="2.28515625" style="69" customWidth="1"/>
    <col min="7900" max="7900" width="3.7109375" style="69" customWidth="1"/>
    <col min="7901" max="7901" width="13.140625" style="69" customWidth="1"/>
    <col min="7902" max="7902" width="28.28515625" style="69" customWidth="1"/>
    <col min="7903" max="7903" width="2.28515625" style="69" customWidth="1"/>
    <col min="7904" max="7904" width="3.7109375" style="69" customWidth="1"/>
    <col min="7905" max="7905" width="13.140625" style="69" customWidth="1"/>
    <col min="7906" max="7906" width="28.28515625" style="69" customWidth="1"/>
    <col min="7907" max="7907" width="2.28515625" style="69" customWidth="1"/>
    <col min="7908" max="7908" width="3.7109375" style="69" customWidth="1"/>
    <col min="7909" max="7909" width="13.140625" style="69" customWidth="1"/>
    <col min="7910" max="7910" width="28.28515625" style="69" customWidth="1"/>
    <col min="7911" max="7911" width="2.28515625" style="69" customWidth="1"/>
    <col min="7912" max="7912" width="3.7109375" style="69" customWidth="1"/>
    <col min="7913" max="7913" width="13.140625" style="69" customWidth="1"/>
    <col min="7914" max="7914" width="28.28515625" style="69" customWidth="1"/>
    <col min="7915" max="7915" width="2.28515625" style="69" customWidth="1"/>
    <col min="7916" max="7916" width="3.7109375" style="69" customWidth="1"/>
    <col min="7917" max="7917" width="13.140625" style="69" customWidth="1"/>
    <col min="7918" max="7918" width="28.28515625" style="69" customWidth="1"/>
    <col min="7919" max="7966" width="0" style="69" hidden="1" customWidth="1"/>
    <col min="7967" max="8104" width="11" style="69" customWidth="1"/>
    <col min="8105" max="8140" width="11.42578125" style="69"/>
    <col min="8141" max="8141" width="6.85546875" style="69" customWidth="1"/>
    <col min="8142" max="8142" width="51.5703125" style="69" customWidth="1"/>
    <col min="8143" max="8143" width="2.28515625" style="69" customWidth="1"/>
    <col min="8144" max="8144" width="3" style="69" customWidth="1"/>
    <col min="8145" max="8145" width="12.42578125" style="69" customWidth="1"/>
    <col min="8146" max="8146" width="24.28515625" style="69" customWidth="1"/>
    <col min="8147" max="8147" width="2.28515625" style="69" customWidth="1"/>
    <col min="8148" max="8148" width="3.7109375" style="69" customWidth="1"/>
    <col min="8149" max="8149" width="13.140625" style="69" customWidth="1"/>
    <col min="8150" max="8150" width="28.28515625" style="69" customWidth="1"/>
    <col min="8151" max="8151" width="2.28515625" style="69" customWidth="1"/>
    <col min="8152" max="8152" width="3.7109375" style="69" customWidth="1"/>
    <col min="8153" max="8153" width="13.140625" style="69" customWidth="1"/>
    <col min="8154" max="8154" width="28.28515625" style="69" customWidth="1"/>
    <col min="8155" max="8155" width="2.28515625" style="69" customWidth="1"/>
    <col min="8156" max="8156" width="3.7109375" style="69" customWidth="1"/>
    <col min="8157" max="8157" width="13.140625" style="69" customWidth="1"/>
    <col min="8158" max="8158" width="28.28515625" style="69" customWidth="1"/>
    <col min="8159" max="8159" width="2.28515625" style="69" customWidth="1"/>
    <col min="8160" max="8160" width="3.7109375" style="69" customWidth="1"/>
    <col min="8161" max="8161" width="13.140625" style="69" customWidth="1"/>
    <col min="8162" max="8162" width="28.28515625" style="69" customWidth="1"/>
    <col min="8163" max="8163" width="2.28515625" style="69" customWidth="1"/>
    <col min="8164" max="8164" width="3.7109375" style="69" customWidth="1"/>
    <col min="8165" max="8165" width="13.140625" style="69" customWidth="1"/>
    <col min="8166" max="8166" width="28.28515625" style="69" customWidth="1"/>
    <col min="8167" max="8167" width="2.28515625" style="69" customWidth="1"/>
    <col min="8168" max="8168" width="3.7109375" style="69" customWidth="1"/>
    <col min="8169" max="8169" width="13.140625" style="69" customWidth="1"/>
    <col min="8170" max="8170" width="28.28515625" style="69" customWidth="1"/>
    <col min="8171" max="8171" width="2.28515625" style="69" customWidth="1"/>
    <col min="8172" max="8172" width="3.7109375" style="69" customWidth="1"/>
    <col min="8173" max="8173" width="13.140625" style="69" customWidth="1"/>
    <col min="8174" max="8174" width="28.28515625" style="69" customWidth="1"/>
    <col min="8175" max="8222" width="0" style="69" hidden="1" customWidth="1"/>
    <col min="8223" max="8360" width="11" style="69" customWidth="1"/>
    <col min="8361" max="8396" width="11.42578125" style="69"/>
    <col min="8397" max="8397" width="6.85546875" style="69" customWidth="1"/>
    <col min="8398" max="8398" width="51.5703125" style="69" customWidth="1"/>
    <col min="8399" max="8399" width="2.28515625" style="69" customWidth="1"/>
    <col min="8400" max="8400" width="3" style="69" customWidth="1"/>
    <col min="8401" max="8401" width="12.42578125" style="69" customWidth="1"/>
    <col min="8402" max="8402" width="24.28515625" style="69" customWidth="1"/>
    <col min="8403" max="8403" width="2.28515625" style="69" customWidth="1"/>
    <col min="8404" max="8404" width="3.7109375" style="69" customWidth="1"/>
    <col min="8405" max="8405" width="13.140625" style="69" customWidth="1"/>
    <col min="8406" max="8406" width="28.28515625" style="69" customWidth="1"/>
    <col min="8407" max="8407" width="2.28515625" style="69" customWidth="1"/>
    <col min="8408" max="8408" width="3.7109375" style="69" customWidth="1"/>
    <col min="8409" max="8409" width="13.140625" style="69" customWidth="1"/>
    <col min="8410" max="8410" width="28.28515625" style="69" customWidth="1"/>
    <col min="8411" max="8411" width="2.28515625" style="69" customWidth="1"/>
    <col min="8412" max="8412" width="3.7109375" style="69" customWidth="1"/>
    <col min="8413" max="8413" width="13.140625" style="69" customWidth="1"/>
    <col min="8414" max="8414" width="28.28515625" style="69" customWidth="1"/>
    <col min="8415" max="8415" width="2.28515625" style="69" customWidth="1"/>
    <col min="8416" max="8416" width="3.7109375" style="69" customWidth="1"/>
    <col min="8417" max="8417" width="13.140625" style="69" customWidth="1"/>
    <col min="8418" max="8418" width="28.28515625" style="69" customWidth="1"/>
    <col min="8419" max="8419" width="2.28515625" style="69" customWidth="1"/>
    <col min="8420" max="8420" width="3.7109375" style="69" customWidth="1"/>
    <col min="8421" max="8421" width="13.140625" style="69" customWidth="1"/>
    <col min="8422" max="8422" width="28.28515625" style="69" customWidth="1"/>
    <col min="8423" max="8423" width="2.28515625" style="69" customWidth="1"/>
    <col min="8424" max="8424" width="3.7109375" style="69" customWidth="1"/>
    <col min="8425" max="8425" width="13.140625" style="69" customWidth="1"/>
    <col min="8426" max="8426" width="28.28515625" style="69" customWidth="1"/>
    <col min="8427" max="8427" width="2.28515625" style="69" customWidth="1"/>
    <col min="8428" max="8428" width="3.7109375" style="69" customWidth="1"/>
    <col min="8429" max="8429" width="13.140625" style="69" customWidth="1"/>
    <col min="8430" max="8430" width="28.28515625" style="69" customWidth="1"/>
    <col min="8431" max="8478" width="0" style="69" hidden="1" customWidth="1"/>
    <col min="8479" max="8616" width="11" style="69" customWidth="1"/>
    <col min="8617" max="8652" width="11.42578125" style="69"/>
    <col min="8653" max="8653" width="6.85546875" style="69" customWidth="1"/>
    <col min="8654" max="8654" width="51.5703125" style="69" customWidth="1"/>
    <col min="8655" max="8655" width="2.28515625" style="69" customWidth="1"/>
    <col min="8656" max="8656" width="3" style="69" customWidth="1"/>
    <col min="8657" max="8657" width="12.42578125" style="69" customWidth="1"/>
    <col min="8658" max="8658" width="24.28515625" style="69" customWidth="1"/>
    <col min="8659" max="8659" width="2.28515625" style="69" customWidth="1"/>
    <col min="8660" max="8660" width="3.7109375" style="69" customWidth="1"/>
    <col min="8661" max="8661" width="13.140625" style="69" customWidth="1"/>
    <col min="8662" max="8662" width="28.28515625" style="69" customWidth="1"/>
    <col min="8663" max="8663" width="2.28515625" style="69" customWidth="1"/>
    <col min="8664" max="8664" width="3.7109375" style="69" customWidth="1"/>
    <col min="8665" max="8665" width="13.140625" style="69" customWidth="1"/>
    <col min="8666" max="8666" width="28.28515625" style="69" customWidth="1"/>
    <col min="8667" max="8667" width="2.28515625" style="69" customWidth="1"/>
    <col min="8668" max="8668" width="3.7109375" style="69" customWidth="1"/>
    <col min="8669" max="8669" width="13.140625" style="69" customWidth="1"/>
    <col min="8670" max="8670" width="28.28515625" style="69" customWidth="1"/>
    <col min="8671" max="8671" width="2.28515625" style="69" customWidth="1"/>
    <col min="8672" max="8672" width="3.7109375" style="69" customWidth="1"/>
    <col min="8673" max="8673" width="13.140625" style="69" customWidth="1"/>
    <col min="8674" max="8674" width="28.28515625" style="69" customWidth="1"/>
    <col min="8675" max="8675" width="2.28515625" style="69" customWidth="1"/>
    <col min="8676" max="8676" width="3.7109375" style="69" customWidth="1"/>
    <col min="8677" max="8677" width="13.140625" style="69" customWidth="1"/>
    <col min="8678" max="8678" width="28.28515625" style="69" customWidth="1"/>
    <col min="8679" max="8679" width="2.28515625" style="69" customWidth="1"/>
    <col min="8680" max="8680" width="3.7109375" style="69" customWidth="1"/>
    <col min="8681" max="8681" width="13.140625" style="69" customWidth="1"/>
    <col min="8682" max="8682" width="28.28515625" style="69" customWidth="1"/>
    <col min="8683" max="8683" width="2.28515625" style="69" customWidth="1"/>
    <col min="8684" max="8684" width="3.7109375" style="69" customWidth="1"/>
    <col min="8685" max="8685" width="13.140625" style="69" customWidth="1"/>
    <col min="8686" max="8686" width="28.28515625" style="69" customWidth="1"/>
    <col min="8687" max="8734" width="0" style="69" hidden="1" customWidth="1"/>
    <col min="8735" max="8872" width="11" style="69" customWidth="1"/>
    <col min="8873" max="8908" width="11.42578125" style="69"/>
    <col min="8909" max="8909" width="6.85546875" style="69" customWidth="1"/>
    <col min="8910" max="8910" width="51.5703125" style="69" customWidth="1"/>
    <col min="8911" max="8911" width="2.28515625" style="69" customWidth="1"/>
    <col min="8912" max="8912" width="3" style="69" customWidth="1"/>
    <col min="8913" max="8913" width="12.42578125" style="69" customWidth="1"/>
    <col min="8914" max="8914" width="24.28515625" style="69" customWidth="1"/>
    <col min="8915" max="8915" width="2.28515625" style="69" customWidth="1"/>
    <col min="8916" max="8916" width="3.7109375" style="69" customWidth="1"/>
    <col min="8917" max="8917" width="13.140625" style="69" customWidth="1"/>
    <col min="8918" max="8918" width="28.28515625" style="69" customWidth="1"/>
    <col min="8919" max="8919" width="2.28515625" style="69" customWidth="1"/>
    <col min="8920" max="8920" width="3.7109375" style="69" customWidth="1"/>
    <col min="8921" max="8921" width="13.140625" style="69" customWidth="1"/>
    <col min="8922" max="8922" width="28.28515625" style="69" customWidth="1"/>
    <col min="8923" max="8923" width="2.28515625" style="69" customWidth="1"/>
    <col min="8924" max="8924" width="3.7109375" style="69" customWidth="1"/>
    <col min="8925" max="8925" width="13.140625" style="69" customWidth="1"/>
    <col min="8926" max="8926" width="28.28515625" style="69" customWidth="1"/>
    <col min="8927" max="8927" width="2.28515625" style="69" customWidth="1"/>
    <col min="8928" max="8928" width="3.7109375" style="69" customWidth="1"/>
    <col min="8929" max="8929" width="13.140625" style="69" customWidth="1"/>
    <col min="8930" max="8930" width="28.28515625" style="69" customWidth="1"/>
    <col min="8931" max="8931" width="2.28515625" style="69" customWidth="1"/>
    <col min="8932" max="8932" width="3.7109375" style="69" customWidth="1"/>
    <col min="8933" max="8933" width="13.140625" style="69" customWidth="1"/>
    <col min="8934" max="8934" width="28.28515625" style="69" customWidth="1"/>
    <col min="8935" max="8935" width="2.28515625" style="69" customWidth="1"/>
    <col min="8936" max="8936" width="3.7109375" style="69" customWidth="1"/>
    <col min="8937" max="8937" width="13.140625" style="69" customWidth="1"/>
    <col min="8938" max="8938" width="28.28515625" style="69" customWidth="1"/>
    <col min="8939" max="8939" width="2.28515625" style="69" customWidth="1"/>
    <col min="8940" max="8940" width="3.7109375" style="69" customWidth="1"/>
    <col min="8941" max="8941" width="13.140625" style="69" customWidth="1"/>
    <col min="8942" max="8942" width="28.28515625" style="69" customWidth="1"/>
    <col min="8943" max="8990" width="0" style="69" hidden="1" customWidth="1"/>
    <col min="8991" max="9128" width="11" style="69" customWidth="1"/>
    <col min="9129" max="9164" width="11.42578125" style="69"/>
    <col min="9165" max="9165" width="6.85546875" style="69" customWidth="1"/>
    <col min="9166" max="9166" width="51.5703125" style="69" customWidth="1"/>
    <col min="9167" max="9167" width="2.28515625" style="69" customWidth="1"/>
    <col min="9168" max="9168" width="3" style="69" customWidth="1"/>
    <col min="9169" max="9169" width="12.42578125" style="69" customWidth="1"/>
    <col min="9170" max="9170" width="24.28515625" style="69" customWidth="1"/>
    <col min="9171" max="9171" width="2.28515625" style="69" customWidth="1"/>
    <col min="9172" max="9172" width="3.7109375" style="69" customWidth="1"/>
    <col min="9173" max="9173" width="13.140625" style="69" customWidth="1"/>
    <col min="9174" max="9174" width="28.28515625" style="69" customWidth="1"/>
    <col min="9175" max="9175" width="2.28515625" style="69" customWidth="1"/>
    <col min="9176" max="9176" width="3.7109375" style="69" customWidth="1"/>
    <col min="9177" max="9177" width="13.140625" style="69" customWidth="1"/>
    <col min="9178" max="9178" width="28.28515625" style="69" customWidth="1"/>
    <col min="9179" max="9179" width="2.28515625" style="69" customWidth="1"/>
    <col min="9180" max="9180" width="3.7109375" style="69" customWidth="1"/>
    <col min="9181" max="9181" width="13.140625" style="69" customWidth="1"/>
    <col min="9182" max="9182" width="28.28515625" style="69" customWidth="1"/>
    <col min="9183" max="9183" width="2.28515625" style="69" customWidth="1"/>
    <col min="9184" max="9184" width="3.7109375" style="69" customWidth="1"/>
    <col min="9185" max="9185" width="13.140625" style="69" customWidth="1"/>
    <col min="9186" max="9186" width="28.28515625" style="69" customWidth="1"/>
    <col min="9187" max="9187" width="2.28515625" style="69" customWidth="1"/>
    <col min="9188" max="9188" width="3.7109375" style="69" customWidth="1"/>
    <col min="9189" max="9189" width="13.140625" style="69" customWidth="1"/>
    <col min="9190" max="9190" width="28.28515625" style="69" customWidth="1"/>
    <col min="9191" max="9191" width="2.28515625" style="69" customWidth="1"/>
    <col min="9192" max="9192" width="3.7109375" style="69" customWidth="1"/>
    <col min="9193" max="9193" width="13.140625" style="69" customWidth="1"/>
    <col min="9194" max="9194" width="28.28515625" style="69" customWidth="1"/>
    <col min="9195" max="9195" width="2.28515625" style="69" customWidth="1"/>
    <col min="9196" max="9196" width="3.7109375" style="69" customWidth="1"/>
    <col min="9197" max="9197" width="13.140625" style="69" customWidth="1"/>
    <col min="9198" max="9198" width="28.28515625" style="69" customWidth="1"/>
    <col min="9199" max="9246" width="0" style="69" hidden="1" customWidth="1"/>
    <col min="9247" max="9384" width="11" style="69" customWidth="1"/>
    <col min="9385" max="9420" width="11.42578125" style="69"/>
    <col min="9421" max="9421" width="6.85546875" style="69" customWidth="1"/>
    <col min="9422" max="9422" width="51.5703125" style="69" customWidth="1"/>
    <col min="9423" max="9423" width="2.28515625" style="69" customWidth="1"/>
    <col min="9424" max="9424" width="3" style="69" customWidth="1"/>
    <col min="9425" max="9425" width="12.42578125" style="69" customWidth="1"/>
    <col min="9426" max="9426" width="24.28515625" style="69" customWidth="1"/>
    <col min="9427" max="9427" width="2.28515625" style="69" customWidth="1"/>
    <col min="9428" max="9428" width="3.7109375" style="69" customWidth="1"/>
    <col min="9429" max="9429" width="13.140625" style="69" customWidth="1"/>
    <col min="9430" max="9430" width="28.28515625" style="69" customWidth="1"/>
    <col min="9431" max="9431" width="2.28515625" style="69" customWidth="1"/>
    <col min="9432" max="9432" width="3.7109375" style="69" customWidth="1"/>
    <col min="9433" max="9433" width="13.140625" style="69" customWidth="1"/>
    <col min="9434" max="9434" width="28.28515625" style="69" customWidth="1"/>
    <col min="9435" max="9435" width="2.28515625" style="69" customWidth="1"/>
    <col min="9436" max="9436" width="3.7109375" style="69" customWidth="1"/>
    <col min="9437" max="9437" width="13.140625" style="69" customWidth="1"/>
    <col min="9438" max="9438" width="28.28515625" style="69" customWidth="1"/>
    <col min="9439" max="9439" width="2.28515625" style="69" customWidth="1"/>
    <col min="9440" max="9440" width="3.7109375" style="69" customWidth="1"/>
    <col min="9441" max="9441" width="13.140625" style="69" customWidth="1"/>
    <col min="9442" max="9442" width="28.28515625" style="69" customWidth="1"/>
    <col min="9443" max="9443" width="2.28515625" style="69" customWidth="1"/>
    <col min="9444" max="9444" width="3.7109375" style="69" customWidth="1"/>
    <col min="9445" max="9445" width="13.140625" style="69" customWidth="1"/>
    <col min="9446" max="9446" width="28.28515625" style="69" customWidth="1"/>
    <col min="9447" max="9447" width="2.28515625" style="69" customWidth="1"/>
    <col min="9448" max="9448" width="3.7109375" style="69" customWidth="1"/>
    <col min="9449" max="9449" width="13.140625" style="69" customWidth="1"/>
    <col min="9450" max="9450" width="28.28515625" style="69" customWidth="1"/>
    <col min="9451" max="9451" width="2.28515625" style="69" customWidth="1"/>
    <col min="9452" max="9452" width="3.7109375" style="69" customWidth="1"/>
    <col min="9453" max="9453" width="13.140625" style="69" customWidth="1"/>
    <col min="9454" max="9454" width="28.28515625" style="69" customWidth="1"/>
    <col min="9455" max="9502" width="0" style="69" hidden="1" customWidth="1"/>
    <col min="9503" max="9640" width="11" style="69" customWidth="1"/>
    <col min="9641" max="9676" width="11.42578125" style="69"/>
    <col min="9677" max="9677" width="6.85546875" style="69" customWidth="1"/>
    <col min="9678" max="9678" width="51.5703125" style="69" customWidth="1"/>
    <col min="9679" max="9679" width="2.28515625" style="69" customWidth="1"/>
    <col min="9680" max="9680" width="3" style="69" customWidth="1"/>
    <col min="9681" max="9681" width="12.42578125" style="69" customWidth="1"/>
    <col min="9682" max="9682" width="24.28515625" style="69" customWidth="1"/>
    <col min="9683" max="9683" width="2.28515625" style="69" customWidth="1"/>
    <col min="9684" max="9684" width="3.7109375" style="69" customWidth="1"/>
    <col min="9685" max="9685" width="13.140625" style="69" customWidth="1"/>
    <col min="9686" max="9686" width="28.28515625" style="69" customWidth="1"/>
    <col min="9687" max="9687" width="2.28515625" style="69" customWidth="1"/>
    <col min="9688" max="9688" width="3.7109375" style="69" customWidth="1"/>
    <col min="9689" max="9689" width="13.140625" style="69" customWidth="1"/>
    <col min="9690" max="9690" width="28.28515625" style="69" customWidth="1"/>
    <col min="9691" max="9691" width="2.28515625" style="69" customWidth="1"/>
    <col min="9692" max="9692" width="3.7109375" style="69" customWidth="1"/>
    <col min="9693" max="9693" width="13.140625" style="69" customWidth="1"/>
    <col min="9694" max="9694" width="28.28515625" style="69" customWidth="1"/>
    <col min="9695" max="9695" width="2.28515625" style="69" customWidth="1"/>
    <col min="9696" max="9696" width="3.7109375" style="69" customWidth="1"/>
    <col min="9697" max="9697" width="13.140625" style="69" customWidth="1"/>
    <col min="9698" max="9698" width="28.28515625" style="69" customWidth="1"/>
    <col min="9699" max="9699" width="2.28515625" style="69" customWidth="1"/>
    <col min="9700" max="9700" width="3.7109375" style="69" customWidth="1"/>
    <col min="9701" max="9701" width="13.140625" style="69" customWidth="1"/>
    <col min="9702" max="9702" width="28.28515625" style="69" customWidth="1"/>
    <col min="9703" max="9703" width="2.28515625" style="69" customWidth="1"/>
    <col min="9704" max="9704" width="3.7109375" style="69" customWidth="1"/>
    <col min="9705" max="9705" width="13.140625" style="69" customWidth="1"/>
    <col min="9706" max="9706" width="28.28515625" style="69" customWidth="1"/>
    <col min="9707" max="9707" width="2.28515625" style="69" customWidth="1"/>
    <col min="9708" max="9708" width="3.7109375" style="69" customWidth="1"/>
    <col min="9709" max="9709" width="13.140625" style="69" customWidth="1"/>
    <col min="9710" max="9710" width="28.28515625" style="69" customWidth="1"/>
    <col min="9711" max="9758" width="0" style="69" hidden="1" customWidth="1"/>
    <col min="9759" max="9896" width="11" style="69" customWidth="1"/>
    <col min="9897" max="9932" width="11.42578125" style="69"/>
    <col min="9933" max="9933" width="6.85546875" style="69" customWidth="1"/>
    <col min="9934" max="9934" width="51.5703125" style="69" customWidth="1"/>
    <col min="9935" max="9935" width="2.28515625" style="69" customWidth="1"/>
    <col min="9936" max="9936" width="3" style="69" customWidth="1"/>
    <col min="9937" max="9937" width="12.42578125" style="69" customWidth="1"/>
    <col min="9938" max="9938" width="24.28515625" style="69" customWidth="1"/>
    <col min="9939" max="9939" width="2.28515625" style="69" customWidth="1"/>
    <col min="9940" max="9940" width="3.7109375" style="69" customWidth="1"/>
    <col min="9941" max="9941" width="13.140625" style="69" customWidth="1"/>
    <col min="9942" max="9942" width="28.28515625" style="69" customWidth="1"/>
    <col min="9943" max="9943" width="2.28515625" style="69" customWidth="1"/>
    <col min="9944" max="9944" width="3.7109375" style="69" customWidth="1"/>
    <col min="9945" max="9945" width="13.140625" style="69" customWidth="1"/>
    <col min="9946" max="9946" width="28.28515625" style="69" customWidth="1"/>
    <col min="9947" max="9947" width="2.28515625" style="69" customWidth="1"/>
    <col min="9948" max="9948" width="3.7109375" style="69" customWidth="1"/>
    <col min="9949" max="9949" width="13.140625" style="69" customWidth="1"/>
    <col min="9950" max="9950" width="28.28515625" style="69" customWidth="1"/>
    <col min="9951" max="9951" width="2.28515625" style="69" customWidth="1"/>
    <col min="9952" max="9952" width="3.7109375" style="69" customWidth="1"/>
    <col min="9953" max="9953" width="13.140625" style="69" customWidth="1"/>
    <col min="9954" max="9954" width="28.28515625" style="69" customWidth="1"/>
    <col min="9955" max="9955" width="2.28515625" style="69" customWidth="1"/>
    <col min="9956" max="9956" width="3.7109375" style="69" customWidth="1"/>
    <col min="9957" max="9957" width="13.140625" style="69" customWidth="1"/>
    <col min="9958" max="9958" width="28.28515625" style="69" customWidth="1"/>
    <col min="9959" max="9959" width="2.28515625" style="69" customWidth="1"/>
    <col min="9960" max="9960" width="3.7109375" style="69" customWidth="1"/>
    <col min="9961" max="9961" width="13.140625" style="69" customWidth="1"/>
    <col min="9962" max="9962" width="28.28515625" style="69" customWidth="1"/>
    <col min="9963" max="9963" width="2.28515625" style="69" customWidth="1"/>
    <col min="9964" max="9964" width="3.7109375" style="69" customWidth="1"/>
    <col min="9965" max="9965" width="13.140625" style="69" customWidth="1"/>
    <col min="9966" max="9966" width="28.28515625" style="69" customWidth="1"/>
    <col min="9967" max="10014" width="0" style="69" hidden="1" customWidth="1"/>
    <col min="10015" max="10152" width="11" style="69" customWidth="1"/>
    <col min="10153" max="10188" width="11.42578125" style="69"/>
    <col min="10189" max="10189" width="6.85546875" style="69" customWidth="1"/>
    <col min="10190" max="10190" width="51.5703125" style="69" customWidth="1"/>
    <col min="10191" max="10191" width="2.28515625" style="69" customWidth="1"/>
    <col min="10192" max="10192" width="3" style="69" customWidth="1"/>
    <col min="10193" max="10193" width="12.42578125" style="69" customWidth="1"/>
    <col min="10194" max="10194" width="24.28515625" style="69" customWidth="1"/>
    <col min="10195" max="10195" width="2.28515625" style="69" customWidth="1"/>
    <col min="10196" max="10196" width="3.7109375" style="69" customWidth="1"/>
    <col min="10197" max="10197" width="13.140625" style="69" customWidth="1"/>
    <col min="10198" max="10198" width="28.28515625" style="69" customWidth="1"/>
    <col min="10199" max="10199" width="2.28515625" style="69" customWidth="1"/>
    <col min="10200" max="10200" width="3.7109375" style="69" customWidth="1"/>
    <col min="10201" max="10201" width="13.140625" style="69" customWidth="1"/>
    <col min="10202" max="10202" width="28.28515625" style="69" customWidth="1"/>
    <col min="10203" max="10203" width="2.28515625" style="69" customWidth="1"/>
    <col min="10204" max="10204" width="3.7109375" style="69" customWidth="1"/>
    <col min="10205" max="10205" width="13.140625" style="69" customWidth="1"/>
    <col min="10206" max="10206" width="28.28515625" style="69" customWidth="1"/>
    <col min="10207" max="10207" width="2.28515625" style="69" customWidth="1"/>
    <col min="10208" max="10208" width="3.7109375" style="69" customWidth="1"/>
    <col min="10209" max="10209" width="13.140625" style="69" customWidth="1"/>
    <col min="10210" max="10210" width="28.28515625" style="69" customWidth="1"/>
    <col min="10211" max="10211" width="2.28515625" style="69" customWidth="1"/>
    <col min="10212" max="10212" width="3.7109375" style="69" customWidth="1"/>
    <col min="10213" max="10213" width="13.140625" style="69" customWidth="1"/>
    <col min="10214" max="10214" width="28.28515625" style="69" customWidth="1"/>
    <col min="10215" max="10215" width="2.28515625" style="69" customWidth="1"/>
    <col min="10216" max="10216" width="3.7109375" style="69" customWidth="1"/>
    <col min="10217" max="10217" width="13.140625" style="69" customWidth="1"/>
    <col min="10218" max="10218" width="28.28515625" style="69" customWidth="1"/>
    <col min="10219" max="10219" width="2.28515625" style="69" customWidth="1"/>
    <col min="10220" max="10220" width="3.7109375" style="69" customWidth="1"/>
    <col min="10221" max="10221" width="13.140625" style="69" customWidth="1"/>
    <col min="10222" max="10222" width="28.28515625" style="69" customWidth="1"/>
    <col min="10223" max="10270" width="0" style="69" hidden="1" customWidth="1"/>
    <col min="10271" max="10408" width="11" style="69" customWidth="1"/>
    <col min="10409" max="10444" width="11.42578125" style="69"/>
    <col min="10445" max="10445" width="6.85546875" style="69" customWidth="1"/>
    <col min="10446" max="10446" width="51.5703125" style="69" customWidth="1"/>
    <col min="10447" max="10447" width="2.28515625" style="69" customWidth="1"/>
    <col min="10448" max="10448" width="3" style="69" customWidth="1"/>
    <col min="10449" max="10449" width="12.42578125" style="69" customWidth="1"/>
    <col min="10450" max="10450" width="24.28515625" style="69" customWidth="1"/>
    <col min="10451" max="10451" width="2.28515625" style="69" customWidth="1"/>
    <col min="10452" max="10452" width="3.7109375" style="69" customWidth="1"/>
    <col min="10453" max="10453" width="13.140625" style="69" customWidth="1"/>
    <col min="10454" max="10454" width="28.28515625" style="69" customWidth="1"/>
    <col min="10455" max="10455" width="2.28515625" style="69" customWidth="1"/>
    <col min="10456" max="10456" width="3.7109375" style="69" customWidth="1"/>
    <col min="10457" max="10457" width="13.140625" style="69" customWidth="1"/>
    <col min="10458" max="10458" width="28.28515625" style="69" customWidth="1"/>
    <col min="10459" max="10459" width="2.28515625" style="69" customWidth="1"/>
    <col min="10460" max="10460" width="3.7109375" style="69" customWidth="1"/>
    <col min="10461" max="10461" width="13.140625" style="69" customWidth="1"/>
    <col min="10462" max="10462" width="28.28515625" style="69" customWidth="1"/>
    <col min="10463" max="10463" width="2.28515625" style="69" customWidth="1"/>
    <col min="10464" max="10464" width="3.7109375" style="69" customWidth="1"/>
    <col min="10465" max="10465" width="13.140625" style="69" customWidth="1"/>
    <col min="10466" max="10466" width="28.28515625" style="69" customWidth="1"/>
    <col min="10467" max="10467" width="2.28515625" style="69" customWidth="1"/>
    <col min="10468" max="10468" width="3.7109375" style="69" customWidth="1"/>
    <col min="10469" max="10469" width="13.140625" style="69" customWidth="1"/>
    <col min="10470" max="10470" width="28.28515625" style="69" customWidth="1"/>
    <col min="10471" max="10471" width="2.28515625" style="69" customWidth="1"/>
    <col min="10472" max="10472" width="3.7109375" style="69" customWidth="1"/>
    <col min="10473" max="10473" width="13.140625" style="69" customWidth="1"/>
    <col min="10474" max="10474" width="28.28515625" style="69" customWidth="1"/>
    <col min="10475" max="10475" width="2.28515625" style="69" customWidth="1"/>
    <col min="10476" max="10476" width="3.7109375" style="69" customWidth="1"/>
    <col min="10477" max="10477" width="13.140625" style="69" customWidth="1"/>
    <col min="10478" max="10478" width="28.28515625" style="69" customWidth="1"/>
    <col min="10479" max="10526" width="0" style="69" hidden="1" customWidth="1"/>
    <col min="10527" max="10664" width="11" style="69" customWidth="1"/>
    <col min="10665" max="10700" width="11.42578125" style="69"/>
    <col min="10701" max="10701" width="6.85546875" style="69" customWidth="1"/>
    <col min="10702" max="10702" width="51.5703125" style="69" customWidth="1"/>
    <col min="10703" max="10703" width="2.28515625" style="69" customWidth="1"/>
    <col min="10704" max="10704" width="3" style="69" customWidth="1"/>
    <col min="10705" max="10705" width="12.42578125" style="69" customWidth="1"/>
    <col min="10706" max="10706" width="24.28515625" style="69" customWidth="1"/>
    <col min="10707" max="10707" width="2.28515625" style="69" customWidth="1"/>
    <col min="10708" max="10708" width="3.7109375" style="69" customWidth="1"/>
    <col min="10709" max="10709" width="13.140625" style="69" customWidth="1"/>
    <col min="10710" max="10710" width="28.28515625" style="69" customWidth="1"/>
    <col min="10711" max="10711" width="2.28515625" style="69" customWidth="1"/>
    <col min="10712" max="10712" width="3.7109375" style="69" customWidth="1"/>
    <col min="10713" max="10713" width="13.140625" style="69" customWidth="1"/>
    <col min="10714" max="10714" width="28.28515625" style="69" customWidth="1"/>
    <col min="10715" max="10715" width="2.28515625" style="69" customWidth="1"/>
    <col min="10716" max="10716" width="3.7109375" style="69" customWidth="1"/>
    <col min="10717" max="10717" width="13.140625" style="69" customWidth="1"/>
    <col min="10718" max="10718" width="28.28515625" style="69" customWidth="1"/>
    <col min="10719" max="10719" width="2.28515625" style="69" customWidth="1"/>
    <col min="10720" max="10720" width="3.7109375" style="69" customWidth="1"/>
    <col min="10721" max="10721" width="13.140625" style="69" customWidth="1"/>
    <col min="10722" max="10722" width="28.28515625" style="69" customWidth="1"/>
    <col min="10723" max="10723" width="2.28515625" style="69" customWidth="1"/>
    <col min="10724" max="10724" width="3.7109375" style="69" customWidth="1"/>
    <col min="10725" max="10725" width="13.140625" style="69" customWidth="1"/>
    <col min="10726" max="10726" width="28.28515625" style="69" customWidth="1"/>
    <col min="10727" max="10727" width="2.28515625" style="69" customWidth="1"/>
    <col min="10728" max="10728" width="3.7109375" style="69" customWidth="1"/>
    <col min="10729" max="10729" width="13.140625" style="69" customWidth="1"/>
    <col min="10730" max="10730" width="28.28515625" style="69" customWidth="1"/>
    <col min="10731" max="10731" width="2.28515625" style="69" customWidth="1"/>
    <col min="10732" max="10732" width="3.7109375" style="69" customWidth="1"/>
    <col min="10733" max="10733" width="13.140625" style="69" customWidth="1"/>
    <col min="10734" max="10734" width="28.28515625" style="69" customWidth="1"/>
    <col min="10735" max="10782" width="0" style="69" hidden="1" customWidth="1"/>
    <col min="10783" max="10920" width="11" style="69" customWidth="1"/>
    <col min="10921" max="10956" width="11.42578125" style="69"/>
    <col min="10957" max="10957" width="6.85546875" style="69" customWidth="1"/>
    <col min="10958" max="10958" width="51.5703125" style="69" customWidth="1"/>
    <col min="10959" max="10959" width="2.28515625" style="69" customWidth="1"/>
    <col min="10960" max="10960" width="3" style="69" customWidth="1"/>
    <col min="10961" max="10961" width="12.42578125" style="69" customWidth="1"/>
    <col min="10962" max="10962" width="24.28515625" style="69" customWidth="1"/>
    <col min="10963" max="10963" width="2.28515625" style="69" customWidth="1"/>
    <col min="10964" max="10964" width="3.7109375" style="69" customWidth="1"/>
    <col min="10965" max="10965" width="13.140625" style="69" customWidth="1"/>
    <col min="10966" max="10966" width="28.28515625" style="69" customWidth="1"/>
    <col min="10967" max="10967" width="2.28515625" style="69" customWidth="1"/>
    <col min="10968" max="10968" width="3.7109375" style="69" customWidth="1"/>
    <col min="10969" max="10969" width="13.140625" style="69" customWidth="1"/>
    <col min="10970" max="10970" width="28.28515625" style="69" customWidth="1"/>
    <col min="10971" max="10971" width="2.28515625" style="69" customWidth="1"/>
    <col min="10972" max="10972" width="3.7109375" style="69" customWidth="1"/>
    <col min="10973" max="10973" width="13.140625" style="69" customWidth="1"/>
    <col min="10974" max="10974" width="28.28515625" style="69" customWidth="1"/>
    <col min="10975" max="10975" width="2.28515625" style="69" customWidth="1"/>
    <col min="10976" max="10976" width="3.7109375" style="69" customWidth="1"/>
    <col min="10977" max="10977" width="13.140625" style="69" customWidth="1"/>
    <col min="10978" max="10978" width="28.28515625" style="69" customWidth="1"/>
    <col min="10979" max="10979" width="2.28515625" style="69" customWidth="1"/>
    <col min="10980" max="10980" width="3.7109375" style="69" customWidth="1"/>
    <col min="10981" max="10981" width="13.140625" style="69" customWidth="1"/>
    <col min="10982" max="10982" width="28.28515625" style="69" customWidth="1"/>
    <col min="10983" max="10983" width="2.28515625" style="69" customWidth="1"/>
    <col min="10984" max="10984" width="3.7109375" style="69" customWidth="1"/>
    <col min="10985" max="10985" width="13.140625" style="69" customWidth="1"/>
    <col min="10986" max="10986" width="28.28515625" style="69" customWidth="1"/>
    <col min="10987" max="10987" width="2.28515625" style="69" customWidth="1"/>
    <col min="10988" max="10988" width="3.7109375" style="69" customWidth="1"/>
    <col min="10989" max="10989" width="13.140625" style="69" customWidth="1"/>
    <col min="10990" max="10990" width="28.28515625" style="69" customWidth="1"/>
    <col min="10991" max="11038" width="0" style="69" hidden="1" customWidth="1"/>
    <col min="11039" max="11176" width="11" style="69" customWidth="1"/>
    <col min="11177" max="11212" width="11.42578125" style="69"/>
    <col min="11213" max="11213" width="6.85546875" style="69" customWidth="1"/>
    <col min="11214" max="11214" width="51.5703125" style="69" customWidth="1"/>
    <col min="11215" max="11215" width="2.28515625" style="69" customWidth="1"/>
    <col min="11216" max="11216" width="3" style="69" customWidth="1"/>
    <col min="11217" max="11217" width="12.42578125" style="69" customWidth="1"/>
    <col min="11218" max="11218" width="24.28515625" style="69" customWidth="1"/>
    <col min="11219" max="11219" width="2.28515625" style="69" customWidth="1"/>
    <col min="11220" max="11220" width="3.7109375" style="69" customWidth="1"/>
    <col min="11221" max="11221" width="13.140625" style="69" customWidth="1"/>
    <col min="11222" max="11222" width="28.28515625" style="69" customWidth="1"/>
    <col min="11223" max="11223" width="2.28515625" style="69" customWidth="1"/>
    <col min="11224" max="11224" width="3.7109375" style="69" customWidth="1"/>
    <col min="11225" max="11225" width="13.140625" style="69" customWidth="1"/>
    <col min="11226" max="11226" width="28.28515625" style="69" customWidth="1"/>
    <col min="11227" max="11227" width="2.28515625" style="69" customWidth="1"/>
    <col min="11228" max="11228" width="3.7109375" style="69" customWidth="1"/>
    <col min="11229" max="11229" width="13.140625" style="69" customWidth="1"/>
    <col min="11230" max="11230" width="28.28515625" style="69" customWidth="1"/>
    <col min="11231" max="11231" width="2.28515625" style="69" customWidth="1"/>
    <col min="11232" max="11232" width="3.7109375" style="69" customWidth="1"/>
    <col min="11233" max="11233" width="13.140625" style="69" customWidth="1"/>
    <col min="11234" max="11234" width="28.28515625" style="69" customWidth="1"/>
    <col min="11235" max="11235" width="2.28515625" style="69" customWidth="1"/>
    <col min="11236" max="11236" width="3.7109375" style="69" customWidth="1"/>
    <col min="11237" max="11237" width="13.140625" style="69" customWidth="1"/>
    <col min="11238" max="11238" width="28.28515625" style="69" customWidth="1"/>
    <col min="11239" max="11239" width="2.28515625" style="69" customWidth="1"/>
    <col min="11240" max="11240" width="3.7109375" style="69" customWidth="1"/>
    <col min="11241" max="11241" width="13.140625" style="69" customWidth="1"/>
    <col min="11242" max="11242" width="28.28515625" style="69" customWidth="1"/>
    <col min="11243" max="11243" width="2.28515625" style="69" customWidth="1"/>
    <col min="11244" max="11244" width="3.7109375" style="69" customWidth="1"/>
    <col min="11245" max="11245" width="13.140625" style="69" customWidth="1"/>
    <col min="11246" max="11246" width="28.28515625" style="69" customWidth="1"/>
    <col min="11247" max="11294" width="0" style="69" hidden="1" customWidth="1"/>
    <col min="11295" max="11432" width="11" style="69" customWidth="1"/>
    <col min="11433" max="11468" width="11.42578125" style="69"/>
    <col min="11469" max="11469" width="6.85546875" style="69" customWidth="1"/>
    <col min="11470" max="11470" width="51.5703125" style="69" customWidth="1"/>
    <col min="11471" max="11471" width="2.28515625" style="69" customWidth="1"/>
    <col min="11472" max="11472" width="3" style="69" customWidth="1"/>
    <col min="11473" max="11473" width="12.42578125" style="69" customWidth="1"/>
    <col min="11474" max="11474" width="24.28515625" style="69" customWidth="1"/>
    <col min="11475" max="11475" width="2.28515625" style="69" customWidth="1"/>
    <col min="11476" max="11476" width="3.7109375" style="69" customWidth="1"/>
    <col min="11477" max="11477" width="13.140625" style="69" customWidth="1"/>
    <col min="11478" max="11478" width="28.28515625" style="69" customWidth="1"/>
    <col min="11479" max="11479" width="2.28515625" style="69" customWidth="1"/>
    <col min="11480" max="11480" width="3.7109375" style="69" customWidth="1"/>
    <col min="11481" max="11481" width="13.140625" style="69" customWidth="1"/>
    <col min="11482" max="11482" width="28.28515625" style="69" customWidth="1"/>
    <col min="11483" max="11483" width="2.28515625" style="69" customWidth="1"/>
    <col min="11484" max="11484" width="3.7109375" style="69" customWidth="1"/>
    <col min="11485" max="11485" width="13.140625" style="69" customWidth="1"/>
    <col min="11486" max="11486" width="28.28515625" style="69" customWidth="1"/>
    <col min="11487" max="11487" width="2.28515625" style="69" customWidth="1"/>
    <col min="11488" max="11488" width="3.7109375" style="69" customWidth="1"/>
    <col min="11489" max="11489" width="13.140625" style="69" customWidth="1"/>
    <col min="11490" max="11490" width="28.28515625" style="69" customWidth="1"/>
    <col min="11491" max="11491" width="2.28515625" style="69" customWidth="1"/>
    <col min="11492" max="11492" width="3.7109375" style="69" customWidth="1"/>
    <col min="11493" max="11493" width="13.140625" style="69" customWidth="1"/>
    <col min="11494" max="11494" width="28.28515625" style="69" customWidth="1"/>
    <col min="11495" max="11495" width="2.28515625" style="69" customWidth="1"/>
    <col min="11496" max="11496" width="3.7109375" style="69" customWidth="1"/>
    <col min="11497" max="11497" width="13.140625" style="69" customWidth="1"/>
    <col min="11498" max="11498" width="28.28515625" style="69" customWidth="1"/>
    <col min="11499" max="11499" width="2.28515625" style="69" customWidth="1"/>
    <col min="11500" max="11500" width="3.7109375" style="69" customWidth="1"/>
    <col min="11501" max="11501" width="13.140625" style="69" customWidth="1"/>
    <col min="11502" max="11502" width="28.28515625" style="69" customWidth="1"/>
    <col min="11503" max="11550" width="0" style="69" hidden="1" customWidth="1"/>
    <col min="11551" max="11688" width="11" style="69" customWidth="1"/>
    <col min="11689" max="11724" width="11.42578125" style="69"/>
    <col min="11725" max="11725" width="6.85546875" style="69" customWidth="1"/>
    <col min="11726" max="11726" width="51.5703125" style="69" customWidth="1"/>
    <col min="11727" max="11727" width="2.28515625" style="69" customWidth="1"/>
    <col min="11728" max="11728" width="3" style="69" customWidth="1"/>
    <col min="11729" max="11729" width="12.42578125" style="69" customWidth="1"/>
    <col min="11730" max="11730" width="24.28515625" style="69" customWidth="1"/>
    <col min="11731" max="11731" width="2.28515625" style="69" customWidth="1"/>
    <col min="11732" max="11732" width="3.7109375" style="69" customWidth="1"/>
    <col min="11733" max="11733" width="13.140625" style="69" customWidth="1"/>
    <col min="11734" max="11734" width="28.28515625" style="69" customWidth="1"/>
    <col min="11735" max="11735" width="2.28515625" style="69" customWidth="1"/>
    <col min="11736" max="11736" width="3.7109375" style="69" customWidth="1"/>
    <col min="11737" max="11737" width="13.140625" style="69" customWidth="1"/>
    <col min="11738" max="11738" width="28.28515625" style="69" customWidth="1"/>
    <col min="11739" max="11739" width="2.28515625" style="69" customWidth="1"/>
    <col min="11740" max="11740" width="3.7109375" style="69" customWidth="1"/>
    <col min="11741" max="11741" width="13.140625" style="69" customWidth="1"/>
    <col min="11742" max="11742" width="28.28515625" style="69" customWidth="1"/>
    <col min="11743" max="11743" width="2.28515625" style="69" customWidth="1"/>
    <col min="11744" max="11744" width="3.7109375" style="69" customWidth="1"/>
    <col min="11745" max="11745" width="13.140625" style="69" customWidth="1"/>
    <col min="11746" max="11746" width="28.28515625" style="69" customWidth="1"/>
    <col min="11747" max="11747" width="2.28515625" style="69" customWidth="1"/>
    <col min="11748" max="11748" width="3.7109375" style="69" customWidth="1"/>
    <col min="11749" max="11749" width="13.140625" style="69" customWidth="1"/>
    <col min="11750" max="11750" width="28.28515625" style="69" customWidth="1"/>
    <col min="11751" max="11751" width="2.28515625" style="69" customWidth="1"/>
    <col min="11752" max="11752" width="3.7109375" style="69" customWidth="1"/>
    <col min="11753" max="11753" width="13.140625" style="69" customWidth="1"/>
    <col min="11754" max="11754" width="28.28515625" style="69" customWidth="1"/>
    <col min="11755" max="11755" width="2.28515625" style="69" customWidth="1"/>
    <col min="11756" max="11756" width="3.7109375" style="69" customWidth="1"/>
    <col min="11757" max="11757" width="13.140625" style="69" customWidth="1"/>
    <col min="11758" max="11758" width="28.28515625" style="69" customWidth="1"/>
    <col min="11759" max="11806" width="0" style="69" hidden="1" customWidth="1"/>
    <col min="11807" max="11944" width="11" style="69" customWidth="1"/>
    <col min="11945" max="11980" width="11.42578125" style="69"/>
    <col min="11981" max="11981" width="6.85546875" style="69" customWidth="1"/>
    <col min="11982" max="11982" width="51.5703125" style="69" customWidth="1"/>
    <col min="11983" max="11983" width="2.28515625" style="69" customWidth="1"/>
    <col min="11984" max="11984" width="3" style="69" customWidth="1"/>
    <col min="11985" max="11985" width="12.42578125" style="69" customWidth="1"/>
    <col min="11986" max="11986" width="24.28515625" style="69" customWidth="1"/>
    <col min="11987" max="11987" width="2.28515625" style="69" customWidth="1"/>
    <col min="11988" max="11988" width="3.7109375" style="69" customWidth="1"/>
    <col min="11989" max="11989" width="13.140625" style="69" customWidth="1"/>
    <col min="11990" max="11990" width="28.28515625" style="69" customWidth="1"/>
    <col min="11991" max="11991" width="2.28515625" style="69" customWidth="1"/>
    <col min="11992" max="11992" width="3.7109375" style="69" customWidth="1"/>
    <col min="11993" max="11993" width="13.140625" style="69" customWidth="1"/>
    <col min="11994" max="11994" width="28.28515625" style="69" customWidth="1"/>
    <col min="11995" max="11995" width="2.28515625" style="69" customWidth="1"/>
    <col min="11996" max="11996" width="3.7109375" style="69" customWidth="1"/>
    <col min="11997" max="11997" width="13.140625" style="69" customWidth="1"/>
    <col min="11998" max="11998" width="28.28515625" style="69" customWidth="1"/>
    <col min="11999" max="11999" width="2.28515625" style="69" customWidth="1"/>
    <col min="12000" max="12000" width="3.7109375" style="69" customWidth="1"/>
    <col min="12001" max="12001" width="13.140625" style="69" customWidth="1"/>
    <col min="12002" max="12002" width="28.28515625" style="69" customWidth="1"/>
    <col min="12003" max="12003" width="2.28515625" style="69" customWidth="1"/>
    <col min="12004" max="12004" width="3.7109375" style="69" customWidth="1"/>
    <col min="12005" max="12005" width="13.140625" style="69" customWidth="1"/>
    <col min="12006" max="12006" width="28.28515625" style="69" customWidth="1"/>
    <col min="12007" max="12007" width="2.28515625" style="69" customWidth="1"/>
    <col min="12008" max="12008" width="3.7109375" style="69" customWidth="1"/>
    <col min="12009" max="12009" width="13.140625" style="69" customWidth="1"/>
    <col min="12010" max="12010" width="28.28515625" style="69" customWidth="1"/>
    <col min="12011" max="12011" width="2.28515625" style="69" customWidth="1"/>
    <col min="12012" max="12012" width="3.7109375" style="69" customWidth="1"/>
    <col min="12013" max="12013" width="13.140625" style="69" customWidth="1"/>
    <col min="12014" max="12014" width="28.28515625" style="69" customWidth="1"/>
    <col min="12015" max="12062" width="0" style="69" hidden="1" customWidth="1"/>
    <col min="12063" max="12200" width="11" style="69" customWidth="1"/>
    <col min="12201" max="12236" width="11.42578125" style="69"/>
    <col min="12237" max="12237" width="6.85546875" style="69" customWidth="1"/>
    <col min="12238" max="12238" width="51.5703125" style="69" customWidth="1"/>
    <col min="12239" max="12239" width="2.28515625" style="69" customWidth="1"/>
    <col min="12240" max="12240" width="3" style="69" customWidth="1"/>
    <col min="12241" max="12241" width="12.42578125" style="69" customWidth="1"/>
    <col min="12242" max="12242" width="24.28515625" style="69" customWidth="1"/>
    <col min="12243" max="12243" width="2.28515625" style="69" customWidth="1"/>
    <col min="12244" max="12244" width="3.7109375" style="69" customWidth="1"/>
    <col min="12245" max="12245" width="13.140625" style="69" customWidth="1"/>
    <col min="12246" max="12246" width="28.28515625" style="69" customWidth="1"/>
    <col min="12247" max="12247" width="2.28515625" style="69" customWidth="1"/>
    <col min="12248" max="12248" width="3.7109375" style="69" customWidth="1"/>
    <col min="12249" max="12249" width="13.140625" style="69" customWidth="1"/>
    <col min="12250" max="12250" width="28.28515625" style="69" customWidth="1"/>
    <col min="12251" max="12251" width="2.28515625" style="69" customWidth="1"/>
    <col min="12252" max="12252" width="3.7109375" style="69" customWidth="1"/>
    <col min="12253" max="12253" width="13.140625" style="69" customWidth="1"/>
    <col min="12254" max="12254" width="28.28515625" style="69" customWidth="1"/>
    <col min="12255" max="12255" width="2.28515625" style="69" customWidth="1"/>
    <col min="12256" max="12256" width="3.7109375" style="69" customWidth="1"/>
    <col min="12257" max="12257" width="13.140625" style="69" customWidth="1"/>
    <col min="12258" max="12258" width="28.28515625" style="69" customWidth="1"/>
    <col min="12259" max="12259" width="2.28515625" style="69" customWidth="1"/>
    <col min="12260" max="12260" width="3.7109375" style="69" customWidth="1"/>
    <col min="12261" max="12261" width="13.140625" style="69" customWidth="1"/>
    <col min="12262" max="12262" width="28.28515625" style="69" customWidth="1"/>
    <col min="12263" max="12263" width="2.28515625" style="69" customWidth="1"/>
    <col min="12264" max="12264" width="3.7109375" style="69" customWidth="1"/>
    <col min="12265" max="12265" width="13.140625" style="69" customWidth="1"/>
    <col min="12266" max="12266" width="28.28515625" style="69" customWidth="1"/>
    <col min="12267" max="12267" width="2.28515625" style="69" customWidth="1"/>
    <col min="12268" max="12268" width="3.7109375" style="69" customWidth="1"/>
    <col min="12269" max="12269" width="13.140625" style="69" customWidth="1"/>
    <col min="12270" max="12270" width="28.28515625" style="69" customWidth="1"/>
    <col min="12271" max="12318" width="0" style="69" hidden="1" customWidth="1"/>
    <col min="12319" max="12456" width="11" style="69" customWidth="1"/>
    <col min="12457" max="12492" width="11.42578125" style="69"/>
    <col min="12493" max="12493" width="6.85546875" style="69" customWidth="1"/>
    <col min="12494" max="12494" width="51.5703125" style="69" customWidth="1"/>
    <col min="12495" max="12495" width="2.28515625" style="69" customWidth="1"/>
    <col min="12496" max="12496" width="3" style="69" customWidth="1"/>
    <col min="12497" max="12497" width="12.42578125" style="69" customWidth="1"/>
    <col min="12498" max="12498" width="24.28515625" style="69" customWidth="1"/>
    <col min="12499" max="12499" width="2.28515625" style="69" customWidth="1"/>
    <col min="12500" max="12500" width="3.7109375" style="69" customWidth="1"/>
    <col min="12501" max="12501" width="13.140625" style="69" customWidth="1"/>
    <col min="12502" max="12502" width="28.28515625" style="69" customWidth="1"/>
    <col min="12503" max="12503" width="2.28515625" style="69" customWidth="1"/>
    <col min="12504" max="12504" width="3.7109375" style="69" customWidth="1"/>
    <col min="12505" max="12505" width="13.140625" style="69" customWidth="1"/>
    <col min="12506" max="12506" width="28.28515625" style="69" customWidth="1"/>
    <col min="12507" max="12507" width="2.28515625" style="69" customWidth="1"/>
    <col min="12508" max="12508" width="3.7109375" style="69" customWidth="1"/>
    <col min="12509" max="12509" width="13.140625" style="69" customWidth="1"/>
    <col min="12510" max="12510" width="28.28515625" style="69" customWidth="1"/>
    <col min="12511" max="12511" width="2.28515625" style="69" customWidth="1"/>
    <col min="12512" max="12512" width="3.7109375" style="69" customWidth="1"/>
    <col min="12513" max="12513" width="13.140625" style="69" customWidth="1"/>
    <col min="12514" max="12514" width="28.28515625" style="69" customWidth="1"/>
    <col min="12515" max="12515" width="2.28515625" style="69" customWidth="1"/>
    <col min="12516" max="12516" width="3.7109375" style="69" customWidth="1"/>
    <col min="12517" max="12517" width="13.140625" style="69" customWidth="1"/>
    <col min="12518" max="12518" width="28.28515625" style="69" customWidth="1"/>
    <col min="12519" max="12519" width="2.28515625" style="69" customWidth="1"/>
    <col min="12520" max="12520" width="3.7109375" style="69" customWidth="1"/>
    <col min="12521" max="12521" width="13.140625" style="69" customWidth="1"/>
    <col min="12522" max="12522" width="28.28515625" style="69" customWidth="1"/>
    <col min="12523" max="12523" width="2.28515625" style="69" customWidth="1"/>
    <col min="12524" max="12524" width="3.7109375" style="69" customWidth="1"/>
    <col min="12525" max="12525" width="13.140625" style="69" customWidth="1"/>
    <col min="12526" max="12526" width="28.28515625" style="69" customWidth="1"/>
    <col min="12527" max="12574" width="0" style="69" hidden="1" customWidth="1"/>
    <col min="12575" max="12712" width="11" style="69" customWidth="1"/>
    <col min="12713" max="12748" width="11.42578125" style="69"/>
    <col min="12749" max="12749" width="6.85546875" style="69" customWidth="1"/>
    <col min="12750" max="12750" width="51.5703125" style="69" customWidth="1"/>
    <col min="12751" max="12751" width="2.28515625" style="69" customWidth="1"/>
    <col min="12752" max="12752" width="3" style="69" customWidth="1"/>
    <col min="12753" max="12753" width="12.42578125" style="69" customWidth="1"/>
    <col min="12754" max="12754" width="24.28515625" style="69" customWidth="1"/>
    <col min="12755" max="12755" width="2.28515625" style="69" customWidth="1"/>
    <col min="12756" max="12756" width="3.7109375" style="69" customWidth="1"/>
    <col min="12757" max="12757" width="13.140625" style="69" customWidth="1"/>
    <col min="12758" max="12758" width="28.28515625" style="69" customWidth="1"/>
    <col min="12759" max="12759" width="2.28515625" style="69" customWidth="1"/>
    <col min="12760" max="12760" width="3.7109375" style="69" customWidth="1"/>
    <col min="12761" max="12761" width="13.140625" style="69" customWidth="1"/>
    <col min="12762" max="12762" width="28.28515625" style="69" customWidth="1"/>
    <col min="12763" max="12763" width="2.28515625" style="69" customWidth="1"/>
    <col min="12764" max="12764" width="3.7109375" style="69" customWidth="1"/>
    <col min="12765" max="12765" width="13.140625" style="69" customWidth="1"/>
    <col min="12766" max="12766" width="28.28515625" style="69" customWidth="1"/>
    <col min="12767" max="12767" width="2.28515625" style="69" customWidth="1"/>
    <col min="12768" max="12768" width="3.7109375" style="69" customWidth="1"/>
    <col min="12769" max="12769" width="13.140625" style="69" customWidth="1"/>
    <col min="12770" max="12770" width="28.28515625" style="69" customWidth="1"/>
    <col min="12771" max="12771" width="2.28515625" style="69" customWidth="1"/>
    <col min="12772" max="12772" width="3.7109375" style="69" customWidth="1"/>
    <col min="12773" max="12773" width="13.140625" style="69" customWidth="1"/>
    <col min="12774" max="12774" width="28.28515625" style="69" customWidth="1"/>
    <col min="12775" max="12775" width="2.28515625" style="69" customWidth="1"/>
    <col min="12776" max="12776" width="3.7109375" style="69" customWidth="1"/>
    <col min="12777" max="12777" width="13.140625" style="69" customWidth="1"/>
    <col min="12778" max="12778" width="28.28515625" style="69" customWidth="1"/>
    <col min="12779" max="12779" width="2.28515625" style="69" customWidth="1"/>
    <col min="12780" max="12780" width="3.7109375" style="69" customWidth="1"/>
    <col min="12781" max="12781" width="13.140625" style="69" customWidth="1"/>
    <col min="12782" max="12782" width="28.28515625" style="69" customWidth="1"/>
    <col min="12783" max="12830" width="0" style="69" hidden="1" customWidth="1"/>
    <col min="12831" max="12968" width="11" style="69" customWidth="1"/>
    <col min="12969" max="13004" width="11.42578125" style="69"/>
    <col min="13005" max="13005" width="6.85546875" style="69" customWidth="1"/>
    <col min="13006" max="13006" width="51.5703125" style="69" customWidth="1"/>
    <col min="13007" max="13007" width="2.28515625" style="69" customWidth="1"/>
    <col min="13008" max="13008" width="3" style="69" customWidth="1"/>
    <col min="13009" max="13009" width="12.42578125" style="69" customWidth="1"/>
    <col min="13010" max="13010" width="24.28515625" style="69" customWidth="1"/>
    <col min="13011" max="13011" width="2.28515625" style="69" customWidth="1"/>
    <col min="13012" max="13012" width="3.7109375" style="69" customWidth="1"/>
    <col min="13013" max="13013" width="13.140625" style="69" customWidth="1"/>
    <col min="13014" max="13014" width="28.28515625" style="69" customWidth="1"/>
    <col min="13015" max="13015" width="2.28515625" style="69" customWidth="1"/>
    <col min="13016" max="13016" width="3.7109375" style="69" customWidth="1"/>
    <col min="13017" max="13017" width="13.140625" style="69" customWidth="1"/>
    <col min="13018" max="13018" width="28.28515625" style="69" customWidth="1"/>
    <col min="13019" max="13019" width="2.28515625" style="69" customWidth="1"/>
    <col min="13020" max="13020" width="3.7109375" style="69" customWidth="1"/>
    <col min="13021" max="13021" width="13.140625" style="69" customWidth="1"/>
    <col min="13022" max="13022" width="28.28515625" style="69" customWidth="1"/>
    <col min="13023" max="13023" width="2.28515625" style="69" customWidth="1"/>
    <col min="13024" max="13024" width="3.7109375" style="69" customWidth="1"/>
    <col min="13025" max="13025" width="13.140625" style="69" customWidth="1"/>
    <col min="13026" max="13026" width="28.28515625" style="69" customWidth="1"/>
    <col min="13027" max="13027" width="2.28515625" style="69" customWidth="1"/>
    <col min="13028" max="13028" width="3.7109375" style="69" customWidth="1"/>
    <col min="13029" max="13029" width="13.140625" style="69" customWidth="1"/>
    <col min="13030" max="13030" width="28.28515625" style="69" customWidth="1"/>
    <col min="13031" max="13031" width="2.28515625" style="69" customWidth="1"/>
    <col min="13032" max="13032" width="3.7109375" style="69" customWidth="1"/>
    <col min="13033" max="13033" width="13.140625" style="69" customWidth="1"/>
    <col min="13034" max="13034" width="28.28515625" style="69" customWidth="1"/>
    <col min="13035" max="13035" width="2.28515625" style="69" customWidth="1"/>
    <col min="13036" max="13036" width="3.7109375" style="69" customWidth="1"/>
    <col min="13037" max="13037" width="13.140625" style="69" customWidth="1"/>
    <col min="13038" max="13038" width="28.28515625" style="69" customWidth="1"/>
    <col min="13039" max="13086" width="0" style="69" hidden="1" customWidth="1"/>
    <col min="13087" max="13224" width="11" style="69" customWidth="1"/>
    <col min="13225" max="13260" width="11.42578125" style="69"/>
    <col min="13261" max="13261" width="6.85546875" style="69" customWidth="1"/>
    <col min="13262" max="13262" width="51.5703125" style="69" customWidth="1"/>
    <col min="13263" max="13263" width="2.28515625" style="69" customWidth="1"/>
    <col min="13264" max="13264" width="3" style="69" customWidth="1"/>
    <col min="13265" max="13265" width="12.42578125" style="69" customWidth="1"/>
    <col min="13266" max="13266" width="24.28515625" style="69" customWidth="1"/>
    <col min="13267" max="13267" width="2.28515625" style="69" customWidth="1"/>
    <col min="13268" max="13268" width="3.7109375" style="69" customWidth="1"/>
    <col min="13269" max="13269" width="13.140625" style="69" customWidth="1"/>
    <col min="13270" max="13270" width="28.28515625" style="69" customWidth="1"/>
    <col min="13271" max="13271" width="2.28515625" style="69" customWidth="1"/>
    <col min="13272" max="13272" width="3.7109375" style="69" customWidth="1"/>
    <col min="13273" max="13273" width="13.140625" style="69" customWidth="1"/>
    <col min="13274" max="13274" width="28.28515625" style="69" customWidth="1"/>
    <col min="13275" max="13275" width="2.28515625" style="69" customWidth="1"/>
    <col min="13276" max="13276" width="3.7109375" style="69" customWidth="1"/>
    <col min="13277" max="13277" width="13.140625" style="69" customWidth="1"/>
    <col min="13278" max="13278" width="28.28515625" style="69" customWidth="1"/>
    <col min="13279" max="13279" width="2.28515625" style="69" customWidth="1"/>
    <col min="13280" max="13280" width="3.7109375" style="69" customWidth="1"/>
    <col min="13281" max="13281" width="13.140625" style="69" customWidth="1"/>
    <col min="13282" max="13282" width="28.28515625" style="69" customWidth="1"/>
    <col min="13283" max="13283" width="2.28515625" style="69" customWidth="1"/>
    <col min="13284" max="13284" width="3.7109375" style="69" customWidth="1"/>
    <col min="13285" max="13285" width="13.140625" style="69" customWidth="1"/>
    <col min="13286" max="13286" width="28.28515625" style="69" customWidth="1"/>
    <col min="13287" max="13287" width="2.28515625" style="69" customWidth="1"/>
    <col min="13288" max="13288" width="3.7109375" style="69" customWidth="1"/>
    <col min="13289" max="13289" width="13.140625" style="69" customWidth="1"/>
    <col min="13290" max="13290" width="28.28515625" style="69" customWidth="1"/>
    <col min="13291" max="13291" width="2.28515625" style="69" customWidth="1"/>
    <col min="13292" max="13292" width="3.7109375" style="69" customWidth="1"/>
    <col min="13293" max="13293" width="13.140625" style="69" customWidth="1"/>
    <col min="13294" max="13294" width="28.28515625" style="69" customWidth="1"/>
    <col min="13295" max="13342" width="0" style="69" hidden="1" customWidth="1"/>
    <col min="13343" max="13480" width="11" style="69" customWidth="1"/>
    <col min="13481" max="13516" width="11.42578125" style="69"/>
    <col min="13517" max="13517" width="6.85546875" style="69" customWidth="1"/>
    <col min="13518" max="13518" width="51.5703125" style="69" customWidth="1"/>
    <col min="13519" max="13519" width="2.28515625" style="69" customWidth="1"/>
    <col min="13520" max="13520" width="3" style="69" customWidth="1"/>
    <col min="13521" max="13521" width="12.42578125" style="69" customWidth="1"/>
    <col min="13522" max="13522" width="24.28515625" style="69" customWidth="1"/>
    <col min="13523" max="13523" width="2.28515625" style="69" customWidth="1"/>
    <col min="13524" max="13524" width="3.7109375" style="69" customWidth="1"/>
    <col min="13525" max="13525" width="13.140625" style="69" customWidth="1"/>
    <col min="13526" max="13526" width="28.28515625" style="69" customWidth="1"/>
    <col min="13527" max="13527" width="2.28515625" style="69" customWidth="1"/>
    <col min="13528" max="13528" width="3.7109375" style="69" customWidth="1"/>
    <col min="13529" max="13529" width="13.140625" style="69" customWidth="1"/>
    <col min="13530" max="13530" width="28.28515625" style="69" customWidth="1"/>
    <col min="13531" max="13531" width="2.28515625" style="69" customWidth="1"/>
    <col min="13532" max="13532" width="3.7109375" style="69" customWidth="1"/>
    <col min="13533" max="13533" width="13.140625" style="69" customWidth="1"/>
    <col min="13534" max="13534" width="28.28515625" style="69" customWidth="1"/>
    <col min="13535" max="13535" width="2.28515625" style="69" customWidth="1"/>
    <col min="13536" max="13536" width="3.7109375" style="69" customWidth="1"/>
    <col min="13537" max="13537" width="13.140625" style="69" customWidth="1"/>
    <col min="13538" max="13538" width="28.28515625" style="69" customWidth="1"/>
    <col min="13539" max="13539" width="2.28515625" style="69" customWidth="1"/>
    <col min="13540" max="13540" width="3.7109375" style="69" customWidth="1"/>
    <col min="13541" max="13541" width="13.140625" style="69" customWidth="1"/>
    <col min="13542" max="13542" width="28.28515625" style="69" customWidth="1"/>
    <col min="13543" max="13543" width="2.28515625" style="69" customWidth="1"/>
    <col min="13544" max="13544" width="3.7109375" style="69" customWidth="1"/>
    <col min="13545" max="13545" width="13.140625" style="69" customWidth="1"/>
    <col min="13546" max="13546" width="28.28515625" style="69" customWidth="1"/>
    <col min="13547" max="13547" width="2.28515625" style="69" customWidth="1"/>
    <col min="13548" max="13548" width="3.7109375" style="69" customWidth="1"/>
    <col min="13549" max="13549" width="13.140625" style="69" customWidth="1"/>
    <col min="13550" max="13550" width="28.28515625" style="69" customWidth="1"/>
    <col min="13551" max="13598" width="0" style="69" hidden="1" customWidth="1"/>
    <col min="13599" max="13736" width="11" style="69" customWidth="1"/>
    <col min="13737" max="13772" width="11.42578125" style="69"/>
    <col min="13773" max="13773" width="6.85546875" style="69" customWidth="1"/>
    <col min="13774" max="13774" width="51.5703125" style="69" customWidth="1"/>
    <col min="13775" max="13775" width="2.28515625" style="69" customWidth="1"/>
    <col min="13776" max="13776" width="3" style="69" customWidth="1"/>
    <col min="13777" max="13777" width="12.42578125" style="69" customWidth="1"/>
    <col min="13778" max="13778" width="24.28515625" style="69" customWidth="1"/>
    <col min="13779" max="13779" width="2.28515625" style="69" customWidth="1"/>
    <col min="13780" max="13780" width="3.7109375" style="69" customWidth="1"/>
    <col min="13781" max="13781" width="13.140625" style="69" customWidth="1"/>
    <col min="13782" max="13782" width="28.28515625" style="69" customWidth="1"/>
    <col min="13783" max="13783" width="2.28515625" style="69" customWidth="1"/>
    <col min="13784" max="13784" width="3.7109375" style="69" customWidth="1"/>
    <col min="13785" max="13785" width="13.140625" style="69" customWidth="1"/>
    <col min="13786" max="13786" width="28.28515625" style="69" customWidth="1"/>
    <col min="13787" max="13787" width="2.28515625" style="69" customWidth="1"/>
    <col min="13788" max="13788" width="3.7109375" style="69" customWidth="1"/>
    <col min="13789" max="13789" width="13.140625" style="69" customWidth="1"/>
    <col min="13790" max="13790" width="28.28515625" style="69" customWidth="1"/>
    <col min="13791" max="13791" width="2.28515625" style="69" customWidth="1"/>
    <col min="13792" max="13792" width="3.7109375" style="69" customWidth="1"/>
    <col min="13793" max="13793" width="13.140625" style="69" customWidth="1"/>
    <col min="13794" max="13794" width="28.28515625" style="69" customWidth="1"/>
    <col min="13795" max="13795" width="2.28515625" style="69" customWidth="1"/>
    <col min="13796" max="13796" width="3.7109375" style="69" customWidth="1"/>
    <col min="13797" max="13797" width="13.140625" style="69" customWidth="1"/>
    <col min="13798" max="13798" width="28.28515625" style="69" customWidth="1"/>
    <col min="13799" max="13799" width="2.28515625" style="69" customWidth="1"/>
    <col min="13800" max="13800" width="3.7109375" style="69" customWidth="1"/>
    <col min="13801" max="13801" width="13.140625" style="69" customWidth="1"/>
    <col min="13802" max="13802" width="28.28515625" style="69" customWidth="1"/>
    <col min="13803" max="13803" width="2.28515625" style="69" customWidth="1"/>
    <col min="13804" max="13804" width="3.7109375" style="69" customWidth="1"/>
    <col min="13805" max="13805" width="13.140625" style="69" customWidth="1"/>
    <col min="13806" max="13806" width="28.28515625" style="69" customWidth="1"/>
    <col min="13807" max="13854" width="0" style="69" hidden="1" customWidth="1"/>
    <col min="13855" max="13992" width="11" style="69" customWidth="1"/>
    <col min="13993" max="14028" width="11.42578125" style="69"/>
    <col min="14029" max="14029" width="6.85546875" style="69" customWidth="1"/>
    <col min="14030" max="14030" width="51.5703125" style="69" customWidth="1"/>
    <col min="14031" max="14031" width="2.28515625" style="69" customWidth="1"/>
    <col min="14032" max="14032" width="3" style="69" customWidth="1"/>
    <col min="14033" max="14033" width="12.42578125" style="69" customWidth="1"/>
    <col min="14034" max="14034" width="24.28515625" style="69" customWidth="1"/>
    <col min="14035" max="14035" width="2.28515625" style="69" customWidth="1"/>
    <col min="14036" max="14036" width="3.7109375" style="69" customWidth="1"/>
    <col min="14037" max="14037" width="13.140625" style="69" customWidth="1"/>
    <col min="14038" max="14038" width="28.28515625" style="69" customWidth="1"/>
    <col min="14039" max="14039" width="2.28515625" style="69" customWidth="1"/>
    <col min="14040" max="14040" width="3.7109375" style="69" customWidth="1"/>
    <col min="14041" max="14041" width="13.140625" style="69" customWidth="1"/>
    <col min="14042" max="14042" width="28.28515625" style="69" customWidth="1"/>
    <col min="14043" max="14043" width="2.28515625" style="69" customWidth="1"/>
    <col min="14044" max="14044" width="3.7109375" style="69" customWidth="1"/>
    <col min="14045" max="14045" width="13.140625" style="69" customWidth="1"/>
    <col min="14046" max="14046" width="28.28515625" style="69" customWidth="1"/>
    <col min="14047" max="14047" width="2.28515625" style="69" customWidth="1"/>
    <col min="14048" max="14048" width="3.7109375" style="69" customWidth="1"/>
    <col min="14049" max="14049" width="13.140625" style="69" customWidth="1"/>
    <col min="14050" max="14050" width="28.28515625" style="69" customWidth="1"/>
    <col min="14051" max="14051" width="2.28515625" style="69" customWidth="1"/>
    <col min="14052" max="14052" width="3.7109375" style="69" customWidth="1"/>
    <col min="14053" max="14053" width="13.140625" style="69" customWidth="1"/>
    <col min="14054" max="14054" width="28.28515625" style="69" customWidth="1"/>
    <col min="14055" max="14055" width="2.28515625" style="69" customWidth="1"/>
    <col min="14056" max="14056" width="3.7109375" style="69" customWidth="1"/>
    <col min="14057" max="14057" width="13.140625" style="69" customWidth="1"/>
    <col min="14058" max="14058" width="28.28515625" style="69" customWidth="1"/>
    <col min="14059" max="14059" width="2.28515625" style="69" customWidth="1"/>
    <col min="14060" max="14060" width="3.7109375" style="69" customWidth="1"/>
    <col min="14061" max="14061" width="13.140625" style="69" customWidth="1"/>
    <col min="14062" max="14062" width="28.28515625" style="69" customWidth="1"/>
    <col min="14063" max="14110" width="0" style="69" hidden="1" customWidth="1"/>
    <col min="14111" max="14248" width="11" style="69" customWidth="1"/>
    <col min="14249" max="14284" width="11.42578125" style="69"/>
    <col min="14285" max="14285" width="6.85546875" style="69" customWidth="1"/>
    <col min="14286" max="14286" width="51.5703125" style="69" customWidth="1"/>
    <col min="14287" max="14287" width="2.28515625" style="69" customWidth="1"/>
    <col min="14288" max="14288" width="3" style="69" customWidth="1"/>
    <col min="14289" max="14289" width="12.42578125" style="69" customWidth="1"/>
    <col min="14290" max="14290" width="24.28515625" style="69" customWidth="1"/>
    <col min="14291" max="14291" width="2.28515625" style="69" customWidth="1"/>
    <col min="14292" max="14292" width="3.7109375" style="69" customWidth="1"/>
    <col min="14293" max="14293" width="13.140625" style="69" customWidth="1"/>
    <col min="14294" max="14294" width="28.28515625" style="69" customWidth="1"/>
    <col min="14295" max="14295" width="2.28515625" style="69" customWidth="1"/>
    <col min="14296" max="14296" width="3.7109375" style="69" customWidth="1"/>
    <col min="14297" max="14297" width="13.140625" style="69" customWidth="1"/>
    <col min="14298" max="14298" width="28.28515625" style="69" customWidth="1"/>
    <col min="14299" max="14299" width="2.28515625" style="69" customWidth="1"/>
    <col min="14300" max="14300" width="3.7109375" style="69" customWidth="1"/>
    <col min="14301" max="14301" width="13.140625" style="69" customWidth="1"/>
    <col min="14302" max="14302" width="28.28515625" style="69" customWidth="1"/>
    <col min="14303" max="14303" width="2.28515625" style="69" customWidth="1"/>
    <col min="14304" max="14304" width="3.7109375" style="69" customWidth="1"/>
    <col min="14305" max="14305" width="13.140625" style="69" customWidth="1"/>
    <col min="14306" max="14306" width="28.28515625" style="69" customWidth="1"/>
    <col min="14307" max="14307" width="2.28515625" style="69" customWidth="1"/>
    <col min="14308" max="14308" width="3.7109375" style="69" customWidth="1"/>
    <col min="14309" max="14309" width="13.140625" style="69" customWidth="1"/>
    <col min="14310" max="14310" width="28.28515625" style="69" customWidth="1"/>
    <col min="14311" max="14311" width="2.28515625" style="69" customWidth="1"/>
    <col min="14312" max="14312" width="3.7109375" style="69" customWidth="1"/>
    <col min="14313" max="14313" width="13.140625" style="69" customWidth="1"/>
    <col min="14314" max="14314" width="28.28515625" style="69" customWidth="1"/>
    <col min="14315" max="14315" width="2.28515625" style="69" customWidth="1"/>
    <col min="14316" max="14316" width="3.7109375" style="69" customWidth="1"/>
    <col min="14317" max="14317" width="13.140625" style="69" customWidth="1"/>
    <col min="14318" max="14318" width="28.28515625" style="69" customWidth="1"/>
    <col min="14319" max="14366" width="0" style="69" hidden="1" customWidth="1"/>
    <col min="14367" max="14504" width="11" style="69" customWidth="1"/>
    <col min="14505" max="14540" width="11.42578125" style="69"/>
    <col min="14541" max="14541" width="6.85546875" style="69" customWidth="1"/>
    <col min="14542" max="14542" width="51.5703125" style="69" customWidth="1"/>
    <col min="14543" max="14543" width="2.28515625" style="69" customWidth="1"/>
    <col min="14544" max="14544" width="3" style="69" customWidth="1"/>
    <col min="14545" max="14545" width="12.42578125" style="69" customWidth="1"/>
    <col min="14546" max="14546" width="24.28515625" style="69" customWidth="1"/>
    <col min="14547" max="14547" width="2.28515625" style="69" customWidth="1"/>
    <col min="14548" max="14548" width="3.7109375" style="69" customWidth="1"/>
    <col min="14549" max="14549" width="13.140625" style="69" customWidth="1"/>
    <col min="14550" max="14550" width="28.28515625" style="69" customWidth="1"/>
    <col min="14551" max="14551" width="2.28515625" style="69" customWidth="1"/>
    <col min="14552" max="14552" width="3.7109375" style="69" customWidth="1"/>
    <col min="14553" max="14553" width="13.140625" style="69" customWidth="1"/>
    <col min="14554" max="14554" width="28.28515625" style="69" customWidth="1"/>
    <col min="14555" max="14555" width="2.28515625" style="69" customWidth="1"/>
    <col min="14556" max="14556" width="3.7109375" style="69" customWidth="1"/>
    <col min="14557" max="14557" width="13.140625" style="69" customWidth="1"/>
    <col min="14558" max="14558" width="28.28515625" style="69" customWidth="1"/>
    <col min="14559" max="14559" width="2.28515625" style="69" customWidth="1"/>
    <col min="14560" max="14560" width="3.7109375" style="69" customWidth="1"/>
    <col min="14561" max="14561" width="13.140625" style="69" customWidth="1"/>
    <col min="14562" max="14562" width="28.28515625" style="69" customWidth="1"/>
    <col min="14563" max="14563" width="2.28515625" style="69" customWidth="1"/>
    <col min="14564" max="14564" width="3.7109375" style="69" customWidth="1"/>
    <col min="14565" max="14565" width="13.140625" style="69" customWidth="1"/>
    <col min="14566" max="14566" width="28.28515625" style="69" customWidth="1"/>
    <col min="14567" max="14567" width="2.28515625" style="69" customWidth="1"/>
    <col min="14568" max="14568" width="3.7109375" style="69" customWidth="1"/>
    <col min="14569" max="14569" width="13.140625" style="69" customWidth="1"/>
    <col min="14570" max="14570" width="28.28515625" style="69" customWidth="1"/>
    <col min="14571" max="14571" width="2.28515625" style="69" customWidth="1"/>
    <col min="14572" max="14572" width="3.7109375" style="69" customWidth="1"/>
    <col min="14573" max="14573" width="13.140625" style="69" customWidth="1"/>
    <col min="14574" max="14574" width="28.28515625" style="69" customWidth="1"/>
    <col min="14575" max="14622" width="0" style="69" hidden="1" customWidth="1"/>
    <col min="14623" max="14760" width="11" style="69" customWidth="1"/>
    <col min="14761" max="14796" width="11.42578125" style="69"/>
    <col min="14797" max="14797" width="6.85546875" style="69" customWidth="1"/>
    <col min="14798" max="14798" width="51.5703125" style="69" customWidth="1"/>
    <col min="14799" max="14799" width="2.28515625" style="69" customWidth="1"/>
    <col min="14800" max="14800" width="3" style="69" customWidth="1"/>
    <col min="14801" max="14801" width="12.42578125" style="69" customWidth="1"/>
    <col min="14802" max="14802" width="24.28515625" style="69" customWidth="1"/>
    <col min="14803" max="14803" width="2.28515625" style="69" customWidth="1"/>
    <col min="14804" max="14804" width="3.7109375" style="69" customWidth="1"/>
    <col min="14805" max="14805" width="13.140625" style="69" customWidth="1"/>
    <col min="14806" max="14806" width="28.28515625" style="69" customWidth="1"/>
    <col min="14807" max="14807" width="2.28515625" style="69" customWidth="1"/>
    <col min="14808" max="14808" width="3.7109375" style="69" customWidth="1"/>
    <col min="14809" max="14809" width="13.140625" style="69" customWidth="1"/>
    <col min="14810" max="14810" width="28.28515625" style="69" customWidth="1"/>
    <col min="14811" max="14811" width="2.28515625" style="69" customWidth="1"/>
    <col min="14812" max="14812" width="3.7109375" style="69" customWidth="1"/>
    <col min="14813" max="14813" width="13.140625" style="69" customWidth="1"/>
    <col min="14814" max="14814" width="28.28515625" style="69" customWidth="1"/>
    <col min="14815" max="14815" width="2.28515625" style="69" customWidth="1"/>
    <col min="14816" max="14816" width="3.7109375" style="69" customWidth="1"/>
    <col min="14817" max="14817" width="13.140625" style="69" customWidth="1"/>
    <col min="14818" max="14818" width="28.28515625" style="69" customWidth="1"/>
    <col min="14819" max="14819" width="2.28515625" style="69" customWidth="1"/>
    <col min="14820" max="14820" width="3.7109375" style="69" customWidth="1"/>
    <col min="14821" max="14821" width="13.140625" style="69" customWidth="1"/>
    <col min="14822" max="14822" width="28.28515625" style="69" customWidth="1"/>
    <col min="14823" max="14823" width="2.28515625" style="69" customWidth="1"/>
    <col min="14824" max="14824" width="3.7109375" style="69" customWidth="1"/>
    <col min="14825" max="14825" width="13.140625" style="69" customWidth="1"/>
    <col min="14826" max="14826" width="28.28515625" style="69" customWidth="1"/>
    <col min="14827" max="14827" width="2.28515625" style="69" customWidth="1"/>
    <col min="14828" max="14828" width="3.7109375" style="69" customWidth="1"/>
    <col min="14829" max="14829" width="13.140625" style="69" customWidth="1"/>
    <col min="14830" max="14830" width="28.28515625" style="69" customWidth="1"/>
    <col min="14831" max="14878" width="0" style="69" hidden="1" customWidth="1"/>
    <col min="14879" max="15016" width="11" style="69" customWidth="1"/>
    <col min="15017" max="15052" width="11.42578125" style="69"/>
    <col min="15053" max="15053" width="6.85546875" style="69" customWidth="1"/>
    <col min="15054" max="15054" width="51.5703125" style="69" customWidth="1"/>
    <col min="15055" max="15055" width="2.28515625" style="69" customWidth="1"/>
    <col min="15056" max="15056" width="3" style="69" customWidth="1"/>
    <col min="15057" max="15057" width="12.42578125" style="69" customWidth="1"/>
    <col min="15058" max="15058" width="24.28515625" style="69" customWidth="1"/>
    <col min="15059" max="15059" width="2.28515625" style="69" customWidth="1"/>
    <col min="15060" max="15060" width="3.7109375" style="69" customWidth="1"/>
    <col min="15061" max="15061" width="13.140625" style="69" customWidth="1"/>
    <col min="15062" max="15062" width="28.28515625" style="69" customWidth="1"/>
    <col min="15063" max="15063" width="2.28515625" style="69" customWidth="1"/>
    <col min="15064" max="15064" width="3.7109375" style="69" customWidth="1"/>
    <col min="15065" max="15065" width="13.140625" style="69" customWidth="1"/>
    <col min="15066" max="15066" width="28.28515625" style="69" customWidth="1"/>
    <col min="15067" max="15067" width="2.28515625" style="69" customWidth="1"/>
    <col min="15068" max="15068" width="3.7109375" style="69" customWidth="1"/>
    <col min="15069" max="15069" width="13.140625" style="69" customWidth="1"/>
    <col min="15070" max="15070" width="28.28515625" style="69" customWidth="1"/>
    <col min="15071" max="15071" width="2.28515625" style="69" customWidth="1"/>
    <col min="15072" max="15072" width="3.7109375" style="69" customWidth="1"/>
    <col min="15073" max="15073" width="13.140625" style="69" customWidth="1"/>
    <col min="15074" max="15074" width="28.28515625" style="69" customWidth="1"/>
    <col min="15075" max="15075" width="2.28515625" style="69" customWidth="1"/>
    <col min="15076" max="15076" width="3.7109375" style="69" customWidth="1"/>
    <col min="15077" max="15077" width="13.140625" style="69" customWidth="1"/>
    <col min="15078" max="15078" width="28.28515625" style="69" customWidth="1"/>
    <col min="15079" max="15079" width="2.28515625" style="69" customWidth="1"/>
    <col min="15080" max="15080" width="3.7109375" style="69" customWidth="1"/>
    <col min="15081" max="15081" width="13.140625" style="69" customWidth="1"/>
    <col min="15082" max="15082" width="28.28515625" style="69" customWidth="1"/>
    <col min="15083" max="15083" width="2.28515625" style="69" customWidth="1"/>
    <col min="15084" max="15084" width="3.7109375" style="69" customWidth="1"/>
    <col min="15085" max="15085" width="13.140625" style="69" customWidth="1"/>
    <col min="15086" max="15086" width="28.28515625" style="69" customWidth="1"/>
    <col min="15087" max="15134" width="0" style="69" hidden="1" customWidth="1"/>
    <col min="15135" max="15272" width="11" style="69" customWidth="1"/>
    <col min="15273" max="15308" width="11.42578125" style="69"/>
    <col min="15309" max="15309" width="6.85546875" style="69" customWidth="1"/>
    <col min="15310" max="15310" width="51.5703125" style="69" customWidth="1"/>
    <col min="15311" max="15311" width="2.28515625" style="69" customWidth="1"/>
    <col min="15312" max="15312" width="3" style="69" customWidth="1"/>
    <col min="15313" max="15313" width="12.42578125" style="69" customWidth="1"/>
    <col min="15314" max="15314" width="24.28515625" style="69" customWidth="1"/>
    <col min="15315" max="15315" width="2.28515625" style="69" customWidth="1"/>
    <col min="15316" max="15316" width="3.7109375" style="69" customWidth="1"/>
    <col min="15317" max="15317" width="13.140625" style="69" customWidth="1"/>
    <col min="15318" max="15318" width="28.28515625" style="69" customWidth="1"/>
    <col min="15319" max="15319" width="2.28515625" style="69" customWidth="1"/>
    <col min="15320" max="15320" width="3.7109375" style="69" customWidth="1"/>
    <col min="15321" max="15321" width="13.140625" style="69" customWidth="1"/>
    <col min="15322" max="15322" width="28.28515625" style="69" customWidth="1"/>
    <col min="15323" max="15323" width="2.28515625" style="69" customWidth="1"/>
    <col min="15324" max="15324" width="3.7109375" style="69" customWidth="1"/>
    <col min="15325" max="15325" width="13.140625" style="69" customWidth="1"/>
    <col min="15326" max="15326" width="28.28515625" style="69" customWidth="1"/>
    <col min="15327" max="15327" width="2.28515625" style="69" customWidth="1"/>
    <col min="15328" max="15328" width="3.7109375" style="69" customWidth="1"/>
    <col min="15329" max="15329" width="13.140625" style="69" customWidth="1"/>
    <col min="15330" max="15330" width="28.28515625" style="69" customWidth="1"/>
    <col min="15331" max="15331" width="2.28515625" style="69" customWidth="1"/>
    <col min="15332" max="15332" width="3.7109375" style="69" customWidth="1"/>
    <col min="15333" max="15333" width="13.140625" style="69" customWidth="1"/>
    <col min="15334" max="15334" width="28.28515625" style="69" customWidth="1"/>
    <col min="15335" max="15335" width="2.28515625" style="69" customWidth="1"/>
    <col min="15336" max="15336" width="3.7109375" style="69" customWidth="1"/>
    <col min="15337" max="15337" width="13.140625" style="69" customWidth="1"/>
    <col min="15338" max="15338" width="28.28515625" style="69" customWidth="1"/>
    <col min="15339" max="15339" width="2.28515625" style="69" customWidth="1"/>
    <col min="15340" max="15340" width="3.7109375" style="69" customWidth="1"/>
    <col min="15341" max="15341" width="13.140625" style="69" customWidth="1"/>
    <col min="15342" max="15342" width="28.28515625" style="69" customWidth="1"/>
    <col min="15343" max="15390" width="0" style="69" hidden="1" customWidth="1"/>
    <col min="15391" max="15528" width="11" style="69" customWidth="1"/>
    <col min="15529" max="15564" width="11.42578125" style="69"/>
    <col min="15565" max="15565" width="6.85546875" style="69" customWidth="1"/>
    <col min="15566" max="15566" width="51.5703125" style="69" customWidth="1"/>
    <col min="15567" max="15567" width="2.28515625" style="69" customWidth="1"/>
    <col min="15568" max="15568" width="3" style="69" customWidth="1"/>
    <col min="15569" max="15569" width="12.42578125" style="69" customWidth="1"/>
    <col min="15570" max="15570" width="24.28515625" style="69" customWidth="1"/>
    <col min="15571" max="15571" width="2.28515625" style="69" customWidth="1"/>
    <col min="15572" max="15572" width="3.7109375" style="69" customWidth="1"/>
    <col min="15573" max="15573" width="13.140625" style="69" customWidth="1"/>
    <col min="15574" max="15574" width="28.28515625" style="69" customWidth="1"/>
    <col min="15575" max="15575" width="2.28515625" style="69" customWidth="1"/>
    <col min="15576" max="15576" width="3.7109375" style="69" customWidth="1"/>
    <col min="15577" max="15577" width="13.140625" style="69" customWidth="1"/>
    <col min="15578" max="15578" width="28.28515625" style="69" customWidth="1"/>
    <col min="15579" max="15579" width="2.28515625" style="69" customWidth="1"/>
    <col min="15580" max="15580" width="3.7109375" style="69" customWidth="1"/>
    <col min="15581" max="15581" width="13.140625" style="69" customWidth="1"/>
    <col min="15582" max="15582" width="28.28515625" style="69" customWidth="1"/>
    <col min="15583" max="15583" width="2.28515625" style="69" customWidth="1"/>
    <col min="15584" max="15584" width="3.7109375" style="69" customWidth="1"/>
    <col min="15585" max="15585" width="13.140625" style="69" customWidth="1"/>
    <col min="15586" max="15586" width="28.28515625" style="69" customWidth="1"/>
    <col min="15587" max="15587" width="2.28515625" style="69" customWidth="1"/>
    <col min="15588" max="15588" width="3.7109375" style="69" customWidth="1"/>
    <col min="15589" max="15589" width="13.140625" style="69" customWidth="1"/>
    <col min="15590" max="15590" width="28.28515625" style="69" customWidth="1"/>
    <col min="15591" max="15591" width="2.28515625" style="69" customWidth="1"/>
    <col min="15592" max="15592" width="3.7109375" style="69" customWidth="1"/>
    <col min="15593" max="15593" width="13.140625" style="69" customWidth="1"/>
    <col min="15594" max="15594" width="28.28515625" style="69" customWidth="1"/>
    <col min="15595" max="15595" width="2.28515625" style="69" customWidth="1"/>
    <col min="15596" max="15596" width="3.7109375" style="69" customWidth="1"/>
    <col min="15597" max="15597" width="13.140625" style="69" customWidth="1"/>
    <col min="15598" max="15598" width="28.28515625" style="69" customWidth="1"/>
    <col min="15599" max="15646" width="0" style="69" hidden="1" customWidth="1"/>
    <col min="15647" max="15784" width="11" style="69" customWidth="1"/>
    <col min="15785" max="15820" width="11.42578125" style="69"/>
    <col min="15821" max="15821" width="6.85546875" style="69" customWidth="1"/>
    <col min="15822" max="15822" width="51.5703125" style="69" customWidth="1"/>
    <col min="15823" max="15823" width="2.28515625" style="69" customWidth="1"/>
    <col min="15824" max="15824" width="3" style="69" customWidth="1"/>
    <col min="15825" max="15825" width="12.42578125" style="69" customWidth="1"/>
    <col min="15826" max="15826" width="24.28515625" style="69" customWidth="1"/>
    <col min="15827" max="15827" width="2.28515625" style="69" customWidth="1"/>
    <col min="15828" max="15828" width="3.7109375" style="69" customWidth="1"/>
    <col min="15829" max="15829" width="13.140625" style="69" customWidth="1"/>
    <col min="15830" max="15830" width="28.28515625" style="69" customWidth="1"/>
    <col min="15831" max="15831" width="2.28515625" style="69" customWidth="1"/>
    <col min="15832" max="15832" width="3.7109375" style="69" customWidth="1"/>
    <col min="15833" max="15833" width="13.140625" style="69" customWidth="1"/>
    <col min="15834" max="15834" width="28.28515625" style="69" customWidth="1"/>
    <col min="15835" max="15835" width="2.28515625" style="69" customWidth="1"/>
    <col min="15836" max="15836" width="3.7109375" style="69" customWidth="1"/>
    <col min="15837" max="15837" width="13.140625" style="69" customWidth="1"/>
    <col min="15838" max="15838" width="28.28515625" style="69" customWidth="1"/>
    <col min="15839" max="15839" width="2.28515625" style="69" customWidth="1"/>
    <col min="15840" max="15840" width="3.7109375" style="69" customWidth="1"/>
    <col min="15841" max="15841" width="13.140625" style="69" customWidth="1"/>
    <col min="15842" max="15842" width="28.28515625" style="69" customWidth="1"/>
    <col min="15843" max="15843" width="2.28515625" style="69" customWidth="1"/>
    <col min="15844" max="15844" width="3.7109375" style="69" customWidth="1"/>
    <col min="15845" max="15845" width="13.140625" style="69" customWidth="1"/>
    <col min="15846" max="15846" width="28.28515625" style="69" customWidth="1"/>
    <col min="15847" max="15847" width="2.28515625" style="69" customWidth="1"/>
    <col min="15848" max="15848" width="3.7109375" style="69" customWidth="1"/>
    <col min="15849" max="15849" width="13.140625" style="69" customWidth="1"/>
    <col min="15850" max="15850" width="28.28515625" style="69" customWidth="1"/>
    <col min="15851" max="15851" width="2.28515625" style="69" customWidth="1"/>
    <col min="15852" max="15852" width="3.7109375" style="69" customWidth="1"/>
    <col min="15853" max="15853" width="13.140625" style="69" customWidth="1"/>
    <col min="15854" max="15854" width="28.28515625" style="69" customWidth="1"/>
    <col min="15855" max="15902" width="0" style="69" hidden="1" customWidth="1"/>
    <col min="15903" max="16040" width="11" style="69" customWidth="1"/>
    <col min="16041" max="16076" width="11.42578125" style="69"/>
    <col min="16077" max="16077" width="6.85546875" style="69" customWidth="1"/>
    <col min="16078" max="16078" width="51.5703125" style="69" customWidth="1"/>
    <col min="16079" max="16079" width="2.28515625" style="69" customWidth="1"/>
    <col min="16080" max="16080" width="3" style="69" customWidth="1"/>
    <col min="16081" max="16081" width="12.42578125" style="69" customWidth="1"/>
    <col min="16082" max="16082" width="24.28515625" style="69" customWidth="1"/>
    <col min="16083" max="16083" width="2.28515625" style="69" customWidth="1"/>
    <col min="16084" max="16084" width="3.7109375" style="69" customWidth="1"/>
    <col min="16085" max="16085" width="13.140625" style="69" customWidth="1"/>
    <col min="16086" max="16086" width="28.28515625" style="69" customWidth="1"/>
    <col min="16087" max="16087" width="2.28515625" style="69" customWidth="1"/>
    <col min="16088" max="16088" width="3.7109375" style="69" customWidth="1"/>
    <col min="16089" max="16089" width="13.140625" style="69" customWidth="1"/>
    <col min="16090" max="16090" width="28.28515625" style="69" customWidth="1"/>
    <col min="16091" max="16091" width="2.28515625" style="69" customWidth="1"/>
    <col min="16092" max="16092" width="3.7109375" style="69" customWidth="1"/>
    <col min="16093" max="16093" width="13.140625" style="69" customWidth="1"/>
    <col min="16094" max="16094" width="28.28515625" style="69" customWidth="1"/>
    <col min="16095" max="16095" width="2.28515625" style="69" customWidth="1"/>
    <col min="16096" max="16096" width="3.7109375" style="69" customWidth="1"/>
    <col min="16097" max="16097" width="13.140625" style="69" customWidth="1"/>
    <col min="16098" max="16098" width="28.28515625" style="69" customWidth="1"/>
    <col min="16099" max="16099" width="2.28515625" style="69" customWidth="1"/>
    <col min="16100" max="16100" width="3.7109375" style="69" customWidth="1"/>
    <col min="16101" max="16101" width="13.140625" style="69" customWidth="1"/>
    <col min="16102" max="16102" width="28.28515625" style="69" customWidth="1"/>
    <col min="16103" max="16103" width="2.28515625" style="69" customWidth="1"/>
    <col min="16104" max="16104" width="3.7109375" style="69" customWidth="1"/>
    <col min="16105" max="16105" width="13.140625" style="69" customWidth="1"/>
    <col min="16106" max="16106" width="28.28515625" style="69" customWidth="1"/>
    <col min="16107" max="16107" width="2.28515625" style="69" customWidth="1"/>
    <col min="16108" max="16108" width="3.7109375" style="69" customWidth="1"/>
    <col min="16109" max="16109" width="13.140625" style="69" customWidth="1"/>
    <col min="16110" max="16110" width="28.28515625" style="69" customWidth="1"/>
    <col min="16111" max="16158" width="0" style="69" hidden="1" customWidth="1"/>
    <col min="16159" max="16296" width="11" style="69" customWidth="1"/>
    <col min="16297" max="16384" width="11.42578125" style="69"/>
  </cols>
  <sheetData>
    <row r="1" spans="1:30" ht="119.25" customHeight="1">
      <c r="A1" s="708"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709"/>
      <c r="C1" s="709"/>
      <c r="D1" s="709"/>
      <c r="E1" s="709"/>
      <c r="F1" s="709"/>
      <c r="G1" s="79"/>
      <c r="H1" s="79"/>
      <c r="M1" s="79"/>
      <c r="N1" s="79"/>
      <c r="S1" s="79"/>
      <c r="T1" s="79"/>
      <c r="Y1" s="79"/>
      <c r="Z1" s="79"/>
    </row>
    <row r="2" spans="1:30" ht="12.75" customHeight="1">
      <c r="A2" s="314"/>
      <c r="B2" s="70" t="s">
        <v>162</v>
      </c>
      <c r="C2" s="314">
        <v>1</v>
      </c>
      <c r="D2" s="702" t="e">
        <f>VLOOKUP(C2,Conformación!$A$5:$N$129,2,FALSE)</f>
        <v>#N/A</v>
      </c>
      <c r="E2" s="702"/>
      <c r="F2" s="702"/>
      <c r="G2" s="314"/>
      <c r="H2" s="70" t="s">
        <v>162</v>
      </c>
      <c r="I2" s="314">
        <v>2</v>
      </c>
      <c r="J2" s="702" t="e">
        <f>VLOOKUP(I2,Conformación!$A$5:$N$129,2,FALSE)</f>
        <v>#N/A</v>
      </c>
      <c r="K2" s="702"/>
      <c r="L2" s="702"/>
      <c r="M2" s="314"/>
      <c r="N2" s="70" t="s">
        <v>162</v>
      </c>
      <c r="O2" s="314">
        <v>3</v>
      </c>
      <c r="P2" s="702" t="str">
        <f>VLOOKUP(O2,Conformación!$A$5:$N$129,2,FALSE)</f>
        <v>CONSORCIO INTRA</v>
      </c>
      <c r="Q2" s="702"/>
      <c r="R2" s="702"/>
      <c r="S2" s="314"/>
      <c r="T2" s="70" t="s">
        <v>162</v>
      </c>
      <c r="U2" s="314">
        <v>4</v>
      </c>
      <c r="V2" s="702" t="str">
        <f>VLOOKUP(U2,Conformación!$A$5:$N$129,2,FALSE)</f>
        <v xml:space="preserve">CONSORCIO INTRADOMICILIARIAS 2018 </v>
      </c>
      <c r="W2" s="702"/>
      <c r="X2" s="702"/>
      <c r="Y2" s="314"/>
      <c r="Z2" s="70" t="s">
        <v>162</v>
      </c>
      <c r="AA2" s="314">
        <v>5</v>
      </c>
      <c r="AB2" s="702">
        <f>VLOOKUP(AA2,Conformación!$A$5:$N$129,2,FALSE)</f>
        <v>0</v>
      </c>
      <c r="AC2" s="702"/>
      <c r="AD2" s="702"/>
    </row>
    <row r="3" spans="1:30" ht="12.75" customHeight="1">
      <c r="A3" s="314"/>
      <c r="B3" s="71"/>
      <c r="C3" s="703" t="e">
        <f>VLOOKUP(C2,Conformación!$A$5:$N$129,4,FALSE)</f>
        <v>#N/A</v>
      </c>
      <c r="D3" s="703"/>
      <c r="E3" s="703"/>
      <c r="F3" s="703"/>
      <c r="G3" s="314"/>
      <c r="H3" s="71"/>
      <c r="I3" s="703" t="e">
        <f>VLOOKUP(I2,Conformación!$A$5:$N$129,4,FALSE)</f>
        <v>#N/A</v>
      </c>
      <c r="J3" s="703"/>
      <c r="K3" s="703"/>
      <c r="L3" s="703"/>
      <c r="M3" s="314"/>
      <c r="N3" s="71"/>
      <c r="O3" s="703" t="str">
        <f>VLOOKUP(O2,Conformación!$A$5:$N$129,4,FALSE)</f>
        <v xml:space="preserve">(Luis Rafael Castillo Vargas 60% - JORGE HEDDY MENESES RENGIFO 40% -  0%- 0%- 0%) </v>
      </c>
      <c r="P3" s="703"/>
      <c r="Q3" s="703"/>
      <c r="R3" s="703"/>
      <c r="S3" s="314"/>
      <c r="T3" s="71"/>
      <c r="U3" s="703" t="str">
        <f>VLOOKUP(U2,Conformación!$A$5:$N$129,4,FALSE)</f>
        <v xml:space="preserve">(WILLIAM CARDONA OLMOS SAS 30% - William Cardona Olmos 70% -  0%- 0%- 0%) </v>
      </c>
      <c r="V3" s="703"/>
      <c r="W3" s="703"/>
      <c r="X3" s="703"/>
      <c r="Y3" s="314"/>
      <c r="Z3" s="71"/>
      <c r="AA3" s="703" t="str">
        <f>VLOOKUP(AA2,Conformación!$A$5:$N$129,4,FALSE)</f>
        <v xml:space="preserve">( 0% -  0% -  0%- 0%- 0%) </v>
      </c>
      <c r="AB3" s="703"/>
      <c r="AC3" s="703"/>
      <c r="AD3" s="703"/>
    </row>
    <row r="4" spans="1:30">
      <c r="A4" s="72"/>
      <c r="C4" s="703"/>
      <c r="D4" s="703"/>
      <c r="E4" s="703"/>
      <c r="F4" s="703"/>
      <c r="G4" s="72"/>
      <c r="I4" s="703"/>
      <c r="J4" s="703"/>
      <c r="K4" s="703"/>
      <c r="L4" s="703"/>
      <c r="M4" s="72"/>
      <c r="O4" s="703"/>
      <c r="P4" s="703"/>
      <c r="Q4" s="703"/>
      <c r="R4" s="703"/>
      <c r="S4" s="72"/>
      <c r="U4" s="703"/>
      <c r="V4" s="703"/>
      <c r="W4" s="703"/>
      <c r="X4" s="703"/>
      <c r="Y4" s="72"/>
      <c r="AA4" s="703"/>
      <c r="AB4" s="703"/>
      <c r="AC4" s="703"/>
      <c r="AD4" s="703"/>
    </row>
    <row r="5" spans="1:30" hidden="1">
      <c r="A5" s="314"/>
      <c r="B5" s="70"/>
      <c r="C5" s="314"/>
      <c r="D5" s="314"/>
      <c r="E5" s="314"/>
      <c r="F5" s="314"/>
      <c r="G5" s="314"/>
      <c r="H5" s="70"/>
      <c r="I5" s="314"/>
      <c r="J5" s="314"/>
      <c r="K5" s="314"/>
      <c r="L5" s="314"/>
      <c r="M5" s="314"/>
      <c r="N5" s="70"/>
      <c r="O5" s="314"/>
      <c r="P5" s="314"/>
      <c r="Q5" s="314"/>
      <c r="R5" s="314"/>
      <c r="S5" s="314"/>
      <c r="T5" s="70"/>
      <c r="U5" s="314"/>
      <c r="V5" s="314"/>
      <c r="W5" s="314"/>
      <c r="X5" s="314"/>
      <c r="Y5" s="314"/>
      <c r="Z5" s="70"/>
      <c r="AA5" s="314"/>
      <c r="AB5" s="314"/>
      <c r="AC5" s="314"/>
      <c r="AD5" s="314"/>
    </row>
    <row r="6" spans="1:30" s="73" customFormat="1" ht="21.75" customHeight="1">
      <c r="A6" s="704" t="s">
        <v>163</v>
      </c>
      <c r="B6" s="705"/>
      <c r="C6" s="453" t="s">
        <v>164</v>
      </c>
      <c r="D6" s="453" t="s">
        <v>165</v>
      </c>
      <c r="E6" s="454" t="s">
        <v>166</v>
      </c>
      <c r="F6" s="453" t="s">
        <v>50</v>
      </c>
      <c r="G6" s="704" t="s">
        <v>163</v>
      </c>
      <c r="H6" s="705"/>
      <c r="I6" s="453" t="s">
        <v>164</v>
      </c>
      <c r="J6" s="453" t="s">
        <v>165</v>
      </c>
      <c r="K6" s="454" t="s">
        <v>166</v>
      </c>
      <c r="L6" s="453" t="s">
        <v>50</v>
      </c>
      <c r="M6" s="704" t="s">
        <v>163</v>
      </c>
      <c r="N6" s="705"/>
      <c r="O6" s="453" t="s">
        <v>164</v>
      </c>
      <c r="P6" s="453" t="s">
        <v>165</v>
      </c>
      <c r="Q6" s="454" t="s">
        <v>166</v>
      </c>
      <c r="R6" s="453" t="s">
        <v>50</v>
      </c>
      <c r="S6" s="704" t="s">
        <v>163</v>
      </c>
      <c r="T6" s="705"/>
      <c r="U6" s="453" t="s">
        <v>164</v>
      </c>
      <c r="V6" s="453" t="s">
        <v>165</v>
      </c>
      <c r="W6" s="454" t="s">
        <v>166</v>
      </c>
      <c r="X6" s="453" t="s">
        <v>50</v>
      </c>
      <c r="Y6" s="704" t="s">
        <v>163</v>
      </c>
      <c r="Z6" s="705"/>
      <c r="AA6" s="453" t="s">
        <v>164</v>
      </c>
      <c r="AB6" s="453" t="s">
        <v>165</v>
      </c>
      <c r="AC6" s="454" t="s">
        <v>166</v>
      </c>
      <c r="AD6" s="453" t="s">
        <v>50</v>
      </c>
    </row>
    <row r="7" spans="1:30" s="73" customFormat="1" ht="25.5" customHeight="1">
      <c r="A7" s="704" t="s">
        <v>167</v>
      </c>
      <c r="B7" s="705"/>
      <c r="C7" s="453"/>
      <c r="D7" s="453"/>
      <c r="E7" s="454"/>
      <c r="F7" s="453"/>
      <c r="G7" s="704" t="s">
        <v>167</v>
      </c>
      <c r="H7" s="705"/>
      <c r="I7" s="453"/>
      <c r="J7" s="453"/>
      <c r="K7" s="454"/>
      <c r="L7" s="453"/>
      <c r="M7" s="704" t="s">
        <v>167</v>
      </c>
      <c r="N7" s="705"/>
      <c r="O7" s="453"/>
      <c r="P7" s="453"/>
      <c r="Q7" s="454"/>
      <c r="R7" s="453"/>
      <c r="S7" s="704" t="s">
        <v>167</v>
      </c>
      <c r="T7" s="705"/>
      <c r="U7" s="453"/>
      <c r="V7" s="453"/>
      <c r="W7" s="454"/>
      <c r="X7" s="453"/>
      <c r="Y7" s="704" t="s">
        <v>167</v>
      </c>
      <c r="Z7" s="705"/>
      <c r="AA7" s="453"/>
      <c r="AB7" s="453"/>
      <c r="AC7" s="454"/>
      <c r="AD7" s="453"/>
    </row>
    <row r="8" spans="1:30">
      <c r="A8" s="455" t="s">
        <v>168</v>
      </c>
      <c r="B8" s="456" t="s">
        <v>169</v>
      </c>
      <c r="C8" s="457"/>
      <c r="D8" s="457"/>
      <c r="E8" s="458"/>
      <c r="F8" s="459"/>
      <c r="G8" s="455" t="s">
        <v>168</v>
      </c>
      <c r="H8" s="456" t="s">
        <v>169</v>
      </c>
      <c r="I8" s="457"/>
      <c r="J8" s="457"/>
      <c r="K8" s="458"/>
      <c r="L8" s="459"/>
      <c r="M8" s="455" t="s">
        <v>168</v>
      </c>
      <c r="N8" s="456" t="s">
        <v>169</v>
      </c>
      <c r="O8" s="457"/>
      <c r="P8" s="457"/>
      <c r="Q8" s="458"/>
      <c r="R8" s="459"/>
      <c r="S8" s="455" t="s">
        <v>168</v>
      </c>
      <c r="T8" s="456" t="s">
        <v>169</v>
      </c>
      <c r="U8" s="457"/>
      <c r="V8" s="457"/>
      <c r="W8" s="458"/>
      <c r="X8" s="459"/>
      <c r="Y8" s="455" t="s">
        <v>168</v>
      </c>
      <c r="Z8" s="456" t="s">
        <v>169</v>
      </c>
      <c r="AA8" s="457"/>
      <c r="AB8" s="457"/>
      <c r="AC8" s="458"/>
      <c r="AD8" s="459"/>
    </row>
    <row r="9" spans="1:30">
      <c r="A9" s="460" t="s">
        <v>170</v>
      </c>
      <c r="B9" s="461" t="s">
        <v>171</v>
      </c>
      <c r="C9" s="460" t="s">
        <v>172</v>
      </c>
      <c r="D9" s="460" t="s">
        <v>173</v>
      </c>
      <c r="E9" s="462" t="s">
        <v>174</v>
      </c>
      <c r="F9" s="463" t="str">
        <f t="shared" ref="F9:F17" si="0">IF(C9="X","CUMPLE","NO CUMPLE")</f>
        <v>CUMPLE</v>
      </c>
      <c r="G9" s="460" t="s">
        <v>170</v>
      </c>
      <c r="H9" s="461" t="s">
        <v>171</v>
      </c>
      <c r="I9" s="460" t="s">
        <v>172</v>
      </c>
      <c r="J9" s="460" t="s">
        <v>173</v>
      </c>
      <c r="K9" s="462" t="s">
        <v>175</v>
      </c>
      <c r="L9" s="463" t="str">
        <f t="shared" ref="L9:L17" si="1">IF(I9="X","CUMPLE","NO CUMPLE")</f>
        <v>CUMPLE</v>
      </c>
      <c r="M9" s="460" t="s">
        <v>170</v>
      </c>
      <c r="N9" s="461" t="s">
        <v>171</v>
      </c>
      <c r="O9" s="460"/>
      <c r="P9" s="460"/>
      <c r="Q9" s="462"/>
      <c r="R9" s="463" t="str">
        <f t="shared" ref="R9:R17" si="2">IF(O9="X","CUMPLE","NO CUMPLE")</f>
        <v>NO CUMPLE</v>
      </c>
      <c r="S9" s="460" t="s">
        <v>170</v>
      </c>
      <c r="T9" s="461" t="s">
        <v>171</v>
      </c>
      <c r="U9" s="460"/>
      <c r="V9" s="460"/>
      <c r="W9" s="462"/>
      <c r="X9" s="463" t="str">
        <f t="shared" ref="X9:X17" si="3">IF(U9="X","CUMPLE","NO CUMPLE")</f>
        <v>NO CUMPLE</v>
      </c>
      <c r="Y9" s="460" t="s">
        <v>170</v>
      </c>
      <c r="Z9" s="461" t="s">
        <v>171</v>
      </c>
      <c r="AA9" s="460"/>
      <c r="AB9" s="460"/>
      <c r="AC9" s="462"/>
      <c r="AD9" s="463" t="str">
        <f t="shared" ref="AD9:AD17" si="4">IF(AA9="X","CUMPLE","NO CUMPLE")</f>
        <v>NO CUMPLE</v>
      </c>
    </row>
    <row r="10" spans="1:30">
      <c r="A10" s="460" t="s">
        <v>176</v>
      </c>
      <c r="B10" s="461" t="s">
        <v>177</v>
      </c>
      <c r="C10" s="460" t="s">
        <v>172</v>
      </c>
      <c r="D10" s="460" t="s">
        <v>173</v>
      </c>
      <c r="E10" s="462" t="s">
        <v>178</v>
      </c>
      <c r="F10" s="463" t="str">
        <f t="shared" si="0"/>
        <v>CUMPLE</v>
      </c>
      <c r="G10" s="460" t="s">
        <v>176</v>
      </c>
      <c r="H10" s="461" t="s">
        <v>177</v>
      </c>
      <c r="I10" s="460" t="s">
        <v>172</v>
      </c>
      <c r="J10" s="460" t="s">
        <v>173</v>
      </c>
      <c r="K10" s="462" t="s">
        <v>179</v>
      </c>
      <c r="L10" s="463" t="str">
        <f t="shared" si="1"/>
        <v>CUMPLE</v>
      </c>
      <c r="M10" s="460" t="s">
        <v>176</v>
      </c>
      <c r="N10" s="461" t="s">
        <v>177</v>
      </c>
      <c r="O10" s="460"/>
      <c r="P10" s="460"/>
      <c r="Q10" s="462"/>
      <c r="R10" s="463" t="str">
        <f t="shared" si="2"/>
        <v>NO CUMPLE</v>
      </c>
      <c r="S10" s="460" t="s">
        <v>176</v>
      </c>
      <c r="T10" s="461" t="s">
        <v>177</v>
      </c>
      <c r="U10" s="460"/>
      <c r="V10" s="460"/>
      <c r="W10" s="462"/>
      <c r="X10" s="463" t="str">
        <f t="shared" si="3"/>
        <v>NO CUMPLE</v>
      </c>
      <c r="Y10" s="460" t="s">
        <v>176</v>
      </c>
      <c r="Z10" s="461" t="s">
        <v>177</v>
      </c>
      <c r="AA10" s="460"/>
      <c r="AB10" s="460"/>
      <c r="AC10" s="462"/>
      <c r="AD10" s="463" t="str">
        <f t="shared" si="4"/>
        <v>NO CUMPLE</v>
      </c>
    </row>
    <row r="11" spans="1:30">
      <c r="A11" s="460" t="s">
        <v>180</v>
      </c>
      <c r="B11" s="461" t="s">
        <v>181</v>
      </c>
      <c r="C11" s="460" t="s">
        <v>172</v>
      </c>
      <c r="D11" s="460" t="s">
        <v>173</v>
      </c>
      <c r="E11" s="462" t="s">
        <v>182</v>
      </c>
      <c r="F11" s="463" t="str">
        <f t="shared" si="0"/>
        <v>CUMPLE</v>
      </c>
      <c r="G11" s="460" t="s">
        <v>180</v>
      </c>
      <c r="H11" s="461" t="s">
        <v>181</v>
      </c>
      <c r="I11" s="460" t="s">
        <v>172</v>
      </c>
      <c r="J11" s="460" t="s">
        <v>173</v>
      </c>
      <c r="K11" s="462" t="s">
        <v>183</v>
      </c>
      <c r="L11" s="463" t="str">
        <f t="shared" si="1"/>
        <v>CUMPLE</v>
      </c>
      <c r="M11" s="460" t="s">
        <v>180</v>
      </c>
      <c r="N11" s="461" t="s">
        <v>181</v>
      </c>
      <c r="O11" s="460"/>
      <c r="P11" s="460"/>
      <c r="Q11" s="462"/>
      <c r="R11" s="463" t="str">
        <f t="shared" si="2"/>
        <v>NO CUMPLE</v>
      </c>
      <c r="S11" s="460" t="s">
        <v>180</v>
      </c>
      <c r="T11" s="461" t="s">
        <v>181</v>
      </c>
      <c r="U11" s="460"/>
      <c r="V11" s="460"/>
      <c r="W11" s="462"/>
      <c r="X11" s="463" t="str">
        <f t="shared" si="3"/>
        <v>NO CUMPLE</v>
      </c>
      <c r="Y11" s="460" t="s">
        <v>180</v>
      </c>
      <c r="Z11" s="461" t="s">
        <v>181</v>
      </c>
      <c r="AA11" s="460"/>
      <c r="AB11" s="460"/>
      <c r="AC11" s="462"/>
      <c r="AD11" s="463" t="str">
        <f t="shared" si="4"/>
        <v>NO CUMPLE</v>
      </c>
    </row>
    <row r="12" spans="1:30" ht="35.25" customHeight="1">
      <c r="A12" s="460" t="s">
        <v>184</v>
      </c>
      <c r="B12" s="461" t="s">
        <v>185</v>
      </c>
      <c r="C12" s="460" t="s">
        <v>172</v>
      </c>
      <c r="D12" s="460" t="s">
        <v>173</v>
      </c>
      <c r="E12" s="464" t="s">
        <v>186</v>
      </c>
      <c r="F12" s="463" t="str">
        <f t="shared" si="0"/>
        <v>CUMPLE</v>
      </c>
      <c r="G12" s="460" t="s">
        <v>184</v>
      </c>
      <c r="H12" s="461" t="s">
        <v>185</v>
      </c>
      <c r="I12" s="460" t="s">
        <v>172</v>
      </c>
      <c r="J12" s="460" t="s">
        <v>173</v>
      </c>
      <c r="K12" s="465" t="s">
        <v>187</v>
      </c>
      <c r="L12" s="463" t="str">
        <f t="shared" si="1"/>
        <v>CUMPLE</v>
      </c>
      <c r="M12" s="460" t="s">
        <v>184</v>
      </c>
      <c r="N12" s="461" t="s">
        <v>185</v>
      </c>
      <c r="O12" s="460"/>
      <c r="P12" s="460"/>
      <c r="Q12" s="465"/>
      <c r="R12" s="463" t="str">
        <f t="shared" si="2"/>
        <v>NO CUMPLE</v>
      </c>
      <c r="S12" s="460" t="s">
        <v>184</v>
      </c>
      <c r="T12" s="461" t="s">
        <v>185</v>
      </c>
      <c r="U12" s="460"/>
      <c r="V12" s="460"/>
      <c r="W12" s="465"/>
      <c r="X12" s="463" t="str">
        <f t="shared" si="3"/>
        <v>NO CUMPLE</v>
      </c>
      <c r="Y12" s="460" t="s">
        <v>184</v>
      </c>
      <c r="Z12" s="461" t="s">
        <v>185</v>
      </c>
      <c r="AA12" s="460"/>
      <c r="AB12" s="460"/>
      <c r="AC12" s="465"/>
      <c r="AD12" s="463" t="str">
        <f t="shared" si="4"/>
        <v>NO CUMPLE</v>
      </c>
    </row>
    <row r="13" spans="1:30">
      <c r="A13" s="460" t="s">
        <v>188</v>
      </c>
      <c r="B13" s="461" t="s">
        <v>189</v>
      </c>
      <c r="C13" s="460" t="s">
        <v>172</v>
      </c>
      <c r="D13" s="460" t="s">
        <v>173</v>
      </c>
      <c r="E13" s="462" t="s">
        <v>190</v>
      </c>
      <c r="F13" s="463" t="str">
        <f t="shared" si="0"/>
        <v>CUMPLE</v>
      </c>
      <c r="G13" s="460" t="s">
        <v>188</v>
      </c>
      <c r="H13" s="461" t="s">
        <v>189</v>
      </c>
      <c r="I13" s="460" t="s">
        <v>172</v>
      </c>
      <c r="J13" s="460" t="s">
        <v>173</v>
      </c>
      <c r="K13" s="462" t="s">
        <v>191</v>
      </c>
      <c r="L13" s="463" t="str">
        <f t="shared" si="1"/>
        <v>CUMPLE</v>
      </c>
      <c r="M13" s="460" t="s">
        <v>188</v>
      </c>
      <c r="N13" s="461" t="s">
        <v>189</v>
      </c>
      <c r="O13" s="460"/>
      <c r="P13" s="460"/>
      <c r="Q13" s="462"/>
      <c r="R13" s="463" t="str">
        <f t="shared" si="2"/>
        <v>NO CUMPLE</v>
      </c>
      <c r="S13" s="460" t="s">
        <v>188</v>
      </c>
      <c r="T13" s="461" t="s">
        <v>189</v>
      </c>
      <c r="U13" s="460"/>
      <c r="V13" s="460"/>
      <c r="W13" s="462"/>
      <c r="X13" s="463" t="str">
        <f t="shared" si="3"/>
        <v>NO CUMPLE</v>
      </c>
      <c r="Y13" s="460" t="s">
        <v>188</v>
      </c>
      <c r="Z13" s="461" t="s">
        <v>189</v>
      </c>
      <c r="AA13" s="460"/>
      <c r="AB13" s="460"/>
      <c r="AC13" s="462"/>
      <c r="AD13" s="463" t="str">
        <f t="shared" si="4"/>
        <v>NO CUMPLE</v>
      </c>
    </row>
    <row r="14" spans="1:30">
      <c r="A14" s="460" t="s">
        <v>192</v>
      </c>
      <c r="B14" s="461" t="s">
        <v>193</v>
      </c>
      <c r="C14" s="460" t="s">
        <v>172</v>
      </c>
      <c r="D14" s="460" t="s">
        <v>173</v>
      </c>
      <c r="E14" s="462" t="s">
        <v>194</v>
      </c>
      <c r="F14" s="463" t="str">
        <f t="shared" si="0"/>
        <v>CUMPLE</v>
      </c>
      <c r="G14" s="460" t="s">
        <v>192</v>
      </c>
      <c r="H14" s="461" t="s">
        <v>193</v>
      </c>
      <c r="I14" s="460" t="s">
        <v>172</v>
      </c>
      <c r="J14" s="460" t="s">
        <v>173</v>
      </c>
      <c r="K14" s="462" t="s">
        <v>195</v>
      </c>
      <c r="L14" s="463" t="str">
        <f t="shared" si="1"/>
        <v>CUMPLE</v>
      </c>
      <c r="M14" s="460" t="s">
        <v>192</v>
      </c>
      <c r="N14" s="461" t="s">
        <v>193</v>
      </c>
      <c r="O14" s="460"/>
      <c r="P14" s="460"/>
      <c r="Q14" s="462"/>
      <c r="R14" s="463" t="str">
        <f t="shared" si="2"/>
        <v>NO CUMPLE</v>
      </c>
      <c r="S14" s="460" t="s">
        <v>192</v>
      </c>
      <c r="T14" s="461" t="s">
        <v>193</v>
      </c>
      <c r="U14" s="460"/>
      <c r="V14" s="460"/>
      <c r="W14" s="462"/>
      <c r="X14" s="463" t="str">
        <f t="shared" si="3"/>
        <v>NO CUMPLE</v>
      </c>
      <c r="Y14" s="460" t="s">
        <v>192</v>
      </c>
      <c r="Z14" s="461" t="s">
        <v>193</v>
      </c>
      <c r="AA14" s="460"/>
      <c r="AB14" s="460"/>
      <c r="AC14" s="462"/>
      <c r="AD14" s="463" t="str">
        <f t="shared" si="4"/>
        <v>NO CUMPLE</v>
      </c>
    </row>
    <row r="15" spans="1:30">
      <c r="A15" s="460" t="s">
        <v>196</v>
      </c>
      <c r="B15" s="466" t="s">
        <v>197</v>
      </c>
      <c r="C15" s="460" t="s">
        <v>172</v>
      </c>
      <c r="D15" s="460" t="s">
        <v>173</v>
      </c>
      <c r="E15" s="462" t="s">
        <v>198</v>
      </c>
      <c r="F15" s="463" t="str">
        <f t="shared" si="0"/>
        <v>CUMPLE</v>
      </c>
      <c r="G15" s="460" t="s">
        <v>196</v>
      </c>
      <c r="H15" s="466" t="s">
        <v>197</v>
      </c>
      <c r="I15" s="460" t="s">
        <v>172</v>
      </c>
      <c r="J15" s="460" t="s">
        <v>173</v>
      </c>
      <c r="K15" s="462" t="s">
        <v>199</v>
      </c>
      <c r="L15" s="463" t="str">
        <f t="shared" si="1"/>
        <v>CUMPLE</v>
      </c>
      <c r="M15" s="460" t="s">
        <v>196</v>
      </c>
      <c r="N15" s="466" t="s">
        <v>197</v>
      </c>
      <c r="O15" s="460"/>
      <c r="P15" s="460"/>
      <c r="Q15" s="462"/>
      <c r="R15" s="463" t="str">
        <f t="shared" si="2"/>
        <v>NO CUMPLE</v>
      </c>
      <c r="S15" s="460" t="s">
        <v>196</v>
      </c>
      <c r="T15" s="466" t="s">
        <v>197</v>
      </c>
      <c r="U15" s="460"/>
      <c r="V15" s="460"/>
      <c r="W15" s="462"/>
      <c r="X15" s="463" t="str">
        <f t="shared" si="3"/>
        <v>NO CUMPLE</v>
      </c>
      <c r="Y15" s="460" t="s">
        <v>196</v>
      </c>
      <c r="Z15" s="466" t="s">
        <v>197</v>
      </c>
      <c r="AA15" s="460"/>
      <c r="AB15" s="460"/>
      <c r="AC15" s="462"/>
      <c r="AD15" s="463" t="str">
        <f t="shared" si="4"/>
        <v>NO CUMPLE</v>
      </c>
    </row>
    <row r="16" spans="1:30" ht="25.5">
      <c r="A16" s="460" t="s">
        <v>200</v>
      </c>
      <c r="B16" s="461" t="s">
        <v>201</v>
      </c>
      <c r="C16" s="460" t="s">
        <v>172</v>
      </c>
      <c r="D16" s="460" t="s">
        <v>173</v>
      </c>
      <c r="E16" s="467"/>
      <c r="F16" s="463" t="str">
        <f t="shared" si="0"/>
        <v>CUMPLE</v>
      </c>
      <c r="G16" s="460" t="s">
        <v>200</v>
      </c>
      <c r="H16" s="461" t="s">
        <v>201</v>
      </c>
      <c r="I16" s="460" t="s">
        <v>172</v>
      </c>
      <c r="J16" s="460" t="s">
        <v>173</v>
      </c>
      <c r="K16" s="467"/>
      <c r="L16" s="463" t="str">
        <f t="shared" si="1"/>
        <v>CUMPLE</v>
      </c>
      <c r="M16" s="460" t="s">
        <v>200</v>
      </c>
      <c r="N16" s="461" t="s">
        <v>201</v>
      </c>
      <c r="O16" s="460"/>
      <c r="P16" s="460"/>
      <c r="Q16" s="467"/>
      <c r="R16" s="463" t="str">
        <f t="shared" si="2"/>
        <v>NO CUMPLE</v>
      </c>
      <c r="S16" s="460" t="s">
        <v>200</v>
      </c>
      <c r="T16" s="461" t="s">
        <v>201</v>
      </c>
      <c r="U16" s="460"/>
      <c r="V16" s="460"/>
      <c r="W16" s="467"/>
      <c r="X16" s="463" t="str">
        <f t="shared" si="3"/>
        <v>NO CUMPLE</v>
      </c>
      <c r="Y16" s="460" t="s">
        <v>200</v>
      </c>
      <c r="Z16" s="461" t="s">
        <v>201</v>
      </c>
      <c r="AA16" s="460"/>
      <c r="AB16" s="460"/>
      <c r="AC16" s="467"/>
      <c r="AD16" s="463" t="str">
        <f t="shared" si="4"/>
        <v>NO CUMPLE</v>
      </c>
    </row>
    <row r="17" spans="1:30" ht="25.5">
      <c r="A17" s="460" t="s">
        <v>202</v>
      </c>
      <c r="B17" s="461" t="s">
        <v>203</v>
      </c>
      <c r="C17" s="460" t="s">
        <v>172</v>
      </c>
      <c r="D17" s="460" t="s">
        <v>173</v>
      </c>
      <c r="E17" s="467"/>
      <c r="F17" s="463" t="str">
        <f t="shared" si="0"/>
        <v>CUMPLE</v>
      </c>
      <c r="G17" s="460" t="s">
        <v>202</v>
      </c>
      <c r="H17" s="461" t="s">
        <v>203</v>
      </c>
      <c r="I17" s="460" t="s">
        <v>172</v>
      </c>
      <c r="J17" s="460" t="s">
        <v>173</v>
      </c>
      <c r="K17" s="467"/>
      <c r="L17" s="463" t="str">
        <f t="shared" si="1"/>
        <v>CUMPLE</v>
      </c>
      <c r="M17" s="460" t="s">
        <v>202</v>
      </c>
      <c r="N17" s="461" t="s">
        <v>203</v>
      </c>
      <c r="O17" s="460"/>
      <c r="P17" s="460"/>
      <c r="Q17" s="467"/>
      <c r="R17" s="463" t="str">
        <f t="shared" si="2"/>
        <v>NO CUMPLE</v>
      </c>
      <c r="S17" s="460" t="s">
        <v>202</v>
      </c>
      <c r="T17" s="461" t="s">
        <v>203</v>
      </c>
      <c r="U17" s="460"/>
      <c r="V17" s="460"/>
      <c r="W17" s="467"/>
      <c r="X17" s="463" t="str">
        <f t="shared" si="3"/>
        <v>NO CUMPLE</v>
      </c>
      <c r="Y17" s="460" t="s">
        <v>202</v>
      </c>
      <c r="Z17" s="461" t="s">
        <v>203</v>
      </c>
      <c r="AA17" s="460"/>
      <c r="AB17" s="460"/>
      <c r="AC17" s="467"/>
      <c r="AD17" s="463" t="str">
        <f t="shared" si="4"/>
        <v>NO CUMPLE</v>
      </c>
    </row>
    <row r="18" spans="1:30" ht="37.5" customHeight="1">
      <c r="A18" s="692" t="s">
        <v>204</v>
      </c>
      <c r="B18" s="693"/>
      <c r="C18" s="694"/>
      <c r="D18" s="695"/>
      <c r="E18" s="695"/>
      <c r="F18" s="696"/>
      <c r="G18" s="692" t="s">
        <v>204</v>
      </c>
      <c r="H18" s="693"/>
      <c r="I18" s="694"/>
      <c r="J18" s="695"/>
      <c r="K18" s="695"/>
      <c r="L18" s="696"/>
      <c r="M18" s="692" t="s">
        <v>204</v>
      </c>
      <c r="N18" s="693"/>
      <c r="O18" s="694"/>
      <c r="P18" s="695"/>
      <c r="Q18" s="695"/>
      <c r="R18" s="696"/>
      <c r="S18" s="692" t="s">
        <v>204</v>
      </c>
      <c r="T18" s="693"/>
      <c r="U18" s="694"/>
      <c r="V18" s="695"/>
      <c r="W18" s="695"/>
      <c r="X18" s="696"/>
      <c r="Y18" s="692" t="s">
        <v>204</v>
      </c>
      <c r="Z18" s="693"/>
      <c r="AA18" s="694"/>
      <c r="AB18" s="695"/>
      <c r="AC18" s="695"/>
      <c r="AD18" s="696"/>
    </row>
    <row r="19" spans="1:30" s="73" customFormat="1" ht="25.5" customHeight="1">
      <c r="A19" s="706" t="s">
        <v>205</v>
      </c>
      <c r="B19" s="707"/>
      <c r="C19" s="699" t="str">
        <f>+IF(AND(F9="CUMPLE",F10="CUMPLE",F11="CUMPLE",F12="CUMPLE",F13="CUMPLE",F14="CUMPLE",F15="CUMPLE",F16="CUMPLE",F17="CUMPLE"),"CUMPLE","NO CUMPLE")</f>
        <v>CUMPLE</v>
      </c>
      <c r="D19" s="700"/>
      <c r="E19" s="700"/>
      <c r="F19" s="701"/>
      <c r="G19" s="706" t="s">
        <v>205</v>
      </c>
      <c r="H19" s="707"/>
      <c r="I19" s="699" t="str">
        <f>+IF(AND(L9="CUMPLE",L10="CUMPLE",L11="CUMPLE",L12="CUMPLE",L13="CUMPLE",L14="CUMPLE",L15="CUMPLE",L16="CUMPLE",L17="CUMPLE"),"CUMPLE","NO CUMPLE")</f>
        <v>CUMPLE</v>
      </c>
      <c r="J19" s="700"/>
      <c r="K19" s="700"/>
      <c r="L19" s="701"/>
      <c r="M19" s="706" t="s">
        <v>205</v>
      </c>
      <c r="N19" s="707"/>
      <c r="O19" s="699" t="str">
        <f>+IF(AND(R9="CUMPLE",R10="CUMPLE",R11="CUMPLE",R12="CUMPLE",R13="CUMPLE",R14="CUMPLE",R15="CUMPLE",R16="CUMPLE",R17="CUMPLE"),"CUMPLE","NO CUMPLE")</f>
        <v>NO CUMPLE</v>
      </c>
      <c r="P19" s="700"/>
      <c r="Q19" s="700"/>
      <c r="R19" s="701"/>
      <c r="S19" s="706" t="s">
        <v>205</v>
      </c>
      <c r="T19" s="707"/>
      <c r="U19" s="699" t="str">
        <f>+IF(AND(X9="CUMPLE",X10="CUMPLE",X11="CUMPLE",X12="CUMPLE",X13="CUMPLE",X14="CUMPLE",X15="CUMPLE",X16="CUMPLE",X17="CUMPLE"),"CUMPLE","NO CUMPLE")</f>
        <v>NO CUMPLE</v>
      </c>
      <c r="V19" s="700"/>
      <c r="W19" s="700"/>
      <c r="X19" s="701"/>
      <c r="Y19" s="706" t="s">
        <v>205</v>
      </c>
      <c r="Z19" s="707"/>
      <c r="AA19" s="699" t="str">
        <f>+IF(AND(AD9="CUMPLE",AD10="CUMPLE",AD11="CUMPLE",AD12="CUMPLE",AD13="CUMPLE",AD14="CUMPLE",AD15="CUMPLE",AD16="CUMPLE",AD17="CUMPLE"),"CUMPLE","NO CUMPLE")</f>
        <v>NO CUMPLE</v>
      </c>
      <c r="AB19" s="700"/>
      <c r="AC19" s="700"/>
      <c r="AD19" s="701"/>
    </row>
    <row r="20" spans="1:30" s="74" customFormat="1" ht="20.25" customHeight="1">
      <c r="A20" s="468"/>
      <c r="B20" s="469"/>
      <c r="C20" s="468"/>
      <c r="D20" s="469"/>
      <c r="E20" s="469"/>
      <c r="F20" s="470"/>
      <c r="G20" s="468"/>
      <c r="H20" s="469"/>
      <c r="I20" s="468"/>
      <c r="J20" s="469"/>
      <c r="K20" s="469"/>
      <c r="L20" s="470"/>
      <c r="M20" s="468"/>
      <c r="N20" s="469"/>
      <c r="O20" s="468"/>
      <c r="P20" s="469"/>
      <c r="Q20" s="469"/>
      <c r="R20" s="470"/>
      <c r="S20" s="468"/>
      <c r="T20" s="469"/>
      <c r="U20" s="468"/>
      <c r="V20" s="469"/>
      <c r="W20" s="469"/>
      <c r="X20" s="470"/>
      <c r="Y20" s="468"/>
      <c r="Z20" s="469"/>
      <c r="AA20" s="468"/>
      <c r="AB20" s="469"/>
      <c r="AC20" s="469"/>
      <c r="AD20" s="470"/>
    </row>
    <row r="21" spans="1:30" ht="13.5" customHeight="1">
      <c r="A21" s="455" t="s">
        <v>206</v>
      </c>
      <c r="B21" s="456" t="s">
        <v>207</v>
      </c>
      <c r="C21" s="457"/>
      <c r="D21" s="457"/>
      <c r="E21" s="458"/>
      <c r="F21" s="459"/>
      <c r="G21" s="455" t="s">
        <v>208</v>
      </c>
      <c r="H21" s="456" t="s">
        <v>209</v>
      </c>
      <c r="I21" s="457"/>
      <c r="J21" s="457"/>
      <c r="K21" s="458"/>
      <c r="L21" s="459"/>
      <c r="M21" s="455" t="s">
        <v>208</v>
      </c>
      <c r="N21" s="456" t="s">
        <v>209</v>
      </c>
      <c r="O21" s="457"/>
      <c r="P21" s="457"/>
      <c r="Q21" s="458"/>
      <c r="R21" s="459"/>
      <c r="S21" s="455" t="s">
        <v>208</v>
      </c>
      <c r="T21" s="456" t="s">
        <v>209</v>
      </c>
      <c r="U21" s="457"/>
      <c r="V21" s="457"/>
      <c r="W21" s="458"/>
      <c r="X21" s="459"/>
      <c r="Y21" s="455" t="s">
        <v>208</v>
      </c>
      <c r="Z21" s="456" t="s">
        <v>209</v>
      </c>
      <c r="AA21" s="457"/>
      <c r="AB21" s="457"/>
      <c r="AC21" s="458"/>
      <c r="AD21" s="459"/>
    </row>
    <row r="22" spans="1:30" ht="25.5">
      <c r="A22" s="460"/>
      <c r="B22" s="461" t="s">
        <v>210</v>
      </c>
      <c r="C22" s="460" t="s">
        <v>172</v>
      </c>
      <c r="D22" s="460" t="s">
        <v>173</v>
      </c>
      <c r="E22" s="471">
        <v>42607</v>
      </c>
      <c r="F22" s="463" t="str">
        <f>IF(C22="X","CUMPLE","NO CUMPLE")</f>
        <v>CUMPLE</v>
      </c>
      <c r="G22" s="460"/>
      <c r="H22" s="461" t="s">
        <v>210</v>
      </c>
      <c r="I22" s="460" t="s">
        <v>172</v>
      </c>
      <c r="J22" s="460" t="s">
        <v>173</v>
      </c>
      <c r="K22" s="465" t="s">
        <v>211</v>
      </c>
      <c r="L22" s="463" t="str">
        <f>IF(I22="X","CUMPLE","NO CUMPLE")</f>
        <v>CUMPLE</v>
      </c>
      <c r="M22" s="460"/>
      <c r="N22" s="461" t="s">
        <v>210</v>
      </c>
      <c r="O22" s="460"/>
      <c r="P22" s="460" t="s">
        <v>173</v>
      </c>
      <c r="Q22" s="465"/>
      <c r="R22" s="463" t="str">
        <f>IF(O22="X","CUMPLE","NO CUMPLE")</f>
        <v>NO CUMPLE</v>
      </c>
      <c r="S22" s="460"/>
      <c r="T22" s="461" t="s">
        <v>210</v>
      </c>
      <c r="U22" s="460"/>
      <c r="V22" s="460" t="s">
        <v>173</v>
      </c>
      <c r="W22" s="465"/>
      <c r="X22" s="463" t="str">
        <f>IF(U22="X","CUMPLE","NO CUMPLE")</f>
        <v>NO CUMPLE</v>
      </c>
      <c r="Y22" s="460"/>
      <c r="Z22" s="461" t="s">
        <v>210</v>
      </c>
      <c r="AA22" s="460"/>
      <c r="AB22" s="460" t="s">
        <v>173</v>
      </c>
      <c r="AC22" s="465"/>
      <c r="AD22" s="463" t="str">
        <f>IF(AA22="X","CUMPLE","NO CUMPLE")</f>
        <v>NO CUMPLE</v>
      </c>
    </row>
    <row r="23" spans="1:30">
      <c r="A23" s="460"/>
      <c r="B23" s="461" t="s">
        <v>212</v>
      </c>
      <c r="C23" s="460" t="s">
        <v>172</v>
      </c>
      <c r="D23" s="460" t="s">
        <v>173</v>
      </c>
      <c r="E23" s="472" t="s">
        <v>21</v>
      </c>
      <c r="F23" s="463" t="str">
        <f t="shared" ref="F23:F28" si="5">IF(E23="SI","CUMPLE","NO CUMPLE")</f>
        <v>CUMPLE</v>
      </c>
      <c r="G23" s="460"/>
      <c r="H23" s="461" t="s">
        <v>212</v>
      </c>
      <c r="I23" s="460" t="s">
        <v>213</v>
      </c>
      <c r="J23" s="460" t="s">
        <v>173</v>
      </c>
      <c r="K23" s="472" t="s">
        <v>21</v>
      </c>
      <c r="L23" s="463" t="str">
        <f t="shared" ref="L23:L28" si="6">IF(K23="SI","CUMPLE","NO CUMPLE")</f>
        <v>CUMPLE</v>
      </c>
      <c r="M23" s="460"/>
      <c r="N23" s="461" t="s">
        <v>212</v>
      </c>
      <c r="O23" s="460" t="s">
        <v>172</v>
      </c>
      <c r="P23" s="460" t="s">
        <v>173</v>
      </c>
      <c r="Q23" s="472"/>
      <c r="R23" s="463" t="str">
        <f t="shared" ref="R23:R28" si="7">IF(Q23="SI","CUMPLE","NO CUMPLE")</f>
        <v>NO CUMPLE</v>
      </c>
      <c r="S23" s="460"/>
      <c r="T23" s="461" t="s">
        <v>212</v>
      </c>
      <c r="U23" s="460" t="s">
        <v>172</v>
      </c>
      <c r="V23" s="460" t="s">
        <v>173</v>
      </c>
      <c r="W23" s="472"/>
      <c r="X23" s="463" t="str">
        <f t="shared" ref="X23:X28" si="8">IF(W23="SI","CUMPLE","NO CUMPLE")</f>
        <v>NO CUMPLE</v>
      </c>
      <c r="Y23" s="460"/>
      <c r="Z23" s="461" t="s">
        <v>212</v>
      </c>
      <c r="AA23" s="460" t="s">
        <v>172</v>
      </c>
      <c r="AB23" s="460" t="s">
        <v>173</v>
      </c>
      <c r="AC23" s="472"/>
      <c r="AD23" s="463" t="str">
        <f t="shared" ref="AD23:AD28" si="9">IF(AC23="SI","CUMPLE","NO CUMPLE")</f>
        <v>NO CUMPLE</v>
      </c>
    </row>
    <row r="24" spans="1:30">
      <c r="A24" s="460"/>
      <c r="B24" s="461" t="s">
        <v>214</v>
      </c>
      <c r="C24" s="460" t="s">
        <v>172</v>
      </c>
      <c r="D24" s="460" t="s">
        <v>173</v>
      </c>
      <c r="E24" s="472" t="s">
        <v>21</v>
      </c>
      <c r="F24" s="463" t="str">
        <f t="shared" si="5"/>
        <v>CUMPLE</v>
      </c>
      <c r="G24" s="460"/>
      <c r="H24" s="461" t="s">
        <v>214</v>
      </c>
      <c r="I24" s="460" t="s">
        <v>213</v>
      </c>
      <c r="J24" s="460" t="s">
        <v>173</v>
      </c>
      <c r="K24" s="472" t="s">
        <v>21</v>
      </c>
      <c r="L24" s="463" t="str">
        <f t="shared" si="6"/>
        <v>CUMPLE</v>
      </c>
      <c r="M24" s="460"/>
      <c r="N24" s="461" t="s">
        <v>214</v>
      </c>
      <c r="O24" s="460" t="s">
        <v>172</v>
      </c>
      <c r="P24" s="460" t="s">
        <v>173</v>
      </c>
      <c r="Q24" s="472"/>
      <c r="R24" s="463" t="str">
        <f t="shared" si="7"/>
        <v>NO CUMPLE</v>
      </c>
      <c r="S24" s="460"/>
      <c r="T24" s="461" t="s">
        <v>214</v>
      </c>
      <c r="U24" s="460" t="s">
        <v>172</v>
      </c>
      <c r="V24" s="460" t="s">
        <v>173</v>
      </c>
      <c r="W24" s="472"/>
      <c r="X24" s="463" t="str">
        <f t="shared" si="8"/>
        <v>NO CUMPLE</v>
      </c>
      <c r="Y24" s="460"/>
      <c r="Z24" s="461" t="s">
        <v>215</v>
      </c>
      <c r="AA24" s="460" t="s">
        <v>172</v>
      </c>
      <c r="AB24" s="460" t="s">
        <v>173</v>
      </c>
      <c r="AC24" s="472"/>
      <c r="AD24" s="463" t="str">
        <f t="shared" si="9"/>
        <v>NO CUMPLE</v>
      </c>
    </row>
    <row r="25" spans="1:30">
      <c r="A25" s="460"/>
      <c r="B25" s="461" t="s">
        <v>216</v>
      </c>
      <c r="C25" s="460" t="s">
        <v>172</v>
      </c>
      <c r="D25" s="460" t="s">
        <v>173</v>
      </c>
      <c r="E25" s="472" t="s">
        <v>21</v>
      </c>
      <c r="F25" s="463" t="str">
        <f t="shared" si="5"/>
        <v>CUMPLE</v>
      </c>
      <c r="G25" s="460"/>
      <c r="H25" s="461" t="s">
        <v>216</v>
      </c>
      <c r="I25" s="460" t="s">
        <v>213</v>
      </c>
      <c r="J25" s="460" t="s">
        <v>173</v>
      </c>
      <c r="K25" s="473" t="s">
        <v>21</v>
      </c>
      <c r="L25" s="463" t="str">
        <f t="shared" si="6"/>
        <v>CUMPLE</v>
      </c>
      <c r="M25" s="460"/>
      <c r="N25" s="461" t="s">
        <v>216</v>
      </c>
      <c r="O25" s="460" t="s">
        <v>172</v>
      </c>
      <c r="P25" s="460" t="s">
        <v>173</v>
      </c>
      <c r="Q25" s="472"/>
      <c r="R25" s="463" t="str">
        <f t="shared" si="7"/>
        <v>NO CUMPLE</v>
      </c>
      <c r="S25" s="460"/>
      <c r="T25" s="461" t="s">
        <v>216</v>
      </c>
      <c r="U25" s="460" t="s">
        <v>172</v>
      </c>
      <c r="V25" s="460" t="s">
        <v>173</v>
      </c>
      <c r="W25" s="472"/>
      <c r="X25" s="463" t="str">
        <f t="shared" si="8"/>
        <v>NO CUMPLE</v>
      </c>
      <c r="Y25" s="460"/>
      <c r="Z25" s="461" t="s">
        <v>217</v>
      </c>
      <c r="AA25" s="460" t="s">
        <v>172</v>
      </c>
      <c r="AB25" s="460" t="s">
        <v>173</v>
      </c>
      <c r="AC25" s="472"/>
      <c r="AD25" s="463" t="str">
        <f t="shared" si="9"/>
        <v>NO CUMPLE</v>
      </c>
    </row>
    <row r="26" spans="1:30">
      <c r="A26" s="460"/>
      <c r="B26" s="461" t="s">
        <v>218</v>
      </c>
      <c r="C26" s="460" t="s">
        <v>172</v>
      </c>
      <c r="D26" s="460" t="s">
        <v>173</v>
      </c>
      <c r="E26" s="472" t="s">
        <v>21</v>
      </c>
      <c r="F26" s="463" t="str">
        <f t="shared" si="5"/>
        <v>CUMPLE</v>
      </c>
      <c r="G26" s="460"/>
      <c r="H26" s="461" t="s">
        <v>218</v>
      </c>
      <c r="I26" s="460" t="s">
        <v>213</v>
      </c>
      <c r="J26" s="460" t="s">
        <v>173</v>
      </c>
      <c r="K26" s="472" t="s">
        <v>21</v>
      </c>
      <c r="L26" s="463" t="str">
        <f t="shared" si="6"/>
        <v>CUMPLE</v>
      </c>
      <c r="M26" s="460"/>
      <c r="N26" s="461" t="s">
        <v>218</v>
      </c>
      <c r="O26" s="460" t="s">
        <v>172</v>
      </c>
      <c r="P26" s="460" t="s">
        <v>173</v>
      </c>
      <c r="Q26" s="472"/>
      <c r="R26" s="463" t="str">
        <f t="shared" si="7"/>
        <v>NO CUMPLE</v>
      </c>
      <c r="S26" s="460"/>
      <c r="T26" s="461" t="s">
        <v>218</v>
      </c>
      <c r="U26" s="460" t="s">
        <v>172</v>
      </c>
      <c r="V26" s="460" t="s">
        <v>173</v>
      </c>
      <c r="W26" s="472"/>
      <c r="X26" s="463" t="str">
        <f t="shared" si="8"/>
        <v>NO CUMPLE</v>
      </c>
      <c r="Y26" s="460"/>
      <c r="Z26" s="461" t="s">
        <v>218</v>
      </c>
      <c r="AA26" s="460" t="s">
        <v>172</v>
      </c>
      <c r="AB26" s="460" t="s">
        <v>173</v>
      </c>
      <c r="AC26" s="472"/>
      <c r="AD26" s="463" t="str">
        <f t="shared" si="9"/>
        <v>NO CUMPLE</v>
      </c>
    </row>
    <row r="27" spans="1:30">
      <c r="A27" s="460"/>
      <c r="B27" s="461" t="s">
        <v>219</v>
      </c>
      <c r="C27" s="460" t="s">
        <v>172</v>
      </c>
      <c r="D27" s="460" t="s">
        <v>173</v>
      </c>
      <c r="E27" s="472" t="s">
        <v>21</v>
      </c>
      <c r="F27" s="463" t="str">
        <f t="shared" si="5"/>
        <v>CUMPLE</v>
      </c>
      <c r="G27" s="460"/>
      <c r="H27" s="461" t="s">
        <v>219</v>
      </c>
      <c r="I27" s="460" t="s">
        <v>213</v>
      </c>
      <c r="J27" s="460" t="s">
        <v>173</v>
      </c>
      <c r="K27" s="472" t="s">
        <v>21</v>
      </c>
      <c r="L27" s="463" t="str">
        <f t="shared" si="6"/>
        <v>CUMPLE</v>
      </c>
      <c r="M27" s="460"/>
      <c r="N27" s="461" t="s">
        <v>219</v>
      </c>
      <c r="O27" s="460" t="s">
        <v>172</v>
      </c>
      <c r="P27" s="460" t="s">
        <v>173</v>
      </c>
      <c r="Q27" s="472"/>
      <c r="R27" s="463" t="str">
        <f t="shared" si="7"/>
        <v>NO CUMPLE</v>
      </c>
      <c r="S27" s="460"/>
      <c r="T27" s="461" t="s">
        <v>219</v>
      </c>
      <c r="U27" s="460" t="s">
        <v>172</v>
      </c>
      <c r="V27" s="460" t="s">
        <v>173</v>
      </c>
      <c r="W27" s="472"/>
      <c r="X27" s="463" t="str">
        <f t="shared" si="8"/>
        <v>NO CUMPLE</v>
      </c>
      <c r="Y27" s="460"/>
      <c r="Z27" s="461" t="s">
        <v>219</v>
      </c>
      <c r="AA27" s="460" t="s">
        <v>172</v>
      </c>
      <c r="AB27" s="460" t="s">
        <v>173</v>
      </c>
      <c r="AC27" s="472"/>
      <c r="AD27" s="463" t="str">
        <f t="shared" si="9"/>
        <v>NO CUMPLE</v>
      </c>
    </row>
    <row r="28" spans="1:30">
      <c r="A28" s="460"/>
      <c r="B28" s="461" t="s">
        <v>220</v>
      </c>
      <c r="C28" s="460" t="s">
        <v>172</v>
      </c>
      <c r="D28" s="460" t="s">
        <v>173</v>
      </c>
      <c r="E28" s="472" t="s">
        <v>21</v>
      </c>
      <c r="F28" s="463" t="str">
        <f t="shared" si="5"/>
        <v>CUMPLE</v>
      </c>
      <c r="G28" s="460"/>
      <c r="H28" s="461" t="s">
        <v>220</v>
      </c>
      <c r="I28" s="460" t="s">
        <v>213</v>
      </c>
      <c r="J28" s="460" t="s">
        <v>173</v>
      </c>
      <c r="K28" s="473" t="s">
        <v>21</v>
      </c>
      <c r="L28" s="463" t="str">
        <f t="shared" si="6"/>
        <v>CUMPLE</v>
      </c>
      <c r="M28" s="460"/>
      <c r="N28" s="461" t="s">
        <v>220</v>
      </c>
      <c r="O28" s="460" t="s">
        <v>172</v>
      </c>
      <c r="P28" s="460" t="s">
        <v>173</v>
      </c>
      <c r="Q28" s="472"/>
      <c r="R28" s="463" t="str">
        <f t="shared" si="7"/>
        <v>NO CUMPLE</v>
      </c>
      <c r="S28" s="460"/>
      <c r="T28" s="461" t="s">
        <v>220</v>
      </c>
      <c r="U28" s="460" t="s">
        <v>172</v>
      </c>
      <c r="V28" s="460" t="s">
        <v>173</v>
      </c>
      <c r="W28" s="472"/>
      <c r="X28" s="463" t="str">
        <f t="shared" si="8"/>
        <v>NO CUMPLE</v>
      </c>
      <c r="Y28" s="460"/>
      <c r="Z28" s="461" t="s">
        <v>220</v>
      </c>
      <c r="AA28" s="460" t="s">
        <v>172</v>
      </c>
      <c r="AB28" s="460" t="s">
        <v>173</v>
      </c>
      <c r="AC28" s="472"/>
      <c r="AD28" s="463" t="str">
        <f t="shared" si="9"/>
        <v>NO CUMPLE</v>
      </c>
    </row>
    <row r="29" spans="1:30" ht="27" customHeight="1">
      <c r="A29" s="692" t="s">
        <v>221</v>
      </c>
      <c r="B29" s="693"/>
      <c r="C29" s="694" t="s">
        <v>222</v>
      </c>
      <c r="D29" s="695"/>
      <c r="E29" s="695"/>
      <c r="F29" s="696"/>
      <c r="G29" s="692" t="s">
        <v>221</v>
      </c>
      <c r="H29" s="693"/>
      <c r="I29" s="694"/>
      <c r="J29" s="695"/>
      <c r="K29" s="695"/>
      <c r="L29" s="696"/>
      <c r="M29" s="692" t="s">
        <v>221</v>
      </c>
      <c r="N29" s="693"/>
      <c r="O29" s="694"/>
      <c r="P29" s="695"/>
      <c r="Q29" s="695"/>
      <c r="R29" s="696"/>
      <c r="S29" s="692" t="s">
        <v>221</v>
      </c>
      <c r="T29" s="693"/>
      <c r="U29" s="694"/>
      <c r="V29" s="695"/>
      <c r="W29" s="695"/>
      <c r="X29" s="696"/>
      <c r="Y29" s="692" t="s">
        <v>221</v>
      </c>
      <c r="Z29" s="693"/>
      <c r="AA29" s="694"/>
      <c r="AB29" s="695"/>
      <c r="AC29" s="695"/>
      <c r="AD29" s="696"/>
    </row>
    <row r="30" spans="1:30" s="73" customFormat="1" ht="23.25" customHeight="1">
      <c r="A30" s="706" t="s">
        <v>223</v>
      </c>
      <c r="B30" s="707"/>
      <c r="C30" s="699" t="str">
        <f>+IF(AND(F22="CUMPLE",F23="CUMPLE",F24="CUMPLE",F25="CUMPLE",F26="CUMPLE",F27="CUMPLE",F28="CUMPLE"),"CUMPLE","NO CUMPLE")</f>
        <v>CUMPLE</v>
      </c>
      <c r="D30" s="700"/>
      <c r="E30" s="700"/>
      <c r="F30" s="701"/>
      <c r="G30" s="706" t="s">
        <v>223</v>
      </c>
      <c r="H30" s="707"/>
      <c r="I30" s="699" t="str">
        <f>+IF(AND(L22="CUMPLE",L23="CUMPLE",L24="CUMPLE",L25="CUMPLE",L26="CUMPLE",L27="CUMPLE",L28="CUMPLE"),"CUMPLE","NO CUMPLE")</f>
        <v>CUMPLE</v>
      </c>
      <c r="J30" s="700"/>
      <c r="K30" s="700"/>
      <c r="L30" s="701"/>
      <c r="M30" s="706" t="s">
        <v>223</v>
      </c>
      <c r="N30" s="707"/>
      <c r="O30" s="699" t="str">
        <f>+IF(AND(R22="CUMPLE",R23="CUMPLE",R24="CUMPLE",R25="CUMPLE",R26="CUMPLE",R27="CUMPLE",R28="CUMPLE"),"CUMPLE","NO CUMPLE")</f>
        <v>NO CUMPLE</v>
      </c>
      <c r="P30" s="700"/>
      <c r="Q30" s="700"/>
      <c r="R30" s="701"/>
      <c r="S30" s="706" t="s">
        <v>223</v>
      </c>
      <c r="T30" s="707"/>
      <c r="U30" s="699" t="str">
        <f>+IF(AND(X22="CUMPLE",X23="CUMPLE",X24="CUMPLE",X25="CUMPLE",X26="CUMPLE",X27="CUMPLE",X28="CUMPLE"),"CUMPLE","NO CUMPLE")</f>
        <v>NO CUMPLE</v>
      </c>
      <c r="V30" s="700"/>
      <c r="W30" s="700"/>
      <c r="X30" s="701"/>
      <c r="Y30" s="706" t="s">
        <v>223</v>
      </c>
      <c r="Z30" s="707"/>
      <c r="AA30" s="699" t="str">
        <f>+IF(AND(AD22="CUMPLE",AD23="CUMPLE",AD24="CUMPLE",AD25="CUMPLE",AD26="CUMPLE",AD27="CUMPLE",AD28="CUMPLE"),"CUMPLE","NO CUMPLE")</f>
        <v>NO CUMPLE</v>
      </c>
      <c r="AB30" s="700"/>
      <c r="AC30" s="700"/>
      <c r="AD30" s="701"/>
    </row>
    <row r="31" spans="1:30" s="74" customFormat="1" ht="16.5" customHeight="1">
      <c r="A31" s="474"/>
      <c r="B31" s="475"/>
      <c r="C31" s="476"/>
      <c r="D31" s="477"/>
      <c r="E31" s="477"/>
      <c r="F31" s="478"/>
      <c r="G31" s="474"/>
      <c r="H31" s="475"/>
      <c r="I31" s="476"/>
      <c r="J31" s="477"/>
      <c r="K31" s="477"/>
      <c r="L31" s="478"/>
      <c r="M31" s="474"/>
      <c r="N31" s="475"/>
      <c r="O31" s="476"/>
      <c r="P31" s="477"/>
      <c r="Q31" s="477"/>
      <c r="R31" s="478"/>
      <c r="S31" s="474"/>
      <c r="T31" s="475"/>
      <c r="U31" s="476"/>
      <c r="V31" s="477"/>
      <c r="W31" s="477"/>
      <c r="X31" s="478"/>
      <c r="Y31" s="474"/>
      <c r="Z31" s="475"/>
      <c r="AA31" s="476"/>
      <c r="AB31" s="477"/>
      <c r="AC31" s="477"/>
      <c r="AD31" s="478"/>
    </row>
    <row r="32" spans="1:30" ht="12.75" customHeight="1">
      <c r="A32" s="455"/>
      <c r="B32" s="456" t="s">
        <v>119</v>
      </c>
      <c r="C32" s="479"/>
      <c r="D32" s="479"/>
      <c r="E32" s="480"/>
      <c r="F32" s="481"/>
      <c r="G32" s="455" t="s">
        <v>224</v>
      </c>
      <c r="H32" s="456" t="s">
        <v>119</v>
      </c>
      <c r="I32" s="479"/>
      <c r="J32" s="479"/>
      <c r="K32" s="480"/>
      <c r="L32" s="481"/>
      <c r="M32" s="455" t="s">
        <v>224</v>
      </c>
      <c r="N32" s="456" t="s">
        <v>119</v>
      </c>
      <c r="O32" s="479"/>
      <c r="P32" s="479"/>
      <c r="Q32" s="480"/>
      <c r="R32" s="481"/>
      <c r="S32" s="455" t="s">
        <v>224</v>
      </c>
      <c r="T32" s="456" t="s">
        <v>119</v>
      </c>
      <c r="U32" s="479"/>
      <c r="V32" s="479"/>
      <c r="W32" s="480"/>
      <c r="X32" s="481"/>
      <c r="Y32" s="455" t="s">
        <v>224</v>
      </c>
      <c r="Z32" s="456" t="s">
        <v>119</v>
      </c>
      <c r="AA32" s="479"/>
      <c r="AB32" s="479"/>
      <c r="AC32" s="480"/>
      <c r="AD32" s="481"/>
    </row>
    <row r="33" spans="1:30" s="74" customFormat="1" ht="4.5" customHeight="1">
      <c r="A33" s="468"/>
      <c r="B33" s="469"/>
      <c r="C33" s="468"/>
      <c r="D33" s="469"/>
      <c r="E33" s="469"/>
      <c r="F33" s="470"/>
      <c r="G33" s="468"/>
      <c r="H33" s="469"/>
      <c r="I33" s="468"/>
      <c r="J33" s="469"/>
      <c r="K33" s="469"/>
      <c r="L33" s="470"/>
      <c r="M33" s="468"/>
      <c r="N33" s="469"/>
      <c r="O33" s="468"/>
      <c r="P33" s="469"/>
      <c r="Q33" s="469"/>
      <c r="R33" s="470"/>
      <c r="S33" s="468"/>
      <c r="T33" s="469"/>
      <c r="U33" s="468"/>
      <c r="V33" s="469"/>
      <c r="W33" s="469"/>
      <c r="X33" s="470"/>
      <c r="Y33" s="468"/>
      <c r="Z33" s="469"/>
      <c r="AA33" s="468"/>
      <c r="AB33" s="469"/>
      <c r="AC33" s="469"/>
      <c r="AD33" s="470"/>
    </row>
    <row r="34" spans="1:30" ht="13.5" customHeight="1">
      <c r="A34" s="455" t="s">
        <v>225</v>
      </c>
      <c r="B34" s="456" t="s">
        <v>226</v>
      </c>
      <c r="C34" s="457"/>
      <c r="D34" s="457"/>
      <c r="E34" s="458"/>
      <c r="F34" s="459"/>
      <c r="G34" s="455" t="s">
        <v>225</v>
      </c>
      <c r="H34" s="456" t="s">
        <v>226</v>
      </c>
      <c r="I34" s="457"/>
      <c r="J34" s="457"/>
      <c r="K34" s="458"/>
      <c r="L34" s="459"/>
      <c r="M34" s="455" t="s">
        <v>225</v>
      </c>
      <c r="N34" s="456" t="s">
        <v>226</v>
      </c>
      <c r="O34" s="457"/>
      <c r="P34" s="457"/>
      <c r="Q34" s="458"/>
      <c r="R34" s="459"/>
      <c r="S34" s="455" t="s">
        <v>225</v>
      </c>
      <c r="T34" s="456" t="s">
        <v>226</v>
      </c>
      <c r="U34" s="457"/>
      <c r="V34" s="457"/>
      <c r="W34" s="458"/>
      <c r="X34" s="459"/>
      <c r="Y34" s="455" t="s">
        <v>225</v>
      </c>
      <c r="Z34" s="456" t="s">
        <v>226</v>
      </c>
      <c r="AA34" s="457"/>
      <c r="AB34" s="457"/>
      <c r="AC34" s="458"/>
      <c r="AD34" s="459"/>
    </row>
    <row r="35" spans="1:30" ht="52.5" customHeight="1">
      <c r="A35" s="460"/>
      <c r="B35" s="461" t="s">
        <v>227</v>
      </c>
      <c r="C35" s="460" t="s">
        <v>172</v>
      </c>
      <c r="D35" s="460" t="s">
        <v>173</v>
      </c>
      <c r="E35" s="482"/>
      <c r="F35" s="463" t="str">
        <f>IF(C35="X","CUMPLE","NO CUMPLE")</f>
        <v>CUMPLE</v>
      </c>
      <c r="G35" s="460"/>
      <c r="H35" s="461" t="s">
        <v>227</v>
      </c>
      <c r="I35" s="460" t="s">
        <v>172</v>
      </c>
      <c r="J35" s="460" t="s">
        <v>173</v>
      </c>
      <c r="K35" s="482"/>
      <c r="L35" s="463" t="str">
        <f>IF(I35="X","CUMPLE","NO CUMPLE")</f>
        <v>CUMPLE</v>
      </c>
      <c r="M35" s="460"/>
      <c r="N35" s="461" t="s">
        <v>227</v>
      </c>
      <c r="O35" s="460"/>
      <c r="P35" s="460"/>
      <c r="Q35" s="482"/>
      <c r="R35" s="463" t="str">
        <f>IF(O35="X","CUMPLE","NO CUMPLE")</f>
        <v>NO CUMPLE</v>
      </c>
      <c r="S35" s="460"/>
      <c r="T35" s="461" t="s">
        <v>227</v>
      </c>
      <c r="U35" s="460"/>
      <c r="V35" s="460"/>
      <c r="W35" s="482"/>
      <c r="X35" s="463" t="str">
        <f>IF(U35="X","CUMPLE","NO CUMPLE")</f>
        <v>NO CUMPLE</v>
      </c>
      <c r="Y35" s="460"/>
      <c r="Z35" s="461" t="s">
        <v>227</v>
      </c>
      <c r="AA35" s="460"/>
      <c r="AB35" s="460"/>
      <c r="AC35" s="482"/>
      <c r="AD35" s="463" t="str">
        <f>IF(AA35="X","CUMPLE","NO CUMPLE")</f>
        <v>NO CUMPLE</v>
      </c>
    </row>
    <row r="36" spans="1:30" ht="12.75" customHeight="1">
      <c r="A36" s="455" t="s">
        <v>228</v>
      </c>
      <c r="B36" s="456" t="s">
        <v>229</v>
      </c>
      <c r="C36" s="479"/>
      <c r="D36" s="479"/>
      <c r="E36" s="480"/>
      <c r="F36" s="481"/>
      <c r="G36" s="455"/>
      <c r="H36" s="456" t="s">
        <v>229</v>
      </c>
      <c r="I36" s="479"/>
      <c r="J36" s="479"/>
      <c r="K36" s="480"/>
      <c r="L36" s="481"/>
      <c r="M36" s="455"/>
      <c r="N36" s="456" t="s">
        <v>229</v>
      </c>
      <c r="O36" s="479"/>
      <c r="P36" s="479"/>
      <c r="Q36" s="480"/>
      <c r="R36" s="481"/>
      <c r="S36" s="455"/>
      <c r="T36" s="456" t="s">
        <v>229</v>
      </c>
      <c r="U36" s="479"/>
      <c r="V36" s="479"/>
      <c r="W36" s="480"/>
      <c r="X36" s="481"/>
      <c r="Y36" s="455"/>
      <c r="Z36" s="456" t="s">
        <v>229</v>
      </c>
      <c r="AA36" s="479"/>
      <c r="AB36" s="479"/>
      <c r="AC36" s="480"/>
      <c r="AD36" s="481"/>
    </row>
    <row r="37" spans="1:30" ht="41.25" customHeight="1">
      <c r="A37" s="460"/>
      <c r="B37" s="483"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C37" s="460"/>
      <c r="D37" s="460"/>
      <c r="E37" s="462"/>
      <c r="F37" s="463" t="str">
        <f>+IF(AND(C38="X",C39="X",C40="X",C41="X",C42="X"),"CUMPLE","NO CUMPLE")</f>
        <v>CUMPLE</v>
      </c>
      <c r="G37" s="460"/>
      <c r="H37" s="483"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I37" s="460" t="s">
        <v>230</v>
      </c>
      <c r="J37" s="460"/>
      <c r="K37" s="462"/>
      <c r="L37" s="463" t="str">
        <f>+IF(AND(I38="X",I39="X",I40="X",I41="X",I42="X"),"CUMPLE","NO CUMPLE")</f>
        <v>CUMPLE</v>
      </c>
      <c r="M37" s="460"/>
      <c r="N37" s="483"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O37" s="460" t="s">
        <v>230</v>
      </c>
      <c r="P37" s="460"/>
      <c r="Q37" s="462"/>
      <c r="R37" s="463" t="str">
        <f>+IF(AND(O38="X",O39="X",O40="X",O41="X",O42="X"),"CUMPLE","NO CUMPLE")</f>
        <v>NO CUMPLE</v>
      </c>
      <c r="S37" s="460"/>
      <c r="T37" s="483"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U37" s="460" t="s">
        <v>230</v>
      </c>
      <c r="V37" s="460"/>
      <c r="W37" s="462"/>
      <c r="X37" s="463" t="str">
        <f>+IF(AND(U38="X",U39="X",U40="X",U41="X",U42="X"),"CUMPLE","NO CUMPLE")</f>
        <v>NO CUMPLE</v>
      </c>
      <c r="Y37" s="460"/>
      <c r="Z37" s="483"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AA37" s="460" t="s">
        <v>230</v>
      </c>
      <c r="AB37" s="460"/>
      <c r="AC37" s="462"/>
      <c r="AD37" s="463" t="str">
        <f>+IF(AND(AA38="X",AA39="X",AA40="X",AA41="X",AA42="X"),"CUMPLE","NO CUMPLE")</f>
        <v>NO CUMPLE</v>
      </c>
    </row>
    <row r="38" spans="1:30" ht="114.75">
      <c r="A38" s="460"/>
      <c r="B38" s="461" t="str">
        <f>+'Exp. oferente'!E24</f>
        <v>LAS OBRAS DE CONSTRUCCION DE AULAS TEMPORALES, MANTENIMIENTO CORRECTIVO Y REPARACION ESTRUCTURAL, PARA ATENDER LAS AFECTACIONES DE LAS INFRAESTRUCTURAS EDUCATIVAS DEL DEPARTAMENTO DEL TOLIMA, PRODUCIDAS POR LA OLA INVERNAL DEL 2010, CONTRATACION QUE SE REALIZA EN EL MARCO DE LA FASE 1 Y 2 DEL PLAN DE ACCION DEL SECTOR EDUCATIVO, EMERGENCIA INVERNAL 2010-2011, DE ACUERDO CON LA DESCRIPCION, ESPECIFICACIONES Y DEMAS CONDICIONES ESTABLECIDAS EN EL PRESENTE DOCUMENTO E INFORMACION TECNICA SUMINISTRADA POR FONADE.</v>
      </c>
      <c r="C38" s="460" t="s">
        <v>172</v>
      </c>
      <c r="D38" s="460"/>
      <c r="E38" s="465" t="str">
        <f>+CONCATENATE('Exp. oferente'!G24,CHAR(10),TEXT('Exp. oferente'!F24,"DD"),"/",TEXT('Exp. oferente'!F24,"MMMM"),"/",TEXT('Exp. oferente'!F24,"YYYY"), CHAR(10),DOLLAR('Exp. oferente'!H24))</f>
        <v xml:space="preserve">
16/agosto/2011
XDR2,000,000,000.00</v>
      </c>
      <c r="F38" s="460"/>
      <c r="G38" s="460"/>
      <c r="H38" s="461" t="e">
        <f>+'Exp. oferente'!#REF!</f>
        <v>#REF!</v>
      </c>
      <c r="I38" s="460" t="s">
        <v>172</v>
      </c>
      <c r="J38" s="460"/>
      <c r="K38" s="465" t="str">
        <f>+CONCATENATE('Exp. oferente'!G48,CHAR(10),TEXT('Exp. oferente'!F48,"DD"),"/",TEXT('Exp. oferente'!F48,"MMMM"),"/",TEXT('Exp. oferente'!F48,"YYYY"), CHAR(10),DOLLAR('Exp. oferente'!H48))</f>
        <v xml:space="preserve">
08/agosto/2012
XDR3,978,496,918.00</v>
      </c>
      <c r="L38" s="460"/>
      <c r="M38" s="460"/>
      <c r="N38" s="461" t="str">
        <f>+'Exp. oferente'!E48</f>
        <v xml:space="preserve">Construcción de la segunda etapa de la Unidad Intermedia de salud de los Barrios del Sur en el Municipio de Ibagué, Departamento del Tolima. </v>
      </c>
      <c r="O38" s="460"/>
      <c r="P38" s="460"/>
      <c r="Q38" s="460" t="str">
        <f>+CONCATENATE('Exp. oferente'!G71,CHAR(10),TEXT('Exp. oferente'!F71,"DD"),"/",TEXT('Exp. oferente'!F71,"MMMM"),"/",TEXT('Exp. oferente'!F71,"YYYY"), CHAR(10),DOLLAR('Exp. oferente'!H71))</f>
        <v xml:space="preserve">
00/enero/1900
XDR0.00</v>
      </c>
      <c r="R38" s="460"/>
      <c r="S38" s="460"/>
      <c r="T38" s="461">
        <f>+'Exp. oferente'!E90</f>
        <v>0</v>
      </c>
      <c r="U38" s="460"/>
      <c r="V38" s="460"/>
      <c r="W38" s="460" t="str">
        <f>+CONCATENATE('Exp. oferente'!G90,CHAR(10),TEXT('Exp. oferente'!F90,"DD"),"/",TEXT('Exp. oferente'!F90,"MMMM"),"/",TEXT('Exp. oferente'!F90,"YYYY"), CHAR(10),DOLLAR('Exp. oferente'!H90))</f>
        <v xml:space="preserve">
00/enero/1900
XDR0.00</v>
      </c>
      <c r="X38" s="460"/>
      <c r="Y38" s="460"/>
      <c r="Z38" s="461">
        <f>+'Exp. oferente'!E114</f>
        <v>0</v>
      </c>
      <c r="AA38" s="460"/>
      <c r="AB38" s="460"/>
      <c r="AC38" s="460" t="str">
        <f>+CONCATENATE('Exp. oferente'!G114,CHAR(10),TEXT('Exp. oferente'!F114,"DD"),"/",TEXT('Exp. oferente'!F114,"MMMM"),"/",TEXT('Exp. oferente'!F114,"YYYY"), CHAR(10),DOLLAR('Exp. oferente'!H114))</f>
        <v xml:space="preserve">
00/enero/1900
XDR0.00</v>
      </c>
      <c r="AD38" s="460"/>
    </row>
    <row r="39" spans="1:30" ht="51">
      <c r="A39" s="460"/>
      <c r="B39" s="461" t="str">
        <f>+'Exp. oferente'!E25</f>
        <v xml:space="preserve">CONSTRUCCION ALCANTARILLADO PLUVIAL CARRERA 9 ENTRE CALLE 6 Y TRANSVERSAL 7 MUNICIPIO DE AQUITANIA.
</v>
      </c>
      <c r="C39" s="460" t="s">
        <v>172</v>
      </c>
      <c r="D39" s="460"/>
      <c r="E39" s="465" t="str">
        <f>+CONCATENATE('Exp. oferente'!J25,CHAR(10),TEXT('Exp. oferente'!F25,"DD"),"/",TEXT('Exp. oferente'!F25,"MMMM"),"/",TEXT('Exp. oferente'!F25,"YYYY"), CHAR(10),DOLLAR('Exp. oferente'!H25))</f>
        <v xml:space="preserve">
14/diciembre/2011
XDR232,719,242.12</v>
      </c>
      <c r="F39" s="460"/>
      <c r="G39" s="460"/>
      <c r="H39" s="461" t="e">
        <f>+'Exp. oferente'!#REF!</f>
        <v>#REF!</v>
      </c>
      <c r="I39" s="460" t="s">
        <v>172</v>
      </c>
      <c r="J39" s="460"/>
      <c r="K39" s="465" t="str">
        <f>+CONCATENATE('Exp. oferente'!G49,CHAR(10),TEXT('Exp. oferente'!F49,"DD"),"/",TEXT('Exp. oferente'!F49,"MMMM"),"/",TEXT('Exp. oferente'!F49,"YYYY"), CHAR(10),DOLLAR('Exp. oferente'!H49))</f>
        <v xml:space="preserve">
23/marzo/2014
XDR3,089,446,186.00</v>
      </c>
      <c r="L39" s="460"/>
      <c r="M39" s="460"/>
      <c r="N39" s="461" t="str">
        <f>+'Exp. oferente'!E49</f>
        <v xml:space="preserve">Ejecución de los diseños y estudios técnicos y construcción de un centro de desarrollo infantil (CDI) en el Municipio de Palmira - Valle del Cauca, para 500 cupos. </v>
      </c>
      <c r="O39" s="460"/>
      <c r="P39" s="460"/>
      <c r="Q39" s="460" t="str">
        <f>+CONCATENATE('Exp. oferente'!G72,CHAR(10),TEXT('Exp. oferente'!F72,"DD"),"/",TEXT('Exp. oferente'!F72,"MMMM"),"/",TEXT('Exp. oferente'!F72,"YYYY"), CHAR(10),DOLLAR('Exp. oferente'!H72))</f>
        <v xml:space="preserve">
00/enero/1900
XDR0.00</v>
      </c>
      <c r="R39" s="460"/>
      <c r="S39" s="460"/>
      <c r="T39" s="461">
        <f>+'Exp. oferente'!E91</f>
        <v>0</v>
      </c>
      <c r="U39" s="460"/>
      <c r="V39" s="460"/>
      <c r="W39" s="460" t="str">
        <f>+CONCATENATE('Exp. oferente'!G91,CHAR(10),TEXT('Exp. oferente'!F91,"DD"),"/",TEXT('Exp. oferente'!F91,"MMMM"),"/",TEXT('Exp. oferente'!F91,"YYYY"), CHAR(10),DOLLAR('Exp. oferente'!H91))</f>
        <v xml:space="preserve">
00/enero/1900
XDR0.00</v>
      </c>
      <c r="X39" s="460"/>
      <c r="Y39" s="460"/>
      <c r="Z39" s="461">
        <f>+'Exp. oferente'!E115</f>
        <v>0</v>
      </c>
      <c r="AA39" s="460"/>
      <c r="AB39" s="460"/>
      <c r="AC39" s="460" t="str">
        <f>+CONCATENATE('Exp. oferente'!G115,CHAR(10),TEXT('Exp. oferente'!F115,"DD"),"/",TEXT('Exp. oferente'!F115,"MMMM"),"/",TEXT('Exp. oferente'!F115,"YYYY"), CHAR(10),DOLLAR('Exp. oferente'!H115))</f>
        <v xml:space="preserve">
00/enero/1900
XDR0.00</v>
      </c>
      <c r="AD39" s="460"/>
    </row>
    <row r="40" spans="1:30" ht="63.75">
      <c r="A40" s="460"/>
      <c r="B40" s="461" t="str">
        <f>+'Exp. oferente'!E26</f>
        <v>DISEÑOS, ESTUDIOS TECNICOS Y CONSTRUCCION DE DOCE (12) AULAS Y UNA (1) BATERIA SANITARIA EN EL INSTITUTO TECNICO AGROPECUARIO DEL MUNICIPIO DE UMBITABOYACA, POR EL SISTEMA DE PRECIO GLOBAL FIJO.</v>
      </c>
      <c r="C40" s="460" t="s">
        <v>172</v>
      </c>
      <c r="D40" s="460"/>
      <c r="E40" s="465" t="str">
        <f>+CONCATENATE('Exp. oferente'!G26,CHAR(10),TEXT('Exp. oferente'!F26,"DD"),"/",TEXT('Exp. oferente'!F26,"MMMM"),"/",TEXT('Exp. oferente'!F26,"YYYY"), CHAR(10),DOLLAR('Exp. oferente'!H26))</f>
        <v xml:space="preserve">
23/septiembre/2008
XDR574,644,165.97</v>
      </c>
      <c r="F40" s="460"/>
      <c r="G40" s="460"/>
      <c r="H40" s="461" t="e">
        <f>+'Exp. oferente'!#REF!</f>
        <v>#REF!</v>
      </c>
      <c r="I40" s="460" t="s">
        <v>172</v>
      </c>
      <c r="J40" s="460"/>
      <c r="K40" s="465" t="str">
        <f>+CONCATENATE('Exp. oferente'!G50,CHAR(10),TEXT('Exp. oferente'!F50,"DD"),"/",TEXT('Exp. oferente'!F50,"MMMM"),"/",TEXT('Exp. oferente'!F50,"YYYY"), CHAR(10),DOLLAR('Exp. oferente'!H50))</f>
        <v xml:space="preserve">
06/mayo/2013
XDR1,194,089,150.00</v>
      </c>
      <c r="L40" s="460"/>
      <c r="M40" s="460"/>
      <c r="N40" s="461" t="str">
        <f>+'Exp. oferente'!E50</f>
        <v>Construcción de la Manija (A) San Antonio Carpeta 8-B 106/ Planos 1 de 2 y colector de la Tuza Carpeta 8-BG-9/ Planos 1 y 2 de 9 a cargo del convenio interadministrativo de cooperación No. 0073 del 23 de junio de 2011.</v>
      </c>
      <c r="O40" s="460"/>
      <c r="P40" s="460"/>
      <c r="Q40" s="460" t="str">
        <f>+CONCATENATE('Exp. oferente'!G73,CHAR(10),TEXT('Exp. oferente'!F73,"DD"),"/",TEXT('Exp. oferente'!F73,"MMMM"),"/",TEXT('Exp. oferente'!F73,"YYYY"), CHAR(10),DOLLAR('Exp. oferente'!H73))</f>
        <v xml:space="preserve">
00/enero/1900
XDR0.00</v>
      </c>
      <c r="R40" s="460"/>
      <c r="S40" s="460"/>
      <c r="T40" s="461">
        <f>+'Exp. oferente'!E92</f>
        <v>0</v>
      </c>
      <c r="U40" s="460"/>
      <c r="V40" s="460"/>
      <c r="W40" s="460" t="str">
        <f>+CONCATENATE('Exp. oferente'!G92,CHAR(10),TEXT('Exp. oferente'!F92,"DD"),"/",TEXT('Exp. oferente'!F92,"MMMM"),"/",TEXT('Exp. oferente'!F92,"YYYY"), CHAR(10),DOLLAR('Exp. oferente'!H92))</f>
        <v xml:space="preserve">
00/enero/1900
XDR0.00</v>
      </c>
      <c r="X40" s="460"/>
      <c r="Y40" s="460"/>
      <c r="Z40" s="461">
        <f>+'Exp. oferente'!E116</f>
        <v>0</v>
      </c>
      <c r="AA40" s="460"/>
      <c r="AB40" s="460"/>
      <c r="AC40" s="460" t="str">
        <f>+CONCATENATE('Exp. oferente'!G116,CHAR(10),TEXT('Exp. oferente'!F116,"DD"),"/",TEXT('Exp. oferente'!F116,"MMMM"),"/",TEXT('Exp. oferente'!F116,"YYYY"), CHAR(10),DOLLAR('Exp. oferente'!H116))</f>
        <v xml:space="preserve">
00/enero/1900
XDR0.00</v>
      </c>
      <c r="AD40" s="460"/>
    </row>
    <row r="41" spans="1:30" ht="51">
      <c r="A41" s="460"/>
      <c r="B41" s="461">
        <f>+'Exp. oferente'!E27</f>
        <v>0</v>
      </c>
      <c r="C41" s="460" t="s">
        <v>172</v>
      </c>
      <c r="D41" s="460"/>
      <c r="E41" s="465" t="str">
        <f>+CONCATENATE('Exp. oferente'!G27,CHAR(10),TEXT('Exp. oferente'!F27,"DD"),"/",TEXT('Exp. oferente'!F27,"MMMM"),"/",TEXT('Exp. oferente'!F27,"YYYY"), CHAR(10),DOLLAR('Exp. oferente'!H27))</f>
        <v xml:space="preserve">
00/enero/1900
XDR0.00</v>
      </c>
      <c r="F41" s="460"/>
      <c r="G41" s="460"/>
      <c r="H41" s="461" t="str">
        <f>+'Exp. oferente'!E51</f>
        <v xml:space="preserve">Construccion del Parque Educativo en los Municipios de San Luis y San Francisco en el Departamneto de Antioquia
 </v>
      </c>
      <c r="I41" s="460" t="s">
        <v>172</v>
      </c>
      <c r="J41" s="460"/>
      <c r="K41" s="465" t="str">
        <f>+CONCATENATE('Exp. oferente'!G51,CHAR(10),TEXT('Exp. oferente'!F51,"DD"),"/",TEXT('Exp. oferente'!F51,"MMMM"),"/",TEXT('Exp. oferente'!F51,"YYYY"), CHAR(10),DOLLAR('Exp. oferente'!H51))</f>
        <v xml:space="preserve">
04/julio/2015
XDR3,978,635,872.00</v>
      </c>
      <c r="L41" s="460"/>
      <c r="M41" s="460"/>
      <c r="N41" s="461">
        <f>+'Exp. oferente'!E74</f>
        <v>0</v>
      </c>
      <c r="O41" s="460"/>
      <c r="P41" s="460"/>
      <c r="Q41" s="460" t="str">
        <f>+CONCATENATE('Exp. oferente'!G74,CHAR(10),TEXT('Exp. oferente'!F74,"DD"),"/",TEXT('Exp. oferente'!F74,"MMMM"),"/",TEXT('Exp. oferente'!F74,"YYYY"), CHAR(10),DOLLAR('Exp. oferente'!H74))</f>
        <v xml:space="preserve">
00/enero/1900
XDR0.00</v>
      </c>
      <c r="R41" s="460"/>
      <c r="S41" s="460"/>
      <c r="T41" s="461">
        <f>+'Exp. oferente'!E93</f>
        <v>0</v>
      </c>
      <c r="U41" s="460"/>
      <c r="V41" s="460"/>
      <c r="W41" s="460" t="str">
        <f>+CONCATENATE('Exp. oferente'!G93,CHAR(10),TEXT('Exp. oferente'!F93,"DD"),"/",TEXT('Exp. oferente'!F93,"MMMM"),"/",TEXT('Exp. oferente'!F93,"YYYY"), CHAR(10),DOLLAR('Exp. oferente'!H93))</f>
        <v xml:space="preserve">
00/enero/1900
XDR0.00</v>
      </c>
      <c r="X41" s="460"/>
      <c r="Y41" s="460"/>
      <c r="Z41" s="461">
        <f>+'Exp. oferente'!E117</f>
        <v>0</v>
      </c>
      <c r="AA41" s="460"/>
      <c r="AB41" s="460"/>
      <c r="AC41" s="460" t="str">
        <f>+CONCATENATE('Exp. oferente'!G117,CHAR(10),TEXT('Exp. oferente'!F117,"DD"),"/",TEXT('Exp. oferente'!F117,"MMMM"),"/",TEXT('Exp. oferente'!F117,"YYYY"),CHAR(10),DOLLAR('Exp. oferente'!H117))</f>
        <v xml:space="preserve">
00/enero/1900
XDR0.00</v>
      </c>
      <c r="AD41" s="460"/>
    </row>
    <row r="42" spans="1:30" ht="51">
      <c r="A42" s="460"/>
      <c r="B42" s="461">
        <f>+'Exp. oferente'!E28</f>
        <v>0</v>
      </c>
      <c r="C42" s="460" t="s">
        <v>172</v>
      </c>
      <c r="D42" s="460"/>
      <c r="E42" s="465" t="str">
        <f>+CONCATENATE('Exp. oferente'!G28,CHAR(10),TEXT('Exp. oferente'!F28,"DD"),"/",TEXT('Exp. oferente'!F28,"MMMM"),"/",TEXT('Exp. oferente'!F28,"YYYY"), CHAR(10),DOLLAR('Exp. oferente'!H28))</f>
        <v xml:space="preserve">
00/enero/1900
XDR0.00</v>
      </c>
      <c r="F42" s="460"/>
      <c r="G42" s="460"/>
      <c r="H42" s="461" t="str">
        <f>+'Exp. oferente'!E52</f>
        <v>Construccion del Parque Educativo del Municipio de Arboletes en el Departamento de Antioquia</v>
      </c>
      <c r="I42" s="460" t="s">
        <v>172</v>
      </c>
      <c r="J42" s="460"/>
      <c r="K42" s="465" t="str">
        <f>+CONCATENATE('Exp. oferente'!G52,CHAR(10),TEXT('Exp. oferente'!F52,"DD"),"/",TEXT('Exp. oferente'!F52,"MMMM"),"/",TEXT('Exp. oferente'!F52,"YYYY"), CHAR(10),DOLLAR('Exp. oferente'!H52))</f>
        <v xml:space="preserve">
31/diciembre/2015
XDR2,009,269,125.00</v>
      </c>
      <c r="L42" s="460"/>
      <c r="M42" s="460"/>
      <c r="N42" s="461">
        <f>+'Exp. oferente'!E75</f>
        <v>0</v>
      </c>
      <c r="O42" s="460"/>
      <c r="P42" s="460"/>
      <c r="Q42" s="460" t="str">
        <f>+CONCATENATE('Exp. oferente'!G75,CHAR(10),TEXT('Exp. oferente'!F75,"DD"),"/",TEXT('Exp. oferente'!F75,"MMMM"),"/",TEXT('Exp. oferente'!F75,"YYYY"), CHAR(10),DOLLAR('Exp. oferente'!H75))</f>
        <v xml:space="preserve">
00/enero/1900
XDR0.00</v>
      </c>
      <c r="R42" s="460"/>
      <c r="S42" s="460"/>
      <c r="T42" s="461">
        <f>+'Exp. oferente'!E94</f>
        <v>0</v>
      </c>
      <c r="U42" s="460"/>
      <c r="V42" s="460"/>
      <c r="W42" s="460" t="str">
        <f>+CONCATENATE('Exp. oferente'!G94,CHAR(10),TEXT('Exp. oferente'!F94,"DD"),"/",TEXT('Exp. oferente'!F94,"MMMM"),"/",TEXT('Exp. oferente'!F94,"YYYY"), CHAR(10),DOLLAR('Exp. oferente'!H94))</f>
        <v xml:space="preserve">
00/enero/1900
XDR0.00</v>
      </c>
      <c r="X42" s="460"/>
      <c r="Y42" s="460"/>
      <c r="Z42" s="461">
        <f>+'Exp. oferente'!E118</f>
        <v>0</v>
      </c>
      <c r="AA42" s="460"/>
      <c r="AB42" s="460"/>
      <c r="AC42" s="460" t="str">
        <f>+CONCATENATE('Exp. oferente'!G118,CHAR(10),TEXT('Exp. oferente'!F118,"DD"),"/",TEXT('Exp. oferente'!F118,"MMMM"),"/",TEXT('Exp. oferente'!F118,"YYYY"), CHAR(10),DOLLAR('Exp. oferente'!H118))</f>
        <v xml:space="preserve">
00/enero/1900
XDR0.00</v>
      </c>
      <c r="AD42" s="460"/>
    </row>
    <row r="43" spans="1:30" ht="27">
      <c r="A43" s="460"/>
      <c r="B43" s="483" t="str">
        <f>+'Exp. oferente'!A7</f>
        <v xml:space="preserve">La experiencia debe ser acreditada con la ejecución de mínimo uno (01) y máximo cinco (05) contratos. </v>
      </c>
      <c r="C43" s="460"/>
      <c r="D43" s="460"/>
      <c r="E43" s="465"/>
      <c r="F43" s="463" t="str">
        <f>+IF(AND(C44="X"),"CUMPLE","NO CUMPLE")</f>
        <v>CUMPLE</v>
      </c>
      <c r="G43" s="460"/>
      <c r="H43" s="483" t="str">
        <f>+'Exp. oferente'!A7</f>
        <v xml:space="preserve">La experiencia debe ser acreditada con la ejecución de mínimo uno (01) y máximo cinco (05) contratos. </v>
      </c>
      <c r="I43" s="460"/>
      <c r="J43" s="460"/>
      <c r="K43" s="462"/>
      <c r="L43" s="463" t="str">
        <f>+IF(AND(I44="X"),"CUMPLE","NO CUMPLE")</f>
        <v>CUMPLE</v>
      </c>
      <c r="M43" s="460"/>
      <c r="N43" s="483" t="str">
        <f>+'Exp. oferente'!A7</f>
        <v xml:space="preserve">La experiencia debe ser acreditada con la ejecución de mínimo uno (01) y máximo cinco (05) contratos. </v>
      </c>
      <c r="O43" s="460"/>
      <c r="P43" s="460"/>
      <c r="Q43" s="462"/>
      <c r="R43" s="463" t="str">
        <f>+IF(AND(O44="X"),"CUMPLE","NO CUMPLE")</f>
        <v>NO CUMPLE</v>
      </c>
      <c r="S43" s="460"/>
      <c r="T43" s="483" t="str">
        <f>+'Exp. oferente'!A7</f>
        <v xml:space="preserve">La experiencia debe ser acreditada con la ejecución de mínimo uno (01) y máximo cinco (05) contratos. </v>
      </c>
      <c r="U43" s="460"/>
      <c r="V43" s="460"/>
      <c r="W43" s="462"/>
      <c r="X43" s="463" t="str">
        <f>+IF(AND(U44="X"),"CUMPLE","NO CUMPLE")</f>
        <v>NO CUMPLE</v>
      </c>
      <c r="Y43" s="460"/>
      <c r="Z43" s="483" t="str">
        <f>+'Exp. oferente'!A7</f>
        <v xml:space="preserve">La experiencia debe ser acreditada con la ejecución de mínimo uno (01) y máximo cinco (05) contratos. </v>
      </c>
      <c r="AA43" s="460"/>
      <c r="AB43" s="460"/>
      <c r="AC43" s="462"/>
      <c r="AD43" s="463" t="str">
        <f>+IF(AND(AA44="X"),"CUMPLE","NO CUMPLE")</f>
        <v>NO CUMPLE</v>
      </c>
    </row>
    <row r="44" spans="1:30">
      <c r="A44" s="460"/>
      <c r="B44" s="461"/>
      <c r="C44" s="460" t="s">
        <v>172</v>
      </c>
      <c r="D44" s="460"/>
      <c r="E44" s="484"/>
      <c r="F44" s="460"/>
      <c r="G44" s="460"/>
      <c r="H44" s="461"/>
      <c r="I44" s="460" t="s">
        <v>172</v>
      </c>
      <c r="J44" s="460"/>
      <c r="K44" s="484"/>
      <c r="L44" s="460"/>
      <c r="M44" s="460"/>
      <c r="N44" s="461"/>
      <c r="O44" s="460"/>
      <c r="P44" s="460"/>
      <c r="Q44" s="484"/>
      <c r="R44" s="460"/>
      <c r="S44" s="460"/>
      <c r="T44" s="461"/>
      <c r="U44" s="460"/>
      <c r="V44" s="460"/>
      <c r="W44" s="484"/>
      <c r="X44" s="460"/>
      <c r="Y44" s="460"/>
      <c r="Z44" s="461"/>
      <c r="AA44" s="460"/>
      <c r="AB44" s="460"/>
      <c r="AC44" s="484"/>
      <c r="AD44" s="460"/>
    </row>
    <row r="45" spans="1:30" ht="54" customHeight="1">
      <c r="A45" s="460"/>
      <c r="B45" s="483" t="str">
        <f>+'Exp. oferente'!A8</f>
        <v xml:space="preserve">Los contratos aportados deben sumar, en su conjunto, un valor igual o superior a 2.0 veces el valor del POE para cada grupo, expresado en SMMLV. </v>
      </c>
      <c r="C45" s="460"/>
      <c r="D45" s="460"/>
      <c r="E45" s="462"/>
      <c r="F45" s="463" t="str">
        <f>+IF(AND(C46="X"),"CUMPLE","NO CUMPLE")</f>
        <v>CUMPLE</v>
      </c>
      <c r="G45" s="460"/>
      <c r="H45" s="483" t="str">
        <f>+'Exp. oferente'!A8</f>
        <v xml:space="preserve">Los contratos aportados deben sumar, en su conjunto, un valor igual o superior a 2.0 veces el valor del POE para cada grupo, expresado en SMMLV. </v>
      </c>
      <c r="I45" s="460"/>
      <c r="J45" s="460"/>
      <c r="K45" s="462"/>
      <c r="L45" s="463" t="str">
        <f>+IF(AND(I46="X"),"CUMPLE","NO CUMPLE")</f>
        <v>CUMPLE</v>
      </c>
      <c r="M45" s="460"/>
      <c r="N45" s="483" t="str">
        <f>+'Exp. oferente'!A8</f>
        <v xml:space="preserve">Los contratos aportados deben sumar, en su conjunto, un valor igual o superior a 2.0 veces el valor del POE para cada grupo, expresado en SMMLV. </v>
      </c>
      <c r="O45" s="460"/>
      <c r="P45" s="460"/>
      <c r="Q45" s="462"/>
      <c r="R45" s="460" t="str">
        <f>+IF(AND(O46="X"),"CUMPLE","NO CUMPLE")</f>
        <v>NO CUMPLE</v>
      </c>
      <c r="S45" s="460"/>
      <c r="T45" s="483" t="str">
        <f>+'Exp. oferente'!A8</f>
        <v xml:space="preserve">Los contratos aportados deben sumar, en su conjunto, un valor igual o superior a 2.0 veces el valor del POE para cada grupo, expresado en SMMLV. </v>
      </c>
      <c r="U45" s="460"/>
      <c r="V45" s="460"/>
      <c r="W45" s="462"/>
      <c r="X45" s="460" t="str">
        <f>+IF(AND(U46="X"),"CUMPLE","NO CUMPLE")</f>
        <v>NO CUMPLE</v>
      </c>
      <c r="Y45" s="460"/>
      <c r="Z45" s="483" t="str">
        <f>+'Exp. oferente'!A8</f>
        <v xml:space="preserve">Los contratos aportados deben sumar, en su conjunto, un valor igual o superior a 2.0 veces el valor del POE para cada grupo, expresado en SMMLV. </v>
      </c>
      <c r="AA45" s="460"/>
      <c r="AB45" s="460"/>
      <c r="AC45" s="462"/>
      <c r="AD45" s="460" t="str">
        <f>+IF(AND(AA46="X"),"CUMPLE","NO CUMPLE")</f>
        <v>NO CUMPLE</v>
      </c>
    </row>
    <row r="46" spans="1:30">
      <c r="A46" s="460"/>
      <c r="B46" s="461"/>
      <c r="C46" s="460" t="s">
        <v>172</v>
      </c>
      <c r="D46" s="460"/>
      <c r="E46" s="484"/>
      <c r="F46" s="460"/>
      <c r="G46" s="460"/>
      <c r="H46" s="461"/>
      <c r="I46" s="460" t="s">
        <v>172</v>
      </c>
      <c r="J46" s="460"/>
      <c r="K46" s="462"/>
      <c r="L46" s="460"/>
      <c r="M46" s="460"/>
      <c r="N46" s="461"/>
      <c r="O46" s="460"/>
      <c r="P46" s="460"/>
      <c r="Q46" s="462"/>
      <c r="R46" s="460"/>
      <c r="S46" s="460"/>
      <c r="T46" s="461"/>
      <c r="U46" s="460"/>
      <c r="V46" s="460"/>
      <c r="W46" s="462"/>
      <c r="X46" s="460"/>
      <c r="Y46" s="460"/>
      <c r="Z46" s="461"/>
      <c r="AA46" s="460"/>
      <c r="AB46" s="460"/>
      <c r="AC46" s="462"/>
      <c r="AD46" s="460"/>
    </row>
    <row r="47" spans="1:30" ht="106.5" customHeight="1">
      <c r="A47" s="692" t="s">
        <v>231</v>
      </c>
      <c r="B47" s="693"/>
      <c r="C47" s="694"/>
      <c r="D47" s="695"/>
      <c r="E47" s="695"/>
      <c r="F47" s="696"/>
      <c r="G47" s="692" t="s">
        <v>231</v>
      </c>
      <c r="H47" s="693"/>
      <c r="I47" s="694"/>
      <c r="J47" s="695"/>
      <c r="K47" s="695"/>
      <c r="L47" s="696"/>
      <c r="M47" s="692" t="s">
        <v>231</v>
      </c>
      <c r="N47" s="693"/>
      <c r="O47" s="694"/>
      <c r="P47" s="695"/>
      <c r="Q47" s="695"/>
      <c r="R47" s="696"/>
      <c r="S47" s="692" t="s">
        <v>231</v>
      </c>
      <c r="T47" s="693"/>
      <c r="U47" s="694"/>
      <c r="V47" s="695"/>
      <c r="W47" s="695"/>
      <c r="X47" s="696"/>
      <c r="Y47" s="692" t="s">
        <v>231</v>
      </c>
      <c r="Z47" s="693"/>
      <c r="AA47" s="694"/>
      <c r="AB47" s="695"/>
      <c r="AC47" s="695"/>
      <c r="AD47" s="696"/>
    </row>
    <row r="48" spans="1:30" s="73" customFormat="1" ht="24.75" customHeight="1">
      <c r="A48" s="706" t="s">
        <v>232</v>
      </c>
      <c r="B48" s="707"/>
      <c r="C48" s="699" t="str">
        <f>+IF(AND(F37="CUMPLE",F43="CUMPLE",F45="CUMPLE"),"CUMPLE","NO CUMPLE")</f>
        <v>CUMPLE</v>
      </c>
      <c r="D48" s="700"/>
      <c r="E48" s="700"/>
      <c r="F48" s="701"/>
      <c r="G48" s="706" t="s">
        <v>232</v>
      </c>
      <c r="H48" s="707"/>
      <c r="I48" s="699" t="str">
        <f>+IF(AND(L37="CUMPLE",L43="CUMPLE",L45="CUMPLE"),"CUMPLE","NO CUMPLE")</f>
        <v>CUMPLE</v>
      </c>
      <c r="J48" s="700"/>
      <c r="K48" s="700"/>
      <c r="L48" s="701"/>
      <c r="M48" s="706" t="s">
        <v>232</v>
      </c>
      <c r="N48" s="707"/>
      <c r="O48" s="699" t="str">
        <f>+IF(AND(R37="CUMPLE",R43="CUMPLE",R45="CUMPLE"),"CUMPLE","NO CUMPLE")</f>
        <v>NO CUMPLE</v>
      </c>
      <c r="P48" s="700"/>
      <c r="Q48" s="700"/>
      <c r="R48" s="701"/>
      <c r="S48" s="706" t="s">
        <v>232</v>
      </c>
      <c r="T48" s="707"/>
      <c r="U48" s="699" t="str">
        <f>+IF(AND(X37="CUMPLE",X43="CUMPLE",X45="CUMPLE"),"CUMPLE","NO CUMPLE")</f>
        <v>NO CUMPLE</v>
      </c>
      <c r="V48" s="700"/>
      <c r="W48" s="700"/>
      <c r="X48" s="701"/>
      <c r="Y48" s="706" t="s">
        <v>232</v>
      </c>
      <c r="Z48" s="707"/>
      <c r="AA48" s="699" t="str">
        <f>+IF(AND(AD37="CUMPLE",AD43="CUMPLE",AD45="CUMPLE"),"CUMPLE","NO CUMPLE")</f>
        <v>NO CUMPLE</v>
      </c>
      <c r="AB48" s="700"/>
      <c r="AC48" s="700"/>
      <c r="AD48" s="701"/>
    </row>
    <row r="49" spans="1:30" s="73" customFormat="1" ht="33" customHeight="1">
      <c r="A49" s="697" t="s">
        <v>233</v>
      </c>
      <c r="B49" s="698"/>
      <c r="C49" s="699" t="str">
        <f>+IF(AND(F19="CUMPLE",F30="CUMPLE",F48="CUMPLE"),"CUMPLE","NO CUMPLE")</f>
        <v>NO CUMPLE</v>
      </c>
      <c r="D49" s="700"/>
      <c r="E49" s="700"/>
      <c r="F49" s="701"/>
      <c r="G49" s="697" t="s">
        <v>233</v>
      </c>
      <c r="H49" s="698"/>
      <c r="I49" s="699" t="str">
        <f>+IF(AND(L19="CUMPLE",L30="CUMPLE",L48="CUMPLE"),"CUMPLE","NO CUMPLE")</f>
        <v>NO CUMPLE</v>
      </c>
      <c r="J49" s="700"/>
      <c r="K49" s="700"/>
      <c r="L49" s="701"/>
      <c r="M49" s="697" t="s">
        <v>234</v>
      </c>
      <c r="N49" s="698"/>
      <c r="O49" s="699" t="str">
        <f>+IF(AND(R19="CUMPLE",R30="CUMPLE",R48="CUMPLE"),"CUMPLE","NO CUMPLE")</f>
        <v>NO CUMPLE</v>
      </c>
      <c r="P49" s="700"/>
      <c r="Q49" s="700"/>
      <c r="R49" s="701"/>
      <c r="S49" s="697" t="s">
        <v>234</v>
      </c>
      <c r="T49" s="698"/>
      <c r="U49" s="699" t="str">
        <f>+IF(AND(X19="CUMPLE",X30="CUMPLE",X48="CUMPLE"),"CUMPLE","NO CUMPLE")</f>
        <v>NO CUMPLE</v>
      </c>
      <c r="V49" s="700"/>
      <c r="W49" s="700"/>
      <c r="X49" s="701"/>
      <c r="Y49" s="697" t="s">
        <v>234</v>
      </c>
      <c r="Z49" s="698"/>
      <c r="AA49" s="699" t="str">
        <f>+IF(AND(AD19="CUMPLE",AD30="CUMPLE",AD48="CUMPLE"),"CUMPLE","NO CUMPLE")</f>
        <v>NO CUMPLE</v>
      </c>
      <c r="AB49" s="700"/>
      <c r="AC49" s="700"/>
      <c r="AD49" s="701"/>
    </row>
    <row r="50" spans="1:30" ht="7.5" customHeight="1"/>
    <row r="51" spans="1:30" ht="26.25" hidden="1" customHeight="1">
      <c r="A51" s="692" t="s">
        <v>235</v>
      </c>
      <c r="B51" s="693"/>
      <c r="C51" s="694"/>
      <c r="D51" s="695"/>
      <c r="E51" s="695"/>
      <c r="F51" s="696"/>
      <c r="G51" s="692" t="s">
        <v>235</v>
      </c>
      <c r="H51" s="693"/>
      <c r="I51" s="694"/>
      <c r="J51" s="695"/>
      <c r="K51" s="695"/>
      <c r="L51" s="696"/>
      <c r="M51" s="692" t="s">
        <v>235</v>
      </c>
      <c r="N51" s="693"/>
      <c r="O51" s="694"/>
      <c r="P51" s="695"/>
      <c r="Q51" s="695"/>
      <c r="R51" s="696"/>
      <c r="S51" s="692" t="s">
        <v>235</v>
      </c>
      <c r="T51" s="693"/>
      <c r="U51" s="694"/>
      <c r="V51" s="695"/>
      <c r="W51" s="695"/>
      <c r="X51" s="696"/>
      <c r="Y51" s="692" t="s">
        <v>235</v>
      </c>
      <c r="Z51" s="693"/>
      <c r="AA51" s="694"/>
      <c r="AB51" s="695"/>
      <c r="AC51" s="695"/>
      <c r="AD51" s="696"/>
    </row>
    <row r="52" spans="1:30" ht="24.75" hidden="1" customHeight="1">
      <c r="A52" s="692" t="s">
        <v>236</v>
      </c>
      <c r="B52" s="693"/>
      <c r="C52" s="694"/>
      <c r="D52" s="695"/>
      <c r="E52" s="695"/>
      <c r="F52" s="696"/>
      <c r="G52" s="692" t="s">
        <v>236</v>
      </c>
      <c r="H52" s="693"/>
      <c r="I52" s="694"/>
      <c r="J52" s="695"/>
      <c r="K52" s="695"/>
      <c r="L52" s="696"/>
      <c r="M52" s="692" t="s">
        <v>236</v>
      </c>
      <c r="N52" s="693"/>
      <c r="O52" s="694"/>
      <c r="P52" s="695"/>
      <c r="Q52" s="695"/>
      <c r="R52" s="696"/>
      <c r="S52" s="692" t="s">
        <v>236</v>
      </c>
      <c r="T52" s="693"/>
      <c r="U52" s="694"/>
      <c r="V52" s="695"/>
      <c r="W52" s="695"/>
      <c r="X52" s="696"/>
      <c r="Y52" s="692" t="s">
        <v>236</v>
      </c>
      <c r="Z52" s="693"/>
      <c r="AA52" s="694"/>
      <c r="AB52" s="695"/>
      <c r="AC52" s="695"/>
      <c r="AD52" s="696"/>
    </row>
    <row r="53" spans="1:30" s="73" customFormat="1" ht="33" hidden="1" customHeight="1">
      <c r="A53" s="697" t="s">
        <v>237</v>
      </c>
      <c r="B53" s="698"/>
      <c r="C53" s="699" t="s">
        <v>238</v>
      </c>
      <c r="D53" s="700"/>
      <c r="E53" s="700"/>
      <c r="F53" s="701"/>
      <c r="G53" s="697" t="s">
        <v>237</v>
      </c>
      <c r="H53" s="698"/>
      <c r="I53" s="699" t="s">
        <v>238</v>
      </c>
      <c r="J53" s="700"/>
      <c r="K53" s="700"/>
      <c r="L53" s="701"/>
      <c r="M53" s="697" t="s">
        <v>237</v>
      </c>
      <c r="N53" s="698"/>
      <c r="O53" s="699" t="s">
        <v>238</v>
      </c>
      <c r="P53" s="700"/>
      <c r="Q53" s="700"/>
      <c r="R53" s="701"/>
      <c r="S53" s="697" t="s">
        <v>237</v>
      </c>
      <c r="T53" s="698"/>
      <c r="U53" s="699" t="s">
        <v>238</v>
      </c>
      <c r="V53" s="700"/>
      <c r="W53" s="700"/>
      <c r="X53" s="701"/>
      <c r="Y53" s="697" t="s">
        <v>237</v>
      </c>
      <c r="Z53" s="698"/>
      <c r="AA53" s="699" t="s">
        <v>238</v>
      </c>
      <c r="AB53" s="700"/>
      <c r="AC53" s="700"/>
      <c r="AD53" s="701"/>
    </row>
    <row r="586" spans="1:25">
      <c r="A586" s="69" t="s">
        <v>238</v>
      </c>
      <c r="G586" s="69" t="s">
        <v>238</v>
      </c>
      <c r="M586" s="69" t="s">
        <v>238</v>
      </c>
      <c r="S586" s="69" t="s">
        <v>238</v>
      </c>
      <c r="Y586" s="69" t="s">
        <v>238</v>
      </c>
    </row>
    <row r="587" spans="1:25">
      <c r="A587" s="69" t="s">
        <v>239</v>
      </c>
      <c r="G587" s="69" t="s">
        <v>239</v>
      </c>
      <c r="M587" s="69" t="s">
        <v>239</v>
      </c>
      <c r="S587" s="69" t="s">
        <v>239</v>
      </c>
      <c r="Y587" s="69" t="s">
        <v>239</v>
      </c>
    </row>
    <row r="588" spans="1:25">
      <c r="A588" s="69" t="s">
        <v>240</v>
      </c>
      <c r="G588" s="69" t="s">
        <v>240</v>
      </c>
      <c r="M588" s="69" t="s">
        <v>240</v>
      </c>
      <c r="S588" s="69" t="s">
        <v>240</v>
      </c>
      <c r="Y588" s="69" t="s">
        <v>240</v>
      </c>
    </row>
    <row r="589" spans="1:25">
      <c r="A589" s="69" t="s">
        <v>241</v>
      </c>
      <c r="G589" s="69" t="s">
        <v>241</v>
      </c>
      <c r="M589" s="69" t="s">
        <v>241</v>
      </c>
      <c r="S589" s="69" t="s">
        <v>241</v>
      </c>
      <c r="Y589" s="69" t="s">
        <v>241</v>
      </c>
    </row>
    <row r="590" spans="1:25">
      <c r="A590" s="69" t="s">
        <v>242</v>
      </c>
      <c r="G590" s="69" t="s">
        <v>242</v>
      </c>
      <c r="M590" s="69" t="s">
        <v>242</v>
      </c>
      <c r="S590" s="69" t="s">
        <v>242</v>
      </c>
      <c r="Y590" s="69" t="s">
        <v>242</v>
      </c>
    </row>
    <row r="591" spans="1:25">
      <c r="A591" s="69" t="s">
        <v>243</v>
      </c>
      <c r="G591" s="69" t="s">
        <v>243</v>
      </c>
      <c r="M591" s="69" t="s">
        <v>243</v>
      </c>
      <c r="S591" s="69" t="s">
        <v>243</v>
      </c>
      <c r="Y591" s="69" t="s">
        <v>243</v>
      </c>
    </row>
    <row r="592" spans="1:25">
      <c r="A592" s="69" t="s">
        <v>240</v>
      </c>
      <c r="G592" s="69" t="s">
        <v>240</v>
      </c>
      <c r="M592" s="69" t="s">
        <v>240</v>
      </c>
      <c r="S592" s="69" t="s">
        <v>240</v>
      </c>
      <c r="Y592" s="69" t="s">
        <v>240</v>
      </c>
    </row>
  </sheetData>
  <sheetProtection selectLockedCells="1" selectUnlockedCells="1"/>
  <mergeCells count="121">
    <mergeCell ref="O47:R47"/>
    <mergeCell ref="A48:B48"/>
    <mergeCell ref="C48:F48"/>
    <mergeCell ref="G48:H48"/>
    <mergeCell ref="I48:L48"/>
    <mergeCell ref="M48:N48"/>
    <mergeCell ref="O48:R48"/>
    <mergeCell ref="A47:B47"/>
    <mergeCell ref="C47:F47"/>
    <mergeCell ref="G47:H47"/>
    <mergeCell ref="I47:L47"/>
    <mergeCell ref="M47:N47"/>
    <mergeCell ref="I53:L53"/>
    <mergeCell ref="O53:R53"/>
    <mergeCell ref="A53:B53"/>
    <mergeCell ref="C53:F53"/>
    <mergeCell ref="I52:L52"/>
    <mergeCell ref="O52:R52"/>
    <mergeCell ref="A52:B52"/>
    <mergeCell ref="C52:F52"/>
    <mergeCell ref="G52:H52"/>
    <mergeCell ref="G53:H53"/>
    <mergeCell ref="M52:N52"/>
    <mergeCell ref="M53:N53"/>
    <mergeCell ref="I51:L51"/>
    <mergeCell ref="O51:R51"/>
    <mergeCell ref="A51:B51"/>
    <mergeCell ref="C51:F51"/>
    <mergeCell ref="I49:L49"/>
    <mergeCell ref="O49:R49"/>
    <mergeCell ref="A49:B49"/>
    <mergeCell ref="C49:F49"/>
    <mergeCell ref="G49:H49"/>
    <mergeCell ref="G51:H51"/>
    <mergeCell ref="M49:N49"/>
    <mergeCell ref="M51:N51"/>
    <mergeCell ref="I30:L30"/>
    <mergeCell ref="O30:R30"/>
    <mergeCell ref="A30:B30"/>
    <mergeCell ref="C30:F30"/>
    <mergeCell ref="I29:L29"/>
    <mergeCell ref="O29:R29"/>
    <mergeCell ref="A29:B29"/>
    <mergeCell ref="C29:F29"/>
    <mergeCell ref="G29:H29"/>
    <mergeCell ref="G30:H30"/>
    <mergeCell ref="M30:N30"/>
    <mergeCell ref="M29:N29"/>
    <mergeCell ref="I19:L19"/>
    <mergeCell ref="O19:R19"/>
    <mergeCell ref="A19:B19"/>
    <mergeCell ref="C19:F19"/>
    <mergeCell ref="I18:L18"/>
    <mergeCell ref="O18:R18"/>
    <mergeCell ref="G19:H19"/>
    <mergeCell ref="A6:B6"/>
    <mergeCell ref="A7:B7"/>
    <mergeCell ref="A18:B18"/>
    <mergeCell ref="C18:F18"/>
    <mergeCell ref="M19:N19"/>
    <mergeCell ref="I3:L4"/>
    <mergeCell ref="G6:H6"/>
    <mergeCell ref="G7:H7"/>
    <mergeCell ref="G18:H18"/>
    <mergeCell ref="O3:R4"/>
    <mergeCell ref="C3:F4"/>
    <mergeCell ref="P2:R2"/>
    <mergeCell ref="J2:L2"/>
    <mergeCell ref="A1:F1"/>
    <mergeCell ref="D2:F2"/>
    <mergeCell ref="M6:N6"/>
    <mergeCell ref="M7:N7"/>
    <mergeCell ref="M18:N18"/>
    <mergeCell ref="V2:X2"/>
    <mergeCell ref="U3:X4"/>
    <mergeCell ref="S6:T6"/>
    <mergeCell ref="S7:T7"/>
    <mergeCell ref="S18:T18"/>
    <mergeCell ref="U18:X18"/>
    <mergeCell ref="S19:T19"/>
    <mergeCell ref="U19:X19"/>
    <mergeCell ref="S29:T29"/>
    <mergeCell ref="U29:X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AB2:AD2"/>
    <mergeCell ref="AA3:AD4"/>
    <mergeCell ref="Y6:Z6"/>
    <mergeCell ref="Y7:Z7"/>
    <mergeCell ref="Y18:Z18"/>
    <mergeCell ref="AA18:AD18"/>
    <mergeCell ref="Y19:Z19"/>
    <mergeCell ref="AA19:AD19"/>
    <mergeCell ref="Y29:Z29"/>
    <mergeCell ref="AA29:AD29"/>
    <mergeCell ref="Y51:Z51"/>
    <mergeCell ref="AA51:AD51"/>
    <mergeCell ref="Y52:Z52"/>
    <mergeCell ref="AA52:AD52"/>
    <mergeCell ref="Y53:Z53"/>
    <mergeCell ref="AA53:AD53"/>
    <mergeCell ref="S51:T51"/>
    <mergeCell ref="U51:X51"/>
    <mergeCell ref="S52:T52"/>
    <mergeCell ref="U52:X52"/>
    <mergeCell ref="S53:T53"/>
    <mergeCell ref="U53:X53"/>
  </mergeCells>
  <conditionalFormatting sqref="C53 I53 O53 C20:F20 I20:L20 O20:R20 O30:R31 I30:L31 C30:F31 I49:L49 O49:R49 C49:F49 U49:X49 AA49:AD49">
    <cfRule type="containsText" dxfId="283" priority="152" operator="containsText" text="NO CUMPLE">
      <formula>NOT(ISERROR(SEARCH("NO CUMPLE",C20)))</formula>
    </cfRule>
  </conditionalFormatting>
  <conditionalFormatting sqref="C53 I49 I53 O49 O53">
    <cfRule type="containsText" dxfId="282" priority="150" operator="containsText" text="RECHAZADO">
      <formula>NOT(ISERROR(SEARCH("RECHAZADO",C49)))</formula>
    </cfRule>
    <cfRule type="containsText" dxfId="281" priority="151" operator="containsText" text="NO HABILITADO">
      <formula>NOT(ISERROR(SEARCH("NO HABILITADO",C49)))</formula>
    </cfRule>
  </conditionalFormatting>
  <conditionalFormatting sqref="F22 F40 L40 R40">
    <cfRule type="containsText" dxfId="280" priority="149" operator="containsText" text="NO CUMPLE">
      <formula>NOT(ISERROR(SEARCH("NO CUMPLE",F22)))</formula>
    </cfRule>
  </conditionalFormatting>
  <conditionalFormatting sqref="F46 L46 R46">
    <cfRule type="containsText" dxfId="279" priority="140" operator="containsText" text="NO CUMPLE">
      <formula>NOT(ISERROR(SEARCH("NO CUMPLE",F46)))</formula>
    </cfRule>
  </conditionalFormatting>
  <conditionalFormatting sqref="F41 L41 R41">
    <cfRule type="containsText" dxfId="278" priority="146" operator="containsText" text="NO CUMPLE">
      <formula>NOT(ISERROR(SEARCH("NO CUMPLE",F41)))</formula>
    </cfRule>
  </conditionalFormatting>
  <conditionalFormatting sqref="F38 L38 R38">
    <cfRule type="containsText" dxfId="277" priority="145" operator="containsText" text="NO CUMPLE">
      <formula>NOT(ISERROR(SEARCH("NO CUMPLE",F38)))</formula>
    </cfRule>
  </conditionalFormatting>
  <conditionalFormatting sqref="F39 L39 R39">
    <cfRule type="containsText" dxfId="276" priority="144" operator="containsText" text="NO CUMPLE">
      <formula>NOT(ISERROR(SEARCH("NO CUMPLE",F39)))</formula>
    </cfRule>
  </conditionalFormatting>
  <conditionalFormatting sqref="R45">
    <cfRule type="containsText" dxfId="275" priority="139" operator="containsText" text="NO CUMPLE">
      <formula>NOT(ISERROR(SEARCH("NO CUMPLE",R45)))</formula>
    </cfRule>
  </conditionalFormatting>
  <conditionalFormatting sqref="F44 L44 R44">
    <cfRule type="containsText" dxfId="274" priority="138" operator="containsText" text="NO CUMPLE">
      <formula>NOT(ISERROR(SEARCH("NO CUMPLE",F44)))</formula>
    </cfRule>
  </conditionalFormatting>
  <conditionalFormatting sqref="F42 L42 R42">
    <cfRule type="containsText" dxfId="273" priority="136" operator="containsText" text="NO CUMPLE">
      <formula>NOT(ISERROR(SEARCH("NO CUMPLE",F42)))</formula>
    </cfRule>
  </conditionalFormatting>
  <conditionalFormatting sqref="C48:F48 I48:L48 O48:R48">
    <cfRule type="containsText" dxfId="272" priority="132" operator="containsText" text="NO CUMPLE">
      <formula>NOT(ISERROR(SEARCH("NO CUMPLE",C48)))</formula>
    </cfRule>
  </conditionalFormatting>
  <conditionalFormatting sqref="C33:F33 I33:L33 O33:R33">
    <cfRule type="containsText" dxfId="271" priority="129" operator="containsText" text="NO CUMPLE">
      <formula>NOT(ISERROR(SEARCH("NO CUMPLE",C33)))</formula>
    </cfRule>
  </conditionalFormatting>
  <conditionalFormatting sqref="F35">
    <cfRule type="containsText" dxfId="270" priority="128" operator="containsText" text="NO CUMPLE">
      <formula>NOT(ISERROR(SEARCH("NO CUMPLE",F35)))</formula>
    </cfRule>
  </conditionalFormatting>
  <conditionalFormatting sqref="F45">
    <cfRule type="containsText" dxfId="269" priority="122" operator="containsText" text="NO CUMPLE">
      <formula>NOT(ISERROR(SEARCH("NO CUMPLE",F45)))</formula>
    </cfRule>
  </conditionalFormatting>
  <conditionalFormatting sqref="F43">
    <cfRule type="containsText" dxfId="268" priority="123" operator="containsText" text="NO CUMPLE">
      <formula>NOT(ISERROR(SEARCH("NO CUMPLE",F43)))</formula>
    </cfRule>
  </conditionalFormatting>
  <conditionalFormatting sqref="F37">
    <cfRule type="containsText" dxfId="267" priority="120" operator="containsText" text="NO CUMPLE">
      <formula>NOT(ISERROR(SEARCH("NO CUMPLE",F37)))</formula>
    </cfRule>
  </conditionalFormatting>
  <conditionalFormatting sqref="L37">
    <cfRule type="containsText" dxfId="266" priority="106" operator="containsText" text="NO CUMPLE">
      <formula>NOT(ISERROR(SEARCH("NO CUMPLE",L37)))</formula>
    </cfRule>
  </conditionalFormatting>
  <conditionalFormatting sqref="L43">
    <cfRule type="containsText" dxfId="265" priority="105" operator="containsText" text="NO CUMPLE">
      <formula>NOT(ISERROR(SEARCH("NO CUMPLE",L43)))</formula>
    </cfRule>
  </conditionalFormatting>
  <conditionalFormatting sqref="R37">
    <cfRule type="containsText" dxfId="264" priority="100" operator="containsText" text="NO CUMPLE">
      <formula>NOT(ISERROR(SEARCH("NO CUMPLE",R37)))</formula>
    </cfRule>
  </conditionalFormatting>
  <conditionalFormatting sqref="R43">
    <cfRule type="containsText" dxfId="263" priority="99" operator="containsText" text="NO CUMPLE">
      <formula>NOT(ISERROR(SEARCH("NO CUMPLE",R43)))</formula>
    </cfRule>
  </conditionalFormatting>
  <conditionalFormatting sqref="C19:F19 I19:L19 O19:R19">
    <cfRule type="containsText" dxfId="262" priority="90" operator="containsText" text="NO CUMPLE">
      <formula>NOT(ISERROR(SEARCH("NO CUMPLE",C19)))</formula>
    </cfRule>
  </conditionalFormatting>
  <conditionalFormatting sqref="F10:F11 F13:F15">
    <cfRule type="containsText" dxfId="261" priority="89" operator="containsText" text="NO CUMPLE">
      <formula>NOT(ISERROR(SEARCH("NO CUMPLE",F10)))</formula>
    </cfRule>
  </conditionalFormatting>
  <conditionalFormatting sqref="F16">
    <cfRule type="containsText" dxfId="260" priority="88" operator="containsText" text="NO CUMPLE">
      <formula>NOT(ISERROR(SEARCH("NO CUMPLE",F16)))</formula>
    </cfRule>
  </conditionalFormatting>
  <conditionalFormatting sqref="F9">
    <cfRule type="containsText" dxfId="259" priority="87" operator="containsText" text="NO CUMPLE">
      <formula>NOT(ISERROR(SEARCH("NO CUMPLE",F9)))</formula>
    </cfRule>
  </conditionalFormatting>
  <conditionalFormatting sqref="R9 L9">
    <cfRule type="containsText" dxfId="258" priority="86" operator="containsText" text="NO CUMPLE">
      <formula>NOT(ISERROR(SEARCH("NO CUMPLE",L9)))</formula>
    </cfRule>
  </conditionalFormatting>
  <conditionalFormatting sqref="L10:L11">
    <cfRule type="containsText" dxfId="257" priority="85" operator="containsText" text="NO CUMPLE">
      <formula>NOT(ISERROR(SEARCH("NO CUMPLE",L10)))</formula>
    </cfRule>
  </conditionalFormatting>
  <conditionalFormatting sqref="L13:L15">
    <cfRule type="containsText" dxfId="256" priority="84" operator="containsText" text="NO CUMPLE">
      <formula>NOT(ISERROR(SEARCH("NO CUMPLE",L13)))</formula>
    </cfRule>
  </conditionalFormatting>
  <conditionalFormatting sqref="L16">
    <cfRule type="containsText" dxfId="255" priority="83" operator="containsText" text="NO CUMPLE">
      <formula>NOT(ISERROR(SEARCH("NO CUMPLE",L16)))</formula>
    </cfRule>
  </conditionalFormatting>
  <conditionalFormatting sqref="R10:R16">
    <cfRule type="containsText" dxfId="254" priority="82" operator="containsText" text="NO CUMPLE">
      <formula>NOT(ISERROR(SEARCH("NO CUMPLE",R10)))</formula>
    </cfRule>
  </conditionalFormatting>
  <conditionalFormatting sqref="F12">
    <cfRule type="containsText" dxfId="253" priority="81" operator="containsText" text="NO CUMPLE">
      <formula>NOT(ISERROR(SEARCH("NO CUMPLE",F12)))</formula>
    </cfRule>
  </conditionalFormatting>
  <conditionalFormatting sqref="L12">
    <cfRule type="containsText" dxfId="252" priority="80" operator="containsText" text="NO CUMPLE">
      <formula>NOT(ISERROR(SEARCH("NO CUMPLE",L12)))</formula>
    </cfRule>
  </conditionalFormatting>
  <conditionalFormatting sqref="C49">
    <cfRule type="containsText" dxfId="251" priority="75" operator="containsText" text="RECHAZADO">
      <formula>NOT(ISERROR(SEARCH("RECHAZADO",C49)))</formula>
    </cfRule>
    <cfRule type="containsText" dxfId="250" priority="76" operator="containsText" text="NO HABILITADO">
      <formula>NOT(ISERROR(SEARCH("NO HABILITADO",C49)))</formula>
    </cfRule>
  </conditionalFormatting>
  <conditionalFormatting sqref="U53 U20:X20 U30:X31">
    <cfRule type="containsText" dxfId="249" priority="74" operator="containsText" text="NO CUMPLE">
      <formula>NOT(ISERROR(SEARCH("NO CUMPLE",U20)))</formula>
    </cfRule>
  </conditionalFormatting>
  <conditionalFormatting sqref="U49 U53">
    <cfRule type="containsText" dxfId="248" priority="72" operator="containsText" text="RECHAZADO">
      <formula>NOT(ISERROR(SEARCH("RECHAZADO",U49)))</formula>
    </cfRule>
    <cfRule type="containsText" dxfId="247" priority="73" operator="containsText" text="NO HABILITADO">
      <formula>NOT(ISERROR(SEARCH("NO HABILITADO",U49)))</formula>
    </cfRule>
  </conditionalFormatting>
  <conditionalFormatting sqref="X40">
    <cfRule type="containsText" dxfId="246" priority="71" operator="containsText" text="NO CUMPLE">
      <formula>NOT(ISERROR(SEARCH("NO CUMPLE",X40)))</formula>
    </cfRule>
  </conditionalFormatting>
  <conditionalFormatting sqref="X46">
    <cfRule type="containsText" dxfId="245" priority="65" operator="containsText" text="NO CUMPLE">
      <formula>NOT(ISERROR(SEARCH("NO CUMPLE",X46)))</formula>
    </cfRule>
  </conditionalFormatting>
  <conditionalFormatting sqref="X41">
    <cfRule type="containsText" dxfId="244" priority="69" operator="containsText" text="NO CUMPLE">
      <formula>NOT(ISERROR(SEARCH("NO CUMPLE",X41)))</formula>
    </cfRule>
  </conditionalFormatting>
  <conditionalFormatting sqref="X38">
    <cfRule type="containsText" dxfId="243" priority="68" operator="containsText" text="NO CUMPLE">
      <formula>NOT(ISERROR(SEARCH("NO CUMPLE",X38)))</formula>
    </cfRule>
  </conditionalFormatting>
  <conditionalFormatting sqref="X39">
    <cfRule type="containsText" dxfId="242" priority="67" operator="containsText" text="NO CUMPLE">
      <formula>NOT(ISERROR(SEARCH("NO CUMPLE",X39)))</formula>
    </cfRule>
  </conditionalFormatting>
  <conditionalFormatting sqref="X45">
    <cfRule type="containsText" dxfId="241" priority="64" operator="containsText" text="NO CUMPLE">
      <formula>NOT(ISERROR(SEARCH("NO CUMPLE",X45)))</formula>
    </cfRule>
  </conditionalFormatting>
  <conditionalFormatting sqref="X44">
    <cfRule type="containsText" dxfId="240" priority="63" operator="containsText" text="NO CUMPLE">
      <formula>NOT(ISERROR(SEARCH("NO CUMPLE",X44)))</formula>
    </cfRule>
  </conditionalFormatting>
  <conditionalFormatting sqref="X42">
    <cfRule type="containsText" dxfId="239" priority="62" operator="containsText" text="NO CUMPLE">
      <formula>NOT(ISERROR(SEARCH("NO CUMPLE",X42)))</formula>
    </cfRule>
  </conditionalFormatting>
  <conditionalFormatting sqref="U48:X48">
    <cfRule type="containsText" dxfId="238" priority="59" operator="containsText" text="NO CUMPLE">
      <formula>NOT(ISERROR(SEARCH("NO CUMPLE",U48)))</formula>
    </cfRule>
  </conditionalFormatting>
  <conditionalFormatting sqref="U33:X33">
    <cfRule type="containsText" dxfId="237" priority="58" operator="containsText" text="NO CUMPLE">
      <formula>NOT(ISERROR(SEARCH("NO CUMPLE",U33)))</formula>
    </cfRule>
  </conditionalFormatting>
  <conditionalFormatting sqref="X37">
    <cfRule type="containsText" dxfId="236" priority="57" operator="containsText" text="NO CUMPLE">
      <formula>NOT(ISERROR(SEARCH("NO CUMPLE",X37)))</formula>
    </cfRule>
  </conditionalFormatting>
  <conditionalFormatting sqref="X43">
    <cfRule type="containsText" dxfId="235" priority="56" operator="containsText" text="NO CUMPLE">
      <formula>NOT(ISERROR(SEARCH("NO CUMPLE",X43)))</formula>
    </cfRule>
  </conditionalFormatting>
  <conditionalFormatting sqref="U19:X19">
    <cfRule type="containsText" dxfId="234" priority="50" operator="containsText" text="NO CUMPLE">
      <formula>NOT(ISERROR(SEARCH("NO CUMPLE",U19)))</formula>
    </cfRule>
  </conditionalFormatting>
  <conditionalFormatting sqref="X9">
    <cfRule type="containsText" dxfId="233" priority="49" operator="containsText" text="NO CUMPLE">
      <formula>NOT(ISERROR(SEARCH("NO CUMPLE",X9)))</formula>
    </cfRule>
  </conditionalFormatting>
  <conditionalFormatting sqref="X10:X16">
    <cfRule type="containsText" dxfId="232" priority="48" operator="containsText" text="NO CUMPLE">
      <formula>NOT(ISERROR(SEARCH("NO CUMPLE",X10)))</formula>
    </cfRule>
  </conditionalFormatting>
  <conditionalFormatting sqref="AA53 AA20:AD20 AA30:AD31">
    <cfRule type="containsText" dxfId="231" priority="47" operator="containsText" text="NO CUMPLE">
      <formula>NOT(ISERROR(SEARCH("NO CUMPLE",AA20)))</formula>
    </cfRule>
  </conditionalFormatting>
  <conditionalFormatting sqref="AA49 AA53">
    <cfRule type="containsText" dxfId="230" priority="45" operator="containsText" text="RECHAZADO">
      <formula>NOT(ISERROR(SEARCH("RECHAZADO",AA49)))</formula>
    </cfRule>
    <cfRule type="containsText" dxfId="229" priority="46" operator="containsText" text="NO HABILITADO">
      <formula>NOT(ISERROR(SEARCH("NO HABILITADO",AA49)))</formula>
    </cfRule>
  </conditionalFormatting>
  <conditionalFormatting sqref="AD40">
    <cfRule type="containsText" dxfId="228" priority="44" operator="containsText" text="NO CUMPLE">
      <formula>NOT(ISERROR(SEARCH("NO CUMPLE",AD40)))</formula>
    </cfRule>
  </conditionalFormatting>
  <conditionalFormatting sqref="AD46">
    <cfRule type="containsText" dxfId="227" priority="38" operator="containsText" text="NO CUMPLE">
      <formula>NOT(ISERROR(SEARCH("NO CUMPLE",AD46)))</formula>
    </cfRule>
  </conditionalFormatting>
  <conditionalFormatting sqref="AD41">
    <cfRule type="containsText" dxfId="226" priority="42" operator="containsText" text="NO CUMPLE">
      <formula>NOT(ISERROR(SEARCH("NO CUMPLE",AD41)))</formula>
    </cfRule>
  </conditionalFormatting>
  <conditionalFormatting sqref="AD38">
    <cfRule type="containsText" dxfId="225" priority="41" operator="containsText" text="NO CUMPLE">
      <formula>NOT(ISERROR(SEARCH("NO CUMPLE",AD38)))</formula>
    </cfRule>
  </conditionalFormatting>
  <conditionalFormatting sqref="AD39">
    <cfRule type="containsText" dxfId="224" priority="40" operator="containsText" text="NO CUMPLE">
      <formula>NOT(ISERROR(SEARCH("NO CUMPLE",AD39)))</formula>
    </cfRule>
  </conditionalFormatting>
  <conditionalFormatting sqref="AD45">
    <cfRule type="containsText" dxfId="223" priority="37" operator="containsText" text="NO CUMPLE">
      <formula>NOT(ISERROR(SEARCH("NO CUMPLE",AD45)))</formula>
    </cfRule>
  </conditionalFormatting>
  <conditionalFormatting sqref="AD44">
    <cfRule type="containsText" dxfId="222" priority="36" operator="containsText" text="NO CUMPLE">
      <formula>NOT(ISERROR(SEARCH("NO CUMPLE",AD44)))</formula>
    </cfRule>
  </conditionalFormatting>
  <conditionalFormatting sqref="AD42">
    <cfRule type="containsText" dxfId="221" priority="35" operator="containsText" text="NO CUMPLE">
      <formula>NOT(ISERROR(SEARCH("NO CUMPLE",AD42)))</formula>
    </cfRule>
  </conditionalFormatting>
  <conditionalFormatting sqref="AA48:AD48">
    <cfRule type="containsText" dxfId="220" priority="32" operator="containsText" text="NO CUMPLE">
      <formula>NOT(ISERROR(SEARCH("NO CUMPLE",AA48)))</formula>
    </cfRule>
  </conditionalFormatting>
  <conditionalFormatting sqref="AA33:AD33">
    <cfRule type="containsText" dxfId="219" priority="31" operator="containsText" text="NO CUMPLE">
      <formula>NOT(ISERROR(SEARCH("NO CUMPLE",AA33)))</formula>
    </cfRule>
  </conditionalFormatting>
  <conditionalFormatting sqref="AD37">
    <cfRule type="containsText" dxfId="218" priority="30" operator="containsText" text="NO CUMPLE">
      <formula>NOT(ISERROR(SEARCH("NO CUMPLE",AD37)))</formula>
    </cfRule>
  </conditionalFormatting>
  <conditionalFormatting sqref="AD43">
    <cfRule type="containsText" dxfId="217" priority="29" operator="containsText" text="NO CUMPLE">
      <formula>NOT(ISERROR(SEARCH("NO CUMPLE",AD43)))</formula>
    </cfRule>
  </conditionalFormatting>
  <conditionalFormatting sqref="AA19:AD19">
    <cfRule type="containsText" dxfId="216" priority="23" operator="containsText" text="NO CUMPLE">
      <formula>NOT(ISERROR(SEARCH("NO CUMPLE",AA19)))</formula>
    </cfRule>
  </conditionalFormatting>
  <conditionalFormatting sqref="AD9">
    <cfRule type="containsText" dxfId="215" priority="22" operator="containsText" text="NO CUMPLE">
      <formula>NOT(ISERROR(SEARCH("NO CUMPLE",AD9)))</formula>
    </cfRule>
  </conditionalFormatting>
  <conditionalFormatting sqref="AD10:AD16">
    <cfRule type="containsText" dxfId="214" priority="21" operator="containsText" text="NO CUMPLE">
      <formula>NOT(ISERROR(SEARCH("NO CUMPLE",AD10)))</formula>
    </cfRule>
  </conditionalFormatting>
  <conditionalFormatting sqref="F17">
    <cfRule type="containsText" dxfId="213" priority="20" operator="containsText" text="NO CUMPLE">
      <formula>NOT(ISERROR(SEARCH("NO CUMPLE",F17)))</formula>
    </cfRule>
  </conditionalFormatting>
  <conditionalFormatting sqref="L17">
    <cfRule type="containsText" dxfId="212" priority="19" operator="containsText" text="NO CUMPLE">
      <formula>NOT(ISERROR(SEARCH("NO CUMPLE",L17)))</formula>
    </cfRule>
  </conditionalFormatting>
  <conditionalFormatting sqref="R17">
    <cfRule type="containsText" dxfId="211" priority="18" operator="containsText" text="NO CUMPLE">
      <formula>NOT(ISERROR(SEARCH("NO CUMPLE",R17)))</formula>
    </cfRule>
  </conditionalFormatting>
  <conditionalFormatting sqref="X17">
    <cfRule type="containsText" dxfId="210" priority="17" operator="containsText" text="NO CUMPLE">
      <formula>NOT(ISERROR(SEARCH("NO CUMPLE",X17)))</formula>
    </cfRule>
  </conditionalFormatting>
  <conditionalFormatting sqref="AD17">
    <cfRule type="containsText" dxfId="209" priority="16" operator="containsText" text="NO CUMPLE">
      <formula>NOT(ISERROR(SEARCH("NO CUMPLE",AD17)))</formula>
    </cfRule>
  </conditionalFormatting>
  <conditionalFormatting sqref="L22">
    <cfRule type="containsText" dxfId="208" priority="15" operator="containsText" text="NO CUMPLE">
      <formula>NOT(ISERROR(SEARCH("NO CUMPLE",L22)))</formula>
    </cfRule>
  </conditionalFormatting>
  <conditionalFormatting sqref="R22">
    <cfRule type="containsText" dxfId="207" priority="14" operator="containsText" text="NO CUMPLE">
      <formula>NOT(ISERROR(SEARCH("NO CUMPLE",R22)))</formula>
    </cfRule>
  </conditionalFormatting>
  <conditionalFormatting sqref="X22">
    <cfRule type="containsText" dxfId="206" priority="13" operator="containsText" text="NO CUMPLE">
      <formula>NOT(ISERROR(SEARCH("NO CUMPLE",X22)))</formula>
    </cfRule>
  </conditionalFormatting>
  <conditionalFormatting sqref="AD22">
    <cfRule type="containsText" dxfId="205" priority="12" operator="containsText" text="NO CUMPLE">
      <formula>NOT(ISERROR(SEARCH("NO CUMPLE",AD22)))</formula>
    </cfRule>
  </conditionalFormatting>
  <conditionalFormatting sqref="F23:F28">
    <cfRule type="containsText" dxfId="204" priority="11" operator="containsText" text="NO CUMPLE">
      <formula>NOT(ISERROR(SEARCH("NO CUMPLE",F23)))</formula>
    </cfRule>
  </conditionalFormatting>
  <conditionalFormatting sqref="L23:L28">
    <cfRule type="containsText" dxfId="203" priority="10" operator="containsText" text="NO CUMPLE">
      <formula>NOT(ISERROR(SEARCH("NO CUMPLE",L23)))</formula>
    </cfRule>
  </conditionalFormatting>
  <conditionalFormatting sqref="AD35">
    <cfRule type="containsText" dxfId="202" priority="2" operator="containsText" text="NO CUMPLE">
      <formula>NOT(ISERROR(SEARCH("NO CUMPLE",AD35)))</formula>
    </cfRule>
  </conditionalFormatting>
  <conditionalFormatting sqref="R23:R28">
    <cfRule type="containsText" dxfId="201" priority="8" operator="containsText" text="NO CUMPLE">
      <formula>NOT(ISERROR(SEARCH("NO CUMPLE",R23)))</formula>
    </cfRule>
  </conditionalFormatting>
  <conditionalFormatting sqref="X23:X28">
    <cfRule type="containsText" dxfId="200" priority="7" operator="containsText" text="NO CUMPLE">
      <formula>NOT(ISERROR(SEARCH("NO CUMPLE",X23)))</formula>
    </cfRule>
  </conditionalFormatting>
  <conditionalFormatting sqref="AD23:AD28">
    <cfRule type="containsText" dxfId="199" priority="6" operator="containsText" text="NO CUMPLE">
      <formula>NOT(ISERROR(SEARCH("NO CUMPLE",AD23)))</formula>
    </cfRule>
  </conditionalFormatting>
  <conditionalFormatting sqref="L35">
    <cfRule type="containsText" dxfId="198" priority="5" operator="containsText" text="NO CUMPLE">
      <formula>NOT(ISERROR(SEARCH("NO CUMPLE",L35)))</formula>
    </cfRule>
  </conditionalFormatting>
  <conditionalFormatting sqref="R35">
    <cfRule type="containsText" dxfId="197" priority="4" operator="containsText" text="NO CUMPLE">
      <formula>NOT(ISERROR(SEARCH("NO CUMPLE",R35)))</formula>
    </cfRule>
  </conditionalFormatting>
  <conditionalFormatting sqref="X35">
    <cfRule type="containsText" dxfId="196" priority="3" operator="containsText" text="NO CUMPLE">
      <formula>NOT(ISERROR(SEARCH("NO CUMPLE",X35)))</formula>
    </cfRule>
  </conditionalFormatting>
  <conditionalFormatting sqref="L45">
    <cfRule type="containsText" dxfId="195" priority="1" operator="containsText" text="NO CUMPLE">
      <formula>NOT(ISERROR(SEARCH("NO CUMPLE",L45)))</formula>
    </cfRule>
  </conditionalFormatting>
  <dataValidations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xr:uid="{00000000-0002-0000-0A00-000000000000}">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2" manualBreakCount="2">
    <brk id="35" max="29" man="1"/>
    <brk id="49" max="16383" man="1"/>
  </rowBreaks>
  <colBreaks count="2" manualBreakCount="2">
    <brk id="6" max="1048575" man="1"/>
    <brk id="12" max="67"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1000000}">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xm:sqref>
        </x14:dataValidation>
        <x14:dataValidation type="list" allowBlank="1" showInputMessage="1" showErrorMessage="1" xr:uid="{00000000-0002-0000-0A00-000002000000}">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7">
    <tabColor theme="7" tint="-0.249977111117893"/>
  </sheetPr>
  <dimension ref="A1:AF162"/>
  <sheetViews>
    <sheetView showGridLines="0" topLeftCell="D39" zoomScale="80" zoomScaleNormal="80" zoomScaleSheetLayoutView="85" workbookViewId="0">
      <selection activeCell="J64" sqref="J64"/>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43" style="3" customWidth="1"/>
    <col min="6" max="6" width="14.7109375" style="3" customWidth="1"/>
    <col min="7" max="7" width="10.85546875" style="3" customWidth="1"/>
    <col min="8" max="8" width="23.140625" style="3" customWidth="1"/>
    <col min="9" max="9" width="16.7109375" style="3" customWidth="1"/>
    <col min="10" max="10" width="27.5703125" style="3" customWidth="1"/>
    <col min="11" max="11" width="7.85546875" style="3" customWidth="1"/>
    <col min="12" max="12" width="24" style="3" hidden="1" customWidth="1"/>
    <col min="13" max="13" width="2.42578125" style="1" hidden="1" customWidth="1"/>
    <col min="14" max="19" width="10.140625" style="1" hidden="1" customWidth="1"/>
    <col min="20" max="22" width="10.140625" style="3" hidden="1" customWidth="1"/>
    <col min="23" max="25" width="10.140625" style="3" customWidth="1"/>
    <col min="26" max="28" width="11" style="3" customWidth="1"/>
    <col min="29" max="29" width="14.7109375" style="3" customWidth="1"/>
    <col min="30" max="30" width="12.28515625" style="3" customWidth="1"/>
    <col min="31" max="32" width="11" style="3" customWidth="1"/>
    <col min="33" max="16384" width="11" style="3"/>
  </cols>
  <sheetData>
    <row r="1" spans="1:32" ht="117" customHeight="1">
      <c r="A1" s="583"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83"/>
      <c r="C1" s="583"/>
      <c r="D1" s="583"/>
      <c r="E1" s="583"/>
      <c r="F1" s="583"/>
      <c r="G1" s="583"/>
      <c r="H1" s="583"/>
      <c r="I1" s="583"/>
      <c r="J1" s="583"/>
      <c r="K1" s="307"/>
      <c r="L1" s="307"/>
      <c r="V1" s="2"/>
      <c r="AB1" s="2"/>
      <c r="AC1" s="2"/>
      <c r="AD1" s="2"/>
      <c r="AE1" s="2"/>
      <c r="AF1" s="2"/>
    </row>
    <row r="2" spans="1:32" ht="5.25" customHeight="1">
      <c r="A2" s="617"/>
      <c r="B2" s="617"/>
      <c r="C2" s="617"/>
      <c r="D2" s="617"/>
      <c r="E2" s="617"/>
      <c r="F2" s="617"/>
      <c r="G2" s="617"/>
      <c r="H2" s="617"/>
      <c r="I2" s="617"/>
      <c r="J2" s="617"/>
      <c r="K2" s="307"/>
      <c r="L2" s="307"/>
      <c r="T2" s="388" t="s">
        <v>95</v>
      </c>
      <c r="U2" s="388" t="s">
        <v>96</v>
      </c>
      <c r="V2" s="2"/>
      <c r="AB2" s="2"/>
      <c r="AC2" s="2"/>
      <c r="AD2" s="2"/>
      <c r="AE2" s="2"/>
      <c r="AF2" s="2"/>
    </row>
    <row r="3" spans="1:32" ht="21" customHeight="1">
      <c r="A3" s="618" t="s">
        <v>244</v>
      </c>
      <c r="B3" s="618"/>
      <c r="C3" s="618"/>
      <c r="D3" s="618"/>
      <c r="E3" s="618"/>
      <c r="F3" s="618"/>
      <c r="G3" s="618"/>
      <c r="H3" s="618"/>
      <c r="I3" s="618"/>
      <c r="J3" s="618"/>
      <c r="K3" s="4"/>
      <c r="L3" s="4"/>
      <c r="T3" s="290">
        <v>1984</v>
      </c>
      <c r="U3" s="291">
        <v>11298</v>
      </c>
      <c r="V3" s="2"/>
      <c r="AB3" s="2"/>
      <c r="AC3" s="2"/>
      <c r="AD3" s="2"/>
      <c r="AE3" s="2"/>
      <c r="AF3" s="2"/>
    </row>
    <row r="4" spans="1:32" ht="4.5" customHeight="1">
      <c r="A4" s="5"/>
      <c r="B4" s="4"/>
      <c r="C4" s="4"/>
      <c r="D4" s="4"/>
      <c r="E4" s="4"/>
      <c r="F4" s="6"/>
      <c r="G4" s="4"/>
      <c r="H4" s="7"/>
      <c r="I4" s="7"/>
      <c r="J4" s="4"/>
      <c r="K4" s="4"/>
      <c r="L4" s="4"/>
      <c r="T4" s="290">
        <v>1985</v>
      </c>
      <c r="U4" s="291">
        <v>13557.6</v>
      </c>
      <c r="V4" s="2"/>
      <c r="AB4" s="2"/>
      <c r="AC4" s="2"/>
      <c r="AD4" s="2"/>
      <c r="AE4" s="2"/>
      <c r="AF4" s="2"/>
    </row>
    <row r="5" spans="1:32" ht="25.5" customHeight="1">
      <c r="A5" s="619" t="s">
        <v>98</v>
      </c>
      <c r="B5" s="619"/>
      <c r="C5" s="619"/>
      <c r="D5" s="619"/>
      <c r="E5" s="619"/>
      <c r="F5" s="619"/>
      <c r="G5" s="619"/>
      <c r="H5" s="619"/>
      <c r="I5" s="619"/>
      <c r="J5" s="619"/>
      <c r="K5" s="8"/>
      <c r="L5" s="8"/>
      <c r="T5" s="290">
        <v>1986</v>
      </c>
      <c r="U5" s="291">
        <v>16811.400000000001</v>
      </c>
      <c r="V5" s="2"/>
      <c r="AB5" s="2"/>
      <c r="AC5" s="512"/>
      <c r="AD5" s="512"/>
      <c r="AE5" s="2"/>
      <c r="AF5" s="2"/>
    </row>
    <row r="6" spans="1:32" ht="40.5" customHeight="1">
      <c r="A6" s="620" t="s">
        <v>405</v>
      </c>
      <c r="B6" s="620"/>
      <c r="C6" s="620"/>
      <c r="D6" s="620"/>
      <c r="E6" s="620"/>
      <c r="F6" s="620"/>
      <c r="G6" s="620"/>
      <c r="H6" s="620"/>
      <c r="I6" s="620"/>
      <c r="J6" s="620"/>
      <c r="K6" s="528">
        <v>20</v>
      </c>
      <c r="L6" s="529">
        <f>+I15*25%</f>
        <v>382.37647745512913</v>
      </c>
      <c r="T6" s="290">
        <v>1987</v>
      </c>
      <c r="U6" s="291">
        <v>20509.8</v>
      </c>
      <c r="V6" s="2"/>
      <c r="W6" s="530">
        <v>0.25</v>
      </c>
      <c r="AB6" s="2"/>
      <c r="AC6" s="511"/>
      <c r="AD6" s="511"/>
      <c r="AE6" s="2"/>
      <c r="AF6" s="2"/>
    </row>
    <row r="7" spans="1:32" ht="51" customHeight="1">
      <c r="A7" s="623" t="s">
        <v>406</v>
      </c>
      <c r="B7" s="624"/>
      <c r="C7" s="624"/>
      <c r="D7" s="624"/>
      <c r="E7" s="624"/>
      <c r="F7" s="624"/>
      <c r="G7" s="624"/>
      <c r="H7" s="624"/>
      <c r="I7" s="624"/>
      <c r="J7" s="624"/>
      <c r="K7" s="528">
        <v>10</v>
      </c>
      <c r="L7" s="529">
        <f>+I15/2</f>
        <v>764.75295491025827</v>
      </c>
      <c r="T7" s="290">
        <v>1987</v>
      </c>
      <c r="U7" s="291">
        <v>20509.8</v>
      </c>
      <c r="V7" s="2"/>
      <c r="W7" s="530">
        <v>0.5</v>
      </c>
      <c r="AB7" s="2"/>
      <c r="AC7" s="511"/>
      <c r="AD7" s="511"/>
      <c r="AE7" s="2"/>
      <c r="AF7" s="2"/>
    </row>
    <row r="8" spans="1:32" ht="42.75" customHeight="1">
      <c r="A8" s="623" t="s">
        <v>407</v>
      </c>
      <c r="B8" s="624"/>
      <c r="C8" s="624"/>
      <c r="D8" s="624"/>
      <c r="E8" s="624"/>
      <c r="F8" s="624"/>
      <c r="G8" s="624"/>
      <c r="H8" s="624"/>
      <c r="I8" s="624"/>
      <c r="J8" s="624"/>
      <c r="K8" s="528">
        <v>20</v>
      </c>
      <c r="L8" s="529">
        <f>+I15*75%</f>
        <v>1147.1294323653874</v>
      </c>
      <c r="T8" s="290">
        <v>1987</v>
      </c>
      <c r="U8" s="291">
        <v>20509.8</v>
      </c>
      <c r="V8" s="2"/>
      <c r="W8" s="530">
        <v>0.75</v>
      </c>
      <c r="AB8" s="2"/>
      <c r="AC8" s="511"/>
      <c r="AD8" s="2"/>
      <c r="AE8" s="2"/>
      <c r="AF8" s="2"/>
    </row>
    <row r="9" spans="1:32" ht="35.25" customHeight="1">
      <c r="A9" s="623" t="s">
        <v>408</v>
      </c>
      <c r="B9" s="624"/>
      <c r="C9" s="624"/>
      <c r="D9" s="624"/>
      <c r="E9" s="624"/>
      <c r="F9" s="624"/>
      <c r="G9" s="624"/>
      <c r="H9" s="624"/>
      <c r="I9" s="624"/>
      <c r="J9" s="624"/>
      <c r="K9" s="9">
        <v>30</v>
      </c>
      <c r="L9" s="9"/>
      <c r="T9" s="290">
        <v>1987</v>
      </c>
      <c r="U9" s="291">
        <v>20509.8</v>
      </c>
      <c r="V9" s="2"/>
      <c r="AB9" s="2"/>
      <c r="AC9" s="2"/>
      <c r="AD9" s="2"/>
      <c r="AE9" s="2"/>
      <c r="AF9" s="2"/>
    </row>
    <row r="10" spans="1:32" ht="13.5" customHeight="1">
      <c r="A10" s="621"/>
      <c r="B10" s="622"/>
      <c r="C10" s="622"/>
      <c r="D10" s="622"/>
      <c r="E10" s="622"/>
      <c r="F10" s="622"/>
      <c r="G10" s="622"/>
      <c r="H10" s="622"/>
      <c r="I10" s="622"/>
      <c r="J10" s="622"/>
      <c r="K10" s="9"/>
      <c r="L10" s="9"/>
      <c r="T10" s="290">
        <v>1987</v>
      </c>
      <c r="U10" s="291">
        <v>20509.8</v>
      </c>
      <c r="V10" s="2"/>
      <c r="AB10" s="2"/>
      <c r="AC10" s="2"/>
      <c r="AD10" s="2"/>
      <c r="AE10" s="2"/>
      <c r="AF10" s="2"/>
    </row>
    <row r="11" spans="1:32" ht="6.75" hidden="1" customHeight="1">
      <c r="A11" s="621"/>
      <c r="B11" s="622"/>
      <c r="C11" s="622"/>
      <c r="D11" s="622"/>
      <c r="E11" s="622"/>
      <c r="F11" s="622"/>
      <c r="G11" s="622"/>
      <c r="H11" s="622"/>
      <c r="I11" s="622"/>
      <c r="J11" s="622"/>
      <c r="K11" s="9"/>
      <c r="L11" s="9"/>
      <c r="T11" s="290">
        <v>1987</v>
      </c>
      <c r="U11" s="291">
        <v>20509.8</v>
      </c>
      <c r="V11" s="2"/>
      <c r="AB11" s="2"/>
      <c r="AC11" s="2"/>
      <c r="AD11" s="2"/>
      <c r="AE11" s="2"/>
      <c r="AF11" s="2"/>
    </row>
    <row r="12" spans="1:32" ht="18.75" hidden="1" customHeight="1">
      <c r="A12" s="621"/>
      <c r="B12" s="622"/>
      <c r="C12" s="622"/>
      <c r="D12" s="622"/>
      <c r="E12" s="622"/>
      <c r="F12" s="622"/>
      <c r="G12" s="622"/>
      <c r="H12" s="622"/>
      <c r="I12" s="622"/>
      <c r="J12" s="622"/>
      <c r="K12" s="9">
        <v>30</v>
      </c>
      <c r="L12" s="9"/>
      <c r="T12" s="290">
        <v>1987</v>
      </c>
      <c r="U12" s="291">
        <v>20509.8</v>
      </c>
      <c r="V12" s="2"/>
      <c r="AB12" s="2"/>
      <c r="AC12" s="2"/>
      <c r="AD12" s="2"/>
      <c r="AE12" s="2"/>
      <c r="AF12" s="2"/>
    </row>
    <row r="13" spans="1:32" ht="27" customHeight="1" thickBot="1">
      <c r="A13" s="9"/>
      <c r="B13" s="9"/>
      <c r="C13" s="9"/>
      <c r="D13" s="9"/>
      <c r="E13" s="9"/>
      <c r="F13" s="10"/>
      <c r="G13" s="9"/>
      <c r="H13" s="11"/>
      <c r="J13" s="9"/>
      <c r="K13" s="1"/>
      <c r="L13" s="1"/>
      <c r="T13" s="290">
        <v>1988</v>
      </c>
      <c r="U13" s="291">
        <v>25637.4</v>
      </c>
      <c r="V13" s="2"/>
      <c r="AB13" s="2"/>
      <c r="AC13" s="2"/>
      <c r="AD13" s="2"/>
      <c r="AE13" s="2"/>
    </row>
    <row r="14" spans="1:32" ht="30" customHeight="1">
      <c r="A14" s="5"/>
      <c r="B14" s="12"/>
      <c r="C14" s="12"/>
      <c r="E14" s="13"/>
      <c r="F14" s="14"/>
      <c r="G14" s="15"/>
      <c r="H14" s="16"/>
      <c r="I14" s="389" t="s">
        <v>96</v>
      </c>
      <c r="J14" s="389">
        <f>+I15</f>
        <v>1529.5059098205165</v>
      </c>
      <c r="K14" s="534">
        <v>10</v>
      </c>
      <c r="L14" s="1"/>
      <c r="T14" s="290">
        <v>1989</v>
      </c>
      <c r="U14" s="291">
        <v>32559.599999999999</v>
      </c>
      <c r="V14" s="2"/>
      <c r="AB14" s="2"/>
      <c r="AC14" s="2"/>
      <c r="AD14" s="2"/>
      <c r="AE14" s="2"/>
    </row>
    <row r="15" spans="1:32" ht="28.5" customHeight="1">
      <c r="A15" s="5"/>
      <c r="B15" s="12"/>
      <c r="C15" s="12"/>
      <c r="D15" s="17"/>
      <c r="E15" s="390" t="s">
        <v>245</v>
      </c>
      <c r="F15" s="391">
        <f>+H16/H17</f>
        <v>1529.5059098205165</v>
      </c>
      <c r="G15" s="15"/>
      <c r="H15" s="16"/>
      <c r="I15" s="392">
        <f>H16/H17</f>
        <v>1529.5059098205165</v>
      </c>
      <c r="J15" s="389">
        <f>+I15*1.5</f>
        <v>2294.2588647307748</v>
      </c>
      <c r="K15" s="534">
        <v>20</v>
      </c>
      <c r="T15" s="290">
        <v>1990</v>
      </c>
      <c r="U15" s="291">
        <v>41025</v>
      </c>
      <c r="V15" s="2"/>
      <c r="AB15" s="2"/>
      <c r="AC15" s="2"/>
      <c r="AD15" s="2"/>
      <c r="AE15" s="2"/>
      <c r="AF15" s="2"/>
    </row>
    <row r="16" spans="1:32">
      <c r="A16" s="5"/>
      <c r="B16" s="12"/>
      <c r="C16" s="12"/>
      <c r="D16" s="17"/>
      <c r="E16" s="390" t="s">
        <v>99</v>
      </c>
      <c r="F16" s="485"/>
      <c r="G16" s="395" t="s">
        <v>100</v>
      </c>
      <c r="H16" s="396">
        <f>+'K-Kr Constructor'!B5</f>
        <v>1194914256</v>
      </c>
      <c r="I16" s="397" t="s">
        <v>96</v>
      </c>
      <c r="J16" s="389">
        <f>+I15*2</f>
        <v>3059.0118196410331</v>
      </c>
      <c r="K16" s="534">
        <v>30</v>
      </c>
      <c r="T16" s="290">
        <v>1991</v>
      </c>
      <c r="U16" s="291">
        <v>51716.1</v>
      </c>
      <c r="V16" s="2"/>
      <c r="AB16" s="2"/>
      <c r="AC16" s="2"/>
      <c r="AD16" s="2"/>
      <c r="AE16" s="2"/>
      <c r="AF16" s="2"/>
    </row>
    <row r="17" spans="1:32" ht="32.25" customHeight="1">
      <c r="A17" s="5"/>
      <c r="B17" s="12"/>
      <c r="C17" s="12"/>
      <c r="D17" s="12"/>
      <c r="E17" s="390"/>
      <c r="F17" s="398"/>
      <c r="G17" s="395" t="s">
        <v>101</v>
      </c>
      <c r="H17" s="396">
        <f>+'K-Kr Constructor'!B4</f>
        <v>781242</v>
      </c>
      <c r="I17" s="399"/>
      <c r="J17" s="25"/>
      <c r="K17" s="9"/>
      <c r="L17" s="9"/>
      <c r="T17" s="290">
        <v>1992</v>
      </c>
      <c r="U17" s="291">
        <v>65190</v>
      </c>
      <c r="V17" s="2"/>
      <c r="AB17" s="2"/>
      <c r="AC17" s="2"/>
      <c r="AD17" s="2"/>
      <c r="AE17" s="2"/>
      <c r="AF17" s="2"/>
    </row>
    <row r="18" spans="1:32" ht="22.5" customHeight="1">
      <c r="A18" s="5"/>
      <c r="B18" s="12"/>
      <c r="C18" s="12"/>
      <c r="D18" s="12"/>
      <c r="E18" s="25"/>
      <c r="F18" s="25"/>
      <c r="G18" s="19"/>
      <c r="H18" s="20"/>
      <c r="I18" s="25"/>
      <c r="J18" s="25"/>
      <c r="K18" s="18"/>
      <c r="L18" s="9"/>
      <c r="T18" s="290">
        <v>1993</v>
      </c>
      <c r="U18" s="291">
        <v>81510</v>
      </c>
      <c r="V18" s="2"/>
      <c r="AB18" s="2"/>
      <c r="AC18" s="2"/>
      <c r="AD18" s="2"/>
      <c r="AE18" s="2"/>
      <c r="AF18" s="2"/>
    </row>
    <row r="19" spans="1:32" ht="18" customHeight="1">
      <c r="A19" s="2"/>
      <c r="B19" s="18"/>
      <c r="C19" s="18"/>
      <c r="D19" s="18"/>
      <c r="E19" s="23"/>
      <c r="F19" s="22"/>
      <c r="G19" s="18"/>
      <c r="H19" s="18"/>
      <c r="I19" s="18"/>
      <c r="J19" s="18"/>
      <c r="K19" s="19"/>
      <c r="L19" s="21"/>
      <c r="T19" s="290">
        <v>1994</v>
      </c>
      <c r="U19" s="291">
        <v>98700</v>
      </c>
      <c r="V19" s="2"/>
      <c r="AB19" s="2"/>
      <c r="AC19" s="2"/>
      <c r="AD19" s="2"/>
      <c r="AE19" s="2"/>
      <c r="AF19" s="2"/>
    </row>
    <row r="20" spans="1:32">
      <c r="A20" s="2"/>
      <c r="B20" s="22" t="s">
        <v>102</v>
      </c>
      <c r="C20" s="24">
        <v>3</v>
      </c>
      <c r="D20" s="611" t="str">
        <f>VLOOKUP(C20,Conformación!$A$5:$N$129,2,FALSE)</f>
        <v>CONSORCIO INTRA</v>
      </c>
      <c r="E20" s="611"/>
      <c r="F20" s="611"/>
      <c r="G20" s="611"/>
      <c r="H20" s="611"/>
      <c r="I20" s="25"/>
      <c r="J20" s="19"/>
      <c r="K20" s="19"/>
      <c r="L20" s="18"/>
      <c r="T20" s="290">
        <v>1995</v>
      </c>
      <c r="U20" s="291">
        <v>118933.5</v>
      </c>
      <c r="V20" s="2"/>
      <c r="AB20" s="2"/>
      <c r="AC20" s="2"/>
      <c r="AD20" s="2"/>
      <c r="AE20" s="2"/>
      <c r="AF20" s="2"/>
    </row>
    <row r="21" spans="1:32">
      <c r="A21" s="2"/>
      <c r="B21" s="22"/>
      <c r="C21" s="22"/>
      <c r="D21" s="613" t="str">
        <f>VLOOKUP(C20,Conformación!$A$5:$N$129,4,FALSE)</f>
        <v xml:space="preserve">(Luis Rafael Castillo Vargas 60% - JORGE HEDDY MENESES RENGIFO 40% -  0%- 0%- 0%) </v>
      </c>
      <c r="E21" s="613"/>
      <c r="F21" s="613"/>
      <c r="G21" s="613"/>
      <c r="H21" s="613"/>
      <c r="I21" s="25"/>
      <c r="J21" s="19"/>
      <c r="K21" s="19"/>
      <c r="L21" s="18"/>
      <c r="T21" s="290">
        <v>1996</v>
      </c>
      <c r="U21" s="291">
        <v>142125</v>
      </c>
      <c r="V21" s="2"/>
      <c r="AB21" s="2"/>
      <c r="AC21" s="2"/>
      <c r="AD21" s="2"/>
      <c r="AE21" s="2"/>
      <c r="AF21" s="2"/>
    </row>
    <row r="22" spans="1:32">
      <c r="A22" s="2"/>
      <c r="B22" s="22"/>
      <c r="C22" s="22"/>
      <c r="D22" s="613"/>
      <c r="E22" s="613"/>
      <c r="F22" s="613"/>
      <c r="G22" s="613"/>
      <c r="H22" s="613"/>
      <c r="I22" s="25"/>
      <c r="J22" s="19"/>
      <c r="K22" s="2"/>
      <c r="L22" s="19"/>
      <c r="N22" s="30" t="s">
        <v>3</v>
      </c>
      <c r="O22" s="31"/>
      <c r="P22" s="31"/>
      <c r="Q22" s="31"/>
      <c r="R22" s="31"/>
      <c r="T22" s="290">
        <v>1997</v>
      </c>
      <c r="U22" s="291">
        <v>172005</v>
      </c>
      <c r="V22" s="2"/>
      <c r="AB22" s="2"/>
      <c r="AC22" s="2"/>
      <c r="AD22" s="2"/>
      <c r="AE22" s="2"/>
      <c r="AF22" s="2"/>
    </row>
    <row r="23" spans="1:32" s="27" customFormat="1" ht="15" customHeight="1">
      <c r="A23" s="2"/>
      <c r="B23" s="2"/>
      <c r="C23" s="2"/>
      <c r="D23" s="2"/>
      <c r="E23" s="2"/>
      <c r="F23" s="28"/>
      <c r="G23" s="19"/>
      <c r="H23" s="20"/>
      <c r="I23" s="29"/>
      <c r="J23" s="2"/>
      <c r="K23" s="33"/>
      <c r="L23" s="19"/>
      <c r="M23" s="1"/>
      <c r="N23" s="290" t="str">
        <f>+F38</f>
        <v>Luis Rafael Castillo Vargas</v>
      </c>
      <c r="O23" s="290" t="str">
        <f>+F39</f>
        <v>JORGE HEDDY MENESES RENGIFO</v>
      </c>
      <c r="P23" s="290">
        <f>+F40</f>
        <v>0</v>
      </c>
      <c r="Q23" s="290">
        <f>+F41</f>
        <v>0</v>
      </c>
      <c r="R23" s="290">
        <f>+F42</f>
        <v>0</v>
      </c>
      <c r="S23" s="1"/>
      <c r="T23" s="290">
        <v>1998</v>
      </c>
      <c r="U23" s="291">
        <v>203826</v>
      </c>
      <c r="V23" s="26"/>
      <c r="AB23" s="26"/>
      <c r="AC23" s="26"/>
      <c r="AD23" s="26"/>
      <c r="AE23" s="26"/>
      <c r="AF23" s="26"/>
    </row>
    <row r="24" spans="1:32" ht="45.75" customHeight="1">
      <c r="A24" s="400" t="s">
        <v>103</v>
      </c>
      <c r="B24" s="400" t="s">
        <v>104</v>
      </c>
      <c r="C24" s="32" t="s">
        <v>105</v>
      </c>
      <c r="D24" s="32" t="s">
        <v>106</v>
      </c>
      <c r="E24" s="400" t="s">
        <v>107</v>
      </c>
      <c r="F24" s="401" t="s">
        <v>108</v>
      </c>
      <c r="G24" s="400" t="s">
        <v>109</v>
      </c>
      <c r="H24" s="389" t="s">
        <v>110</v>
      </c>
      <c r="I24" s="389" t="str">
        <f>+I$14</f>
        <v>SMMLV</v>
      </c>
      <c r="J24" s="400" t="s">
        <v>246</v>
      </c>
      <c r="K24" s="34"/>
      <c r="L24" s="400" t="s">
        <v>59</v>
      </c>
      <c r="N24" s="402">
        <f>+IF(C25=$N$23,I25,0)</f>
        <v>0</v>
      </c>
      <c r="O24" s="402">
        <f>+IF(C25=$O$23,I25,0)</f>
        <v>1014.6103896103896</v>
      </c>
      <c r="P24" s="402">
        <f>+IF(C25=$P$23,I25,0)</f>
        <v>0</v>
      </c>
      <c r="Q24" s="402">
        <f>+IF(C25=$Q$23,I25,0)</f>
        <v>0</v>
      </c>
      <c r="R24" s="402">
        <f>+IF(C25=$R$23,I25,0)</f>
        <v>0</v>
      </c>
      <c r="S24" s="27"/>
      <c r="T24" s="290">
        <v>1999</v>
      </c>
      <c r="U24" s="291">
        <v>236460</v>
      </c>
      <c r="V24" s="2"/>
      <c r="AB24" s="2"/>
      <c r="AC24" s="2"/>
      <c r="AD24" s="2"/>
      <c r="AE24" s="2"/>
      <c r="AF24" s="2"/>
    </row>
    <row r="25" spans="1:32" ht="63" customHeight="1">
      <c r="A25" s="347">
        <v>1</v>
      </c>
      <c r="B25" s="538" t="s">
        <v>400</v>
      </c>
      <c r="C25" s="405" t="s">
        <v>420</v>
      </c>
      <c r="D25" s="411">
        <v>0.25</v>
      </c>
      <c r="E25" s="537" t="s">
        <v>452</v>
      </c>
      <c r="F25" s="407">
        <v>41698</v>
      </c>
      <c r="G25" s="405"/>
      <c r="H25" s="408">
        <v>2500000000</v>
      </c>
      <c r="I25" s="409">
        <f>IF(F25=0,0,IF(F25&lt;$F$14,"FUERA DE TIEMPO",H25*D25/VLOOKUP(YEAR(F25),$T$3:$U$43,2,0)))</f>
        <v>1014.6103896103896</v>
      </c>
      <c r="J25" s="405">
        <v>10</v>
      </c>
      <c r="K25" s="34">
        <v>1</v>
      </c>
      <c r="L25" s="539">
        <v>94</v>
      </c>
      <c r="N25" s="402">
        <f t="shared" ref="N25:N33" si="0">+IF(C26=$N$23,I26,0)</f>
        <v>0</v>
      </c>
      <c r="O25" s="402">
        <f t="shared" ref="O25:O33" si="1">+IF(C26=$O$23,I26,0)</f>
        <v>347.91029252437704</v>
      </c>
      <c r="P25" s="402">
        <f t="shared" ref="P25:P33" si="2">+IF(C26=$P$23,I26,0)</f>
        <v>0</v>
      </c>
      <c r="Q25" s="402">
        <f t="shared" ref="Q25:Q33" si="3">+IF(C26=$Q$23,I26,0)</f>
        <v>0</v>
      </c>
      <c r="R25" s="402">
        <f t="shared" ref="R25:R33" si="4">+IF(C26=$R$23,I26,0)</f>
        <v>0</v>
      </c>
      <c r="T25" s="290">
        <v>2000</v>
      </c>
      <c r="U25" s="291">
        <v>260100</v>
      </c>
      <c r="V25" s="2"/>
      <c r="AB25" s="2"/>
      <c r="AC25" s="2"/>
      <c r="AD25" s="2"/>
      <c r="AE25" s="2"/>
      <c r="AF25" s="2"/>
    </row>
    <row r="26" spans="1:32" ht="89.25">
      <c r="A26" s="347">
        <v>2</v>
      </c>
      <c r="B26" s="538" t="s">
        <v>400</v>
      </c>
      <c r="C26" s="405" t="s">
        <v>420</v>
      </c>
      <c r="D26" s="411">
        <v>1</v>
      </c>
      <c r="E26" s="537" t="s">
        <v>453</v>
      </c>
      <c r="F26" s="407">
        <v>39655</v>
      </c>
      <c r="G26" s="405"/>
      <c r="H26" s="408">
        <v>160560600</v>
      </c>
      <c r="I26" s="409">
        <f>IF(F26=0,0,IF(F26&lt;$F$14,"FUERA DE TIEMPO",H26*D26/VLOOKUP(YEAR(F26),$T$3:$U$40,2,0)))</f>
        <v>347.91029252437704</v>
      </c>
      <c r="J26" s="405">
        <v>10</v>
      </c>
      <c r="K26" s="34">
        <f t="shared" ref="K26:K35" si="5">+IF(I26&gt;=$I$15,1,0)</f>
        <v>0</v>
      </c>
      <c r="L26" s="539">
        <v>8</v>
      </c>
      <c r="M26" s="27"/>
      <c r="N26" s="402">
        <f t="shared" si="0"/>
        <v>0</v>
      </c>
      <c r="O26" s="402">
        <f t="shared" si="1"/>
        <v>795.84330097087377</v>
      </c>
      <c r="P26" s="402">
        <f t="shared" si="2"/>
        <v>0</v>
      </c>
      <c r="Q26" s="402">
        <f t="shared" si="3"/>
        <v>0</v>
      </c>
      <c r="R26" s="402">
        <f t="shared" si="4"/>
        <v>0</v>
      </c>
      <c r="T26" s="290">
        <v>2001</v>
      </c>
      <c r="U26" s="291">
        <v>286000</v>
      </c>
      <c r="V26" s="2"/>
      <c r="AB26" s="2"/>
      <c r="AC26" s="2"/>
      <c r="AD26" s="2"/>
      <c r="AE26" s="2"/>
      <c r="AF26" s="2"/>
    </row>
    <row r="27" spans="1:32" ht="76.5">
      <c r="A27" s="282">
        <v>3</v>
      </c>
      <c r="B27" s="538" t="s">
        <v>400</v>
      </c>
      <c r="C27" s="405" t="s">
        <v>420</v>
      </c>
      <c r="D27" s="411">
        <v>0.4</v>
      </c>
      <c r="E27" s="537" t="s">
        <v>454</v>
      </c>
      <c r="F27" s="407">
        <v>40745</v>
      </c>
      <c r="G27" s="405"/>
      <c r="H27" s="408">
        <v>1065634180</v>
      </c>
      <c r="I27" s="409">
        <f>IF(F27=0,0,IF(F27&lt;$F$14,"FUERA DE TIEMPO",H27*D27/VLOOKUP(YEAR(F27),$T$3:$U$46,2,0)))</f>
        <v>795.84330097087377</v>
      </c>
      <c r="J27" s="405">
        <v>10</v>
      </c>
      <c r="K27" s="34">
        <f t="shared" si="5"/>
        <v>0</v>
      </c>
      <c r="L27" s="539">
        <v>15</v>
      </c>
      <c r="N27" s="402">
        <f>+IF(C29=$N$23,I29,0)</f>
        <v>0</v>
      </c>
      <c r="O27" s="402">
        <f>+IF(C29=$O$23,I29,0)</f>
        <v>0</v>
      </c>
      <c r="P27" s="402">
        <f>+IF(C29=$P$23,I29,0)</f>
        <v>0</v>
      </c>
      <c r="Q27" s="402">
        <f>+IF(C29=$Q$23,I29,0)</f>
        <v>0</v>
      </c>
      <c r="R27" s="402">
        <f>+IF(C29=$R$23,I29,0)</f>
        <v>0</v>
      </c>
      <c r="T27" s="290">
        <v>2002</v>
      </c>
      <c r="U27" s="291">
        <v>309000</v>
      </c>
      <c r="V27" s="2"/>
      <c r="AB27" s="2"/>
      <c r="AC27" s="2"/>
      <c r="AD27" s="2"/>
      <c r="AE27" s="2"/>
      <c r="AF27" s="2"/>
    </row>
    <row r="28" spans="1:32" ht="48" customHeight="1">
      <c r="A28" s="282">
        <v>4</v>
      </c>
      <c r="B28" s="538" t="s">
        <v>400</v>
      </c>
      <c r="C28" s="405" t="s">
        <v>420</v>
      </c>
      <c r="D28" s="411">
        <v>1</v>
      </c>
      <c r="E28" s="537" t="s">
        <v>455</v>
      </c>
      <c r="F28" s="407">
        <v>41201</v>
      </c>
      <c r="G28" s="405"/>
      <c r="H28" s="408">
        <v>237194842.99000001</v>
      </c>
      <c r="I28" s="409">
        <f>IF(F28=0,0,IF(F28&lt;$F$14,"FUERA DE TIEMPO",H28*D28/VLOOKUP(YEAR(F28),$T$3:$U$46,2,0)))</f>
        <v>418.55451383448036</v>
      </c>
      <c r="J28" s="405">
        <v>20</v>
      </c>
      <c r="K28" s="34"/>
      <c r="L28" s="539">
        <v>51</v>
      </c>
      <c r="N28" s="402"/>
      <c r="O28" s="402"/>
      <c r="P28" s="402"/>
      <c r="Q28" s="402"/>
      <c r="R28" s="402"/>
      <c r="T28" s="290"/>
      <c r="U28" s="291"/>
      <c r="V28" s="2"/>
      <c r="AB28" s="2"/>
      <c r="AC28" s="2"/>
      <c r="AD28" s="2"/>
      <c r="AE28" s="2"/>
      <c r="AF28" s="2"/>
    </row>
    <row r="29" spans="1:32" ht="12.75">
      <c r="A29" s="282">
        <v>5</v>
      </c>
      <c r="B29" s="538"/>
      <c r="C29" s="405"/>
      <c r="D29" s="411"/>
      <c r="E29" s="537"/>
      <c r="F29" s="407"/>
      <c r="G29" s="405"/>
      <c r="H29" s="408"/>
      <c r="I29" s="409">
        <f>IF(F29=0,0,IF(F29&lt;$F$14,"FUERA DE TIEMPO",H29*D29/VLOOKUP(YEAR(F29),$T$3:$U$42,2,0)))</f>
        <v>0</v>
      </c>
      <c r="J29" s="410"/>
      <c r="K29" s="34">
        <f t="shared" si="5"/>
        <v>0</v>
      </c>
      <c r="L29" s="539">
        <v>6</v>
      </c>
      <c r="N29" s="402">
        <f t="shared" si="0"/>
        <v>0</v>
      </c>
      <c r="O29" s="402">
        <f t="shared" si="1"/>
        <v>0</v>
      </c>
      <c r="P29" s="402">
        <f t="shared" si="2"/>
        <v>0</v>
      </c>
      <c r="Q29" s="402">
        <f t="shared" si="3"/>
        <v>0</v>
      </c>
      <c r="R29" s="402">
        <f t="shared" si="4"/>
        <v>0</v>
      </c>
      <c r="T29" s="290">
        <v>2003</v>
      </c>
      <c r="U29" s="291">
        <v>332000</v>
      </c>
      <c r="V29" s="2"/>
      <c r="AB29" s="2"/>
      <c r="AC29" s="2"/>
      <c r="AD29" s="2"/>
      <c r="AE29" s="2"/>
      <c r="AF29" s="2"/>
    </row>
    <row r="30" spans="1:32" hidden="1">
      <c r="A30" s="388">
        <v>5</v>
      </c>
      <c r="B30" s="412"/>
      <c r="C30" s="412"/>
      <c r="D30" s="413"/>
      <c r="E30" s="412"/>
      <c r="F30" s="414"/>
      <c r="G30" s="412"/>
      <c r="H30" s="415"/>
      <c r="I30" s="409">
        <f>IF(F30=0,0,IF(F30&lt;$F$14,"FUERA DE TIEMPO",H30*D30/VLOOKUP(YEAR(F30),$T$3:$U$39,2,0)))</f>
        <v>0</v>
      </c>
      <c r="J30" s="410"/>
      <c r="K30" s="34">
        <f t="shared" si="5"/>
        <v>0</v>
      </c>
      <c r="L30" s="504"/>
      <c r="N30" s="402">
        <f t="shared" si="0"/>
        <v>0</v>
      </c>
      <c r="O30" s="402">
        <f t="shared" si="1"/>
        <v>0</v>
      </c>
      <c r="P30" s="402">
        <f t="shared" si="2"/>
        <v>0</v>
      </c>
      <c r="Q30" s="402">
        <f t="shared" si="3"/>
        <v>0</v>
      </c>
      <c r="R30" s="402">
        <f t="shared" si="4"/>
        <v>0</v>
      </c>
      <c r="T30" s="290">
        <v>2004</v>
      </c>
      <c r="U30" s="291">
        <v>358000</v>
      </c>
      <c r="V30" s="2"/>
      <c r="AB30" s="2"/>
      <c r="AC30" s="2"/>
      <c r="AD30" s="2"/>
      <c r="AE30" s="2"/>
      <c r="AF30" s="2"/>
    </row>
    <row r="31" spans="1:32" hidden="1">
      <c r="A31" s="388">
        <v>6</v>
      </c>
      <c r="B31" s="412"/>
      <c r="C31" s="412"/>
      <c r="D31" s="413"/>
      <c r="E31" s="412"/>
      <c r="F31" s="414"/>
      <c r="G31" s="412"/>
      <c r="H31" s="415"/>
      <c r="I31" s="409">
        <f>IF(F31=0,0,IF(F31&lt;$F$14,"FUERA DE TIEMPO",H31*D31/VLOOKUP(YEAR(F31),$T$3:$U$38,2,0)))</f>
        <v>0</v>
      </c>
      <c r="J31" s="410"/>
      <c r="K31" s="34">
        <f t="shared" si="5"/>
        <v>0</v>
      </c>
      <c r="L31" s="505"/>
      <c r="N31" s="402">
        <f t="shared" si="0"/>
        <v>0</v>
      </c>
      <c r="O31" s="402">
        <f t="shared" si="1"/>
        <v>0</v>
      </c>
      <c r="P31" s="402">
        <f t="shared" si="2"/>
        <v>0</v>
      </c>
      <c r="Q31" s="402">
        <f t="shared" si="3"/>
        <v>0</v>
      </c>
      <c r="R31" s="402">
        <f t="shared" si="4"/>
        <v>0</v>
      </c>
      <c r="T31" s="290">
        <v>2005</v>
      </c>
      <c r="U31" s="291">
        <v>381500</v>
      </c>
      <c r="V31" s="2"/>
      <c r="AB31" s="2"/>
      <c r="AC31" s="2"/>
      <c r="AD31" s="2"/>
      <c r="AE31" s="2"/>
      <c r="AF31" s="2"/>
    </row>
    <row r="32" spans="1:32" hidden="1">
      <c r="A32" s="388">
        <v>7</v>
      </c>
      <c r="B32" s="412"/>
      <c r="C32" s="412"/>
      <c r="D32" s="413"/>
      <c r="E32" s="412"/>
      <c r="F32" s="414"/>
      <c r="G32" s="412"/>
      <c r="H32" s="415"/>
      <c r="I32" s="409">
        <f>IF(F32=0,0,IF(F32&lt;$F$14,"FUERA DE TIEMPO",H32*D32/VLOOKUP(YEAR(F32),$T$3:$U$38,2,0)))</f>
        <v>0</v>
      </c>
      <c r="J32" s="416"/>
      <c r="K32" s="34">
        <f t="shared" si="5"/>
        <v>0</v>
      </c>
      <c r="L32" s="34"/>
      <c r="N32" s="402">
        <f t="shared" si="0"/>
        <v>0</v>
      </c>
      <c r="O32" s="402">
        <f t="shared" si="1"/>
        <v>0</v>
      </c>
      <c r="P32" s="402">
        <f t="shared" si="2"/>
        <v>0</v>
      </c>
      <c r="Q32" s="402">
        <f t="shared" si="3"/>
        <v>0</v>
      </c>
      <c r="R32" s="402">
        <f t="shared" si="4"/>
        <v>0</v>
      </c>
      <c r="T32" s="290">
        <v>2006</v>
      </c>
      <c r="U32" s="291">
        <v>408000</v>
      </c>
      <c r="V32" s="2"/>
      <c r="AB32" s="2"/>
      <c r="AC32" s="2"/>
      <c r="AD32" s="2"/>
      <c r="AE32" s="2"/>
      <c r="AF32" s="2"/>
    </row>
    <row r="33" spans="1:32" hidden="1">
      <c r="A33" s="388">
        <v>8</v>
      </c>
      <c r="B33" s="412"/>
      <c r="C33" s="412"/>
      <c r="D33" s="413"/>
      <c r="E33" s="412"/>
      <c r="F33" s="414"/>
      <c r="G33" s="412"/>
      <c r="H33" s="415"/>
      <c r="I33" s="409">
        <f>IF(F33=0,0,IF(F33&lt;$F$14,"FUERA DE TIEMPO",H33*D33/VLOOKUP(YEAR(F33),$T$3:$U$38,2,0)))</f>
        <v>0</v>
      </c>
      <c r="J33" s="410"/>
      <c r="K33" s="34">
        <f t="shared" si="5"/>
        <v>0</v>
      </c>
      <c r="L33" s="34"/>
      <c r="N33" s="402">
        <f t="shared" si="0"/>
        <v>0</v>
      </c>
      <c r="O33" s="402">
        <f t="shared" si="1"/>
        <v>0</v>
      </c>
      <c r="P33" s="402">
        <f t="shared" si="2"/>
        <v>0</v>
      </c>
      <c r="Q33" s="402">
        <f t="shared" si="3"/>
        <v>0</v>
      </c>
      <c r="R33" s="402">
        <f t="shared" si="4"/>
        <v>0</v>
      </c>
      <c r="T33" s="290">
        <v>2007</v>
      </c>
      <c r="U33" s="291">
        <v>433700</v>
      </c>
      <c r="V33" s="2"/>
      <c r="AB33" s="2"/>
      <c r="AC33" s="2"/>
      <c r="AD33" s="2"/>
      <c r="AE33" s="2"/>
      <c r="AF33" s="2"/>
    </row>
    <row r="34" spans="1:32" hidden="1">
      <c r="A34" s="388">
        <v>9</v>
      </c>
      <c r="B34" s="412"/>
      <c r="C34" s="412"/>
      <c r="D34" s="413"/>
      <c r="E34" s="412"/>
      <c r="F34" s="414"/>
      <c r="G34" s="412"/>
      <c r="H34" s="415"/>
      <c r="I34" s="409">
        <f>IF(F34=0,0,IF(F34&lt;$F$14,"FUERA DE TIEMPO",H34*D34/VLOOKUP(YEAR(F34),$T$3:$U$38,2,0)))</f>
        <v>0</v>
      </c>
      <c r="J34" s="416"/>
      <c r="K34" s="34">
        <f t="shared" si="5"/>
        <v>0</v>
      </c>
      <c r="L34" s="34"/>
      <c r="N34" s="39">
        <f>SUM(N24:N33)</f>
        <v>0</v>
      </c>
      <c r="O34" s="39">
        <f>SUM(O24:O33)</f>
        <v>2158.3639831056403</v>
      </c>
      <c r="P34" s="39">
        <f>SUM(P24:P33)</f>
        <v>0</v>
      </c>
      <c r="Q34" s="39">
        <f>SUM(Q24:Q33)</f>
        <v>0</v>
      </c>
      <c r="R34" s="39">
        <f>SUM(R24:R33)</f>
        <v>0</v>
      </c>
      <c r="T34" s="417">
        <v>2008</v>
      </c>
      <c r="U34" s="291">
        <v>461500</v>
      </c>
      <c r="V34" s="2"/>
      <c r="AB34" s="2"/>
      <c r="AC34" s="2"/>
      <c r="AD34" s="2"/>
      <c r="AE34" s="2"/>
      <c r="AF34" s="2"/>
    </row>
    <row r="35" spans="1:32" hidden="1">
      <c r="A35" s="388">
        <v>10</v>
      </c>
      <c r="B35" s="412"/>
      <c r="C35" s="412"/>
      <c r="D35" s="413"/>
      <c r="E35" s="412"/>
      <c r="F35" s="414"/>
      <c r="G35" s="412"/>
      <c r="H35" s="415"/>
      <c r="I35" s="409">
        <f>IF(F35=0,0,IF(F35&lt;$F$14,"FUERA DE TIEMPO",H35*D35/VLOOKUP(YEAR(F35),$T$3:$U$38,2,0)))</f>
        <v>0</v>
      </c>
      <c r="J35" s="416"/>
      <c r="K35" s="34">
        <f t="shared" si="5"/>
        <v>0</v>
      </c>
      <c r="L35" s="34"/>
      <c r="T35" s="417">
        <v>2009</v>
      </c>
      <c r="U35" s="291">
        <v>496900</v>
      </c>
      <c r="V35" s="2"/>
      <c r="AB35" s="2"/>
      <c r="AC35" s="2"/>
      <c r="AD35" s="2"/>
      <c r="AE35" s="2"/>
      <c r="AF35" s="2"/>
    </row>
    <row r="36" spans="1:32" ht="15.75">
      <c r="A36" s="2"/>
      <c r="B36" s="2"/>
      <c r="C36"/>
      <c r="D36" s="2"/>
      <c r="E36" s="2"/>
      <c r="F36" s="37"/>
      <c r="G36" s="19"/>
      <c r="H36"/>
      <c r="I36" s="486" t="s">
        <v>112</v>
      </c>
      <c r="J36" s="487">
        <v>0</v>
      </c>
      <c r="K36" s="19">
        <f>SUM(K25:K35)</f>
        <v>1</v>
      </c>
      <c r="L36" s="34"/>
      <c r="S36" s="35"/>
      <c r="T36" s="417">
        <v>2010</v>
      </c>
      <c r="U36" s="291">
        <v>515000</v>
      </c>
      <c r="V36" s="19"/>
      <c r="AB36" s="19"/>
      <c r="AC36" s="19"/>
      <c r="AD36" s="19"/>
      <c r="AE36" s="19"/>
      <c r="AF36" s="19"/>
    </row>
    <row r="37" spans="1:32" ht="12.75">
      <c r="A37" s="19"/>
      <c r="B37" s="710" t="s">
        <v>113</v>
      </c>
      <c r="C37" s="710"/>
      <c r="D37" s="710"/>
      <c r="E37" s="19"/>
      <c r="F37" s="28"/>
      <c r="G37" s="40"/>
      <c r="H37" s="41"/>
      <c r="I37" s="488" t="str">
        <f>+IF(OR(K36=0,I43&gt;=1),"NO CUMPLE","CUMPLE")</f>
        <v>CUMPLE</v>
      </c>
      <c r="J37"/>
      <c r="K37" s="19"/>
      <c r="L37" s="19"/>
      <c r="S37" s="35"/>
      <c r="T37" s="417">
        <v>2011</v>
      </c>
      <c r="U37" s="291">
        <v>535600</v>
      </c>
      <c r="V37" s="19"/>
      <c r="AB37" s="19"/>
      <c r="AC37" s="19"/>
      <c r="AD37" s="19"/>
      <c r="AE37" s="19"/>
      <c r="AF37" s="19"/>
    </row>
    <row r="38" spans="1:32">
      <c r="A38" s="19"/>
      <c r="B38" s="710"/>
      <c r="C38" s="710"/>
      <c r="D38" s="710"/>
      <c r="E38" s="19"/>
      <c r="F38" s="42" t="str">
        <f>VLOOKUP(C20,Conformación!$A$5:$N$129,5,FALSE)</f>
        <v>Luis Rafael Castillo Vargas</v>
      </c>
      <c r="G38" s="43">
        <f>VLOOKUP(C20,Conformación!$A$5:$N$129,6,FALSE)</f>
        <v>0.6</v>
      </c>
      <c r="H38" s="44">
        <f>+N34</f>
        <v>0</v>
      </c>
      <c r="I38" s="19" t="str">
        <f>+IF(H38&lt;MAX(H38:H42),"",IF(H38=MAX(H38:H42)*AND(SUM(H38:H42)&gt;MAX(H38:H42))*AND((G38&gt;=0.51)),"V.Bo.",IF(H38=MAX(H38:H42)*AND(H38=SUM(H38:H42))*AND(G38&gt;=0.6),"V.Bo.","NO CUMPLE")))</f>
        <v/>
      </c>
      <c r="J38" s="19"/>
      <c r="K38" s="19"/>
      <c r="L38" s="19"/>
      <c r="M38" s="35"/>
      <c r="N38" s="35"/>
      <c r="O38" s="35"/>
      <c r="P38" s="35"/>
      <c r="Q38" s="35"/>
      <c r="R38" s="35"/>
      <c r="S38" s="35"/>
      <c r="T38" s="417">
        <v>2012</v>
      </c>
      <c r="U38" s="291">
        <v>566700</v>
      </c>
      <c r="V38" s="19"/>
      <c r="AB38" s="19"/>
      <c r="AC38" s="19"/>
      <c r="AD38" s="19"/>
      <c r="AE38" s="19"/>
      <c r="AF38" s="19"/>
    </row>
    <row r="39" spans="1:32">
      <c r="A39" s="19"/>
      <c r="B39" s="19"/>
      <c r="C39" s="19"/>
      <c r="D39" s="19"/>
      <c r="E39" s="19"/>
      <c r="F39" s="42" t="str">
        <f>VLOOKUP(C20,Conformación!$A$5:$N$129,7,FALSE)</f>
        <v>JORGE HEDDY MENESES RENGIFO</v>
      </c>
      <c r="G39" s="43">
        <f>VLOOKUP(C20,Conformación!$A$5:$N$129,8,FALSE)</f>
        <v>0.4</v>
      </c>
      <c r="H39" s="44">
        <f>+O34</f>
        <v>2158.3639831056403</v>
      </c>
      <c r="I39" s="19"/>
      <c r="J39" s="19"/>
      <c r="K39" s="19"/>
      <c r="L39" s="19"/>
      <c r="M39" s="35"/>
      <c r="N39" s="35"/>
      <c r="O39" s="35"/>
      <c r="P39" s="35"/>
      <c r="Q39" s="35"/>
      <c r="R39" s="35"/>
      <c r="S39" s="35"/>
      <c r="T39" s="417">
        <v>2013</v>
      </c>
      <c r="U39" s="291">
        <v>589500</v>
      </c>
      <c r="V39" s="19"/>
      <c r="AB39" s="19"/>
      <c r="AC39" s="19"/>
      <c r="AD39" s="19"/>
      <c r="AE39" s="19"/>
      <c r="AF39" s="19"/>
    </row>
    <row r="40" spans="1:32">
      <c r="A40" s="19"/>
      <c r="B40" s="19"/>
      <c r="C40" s="19"/>
      <c r="D40" s="19"/>
      <c r="E40" s="19"/>
      <c r="F40" s="42">
        <f>VLOOKUP(C20,Conformación!$A$5:$N$129,9,FALSE)</f>
        <v>0</v>
      </c>
      <c r="G40" s="43">
        <f>VLOOKUP(C20,Conformación!$A$5:$N$129,10,FALSE)</f>
        <v>0</v>
      </c>
      <c r="H40" s="44">
        <f>+P34</f>
        <v>0</v>
      </c>
      <c r="I40" s="19" t="str">
        <f>+IF(H40&lt;MAX(H38:H42),"",IF(H40=MAX(H38:H42)*AND(SUM(H38:H42)&gt;MAX(H38:H42))*AND((G40&gt;0.51)),"V.Bo.",IF(H40=MAX(H38:H42)*AND(H40=SUM(H38:H42))*AND(G40&gt;=0.6),"V.Bo.","NO CUMPLE")))</f>
        <v/>
      </c>
      <c r="J40" s="19"/>
      <c r="K40" s="19"/>
      <c r="L40" s="19"/>
      <c r="M40" s="35"/>
      <c r="N40" s="35"/>
      <c r="O40" s="35"/>
      <c r="P40" s="35"/>
      <c r="Q40" s="35"/>
      <c r="R40" s="35"/>
      <c r="S40" s="35"/>
      <c r="T40" s="417">
        <v>2014</v>
      </c>
      <c r="U40" s="291">
        <v>616000</v>
      </c>
      <c r="V40" s="19"/>
      <c r="AB40" s="19"/>
      <c r="AC40" s="19"/>
      <c r="AD40" s="19"/>
      <c r="AE40" s="19"/>
      <c r="AF40" s="19"/>
    </row>
    <row r="41" spans="1:32">
      <c r="A41" s="19"/>
      <c r="B41" s="19"/>
      <c r="C41" s="19"/>
      <c r="D41" s="19"/>
      <c r="E41" s="19"/>
      <c r="F41" s="42">
        <f>VLOOKUP(C20,Conformación!$A$5:$N$129,11,FALSE)</f>
        <v>0</v>
      </c>
      <c r="G41" s="43">
        <f>VLOOKUP(C20,Conformación!$A$5:$N$129,12,FALSE)</f>
        <v>0</v>
      </c>
      <c r="H41" s="44">
        <f>+Q34</f>
        <v>0</v>
      </c>
      <c r="I41" s="19" t="str">
        <f>+IF(H41&lt;MAX(H38:H42),"",IF(H41=MAX(H38:H42)*AND(SUM(H38:H42)&gt;MAX(H38:H42))*AND((G41&gt;0.51)),"V.Bo.",IF(H41=MAX(H38:H42)*AND(H41=SUM(H38:H42))*AND(G41&gt;=0.6),"V.Bo.","NO CUMPLE")))</f>
        <v/>
      </c>
      <c r="J41" s="63"/>
      <c r="K41" s="19"/>
      <c r="L41" s="19"/>
      <c r="M41" s="35"/>
      <c r="N41" s="35"/>
      <c r="O41" s="35"/>
      <c r="P41" s="35"/>
      <c r="Q41" s="35"/>
      <c r="R41" s="35"/>
      <c r="S41" s="35"/>
      <c r="T41" s="417">
        <v>2015</v>
      </c>
      <c r="U41" s="291">
        <v>644350</v>
      </c>
      <c r="V41" s="2"/>
      <c r="AB41" s="2"/>
      <c r="AC41" s="2"/>
      <c r="AD41" s="2"/>
      <c r="AE41" s="2"/>
      <c r="AF41" s="2"/>
    </row>
    <row r="42" spans="1:32">
      <c r="A42" s="19"/>
      <c r="B42" s="19"/>
      <c r="C42" s="19"/>
      <c r="D42" s="19"/>
      <c r="E42" s="19"/>
      <c r="F42" s="42">
        <f>VLOOKUP(C20,Conformación!$A$5:$N$129,13,FALSE)</f>
        <v>0</v>
      </c>
      <c r="G42" s="43">
        <f>VLOOKUP(C20,Conformación!$A$5:$N$129,14,FALSE)</f>
        <v>0</v>
      </c>
      <c r="H42" s="44">
        <f>+R34</f>
        <v>0</v>
      </c>
      <c r="I42" s="19" t="str">
        <f>+IF(H42&lt;MAX(H38:H42),"",IF(H42=MAX(H38:H42)*AND(SUM(H38:H42)&gt;MAX(H38:H42))*AND((G42&gt;0.51)),"V.Bo.",IF(H42=MAX(H38:H42)*AND(H42=SUM(H38:H42))*AND(G42&gt;=0.6),"V.Bo.","NO CUMPLE")))</f>
        <v/>
      </c>
      <c r="J42" s="63"/>
      <c r="L42" s="19"/>
      <c r="M42" s="35"/>
      <c r="N42" s="35"/>
      <c r="O42" s="35"/>
      <c r="P42" s="35"/>
      <c r="Q42" s="35"/>
      <c r="R42" s="35"/>
      <c r="T42" s="290">
        <v>2016</v>
      </c>
      <c r="U42" s="291">
        <v>689454</v>
      </c>
      <c r="V42" s="2"/>
      <c r="AB42" s="2"/>
      <c r="AC42" s="2"/>
      <c r="AD42" s="2"/>
      <c r="AE42" s="2"/>
      <c r="AF42" s="2"/>
    </row>
    <row r="43" spans="1:32">
      <c r="A43" s="19"/>
      <c r="B43" s="19"/>
      <c r="C43" s="19"/>
      <c r="D43" s="19"/>
      <c r="E43" s="19"/>
      <c r="F43" s="42"/>
      <c r="G43" s="45"/>
      <c r="H43" s="25"/>
      <c r="I43" s="19">
        <v>0</v>
      </c>
      <c r="J43" s="19"/>
      <c r="K43" s="19"/>
      <c r="L43" s="19"/>
      <c r="M43" s="35"/>
      <c r="N43" s="35"/>
      <c r="O43" s="35"/>
      <c r="P43" s="35"/>
      <c r="Q43" s="35"/>
      <c r="R43" s="35"/>
      <c r="T43" s="290">
        <v>2017</v>
      </c>
      <c r="U43" s="291">
        <v>717737</v>
      </c>
      <c r="V43" s="2"/>
      <c r="AB43" s="2"/>
      <c r="AC43" s="2"/>
      <c r="AD43" s="2"/>
      <c r="AE43" s="2"/>
      <c r="AF43" s="2"/>
    </row>
    <row r="44" spans="1:32">
      <c r="K44" s="19"/>
      <c r="L44" s="19"/>
      <c r="M44" s="35"/>
      <c r="N44" s="35"/>
      <c r="O44" s="35"/>
      <c r="P44" s="35"/>
      <c r="Q44" s="35"/>
      <c r="R44" s="35"/>
      <c r="V44" s="2"/>
      <c r="AB44" s="2"/>
      <c r="AC44" s="2">
        <f>+H38*G38</f>
        <v>0</v>
      </c>
      <c r="AD44" s="2"/>
      <c r="AE44" s="2"/>
      <c r="AF44" s="2"/>
    </row>
    <row r="45" spans="1:32">
      <c r="A45" s="2"/>
      <c r="B45" s="22" t="s">
        <v>102</v>
      </c>
      <c r="C45" s="24">
        <v>4</v>
      </c>
      <c r="D45" s="611" t="str">
        <f>VLOOKUP(C45,Conformación!$A$5:$N$129,2,FALSE)</f>
        <v xml:space="preserve">CONSORCIO INTRADOMICILIARIAS 2018 </v>
      </c>
      <c r="E45" s="611"/>
      <c r="F45" s="611"/>
      <c r="G45" s="611"/>
      <c r="H45" s="611"/>
      <c r="I45" s="25"/>
      <c r="J45" s="19"/>
      <c r="K45" s="19"/>
    </row>
    <row r="46" spans="1:32">
      <c r="A46" s="2"/>
      <c r="B46" s="22"/>
      <c r="C46" s="22"/>
      <c r="D46" s="613" t="str">
        <f>VLOOKUP(C45,Conformación!$A$5:$N$129,4,FALSE)</f>
        <v xml:space="preserve">(WILLIAM CARDONA OLMOS SAS 30% - William Cardona Olmos 70% -  0%- 0%- 0%) </v>
      </c>
      <c r="E46" s="613"/>
      <c r="F46" s="613"/>
      <c r="G46" s="613"/>
      <c r="H46" s="613"/>
      <c r="I46" s="25"/>
      <c r="J46" s="19"/>
      <c r="K46" s="2"/>
      <c r="L46" s="19"/>
    </row>
    <row r="47" spans="1:32">
      <c r="A47" s="2"/>
      <c r="B47" s="22"/>
      <c r="C47" s="22"/>
      <c r="D47" s="613"/>
      <c r="E47" s="613"/>
      <c r="F47" s="613"/>
      <c r="G47" s="613"/>
      <c r="H47" s="613"/>
      <c r="I47" s="25"/>
      <c r="J47" s="19"/>
      <c r="K47" s="33"/>
      <c r="L47" s="19"/>
      <c r="N47" s="30" t="s">
        <v>3</v>
      </c>
      <c r="O47" s="31"/>
      <c r="P47" s="31"/>
      <c r="Q47" s="31"/>
      <c r="R47" s="31"/>
    </row>
    <row r="48" spans="1:32" ht="13.5" customHeight="1">
      <c r="A48" s="2"/>
      <c r="B48" s="2"/>
      <c r="C48" s="2"/>
      <c r="D48" s="2"/>
      <c r="E48" s="2"/>
      <c r="F48" s="28"/>
      <c r="G48" s="19"/>
      <c r="H48" s="20"/>
      <c r="I48" s="29"/>
      <c r="J48" s="2"/>
      <c r="K48" s="34"/>
      <c r="L48" s="19"/>
      <c r="N48" s="290" t="str">
        <f>+F61</f>
        <v>WILLIAM CARDONA OLMOS SAS</v>
      </c>
      <c r="O48" s="290" t="str">
        <f>+F62</f>
        <v>William Cardona Olmos</v>
      </c>
      <c r="P48" s="290">
        <f>+F63</f>
        <v>0</v>
      </c>
      <c r="Q48" s="290">
        <f>+F64</f>
        <v>0</v>
      </c>
      <c r="R48" s="290">
        <f>+F65</f>
        <v>0</v>
      </c>
    </row>
    <row r="49" spans="1:18" ht="43.5" customHeight="1">
      <c r="A49" s="400" t="s">
        <v>103</v>
      </c>
      <c r="B49" s="419" t="s">
        <v>104</v>
      </c>
      <c r="C49" s="32" t="s">
        <v>105</v>
      </c>
      <c r="D49" s="32" t="s">
        <v>106</v>
      </c>
      <c r="E49" s="400" t="s">
        <v>107</v>
      </c>
      <c r="F49" s="401" t="s">
        <v>108</v>
      </c>
      <c r="G49" s="400" t="s">
        <v>109</v>
      </c>
      <c r="H49" s="389" t="s">
        <v>110</v>
      </c>
      <c r="I49" s="389" t="str">
        <f>+I$14</f>
        <v>SMMLV</v>
      </c>
      <c r="J49" s="400" t="s">
        <v>246</v>
      </c>
      <c r="K49" s="34"/>
      <c r="L49" s="2"/>
      <c r="N49" s="402">
        <f>+IF(C50=$N$48,I50,0)</f>
        <v>0</v>
      </c>
      <c r="O49" s="402">
        <f>+IF(C50=$O$48,I50,0)</f>
        <v>709.84334473737169</v>
      </c>
      <c r="P49" s="402">
        <f>+IF(C50=$P$48,I50,0)</f>
        <v>0</v>
      </c>
      <c r="Q49" s="402">
        <f>+IF(C50=$Q$48,I50,0)</f>
        <v>0</v>
      </c>
      <c r="R49" s="402">
        <f>+IF(C50=$R$48,I50,0)</f>
        <v>0</v>
      </c>
    </row>
    <row r="50" spans="1:18" ht="36">
      <c r="A50" s="508">
        <v>1</v>
      </c>
      <c r="B50" s="574" t="s">
        <v>441</v>
      </c>
      <c r="C50" s="575" t="s">
        <v>424</v>
      </c>
      <c r="D50" s="576">
        <v>1</v>
      </c>
      <c r="E50" s="574" t="s">
        <v>442</v>
      </c>
      <c r="F50" s="577">
        <v>40046</v>
      </c>
      <c r="G50" s="574"/>
      <c r="H50" s="578">
        <v>352721158</v>
      </c>
      <c r="I50" s="409">
        <f>IF(F50=0,0,IF(F50&lt;$F$14,"FUERA DE TIEMPO",H50*D50/VLOOKUP(YEAR(F50),$T$3:$U$42,2,0)))</f>
        <v>709.84334473737169</v>
      </c>
      <c r="J50" s="405"/>
      <c r="K50" s="34">
        <v>1</v>
      </c>
      <c r="L50" s="33"/>
      <c r="M50" s="27"/>
      <c r="N50" s="402">
        <f t="shared" ref="N50:N57" si="6">+IF(C51=$N$48,I51,0)</f>
        <v>0</v>
      </c>
      <c r="O50" s="402">
        <f t="shared" ref="O50:O57" si="7">+IF(C51=$O$48,I51,0)</f>
        <v>3797.0735996607295</v>
      </c>
      <c r="P50" s="402">
        <f t="shared" ref="P50:P57" si="8">+IF(C51=$P$48,I51,0)</f>
        <v>0</v>
      </c>
      <c r="Q50" s="402">
        <f t="shared" ref="Q50:Q57" si="9">+IF(C51=$Q$48,I51,0)</f>
        <v>0</v>
      </c>
      <c r="R50" s="402">
        <f t="shared" ref="R50:R57" si="10">+IF(C51=$R$48,I51,0)</f>
        <v>0</v>
      </c>
    </row>
    <row r="51" spans="1:18" ht="48">
      <c r="A51" s="510">
        <v>2</v>
      </c>
      <c r="B51" s="568" t="s">
        <v>400</v>
      </c>
      <c r="C51" s="579" t="s">
        <v>424</v>
      </c>
      <c r="D51" s="576">
        <v>1</v>
      </c>
      <c r="E51" s="574" t="s">
        <v>443</v>
      </c>
      <c r="F51" s="571">
        <v>41586</v>
      </c>
      <c r="G51" s="568"/>
      <c r="H51" s="580">
        <v>2238374887</v>
      </c>
      <c r="I51" s="409">
        <f>IF(F51=0,0,IF(F51&lt;$F$14,"FUERA DE TIEMPO",H51*D51/VLOOKUP(YEAR(F51),$T$3:$U$42,2,0)))</f>
        <v>3797.0735996607295</v>
      </c>
      <c r="J51" s="488"/>
      <c r="K51" s="34">
        <v>1</v>
      </c>
      <c r="L51" s="34"/>
      <c r="N51" s="402">
        <f t="shared" si="6"/>
        <v>0</v>
      </c>
      <c r="O51" s="402">
        <f t="shared" si="7"/>
        <v>84.257100932994064</v>
      </c>
      <c r="P51" s="402">
        <f t="shared" si="8"/>
        <v>0</v>
      </c>
      <c r="Q51" s="402">
        <f t="shared" si="9"/>
        <v>0</v>
      </c>
      <c r="R51" s="402">
        <f t="shared" si="10"/>
        <v>0</v>
      </c>
    </row>
    <row r="52" spans="1:18" ht="60">
      <c r="A52" s="510">
        <v>3</v>
      </c>
      <c r="B52" s="568" t="s">
        <v>444</v>
      </c>
      <c r="C52" s="579" t="s">
        <v>424</v>
      </c>
      <c r="D52" s="576">
        <v>1</v>
      </c>
      <c r="E52" s="160" t="s">
        <v>445</v>
      </c>
      <c r="F52" s="571">
        <v>41484</v>
      </c>
      <c r="G52" s="568"/>
      <c r="H52" s="580">
        <v>49669561</v>
      </c>
      <c r="I52" s="409">
        <f>IF(F52=0,0,IF(F52&lt;$F$14,"FUERA DE TIEMPO",H52*D52/VLOOKUP(YEAR(F52),$T$3:$U$43,2,0)))</f>
        <v>84.257100932994064</v>
      </c>
      <c r="J52" s="422"/>
      <c r="K52" s="34">
        <v>1</v>
      </c>
      <c r="L52" s="34"/>
      <c r="N52" s="402">
        <f t="shared" si="6"/>
        <v>0</v>
      </c>
      <c r="O52" s="402">
        <f t="shared" si="7"/>
        <v>20.631589482612384</v>
      </c>
      <c r="P52" s="402">
        <f t="shared" si="8"/>
        <v>0</v>
      </c>
      <c r="Q52" s="402">
        <f t="shared" si="9"/>
        <v>0</v>
      </c>
      <c r="R52" s="402">
        <f t="shared" si="10"/>
        <v>0</v>
      </c>
    </row>
    <row r="53" spans="1:18" ht="73.5" customHeight="1">
      <c r="A53" s="510">
        <v>4</v>
      </c>
      <c r="B53" s="568" t="s">
        <v>444</v>
      </c>
      <c r="C53" s="579" t="s">
        <v>424</v>
      </c>
      <c r="D53" s="581">
        <v>0.4</v>
      </c>
      <c r="E53" s="574" t="s">
        <v>446</v>
      </c>
      <c r="F53" s="571">
        <v>41484</v>
      </c>
      <c r="G53" s="568"/>
      <c r="H53" s="580">
        <v>30405805</v>
      </c>
      <c r="I53" s="409">
        <f>IF(F53=0,0,IF(F53&lt;$F$14,"FUERA DE TIEMPO",H53*D53/VLOOKUP(YEAR(F53),$T$3:$U$42,2,0)))</f>
        <v>20.631589482612384</v>
      </c>
      <c r="J53" s="416"/>
      <c r="K53" s="34">
        <f t="shared" ref="K53:K58" si="11">+IF(I53&gt;=$I$15,1,0)</f>
        <v>0</v>
      </c>
      <c r="L53" s="34"/>
      <c r="N53" s="402">
        <f t="shared" si="6"/>
        <v>0</v>
      </c>
      <c r="O53" s="402">
        <f t="shared" si="7"/>
        <v>0</v>
      </c>
      <c r="P53" s="402">
        <f t="shared" si="8"/>
        <v>0</v>
      </c>
      <c r="Q53" s="402">
        <f t="shared" si="9"/>
        <v>0</v>
      </c>
      <c r="R53" s="402">
        <f t="shared" si="10"/>
        <v>0</v>
      </c>
    </row>
    <row r="54" spans="1:18" hidden="1">
      <c r="A54" s="420">
        <v>5</v>
      </c>
      <c r="B54" s="420"/>
      <c r="C54" s="412"/>
      <c r="D54" s="413"/>
      <c r="E54" s="388"/>
      <c r="F54" s="414"/>
      <c r="G54" s="412"/>
      <c r="H54" s="415"/>
      <c r="I54" s="409">
        <f>IF(F54=0,0,IF(F54&lt;$F$14,"FUERA DE TIEMPO",H54*D54/VLOOKUP(YEAR(F54),$T$3:$U$42,2,0)))</f>
        <v>0</v>
      </c>
      <c r="J54" s="416"/>
      <c r="K54" s="34">
        <f t="shared" si="11"/>
        <v>0</v>
      </c>
      <c r="L54" s="34"/>
      <c r="N54" s="402">
        <f t="shared" si="6"/>
        <v>0</v>
      </c>
      <c r="O54" s="402">
        <f t="shared" si="7"/>
        <v>0</v>
      </c>
      <c r="P54" s="402">
        <f t="shared" si="8"/>
        <v>0</v>
      </c>
      <c r="Q54" s="402">
        <f t="shared" si="9"/>
        <v>0</v>
      </c>
      <c r="R54" s="402">
        <f t="shared" si="10"/>
        <v>0</v>
      </c>
    </row>
    <row r="55" spans="1:18" hidden="1">
      <c r="A55" s="420">
        <v>6</v>
      </c>
      <c r="B55" s="420"/>
      <c r="C55" s="412"/>
      <c r="D55" s="413"/>
      <c r="E55" s="420"/>
      <c r="F55" s="414"/>
      <c r="G55" s="417"/>
      <c r="H55" s="415"/>
      <c r="I55" s="409">
        <f>IF(F55=0,0,IF(F55&lt;$F$14,"FUERA DE TIEMPO",H55*D55/VLOOKUP(YEAR(F55),$T$3:$U$38,2,0)))</f>
        <v>0</v>
      </c>
      <c r="J55" s="423"/>
      <c r="K55" s="34">
        <f t="shared" si="11"/>
        <v>0</v>
      </c>
      <c r="L55" s="34"/>
      <c r="N55" s="402">
        <f t="shared" si="6"/>
        <v>0</v>
      </c>
      <c r="O55" s="402">
        <f t="shared" si="7"/>
        <v>0</v>
      </c>
      <c r="P55" s="402">
        <f t="shared" si="8"/>
        <v>0</v>
      </c>
      <c r="Q55" s="402">
        <f t="shared" si="9"/>
        <v>0</v>
      </c>
      <c r="R55" s="402">
        <f t="shared" si="10"/>
        <v>0</v>
      </c>
    </row>
    <row r="56" spans="1:18" hidden="1">
      <c r="A56" s="420">
        <v>7</v>
      </c>
      <c r="B56" s="420"/>
      <c r="C56" s="412"/>
      <c r="D56" s="413"/>
      <c r="E56" s="420"/>
      <c r="F56" s="414"/>
      <c r="G56" s="417"/>
      <c r="H56" s="415"/>
      <c r="I56" s="409">
        <f>IF(F56=0,0,IF(F56&lt;$F$14,"FUERA DE TIEMPO",H56*D56/VLOOKUP(YEAR(F56),$T$3:$U$38,2,0)))</f>
        <v>0</v>
      </c>
      <c r="J56" s="423"/>
      <c r="K56" s="34">
        <f t="shared" si="11"/>
        <v>0</v>
      </c>
      <c r="L56" s="34"/>
      <c r="N56" s="402">
        <f t="shared" si="6"/>
        <v>0</v>
      </c>
      <c r="O56" s="402">
        <f t="shared" si="7"/>
        <v>0</v>
      </c>
      <c r="P56" s="402">
        <f t="shared" si="8"/>
        <v>0</v>
      </c>
      <c r="Q56" s="402">
        <f t="shared" si="9"/>
        <v>0</v>
      </c>
      <c r="R56" s="402">
        <f t="shared" si="10"/>
        <v>0</v>
      </c>
    </row>
    <row r="57" spans="1:18" hidden="1">
      <c r="A57" s="420">
        <v>8</v>
      </c>
      <c r="B57" s="420"/>
      <c r="C57" s="412"/>
      <c r="D57" s="413"/>
      <c r="E57" s="420"/>
      <c r="F57" s="414"/>
      <c r="G57" s="412"/>
      <c r="H57" s="415"/>
      <c r="I57" s="409">
        <f>IF(F57=0,0,IF(F57&lt;$F$14,"FUERA DE TIEMPO",H57*D57/VLOOKUP(YEAR(F57),$T$3:$U$38,2,0)))</f>
        <v>0</v>
      </c>
      <c r="J57" s="416"/>
      <c r="K57" s="34">
        <f t="shared" si="11"/>
        <v>0</v>
      </c>
      <c r="L57" s="34"/>
      <c r="N57" s="402">
        <f t="shared" si="6"/>
        <v>0</v>
      </c>
      <c r="O57" s="402">
        <f t="shared" si="7"/>
        <v>0</v>
      </c>
      <c r="P57" s="402">
        <f t="shared" si="8"/>
        <v>0</v>
      </c>
      <c r="Q57" s="402">
        <f t="shared" si="9"/>
        <v>0</v>
      </c>
      <c r="R57" s="402">
        <f t="shared" si="10"/>
        <v>0</v>
      </c>
    </row>
    <row r="58" spans="1:18">
      <c r="A58" s="420">
        <v>9</v>
      </c>
      <c r="B58" s="420"/>
      <c r="C58" s="412"/>
      <c r="D58" s="413"/>
      <c r="E58" s="420"/>
      <c r="F58" s="414"/>
      <c r="G58" s="412"/>
      <c r="H58" s="415"/>
      <c r="I58" s="409">
        <f>IF(F58=0,0,IF(F58&lt;$F$14,"FUERA DE TIEMPO",H58*D58/VLOOKUP(YEAR(F58),$T$3:$U$38,2,0)))</f>
        <v>0</v>
      </c>
      <c r="J58" s="36"/>
      <c r="K58" s="34">
        <f t="shared" si="11"/>
        <v>0</v>
      </c>
      <c r="L58" s="34"/>
      <c r="N58" s="39">
        <f>SUM(N49:N57)</f>
        <v>0</v>
      </c>
      <c r="O58" s="39">
        <f>SUM(O49:O57)</f>
        <v>4611.805634813707</v>
      </c>
      <c r="P58" s="39">
        <f>SUM(P49:P57)</f>
        <v>0</v>
      </c>
      <c r="Q58" s="39">
        <f>SUM(Q49:Q57)</f>
        <v>0</v>
      </c>
      <c r="R58" s="39">
        <f>SUM(R49:R57)</f>
        <v>0</v>
      </c>
    </row>
    <row r="59" spans="1:18" ht="15.75">
      <c r="A59" s="2"/>
      <c r="B59" s="2"/>
      <c r="C59" s="2"/>
      <c r="D59" s="2"/>
      <c r="E59" s="2"/>
      <c r="F59" s="37"/>
      <c r="G59" s="19"/>
      <c r="H59"/>
      <c r="I59" s="486" t="s">
        <v>112</v>
      </c>
      <c r="J59" s="487">
        <v>50</v>
      </c>
      <c r="K59" s="19">
        <f>SUM(K50:K58)</f>
        <v>3</v>
      </c>
      <c r="L59" s="34"/>
    </row>
    <row r="60" spans="1:18" ht="26.25" customHeight="1">
      <c r="A60" s="19"/>
      <c r="B60" s="19"/>
      <c r="C60" s="19"/>
      <c r="D60" s="19"/>
      <c r="E60" s="19"/>
      <c r="F60" s="28"/>
      <c r="G60" s="40"/>
      <c r="H60" s="41"/>
      <c r="I60" s="405" t="str">
        <f>+IF(OR(K59=0,I66&gt;=1),"NO CUMPLE","CUMPLE")</f>
        <v>CUMPLE</v>
      </c>
      <c r="J60"/>
      <c r="K60" s="19"/>
      <c r="L60" s="19"/>
    </row>
    <row r="61" spans="1:18">
      <c r="A61" s="19"/>
      <c r="B61" s="19"/>
      <c r="C61" s="19"/>
      <c r="D61" s="19"/>
      <c r="E61" s="19"/>
      <c r="F61" s="42" t="str">
        <f>VLOOKUP(C45,Conformación!$A$5:$N$129,5,FALSE)</f>
        <v>WILLIAM CARDONA OLMOS SAS</v>
      </c>
      <c r="G61" s="43">
        <f>VLOOKUP(C45,Conformación!$A$5:$N$129,6,FALSE)</f>
        <v>0.3</v>
      </c>
      <c r="H61" s="44">
        <f>+N58</f>
        <v>0</v>
      </c>
      <c r="I61" s="19" t="str">
        <f>+IF(H61&lt;MAX(H61:H65),"",IF(H61=MAX(H61:H65)*AND(SUM(H61:H65)&gt;MAX(H61:H65))*AND((G61&gt;0.5)),"V.Bo.",IF(H61=MAX(H61:H65)*AND(H61=SUM(H61:H65))*AND(G61&gt;=0.6),"V.Bo.","NO CUMPLE")))</f>
        <v/>
      </c>
      <c r="J61" s="19"/>
      <c r="K61" s="19"/>
      <c r="L61" s="19"/>
      <c r="M61" s="35"/>
      <c r="N61" s="35"/>
      <c r="O61" s="35"/>
      <c r="P61" s="35"/>
      <c r="Q61" s="35"/>
      <c r="R61" s="35"/>
    </row>
    <row r="62" spans="1:18">
      <c r="A62" s="19"/>
      <c r="B62" s="19"/>
      <c r="C62" s="19"/>
      <c r="D62" s="19"/>
      <c r="E62" s="19"/>
      <c r="F62" s="42" t="str">
        <f>VLOOKUP(C45,Conformación!$A$5:$N$129,7,FALSE)</f>
        <v>William Cardona Olmos</v>
      </c>
      <c r="G62" s="43">
        <f>VLOOKUP(C45,Conformación!$A$5:$N$129,8,FALSE)</f>
        <v>0.7</v>
      </c>
      <c r="H62" s="44">
        <f>+O58</f>
        <v>4611.805634813707</v>
      </c>
      <c r="I62" s="19"/>
      <c r="J62" s="19"/>
      <c r="K62" s="19"/>
      <c r="L62" s="19"/>
      <c r="M62" s="35"/>
      <c r="N62" s="35"/>
      <c r="O62" s="35"/>
      <c r="P62" s="35"/>
      <c r="Q62" s="35"/>
      <c r="R62" s="35"/>
    </row>
    <row r="63" spans="1:18">
      <c r="A63" s="19"/>
      <c r="B63" s="19"/>
      <c r="C63" s="19"/>
      <c r="D63" s="19"/>
      <c r="E63" s="19"/>
      <c r="F63" s="42">
        <f>VLOOKUP(C45,Conformación!$A$5:$N$129,9,FALSE)</f>
        <v>0</v>
      </c>
      <c r="G63" s="43">
        <f>VLOOKUP(C45,Conformación!$A$5:$N$129,10,FALSE)</f>
        <v>0</v>
      </c>
      <c r="H63" s="44">
        <f>+P58</f>
        <v>0</v>
      </c>
      <c r="I63" s="19" t="str">
        <f>+IF(H63&lt;MAX(H61:H65),"",IF(H63=MAX(H61:H65)*AND(SUM(H61:H65)&gt;MAX(H61:H65))*AND((G63&gt;0.5)),"V.Bo.",IF(H63=MAX(H61:H65)*AND(H63=SUM(H61:H65))*AND(G63&gt;=0.6),"V.Bo.","NO CUMPLE")))</f>
        <v/>
      </c>
      <c r="J63" s="19"/>
      <c r="K63" s="19"/>
      <c r="L63" s="19"/>
      <c r="M63" s="35"/>
      <c r="N63" s="35"/>
      <c r="O63" s="35"/>
      <c r="P63" s="35"/>
      <c r="Q63" s="35"/>
      <c r="R63" s="35"/>
    </row>
    <row r="64" spans="1:18">
      <c r="A64" s="19"/>
      <c r="B64" s="19"/>
      <c r="C64" s="19"/>
      <c r="D64" s="19"/>
      <c r="E64" s="19"/>
      <c r="F64" s="42">
        <f>VLOOKUP(C45,Conformación!$A$5:$N$129,11,FALSE)</f>
        <v>0</v>
      </c>
      <c r="G64" s="43">
        <f>VLOOKUP(C45,Conformación!$A$5:$N$129,12,FALSE)</f>
        <v>0</v>
      </c>
      <c r="H64" s="44">
        <f>+Q58</f>
        <v>0</v>
      </c>
      <c r="I64" s="19" t="str">
        <f>+IF(H64&lt;MAX(H61:H65),"",IF(H64=MAX(H61:H65)*AND(SUM(H61:H65)&gt;MAX(H61:H65))*AND((G64&gt;0.5)),"V.Bo.",IF(H64=MAX(H61:H65)*AND(H64=SUM(H61:H65))*AND(G64&gt;=0.6),"V.Bo.","NO CUMPLE")))</f>
        <v/>
      </c>
      <c r="J64" s="19"/>
      <c r="K64" s="19"/>
      <c r="L64" s="19"/>
      <c r="M64" s="35"/>
      <c r="N64" s="35"/>
      <c r="O64" s="35"/>
      <c r="P64" s="35"/>
      <c r="Q64" s="35"/>
      <c r="R64" s="35"/>
    </row>
    <row r="65" spans="1:21">
      <c r="A65" s="19"/>
      <c r="B65" s="19"/>
      <c r="C65" s="19"/>
      <c r="D65" s="19"/>
      <c r="E65" s="19"/>
      <c r="F65" s="42">
        <f>VLOOKUP(C45,Conformación!$A$5:$N$129,13,FALSE)</f>
        <v>0</v>
      </c>
      <c r="G65" s="43">
        <f>VLOOKUP(C45,Conformación!$A$5:$N$129,14,FALSE)</f>
        <v>0</v>
      </c>
      <c r="H65" s="44">
        <f>+R58</f>
        <v>0</v>
      </c>
      <c r="I65" s="19" t="str">
        <f>+IF(H65&lt;MAX(H61:H65),"",IF(H65=MAX(H61:H65)*AND(SUM(H61:H65)&gt;MAX(H61:H65))*AND((G65&gt;0.5)),"V.Bo.",IF(H65=MAX(H61:H65)*AND(H65=SUM(H61:H65))*AND(G65&gt;=0.6),"V.Bo.","NO CUMPLE")))</f>
        <v/>
      </c>
      <c r="J65" s="19"/>
      <c r="L65" s="19"/>
      <c r="M65" s="35"/>
      <c r="N65" s="35"/>
      <c r="O65" s="35"/>
      <c r="P65" s="35"/>
      <c r="Q65" s="35"/>
      <c r="R65" s="35"/>
    </row>
    <row r="66" spans="1:21">
      <c r="A66" s="19"/>
      <c r="B66" s="19"/>
      <c r="C66" s="19"/>
      <c r="D66" s="19"/>
      <c r="E66" s="19"/>
      <c r="F66" s="42"/>
      <c r="G66" s="45"/>
      <c r="H66" s="25"/>
      <c r="I66" s="19">
        <v>0</v>
      </c>
      <c r="J66" s="19"/>
      <c r="K66" s="19"/>
      <c r="L66" s="19"/>
      <c r="M66" s="35"/>
      <c r="N66" s="35"/>
      <c r="O66" s="35"/>
      <c r="P66" s="35"/>
      <c r="Q66" s="35"/>
      <c r="R66" s="35"/>
    </row>
    <row r="67" spans="1:21">
      <c r="K67" s="19"/>
      <c r="L67" s="19"/>
      <c r="M67" s="35"/>
      <c r="N67" s="35"/>
      <c r="O67" s="35"/>
      <c r="P67" s="35"/>
      <c r="Q67" s="35"/>
      <c r="R67" s="35"/>
    </row>
    <row r="68" spans="1:21" hidden="1">
      <c r="A68" s="2"/>
      <c r="B68" s="22" t="s">
        <v>102</v>
      </c>
      <c r="C68" s="24">
        <v>1</v>
      </c>
      <c r="D68" s="611" t="e">
        <f>VLOOKUP(C68,Conformación!$A$5:$N$129,2,FALSE)</f>
        <v>#N/A</v>
      </c>
      <c r="E68" s="611"/>
      <c r="F68" s="611"/>
      <c r="G68" s="611"/>
      <c r="H68" s="611"/>
      <c r="I68" s="25"/>
      <c r="J68" s="19"/>
      <c r="K68" s="19"/>
    </row>
    <row r="69" spans="1:21" hidden="1">
      <c r="A69" s="2"/>
      <c r="B69" s="22"/>
      <c r="C69" s="22"/>
      <c r="D69" s="613" t="e">
        <f>VLOOKUP(C68,Conformación!$A$5:$N$129,4,FALSE)</f>
        <v>#N/A</v>
      </c>
      <c r="E69" s="613"/>
      <c r="F69" s="613"/>
      <c r="G69" s="613"/>
      <c r="H69" s="613"/>
      <c r="I69" s="25"/>
      <c r="J69" s="19"/>
      <c r="K69" s="2"/>
      <c r="L69" s="19"/>
    </row>
    <row r="70" spans="1:21" hidden="1">
      <c r="A70" s="2"/>
      <c r="B70" s="22"/>
      <c r="C70" s="22"/>
      <c r="D70" s="613"/>
      <c r="E70" s="613"/>
      <c r="F70" s="613"/>
      <c r="G70" s="613"/>
      <c r="H70" s="613"/>
      <c r="I70" s="25"/>
      <c r="J70" s="19"/>
      <c r="K70" s="33"/>
      <c r="L70" s="19"/>
      <c r="N70" s="30" t="s">
        <v>3</v>
      </c>
      <c r="O70" s="31"/>
      <c r="P70" s="31"/>
      <c r="Q70" s="31"/>
      <c r="R70" s="31"/>
    </row>
    <row r="71" spans="1:21" ht="15.75" hidden="1" customHeight="1">
      <c r="A71" s="2"/>
      <c r="B71" s="2"/>
      <c r="C71" s="2"/>
      <c r="D71" s="2"/>
      <c r="E71" s="2"/>
      <c r="F71" s="28"/>
      <c r="G71" s="19"/>
      <c r="H71" s="20"/>
      <c r="I71" s="29"/>
      <c r="J71" s="2"/>
      <c r="K71" s="34"/>
      <c r="L71" s="19"/>
      <c r="N71" s="290" t="e">
        <f>+F84</f>
        <v>#N/A</v>
      </c>
      <c r="O71" s="290" t="e">
        <f>+F85</f>
        <v>#N/A</v>
      </c>
      <c r="P71" s="290" t="e">
        <f>+F86</f>
        <v>#N/A</v>
      </c>
      <c r="Q71" s="290" t="e">
        <f>+F87</f>
        <v>#N/A</v>
      </c>
      <c r="R71" s="290" t="e">
        <f>+F88</f>
        <v>#N/A</v>
      </c>
    </row>
    <row r="72" spans="1:21" ht="43.5" hidden="1" customHeight="1">
      <c r="A72" s="400" t="s">
        <v>103</v>
      </c>
      <c r="B72" s="400" t="s">
        <v>104</v>
      </c>
      <c r="C72" s="32" t="s">
        <v>105</v>
      </c>
      <c r="D72" s="32" t="s">
        <v>106</v>
      </c>
      <c r="E72" s="400" t="s">
        <v>107</v>
      </c>
      <c r="F72" s="401" t="s">
        <v>108</v>
      </c>
      <c r="G72" s="400" t="s">
        <v>109</v>
      </c>
      <c r="H72" s="389" t="s">
        <v>110</v>
      </c>
      <c r="I72" s="389" t="str">
        <f>+I$14</f>
        <v>SMMLV</v>
      </c>
      <c r="J72" s="400" t="s">
        <v>246</v>
      </c>
      <c r="K72" s="34"/>
      <c r="L72" s="2"/>
      <c r="N72" s="402" t="e">
        <f>+IF(C73=$N$71,I73,0)</f>
        <v>#N/A</v>
      </c>
      <c r="O72" s="402" t="e">
        <f>+IF(C73=$O$71,I73,0)</f>
        <v>#N/A</v>
      </c>
      <c r="P72" s="402" t="e">
        <f>+IF(C73=$P$71,I73,0)</f>
        <v>#N/A</v>
      </c>
      <c r="Q72" s="402" t="e">
        <f>+IF(C73=$Q$71,I73,0)</f>
        <v>#N/A</v>
      </c>
      <c r="R72" s="402" t="e">
        <f>+IF(C73=$R$71,I73,0)</f>
        <v>#N/A</v>
      </c>
    </row>
    <row r="73" spans="1:21" ht="45.75" hidden="1" customHeight="1">
      <c r="A73" s="508">
        <v>1</v>
      </c>
      <c r="B73" s="404" t="s">
        <v>418</v>
      </c>
      <c r="C73" s="424" t="s">
        <v>412</v>
      </c>
      <c r="D73" s="425">
        <v>0.9</v>
      </c>
      <c r="E73" s="404" t="s">
        <v>414</v>
      </c>
      <c r="F73" s="407">
        <v>39647</v>
      </c>
      <c r="G73" s="405" t="s">
        <v>150</v>
      </c>
      <c r="H73" s="507">
        <v>46119197</v>
      </c>
      <c r="I73" s="409">
        <f>IF(F73=0,0,IF(F73&lt;$F$14,"FUERA DE TIEMPO",H73*D73/VLOOKUP(YEAR(F73),$T$3:$U$39,2,0)))</f>
        <v>89.939929144095345</v>
      </c>
      <c r="J73" s="405"/>
      <c r="K73" s="34">
        <v>1</v>
      </c>
      <c r="L73" s="33" t="s">
        <v>383</v>
      </c>
      <c r="M73" s="27"/>
      <c r="N73" s="402" t="e">
        <f t="shared" ref="N73:N80" si="12">+IF(C74=$N$71,I74,0)</f>
        <v>#N/A</v>
      </c>
      <c r="O73" s="402" t="e">
        <f t="shared" ref="O73:O80" si="13">+IF(C74=$O$71,I74,0)</f>
        <v>#N/A</v>
      </c>
      <c r="P73" s="402" t="e">
        <f t="shared" ref="P73:P80" si="14">+IF(C74=$P$71,I74,0)</f>
        <v>#N/A</v>
      </c>
      <c r="Q73" s="402" t="e">
        <f t="shared" ref="Q73:Q80" si="15">+IF(C74=$Q$71,I74,0)</f>
        <v>#N/A</v>
      </c>
      <c r="R73" s="402" t="e">
        <f t="shared" ref="R73:R80" si="16">+IF(C74=$R$71,I74,0)</f>
        <v>#N/A</v>
      </c>
    </row>
    <row r="74" spans="1:21" ht="60.75" hidden="1" customHeight="1">
      <c r="A74" s="510">
        <v>2</v>
      </c>
      <c r="B74" s="404" t="s">
        <v>418</v>
      </c>
      <c r="C74" s="405" t="s">
        <v>412</v>
      </c>
      <c r="D74" s="425">
        <v>1</v>
      </c>
      <c r="E74" s="404" t="s">
        <v>415</v>
      </c>
      <c r="F74" s="414">
        <v>40051</v>
      </c>
      <c r="G74" s="405" t="s">
        <v>150</v>
      </c>
      <c r="H74" s="426">
        <v>65316875</v>
      </c>
      <c r="I74" s="409">
        <f>IF(F74=0,0,IF(F74&lt;$F$14,"FUERA DE TIEMPO",H74*D74/VLOOKUP(YEAR(F74),$T$3:$U$39,2,0)))</f>
        <v>131.44873213926343</v>
      </c>
      <c r="J74" s="405"/>
      <c r="K74" s="34">
        <v>1</v>
      </c>
      <c r="L74" s="34"/>
      <c r="N74" s="402" t="e">
        <f t="shared" si="12"/>
        <v>#N/A</v>
      </c>
      <c r="O74" s="402" t="e">
        <f t="shared" si="13"/>
        <v>#N/A</v>
      </c>
      <c r="P74" s="402" t="e">
        <f t="shared" si="14"/>
        <v>#N/A</v>
      </c>
      <c r="Q74" s="402" t="e">
        <f t="shared" si="15"/>
        <v>#N/A</v>
      </c>
      <c r="R74" s="402" t="e">
        <f t="shared" si="16"/>
        <v>#N/A</v>
      </c>
    </row>
    <row r="75" spans="1:21" ht="51.75" hidden="1" customHeight="1">
      <c r="A75" s="510">
        <v>3</v>
      </c>
      <c r="B75" s="404" t="s">
        <v>418</v>
      </c>
      <c r="C75" s="405" t="s">
        <v>412</v>
      </c>
      <c r="D75" s="425">
        <v>1</v>
      </c>
      <c r="E75" s="160" t="s">
        <v>416</v>
      </c>
      <c r="F75" s="414">
        <v>40133</v>
      </c>
      <c r="G75" s="405" t="s">
        <v>150</v>
      </c>
      <c r="H75" s="426">
        <v>146934375</v>
      </c>
      <c r="I75" s="409">
        <f>IF(F75=0,0,IF(F75&lt;$F$14,"FUERA DE TIEMPO",H75*D75/VLOOKUP(YEAR(F75),$T$3:$U$43,2,0)))</f>
        <v>295.70210303884079</v>
      </c>
      <c r="J75" s="405"/>
      <c r="K75" s="34">
        <v>1</v>
      </c>
      <c r="L75" s="34"/>
      <c r="N75" s="402" t="e">
        <f t="shared" si="12"/>
        <v>#N/A</v>
      </c>
      <c r="O75" s="402" t="e">
        <f t="shared" si="13"/>
        <v>#N/A</v>
      </c>
      <c r="P75" s="402" t="e">
        <f t="shared" si="14"/>
        <v>#N/A</v>
      </c>
      <c r="Q75" s="402" t="e">
        <f t="shared" si="15"/>
        <v>#N/A</v>
      </c>
      <c r="R75" s="402" t="e">
        <f t="shared" si="16"/>
        <v>#N/A</v>
      </c>
      <c r="U75" s="495">
        <f>+H73/U39</f>
        <v>78.234430873621719</v>
      </c>
    </row>
    <row r="76" spans="1:21" ht="72" hidden="1" customHeight="1">
      <c r="A76" s="510">
        <v>4</v>
      </c>
      <c r="B76" s="404" t="s">
        <v>418</v>
      </c>
      <c r="C76" s="404" t="s">
        <v>412</v>
      </c>
      <c r="D76" s="427">
        <v>0.5</v>
      </c>
      <c r="E76" s="404" t="s">
        <v>417</v>
      </c>
      <c r="F76" s="414">
        <v>40092</v>
      </c>
      <c r="G76" s="405" t="s">
        <v>150</v>
      </c>
      <c r="H76" s="426">
        <v>194721300</v>
      </c>
      <c r="I76" s="409">
        <f>IF(F76=0,0,IF(F76&lt;$F$14,"FUERA DE TIEMPO",H76*D76/VLOOKUP(YEAR(F76),$T$3:$U$44,2,0)))</f>
        <v>195.93610384383175</v>
      </c>
      <c r="J76" s="405"/>
      <c r="K76" s="34">
        <v>1</v>
      </c>
      <c r="L76" s="34"/>
      <c r="N76" s="402" t="e">
        <f t="shared" si="12"/>
        <v>#N/A</v>
      </c>
      <c r="O76" s="402" t="e">
        <f t="shared" si="13"/>
        <v>#N/A</v>
      </c>
      <c r="P76" s="402" t="e">
        <f t="shared" si="14"/>
        <v>#N/A</v>
      </c>
      <c r="Q76" s="402" t="e">
        <f t="shared" si="15"/>
        <v>#N/A</v>
      </c>
      <c r="R76" s="402" t="e">
        <f t="shared" si="16"/>
        <v>#N/A</v>
      </c>
    </row>
    <row r="77" spans="1:21" ht="39.75" hidden="1" customHeight="1">
      <c r="A77" s="510">
        <v>5</v>
      </c>
      <c r="B77" s="417"/>
      <c r="C77" s="404"/>
      <c r="D77" s="427"/>
      <c r="E77" s="404"/>
      <c r="F77" s="414"/>
      <c r="G77" s="417"/>
      <c r="H77" s="426"/>
      <c r="I77" s="409">
        <f>IF(F77=0,0,IF(F77&lt;$F$14,"FUERA DE TIEMPO",H77*D77/VLOOKUP(YEAR(F77),$T$3:$U$43,2,0)))</f>
        <v>0</v>
      </c>
      <c r="J77" s="405"/>
      <c r="K77" s="34">
        <f t="shared" ref="K77:K81" si="17">+IF(I77&gt;=$I$15,1,0)</f>
        <v>0</v>
      </c>
      <c r="L77" s="34"/>
      <c r="N77" s="402" t="e">
        <f t="shared" si="12"/>
        <v>#N/A</v>
      </c>
      <c r="O77" s="402" t="e">
        <f t="shared" si="13"/>
        <v>#N/A</v>
      </c>
      <c r="P77" s="402" t="e">
        <f t="shared" si="14"/>
        <v>#N/A</v>
      </c>
      <c r="Q77" s="402" t="e">
        <f t="shared" si="15"/>
        <v>#N/A</v>
      </c>
      <c r="R77" s="402" t="e">
        <f t="shared" si="16"/>
        <v>#N/A</v>
      </c>
    </row>
    <row r="78" spans="1:21" hidden="1">
      <c r="A78" s="510">
        <v>6</v>
      </c>
      <c r="B78" s="417"/>
      <c r="C78" s="417"/>
      <c r="D78" s="417"/>
      <c r="E78" s="417"/>
      <c r="F78" s="414"/>
      <c r="G78" s="417"/>
      <c r="H78" s="426"/>
      <c r="I78" s="409">
        <f>IF(F78=0,0,IF(F78&lt;$F$14,"FUERA DE TIEMPO",H78*D78/VLOOKUP(YEAR(F78),$T$3:$U$43,2,0)))</f>
        <v>0</v>
      </c>
      <c r="J78" s="416"/>
      <c r="K78" s="34">
        <f t="shared" si="17"/>
        <v>0</v>
      </c>
      <c r="L78" s="34"/>
      <c r="N78" s="402" t="e">
        <f t="shared" si="12"/>
        <v>#N/A</v>
      </c>
      <c r="O78" s="402" t="e">
        <f t="shared" si="13"/>
        <v>#N/A</v>
      </c>
      <c r="P78" s="402" t="e">
        <f t="shared" si="14"/>
        <v>#N/A</v>
      </c>
      <c r="Q78" s="402" t="e">
        <f t="shared" si="15"/>
        <v>#N/A</v>
      </c>
      <c r="R78" s="402" t="e">
        <f t="shared" si="16"/>
        <v>#N/A</v>
      </c>
    </row>
    <row r="79" spans="1:21" hidden="1">
      <c r="A79" s="306">
        <v>7</v>
      </c>
      <c r="B79" s="417"/>
      <c r="C79" s="417"/>
      <c r="D79" s="417"/>
      <c r="E79" s="417"/>
      <c r="F79" s="414"/>
      <c r="G79" s="417"/>
      <c r="H79" s="426"/>
      <c r="I79" s="409">
        <f>IF(F79=0,0,IF(F79&lt;$F$14,"FUERA DE TIEMPO",H79*D79/VLOOKUP(YEAR(F79),$T$3:$U$38,2,0)))</f>
        <v>0</v>
      </c>
      <c r="J79" s="416"/>
      <c r="K79" s="34">
        <f t="shared" si="17"/>
        <v>0</v>
      </c>
      <c r="L79" s="34"/>
      <c r="N79" s="402" t="e">
        <f t="shared" si="12"/>
        <v>#N/A</v>
      </c>
      <c r="O79" s="402" t="e">
        <f t="shared" si="13"/>
        <v>#N/A</v>
      </c>
      <c r="P79" s="402" t="e">
        <f t="shared" si="14"/>
        <v>#N/A</v>
      </c>
      <c r="Q79" s="402" t="e">
        <f t="shared" si="15"/>
        <v>#N/A</v>
      </c>
      <c r="R79" s="402" t="e">
        <f t="shared" si="16"/>
        <v>#N/A</v>
      </c>
    </row>
    <row r="80" spans="1:21" hidden="1">
      <c r="A80" s="306">
        <v>8</v>
      </c>
      <c r="B80" s="417"/>
      <c r="C80" s="417"/>
      <c r="D80" s="417"/>
      <c r="E80" s="417"/>
      <c r="F80" s="414"/>
      <c r="G80" s="417"/>
      <c r="H80" s="426"/>
      <c r="I80" s="409">
        <f>IF(F80=0,0,IF(F80&lt;$F$14,"FUERA DE TIEMPO",H80*D80/VLOOKUP(YEAR(F80),$T$3:$U$38,2,0)))</f>
        <v>0</v>
      </c>
      <c r="J80" s="416"/>
      <c r="K80" s="34">
        <f t="shared" si="17"/>
        <v>0</v>
      </c>
      <c r="L80" s="34"/>
      <c r="N80" s="402" t="e">
        <f t="shared" si="12"/>
        <v>#N/A</v>
      </c>
      <c r="O80" s="402" t="e">
        <f t="shared" si="13"/>
        <v>#N/A</v>
      </c>
      <c r="P80" s="402" t="e">
        <f t="shared" si="14"/>
        <v>#N/A</v>
      </c>
      <c r="Q80" s="402" t="e">
        <f t="shared" si="15"/>
        <v>#N/A</v>
      </c>
      <c r="R80" s="402" t="e">
        <f t="shared" si="16"/>
        <v>#N/A</v>
      </c>
    </row>
    <row r="81" spans="1:18" hidden="1">
      <c r="A81" s="306">
        <v>9</v>
      </c>
      <c r="B81" s="417"/>
      <c r="C81" s="428"/>
      <c r="D81" s="417"/>
      <c r="E81" s="417"/>
      <c r="F81" s="414"/>
      <c r="G81" s="417"/>
      <c r="H81" s="417"/>
      <c r="I81" s="409">
        <f>IF(F81=0,0,IF(F81&lt;$F$14,"FUERA DE TIEMPO",H81*D81/VLOOKUP(YEAR(F81),$T$3:$U$38,2,0)))</f>
        <v>0</v>
      </c>
      <c r="J81" s="36"/>
      <c r="K81" s="34">
        <f t="shared" si="17"/>
        <v>0</v>
      </c>
      <c r="L81" s="34"/>
      <c r="N81" s="39" t="e">
        <f>SUM(N72:N80)</f>
        <v>#N/A</v>
      </c>
      <c r="O81" s="39" t="e">
        <f>SUM(O72:O80)</f>
        <v>#N/A</v>
      </c>
      <c r="P81" s="39" t="e">
        <f>SUM(P72:P80)</f>
        <v>#N/A</v>
      </c>
      <c r="Q81" s="39" t="e">
        <f>SUM(Q72:Q80)</f>
        <v>#N/A</v>
      </c>
      <c r="R81" s="39" t="e">
        <f>SUM(R72:R80)</f>
        <v>#N/A</v>
      </c>
    </row>
    <row r="82" spans="1:18" ht="15.75" hidden="1">
      <c r="A82" s="2"/>
      <c r="B82" s="2"/>
      <c r="C82" s="2"/>
      <c r="D82" s="2"/>
      <c r="E82" s="2"/>
      <c r="F82" s="37"/>
      <c r="G82" s="19"/>
      <c r="H82" s="25"/>
      <c r="I82" s="486" t="s">
        <v>112</v>
      </c>
      <c r="J82" s="487"/>
      <c r="K82" s="19">
        <f>SUM(K73:K81)</f>
        <v>4</v>
      </c>
      <c r="L82" s="34"/>
    </row>
    <row r="83" spans="1:18" ht="12.75" hidden="1">
      <c r="A83" s="19"/>
      <c r="B83" s="19"/>
      <c r="C83" s="19"/>
      <c r="D83" s="19"/>
      <c r="E83" s="19"/>
      <c r="F83" s="28"/>
      <c r="G83" s="40"/>
      <c r="H83" s="41"/>
      <c r="I83" s="405" t="str">
        <f>+IF(OR(K82=0,I89&gt;=1),"NO CUMPLE","CUMPLE")</f>
        <v>CUMPLE</v>
      </c>
      <c r="J83"/>
      <c r="K83" s="19"/>
      <c r="L83" s="19"/>
    </row>
    <row r="84" spans="1:18" hidden="1">
      <c r="A84" s="19"/>
      <c r="B84" s="19"/>
      <c r="C84" s="19"/>
      <c r="D84" s="19"/>
      <c r="E84" s="19"/>
      <c r="F84" s="42" t="e">
        <f>VLOOKUP(C68,Conformación!$A$5:$N$129,5,FALSE)</f>
        <v>#N/A</v>
      </c>
      <c r="G84" s="43" t="e">
        <f>VLOOKUP(C68,Conformación!$A$5:$N$129,6,FALSE)</f>
        <v>#N/A</v>
      </c>
      <c r="H84" s="44" t="e">
        <f>+N81</f>
        <v>#N/A</v>
      </c>
      <c r="I84" s="19" t="e">
        <f>+IF(H84&lt;MAX(H84:H88),"",IF(H84=MAX(H84:H88)*AND(SUM(H84:H88)&gt;MAX(H84:H88))*AND((G84&gt;=0.51)),"V.Bo.",IF(H84=MAX(H84:H88)*AND(H84=SUM(H84:H88))*AND(G84&gt;=0.6),"V.Bo.","NO CUMPLE")))</f>
        <v>#N/A</v>
      </c>
      <c r="J84" s="19"/>
      <c r="K84" s="19"/>
      <c r="L84" s="19"/>
      <c r="M84" s="35"/>
      <c r="N84" s="35"/>
      <c r="O84" s="35"/>
      <c r="P84" s="35"/>
      <c r="Q84" s="35"/>
      <c r="R84" s="35"/>
    </row>
    <row r="85" spans="1:18" hidden="1">
      <c r="A85" s="19"/>
      <c r="B85" s="19"/>
      <c r="C85" s="19"/>
      <c r="D85" s="19"/>
      <c r="E85" s="19"/>
      <c r="F85" s="42" t="e">
        <f>VLOOKUP(C68,Conformación!$A$5:$N$129,7,FALSE)</f>
        <v>#N/A</v>
      </c>
      <c r="G85" s="43" t="e">
        <f>VLOOKUP(C68,Conformación!$A$5:$N$129,8,FALSE)</f>
        <v>#N/A</v>
      </c>
      <c r="H85" s="44" t="e">
        <f>+O81</f>
        <v>#N/A</v>
      </c>
      <c r="I85" s="19" t="e">
        <f>+IF(H85&lt;MAX(H84:H88),"",IF(H85=MAX(H84:H88)*AND(SUM(H84:H88)&gt;MAX(H84:H88))*AND((G85&gt;=0.51)),"V.Bo.",IF(H85=MAX(H84:H88)*AND(H85=SUM(H84:H88))*AND(G85&gt;=0.6),"V.Bo.","NO CUMPLE")))</f>
        <v>#N/A</v>
      </c>
      <c r="J85" s="19"/>
      <c r="K85" s="19"/>
      <c r="L85" s="19"/>
      <c r="M85" s="35"/>
      <c r="N85" s="35"/>
      <c r="O85" s="35"/>
      <c r="P85" s="35"/>
      <c r="Q85" s="35"/>
      <c r="R85" s="35"/>
    </row>
    <row r="86" spans="1:18" hidden="1">
      <c r="A86" s="19"/>
      <c r="B86" s="19"/>
      <c r="C86" s="19"/>
      <c r="D86" s="19"/>
      <c r="E86" s="19"/>
      <c r="F86" s="42" t="e">
        <f>VLOOKUP(C68,Conformación!$A$5:$N$129,9,FALSE)</f>
        <v>#N/A</v>
      </c>
      <c r="G86" s="43" t="e">
        <f>VLOOKUP(C68,Conformación!$A$5:$N$129,10,FALSE)</f>
        <v>#N/A</v>
      </c>
      <c r="H86" s="44" t="e">
        <f>+P81</f>
        <v>#N/A</v>
      </c>
      <c r="I86" s="19" t="e">
        <f>+IF(H86&lt;MAX(H84:H88),"",IF(H86=MAX(H84:H88)*AND(SUM(H84:H88)&gt;MAX(H84:H88))*AND((G86&gt;0.5)),"V.Bo.",IF(H86=MAX(H84:H88)*AND(H86=SUM(H84:H88))*AND(G86&gt;=0.6),"V.Bo.","NO CUMPLE")))</f>
        <v>#N/A</v>
      </c>
      <c r="J86" s="19"/>
      <c r="K86" s="19"/>
      <c r="L86" s="19"/>
      <c r="M86" s="35"/>
      <c r="N86" s="35"/>
      <c r="O86" s="35"/>
      <c r="P86" s="35"/>
      <c r="Q86" s="35"/>
      <c r="R86" s="35"/>
    </row>
    <row r="87" spans="1:18" hidden="1">
      <c r="A87" s="19"/>
      <c r="B87" s="19"/>
      <c r="C87" s="19"/>
      <c r="D87" s="19"/>
      <c r="E87" s="19"/>
      <c r="F87" s="42" t="e">
        <f>VLOOKUP(C68,Conformación!$A$5:$N$129,11,FALSE)</f>
        <v>#N/A</v>
      </c>
      <c r="G87" s="43" t="e">
        <f>VLOOKUP(C68,Conformación!$A$5:$N$129,12,FALSE)</f>
        <v>#N/A</v>
      </c>
      <c r="H87" s="44" t="e">
        <f>+Q81</f>
        <v>#N/A</v>
      </c>
      <c r="I87" s="19" t="e">
        <f>+IF(H87&lt;MAX(H84:H88),"",IF(H87=MAX(H84:H88)*AND(SUM(H84:H88)&gt;MAX(H84:H88))*AND((G87&gt;0.5)),"V.Bo.",IF(H87=MAX(H84:H88)*AND(H87=SUM(H84:H88))*AND(G87&gt;=0.6),"V.Bo.","NO CUMPLE")))</f>
        <v>#N/A</v>
      </c>
      <c r="J87" s="19"/>
      <c r="K87" s="19"/>
      <c r="L87" s="19"/>
      <c r="M87" s="35"/>
      <c r="N87" s="35"/>
      <c r="O87" s="35"/>
      <c r="P87" s="35"/>
      <c r="Q87" s="35"/>
      <c r="R87" s="35"/>
    </row>
    <row r="88" spans="1:18" hidden="1">
      <c r="A88" s="19"/>
      <c r="B88" s="19"/>
      <c r="C88" s="19"/>
      <c r="D88" s="19"/>
      <c r="E88" s="19"/>
      <c r="F88" s="42" t="e">
        <f>VLOOKUP(C68,Conformación!$A$5:$N$129,13,FALSE)</f>
        <v>#N/A</v>
      </c>
      <c r="G88" s="43" t="e">
        <f>VLOOKUP(C68,Conformación!$A$5:$N$129,14,FALSE)</f>
        <v>#N/A</v>
      </c>
      <c r="H88" s="44" t="e">
        <f>+R81</f>
        <v>#N/A</v>
      </c>
      <c r="I88" s="19" t="e">
        <f>+IF(H88&lt;MAX(H84:H88),"",IF(H88=MAX(H84:H88)*AND(SUM(H84:H88)&gt;MAX(H84:H88))*AND((G88&gt;0.5)),"V.Bo.",IF(H88=MAX(H84:H88)*AND(H88=SUM(H84:H88))*AND(G88&gt;=0.6),"V.Bo.","NO CUMPLE")))</f>
        <v>#N/A</v>
      </c>
      <c r="J88" s="19"/>
      <c r="L88" s="19"/>
      <c r="M88" s="35"/>
      <c r="N88" s="35"/>
      <c r="O88" s="35"/>
      <c r="P88" s="35"/>
      <c r="Q88" s="35"/>
      <c r="R88" s="35"/>
    </row>
    <row r="89" spans="1:18">
      <c r="A89" s="19"/>
      <c r="B89" s="19"/>
      <c r="C89" s="19"/>
      <c r="D89" s="19"/>
      <c r="E89" s="19"/>
      <c r="F89" s="42"/>
      <c r="G89" s="45"/>
      <c r="H89" s="25"/>
      <c r="I89" s="19">
        <f>+COUNTIF(I84:I88,"NO CUMPLE")</f>
        <v>0</v>
      </c>
      <c r="J89" s="19"/>
    </row>
    <row r="90" spans="1:18">
      <c r="K90" s="19"/>
      <c r="L90" s="19"/>
      <c r="M90" s="35"/>
      <c r="N90" s="35"/>
      <c r="O90" s="35"/>
      <c r="P90" s="35"/>
      <c r="Q90" s="35"/>
      <c r="R90" s="35"/>
    </row>
    <row r="91" spans="1:18" hidden="1">
      <c r="A91" s="2"/>
      <c r="B91" s="22" t="s">
        <v>102</v>
      </c>
      <c r="C91" s="24">
        <v>4</v>
      </c>
      <c r="D91" s="611" t="str">
        <f>VLOOKUP(C91,Conformación!$A$5:$N$129,2,FALSE)</f>
        <v xml:space="preserve">CONSORCIO INTRADOMICILIARIAS 2018 </v>
      </c>
      <c r="E91" s="611"/>
      <c r="F91" s="611"/>
      <c r="G91" s="611"/>
      <c r="H91" s="611"/>
      <c r="I91" s="25" t="str">
        <f>IF(LEN(F96)&gt;0,H96*D96/LOOKUP(YEAR(F96),$T$3:$U$35),"")</f>
        <v/>
      </c>
      <c r="J91" s="19"/>
      <c r="K91" s="19"/>
    </row>
    <row r="92" spans="1:18" hidden="1">
      <c r="A92" s="2"/>
      <c r="B92" s="22"/>
      <c r="C92" s="22"/>
      <c r="D92" s="613" t="str">
        <f>VLOOKUP(C91,Conformación!$A$5:$N$129,4,FALSE)</f>
        <v xml:space="preserve">(WILLIAM CARDONA OLMOS SAS 30% - William Cardona Olmos 70% -  0%- 0%- 0%) </v>
      </c>
      <c r="E92" s="613"/>
      <c r="F92" s="613"/>
      <c r="G92" s="613"/>
      <c r="H92" s="613"/>
      <c r="I92" s="25"/>
      <c r="J92" s="19"/>
      <c r="K92" s="2"/>
      <c r="L92" s="19"/>
    </row>
    <row r="93" spans="1:18" hidden="1">
      <c r="A93" s="2"/>
      <c r="B93" s="22"/>
      <c r="C93" s="22"/>
      <c r="D93" s="613"/>
      <c r="E93" s="613"/>
      <c r="F93" s="613"/>
      <c r="G93" s="613"/>
      <c r="H93" s="613"/>
      <c r="I93" s="25"/>
      <c r="J93" s="19"/>
      <c r="K93" s="33"/>
      <c r="L93" s="19"/>
      <c r="N93" s="30" t="s">
        <v>3</v>
      </c>
      <c r="O93" s="31"/>
      <c r="P93" s="31"/>
      <c r="Q93" s="31"/>
      <c r="R93" s="31"/>
    </row>
    <row r="94" spans="1:18" hidden="1">
      <c r="A94" s="2"/>
      <c r="B94" s="2"/>
      <c r="C94" s="2"/>
      <c r="D94" s="2"/>
      <c r="E94" s="2"/>
      <c r="F94" s="28"/>
      <c r="G94" s="19"/>
      <c r="H94" s="20"/>
      <c r="I94" s="29"/>
      <c r="J94" s="2"/>
      <c r="K94" s="34"/>
      <c r="L94" s="19"/>
      <c r="N94" s="290" t="str">
        <f>+F108</f>
        <v>WILLIAM CARDONA OLMOS SAS</v>
      </c>
      <c r="O94" s="290" t="str">
        <f>+F109</f>
        <v>William Cardona Olmos</v>
      </c>
      <c r="P94" s="290">
        <f>+F110</f>
        <v>0</v>
      </c>
      <c r="Q94" s="290">
        <f>+F111</f>
        <v>0</v>
      </c>
      <c r="R94" s="290">
        <f>+F112</f>
        <v>0</v>
      </c>
    </row>
    <row r="95" spans="1:18" ht="36" hidden="1">
      <c r="A95" s="400" t="s">
        <v>103</v>
      </c>
      <c r="B95" s="400" t="s">
        <v>104</v>
      </c>
      <c r="C95" s="32" t="s">
        <v>105</v>
      </c>
      <c r="D95" s="32" t="s">
        <v>106</v>
      </c>
      <c r="E95" s="400" t="s">
        <v>107</v>
      </c>
      <c r="F95" s="401" t="s">
        <v>108</v>
      </c>
      <c r="G95" s="400" t="s">
        <v>109</v>
      </c>
      <c r="H95" s="389" t="s">
        <v>110</v>
      </c>
      <c r="I95" s="389" t="str">
        <f>+I$14</f>
        <v>SMMLV</v>
      </c>
      <c r="J95" s="400" t="s">
        <v>246</v>
      </c>
      <c r="K95" s="34"/>
      <c r="L95" s="2"/>
      <c r="N95" s="402">
        <f>+IF(C96=$N$94,I96,0)</f>
        <v>0</v>
      </c>
      <c r="O95" s="402">
        <f>+IF(C96=$O$94,I96,0)</f>
        <v>0</v>
      </c>
      <c r="P95" s="402">
        <f>+IF(C96=$P$94,I96,0)</f>
        <v>0</v>
      </c>
      <c r="Q95" s="402">
        <f>+IF(C96=$Q$94,I96,0)</f>
        <v>0</v>
      </c>
      <c r="R95" s="402">
        <f>+IF(C96=$R$94,I96,0)</f>
        <v>0</v>
      </c>
    </row>
    <row r="96" spans="1:18" hidden="1">
      <c r="A96" s="306">
        <v>1</v>
      </c>
      <c r="B96" s="417"/>
      <c r="C96" s="412"/>
      <c r="D96" s="413"/>
      <c r="E96" s="417"/>
      <c r="F96" s="414"/>
      <c r="G96" s="417"/>
      <c r="H96" s="409"/>
      <c r="I96" s="409">
        <f t="shared" ref="I96:I102" si="18">IF(F96=0,0,IF(F96&lt;$F$14,"FUERA DE TIEMPO",H96*D96/VLOOKUP(YEAR(F96),$T$3:$U$42,2,0)))</f>
        <v>0</v>
      </c>
      <c r="J96" s="416"/>
      <c r="K96" s="34">
        <f>+IF(I96&gt;=$I$15,1,0)</f>
        <v>0</v>
      </c>
      <c r="L96" s="33"/>
      <c r="M96" s="27"/>
      <c r="N96" s="402">
        <f t="shared" ref="N96:N104" si="19">+IF(C97=$N$94,I97,0)</f>
        <v>0</v>
      </c>
      <c r="O96" s="402">
        <f t="shared" ref="O96:O104" si="20">+IF(C97=$O$94,I97,0)</f>
        <v>0</v>
      </c>
      <c r="P96" s="402">
        <f t="shared" ref="P96:P104" si="21">+IF(C97=$P$94,I97,0)</f>
        <v>0</v>
      </c>
      <c r="Q96" s="402">
        <f t="shared" ref="Q96:Q104" si="22">+IF(C97=$Q$94,I97,0)</f>
        <v>0</v>
      </c>
      <c r="R96" s="402">
        <f t="shared" ref="R96:R104" si="23">+IF(C97=$R$94,I97,0)</f>
        <v>0</v>
      </c>
    </row>
    <row r="97" spans="1:18" hidden="1">
      <c r="A97" s="306">
        <v>2</v>
      </c>
      <c r="B97" s="417"/>
      <c r="C97" s="412"/>
      <c r="D97" s="406"/>
      <c r="E97" s="417"/>
      <c r="F97" s="414"/>
      <c r="G97" s="417"/>
      <c r="H97" s="409"/>
      <c r="I97" s="409">
        <f t="shared" si="18"/>
        <v>0</v>
      </c>
      <c r="J97" s="430"/>
      <c r="K97" s="34">
        <f t="shared" ref="K97:K105" si="24">+IF(I97&gt;=$I$15,1,0)</f>
        <v>0</v>
      </c>
      <c r="L97" s="34"/>
      <c r="N97" s="402">
        <f>+IF(C98=$N$94,I98,0)</f>
        <v>0</v>
      </c>
      <c r="O97" s="402">
        <f>+IF(C98=$O$94,I98,0)</f>
        <v>0</v>
      </c>
      <c r="P97" s="402">
        <f>+IF(C98=$P$94,I98,0)</f>
        <v>0</v>
      </c>
      <c r="Q97" s="402">
        <f>+IF(C98=$Q$94,I98,0)</f>
        <v>0</v>
      </c>
      <c r="R97" s="402">
        <f>+IF(C98=$R$94,I98,0)</f>
        <v>0</v>
      </c>
    </row>
    <row r="98" spans="1:18" hidden="1">
      <c r="A98" s="306">
        <v>3</v>
      </c>
      <c r="B98" s="417"/>
      <c r="C98" s="412"/>
      <c r="D98" s="413"/>
      <c r="E98" s="175"/>
      <c r="F98" s="414"/>
      <c r="G98" s="417"/>
      <c r="H98" s="409"/>
      <c r="I98" s="409">
        <f t="shared" si="18"/>
        <v>0</v>
      </c>
      <c r="J98" s="430"/>
      <c r="K98" s="34">
        <f t="shared" si="24"/>
        <v>0</v>
      </c>
      <c r="L98" s="34"/>
      <c r="N98" s="402">
        <f t="shared" si="19"/>
        <v>0</v>
      </c>
      <c r="O98" s="402">
        <f t="shared" si="20"/>
        <v>0</v>
      </c>
      <c r="P98" s="402">
        <f t="shared" si="21"/>
        <v>0</v>
      </c>
      <c r="Q98" s="402">
        <f t="shared" si="22"/>
        <v>0</v>
      </c>
      <c r="R98" s="402">
        <f t="shared" si="23"/>
        <v>0</v>
      </c>
    </row>
    <row r="99" spans="1:18" hidden="1">
      <c r="A99" s="306">
        <v>4</v>
      </c>
      <c r="B99" s="417"/>
      <c r="C99" s="412"/>
      <c r="D99" s="413"/>
      <c r="E99" s="175"/>
      <c r="F99" s="414"/>
      <c r="G99" s="417"/>
      <c r="H99" s="409"/>
      <c r="I99" s="409">
        <f t="shared" si="18"/>
        <v>0</v>
      </c>
      <c r="J99" s="430"/>
      <c r="K99" s="34">
        <f t="shared" si="24"/>
        <v>0</v>
      </c>
      <c r="L99" s="34"/>
      <c r="N99" s="402">
        <f t="shared" si="19"/>
        <v>0</v>
      </c>
      <c r="O99" s="402">
        <f t="shared" si="20"/>
        <v>0</v>
      </c>
      <c r="P99" s="402">
        <f t="shared" si="21"/>
        <v>0</v>
      </c>
      <c r="Q99" s="402">
        <f t="shared" si="22"/>
        <v>0</v>
      </c>
      <c r="R99" s="402">
        <f t="shared" si="23"/>
        <v>0</v>
      </c>
    </row>
    <row r="100" spans="1:18" hidden="1">
      <c r="A100" s="306">
        <v>5</v>
      </c>
      <c r="B100" s="417"/>
      <c r="C100" s="412"/>
      <c r="D100" s="413"/>
      <c r="E100" s="175"/>
      <c r="F100" s="414"/>
      <c r="G100" s="417"/>
      <c r="H100" s="409"/>
      <c r="I100" s="409">
        <f t="shared" si="18"/>
        <v>0</v>
      </c>
      <c r="J100" s="430"/>
      <c r="K100" s="34">
        <f t="shared" si="24"/>
        <v>0</v>
      </c>
      <c r="L100" s="34"/>
      <c r="N100" s="402">
        <f t="shared" si="19"/>
        <v>0</v>
      </c>
      <c r="O100" s="402">
        <f t="shared" si="20"/>
        <v>0</v>
      </c>
      <c r="P100" s="402">
        <f t="shared" si="21"/>
        <v>0</v>
      </c>
      <c r="Q100" s="402">
        <f t="shared" si="22"/>
        <v>0</v>
      </c>
      <c r="R100" s="402">
        <f t="shared" si="23"/>
        <v>0</v>
      </c>
    </row>
    <row r="101" spans="1:18" hidden="1">
      <c r="A101" s="306">
        <v>6</v>
      </c>
      <c r="B101" s="417"/>
      <c r="C101" s="412"/>
      <c r="D101" s="413"/>
      <c r="E101" s="175"/>
      <c r="F101" s="414"/>
      <c r="G101" s="417"/>
      <c r="H101" s="409"/>
      <c r="I101" s="409">
        <f t="shared" si="18"/>
        <v>0</v>
      </c>
      <c r="J101" s="430"/>
      <c r="K101" s="34">
        <f t="shared" si="24"/>
        <v>0</v>
      </c>
      <c r="L101" s="34"/>
      <c r="N101" s="402">
        <f t="shared" si="19"/>
        <v>0</v>
      </c>
      <c r="O101" s="402">
        <f t="shared" si="20"/>
        <v>0</v>
      </c>
      <c r="P101" s="402">
        <f t="shared" si="21"/>
        <v>0</v>
      </c>
      <c r="Q101" s="402">
        <f t="shared" si="22"/>
        <v>0</v>
      </c>
      <c r="R101" s="402">
        <f t="shared" si="23"/>
        <v>0</v>
      </c>
    </row>
    <row r="102" spans="1:18" hidden="1">
      <c r="A102" s="306">
        <v>7</v>
      </c>
      <c r="B102" s="417"/>
      <c r="C102" s="412"/>
      <c r="D102" s="413"/>
      <c r="E102" s="417"/>
      <c r="F102" s="414"/>
      <c r="G102" s="417"/>
      <c r="H102" s="46"/>
      <c r="I102" s="409">
        <f t="shared" si="18"/>
        <v>0</v>
      </c>
      <c r="J102" s="429"/>
      <c r="K102" s="34">
        <f t="shared" si="24"/>
        <v>0</v>
      </c>
      <c r="L102" s="34"/>
      <c r="N102" s="402">
        <f t="shared" si="19"/>
        <v>0</v>
      </c>
      <c r="O102" s="402">
        <f t="shared" si="20"/>
        <v>0</v>
      </c>
      <c r="P102" s="402">
        <f t="shared" si="21"/>
        <v>0</v>
      </c>
      <c r="Q102" s="402">
        <f t="shared" si="22"/>
        <v>0</v>
      </c>
      <c r="R102" s="402">
        <f t="shared" si="23"/>
        <v>0</v>
      </c>
    </row>
    <row r="103" spans="1:18" hidden="1">
      <c r="A103" s="306">
        <v>8</v>
      </c>
      <c r="B103" s="417"/>
      <c r="C103" s="412"/>
      <c r="D103" s="413"/>
      <c r="E103" s="417"/>
      <c r="F103" s="414"/>
      <c r="G103" s="417"/>
      <c r="H103" s="46"/>
      <c r="I103" s="409">
        <f>IF(F103=0,0,IF(F103&lt;$F$14,"FUERA DE TIEMPO",H103*D103/VLOOKUP(YEAR(F103),$T$3:$U$38,2,0)))</f>
        <v>0</v>
      </c>
      <c r="J103" s="430"/>
      <c r="K103" s="34">
        <f t="shared" si="24"/>
        <v>0</v>
      </c>
      <c r="L103" s="34"/>
      <c r="N103" s="402">
        <f t="shared" si="19"/>
        <v>0</v>
      </c>
      <c r="O103" s="402">
        <f t="shared" si="20"/>
        <v>0</v>
      </c>
      <c r="P103" s="402">
        <f t="shared" si="21"/>
        <v>0</v>
      </c>
      <c r="Q103" s="402">
        <f t="shared" si="22"/>
        <v>0</v>
      </c>
      <c r="R103" s="402">
        <f t="shared" si="23"/>
        <v>0</v>
      </c>
    </row>
    <row r="104" spans="1:18" hidden="1">
      <c r="A104" s="306">
        <v>9</v>
      </c>
      <c r="B104" s="417"/>
      <c r="C104" s="412"/>
      <c r="D104" s="413"/>
      <c r="E104" s="417"/>
      <c r="F104" s="414"/>
      <c r="G104" s="417"/>
      <c r="H104" s="46"/>
      <c r="I104" s="409">
        <f>IF(F104=0,0,IF(F104&lt;$F$14,"FUERA DE TIEMPO",H104*D104/VLOOKUP(YEAR(F104),$T$3:$U$38,2,0)))</f>
        <v>0</v>
      </c>
      <c r="J104" s="489"/>
      <c r="K104" s="34">
        <f t="shared" si="24"/>
        <v>0</v>
      </c>
      <c r="L104" s="34"/>
      <c r="N104" s="402">
        <f t="shared" si="19"/>
        <v>0</v>
      </c>
      <c r="O104" s="402">
        <f t="shared" si="20"/>
        <v>0</v>
      </c>
      <c r="P104" s="402">
        <f t="shared" si="21"/>
        <v>0</v>
      </c>
      <c r="Q104" s="402">
        <f t="shared" si="22"/>
        <v>0</v>
      </c>
      <c r="R104" s="402">
        <f t="shared" si="23"/>
        <v>0</v>
      </c>
    </row>
    <row r="105" spans="1:18" hidden="1">
      <c r="A105" s="306">
        <v>10</v>
      </c>
      <c r="B105" s="417"/>
      <c r="C105" s="412"/>
      <c r="D105" s="413"/>
      <c r="E105" s="417"/>
      <c r="F105" s="414"/>
      <c r="G105" s="417"/>
      <c r="H105" s="46"/>
      <c r="I105" s="409">
        <f>IF(F105=0,0,IF(F105&lt;$F$14,"FUERA DE TIEMPO",H105*D105/VLOOKUP(YEAR(F105),$T$3:$U$38,2,0)))</f>
        <v>0</v>
      </c>
      <c r="J105" s="490"/>
      <c r="K105" s="34">
        <f t="shared" si="24"/>
        <v>0</v>
      </c>
      <c r="L105" s="34"/>
      <c r="N105" s="39">
        <f>SUM(N95:N104)</f>
        <v>0</v>
      </c>
      <c r="O105" s="39">
        <f>SUM(O95:O104)</f>
        <v>0</v>
      </c>
      <c r="P105" s="39">
        <f>SUM(P95:P104)</f>
        <v>0</v>
      </c>
      <c r="Q105" s="39">
        <f>SUM(Q95:Q104)</f>
        <v>0</v>
      </c>
      <c r="R105" s="39">
        <f>SUM(R95:R104)</f>
        <v>0</v>
      </c>
    </row>
    <row r="106" spans="1:18" ht="15.75" hidden="1">
      <c r="A106" s="2"/>
      <c r="B106" s="2"/>
      <c r="C106" s="2"/>
      <c r="D106" s="2"/>
      <c r="E106" s="2"/>
      <c r="F106" s="37"/>
      <c r="G106" s="19"/>
      <c r="H106"/>
      <c r="I106" s="486" t="s">
        <v>112</v>
      </c>
      <c r="J106" s="487">
        <f>SUM(J96:J105)</f>
        <v>0</v>
      </c>
      <c r="K106" s="19">
        <f>SUM(K96:K105)</f>
        <v>0</v>
      </c>
      <c r="L106" s="34"/>
    </row>
    <row r="107" spans="1:18" ht="12.75" hidden="1">
      <c r="A107" s="19"/>
      <c r="B107" s="19"/>
      <c r="C107" s="19"/>
      <c r="D107" s="19"/>
      <c r="E107" s="19"/>
      <c r="F107" s="28"/>
      <c r="G107" s="40"/>
      <c r="H107" s="41"/>
      <c r="I107" s="405" t="str">
        <f>+IF(OR(K106=0,I113&gt;=1),"NO CUMPLE","CUMPLE")</f>
        <v>NO CUMPLE</v>
      </c>
      <c r="J107"/>
      <c r="K107" s="19"/>
      <c r="L107" s="19"/>
    </row>
    <row r="108" spans="1:18" hidden="1">
      <c r="A108" s="19"/>
      <c r="B108" s="19"/>
      <c r="C108" s="19"/>
      <c r="D108" s="19"/>
      <c r="E108" s="19"/>
      <c r="F108" s="42" t="str">
        <f>VLOOKUP(C91,Conformación!$A$5:$N$129,5,FALSE)</f>
        <v>WILLIAM CARDONA OLMOS SAS</v>
      </c>
      <c r="G108" s="43">
        <f>VLOOKUP(C91,Conformación!$A$5:$N$129,6,FALSE)</f>
        <v>0.3</v>
      </c>
      <c r="H108" s="44">
        <f>+N105</f>
        <v>0</v>
      </c>
      <c r="I108" s="19" t="str">
        <f>+IF(H108&lt;MAX(H108:H112),"",IF(H108=MAX(H108:H112)*AND(SUM(H108:H112)&gt;MAX(H108:H112))*AND((G108&gt;0.34)),"V.Bo.",IF(H108=MAX(H108:H112)*AND(H108=SUM(H108:H112))*AND(G108&gt;=0.51),"V.Bo.","NO CUMPLE")))</f>
        <v>V.Bo.</v>
      </c>
      <c r="J108" s="19"/>
      <c r="K108" s="19"/>
      <c r="L108" s="19"/>
      <c r="M108" s="35"/>
      <c r="N108" s="35"/>
      <c r="O108" s="35"/>
      <c r="P108" s="35"/>
      <c r="Q108" s="35"/>
      <c r="R108" s="35"/>
    </row>
    <row r="109" spans="1:18" hidden="1">
      <c r="A109" s="19"/>
      <c r="B109" s="19"/>
      <c r="C109" s="19"/>
      <c r="D109" s="19"/>
      <c r="E109" s="19"/>
      <c r="F109" s="42" t="str">
        <f>VLOOKUP(C91,Conformación!$A$5:$N$129,7,FALSE)</f>
        <v>William Cardona Olmos</v>
      </c>
      <c r="G109" s="43">
        <f>VLOOKUP(C91,Conformación!$A$5:$N$129,8,FALSE)</f>
        <v>0.7</v>
      </c>
      <c r="H109" s="44">
        <f>+O105</f>
        <v>0</v>
      </c>
      <c r="I109" s="19" t="str">
        <f>+IF(H109&lt;MAX(H108:H112),"",IF(H109=MAX(H108:H112)*AND(SUM(H108:H112)&gt;MAX(H108:H112))*AND((G109&gt;0.34)),"V.Bo.",IF(H109=MAX(H108:H112)*AND(H109=SUM(H108:H112))*AND(G109&gt;=0.61),"V.Bo.","NO CUMPLE")))</f>
        <v>V.Bo.</v>
      </c>
      <c r="J109" s="19"/>
      <c r="K109" s="19"/>
      <c r="L109" s="19"/>
      <c r="M109" s="35"/>
      <c r="N109" s="35"/>
      <c r="O109" s="35"/>
      <c r="P109" s="35"/>
      <c r="Q109" s="35"/>
      <c r="R109" s="35"/>
    </row>
    <row r="110" spans="1:18" hidden="1">
      <c r="A110" s="19"/>
      <c r="B110" s="19"/>
      <c r="C110" s="19"/>
      <c r="D110" s="19"/>
      <c r="E110" s="19"/>
      <c r="F110" s="42">
        <f>VLOOKUP(C91,Conformación!$A$5:$N$129,9,FALSE)</f>
        <v>0</v>
      </c>
      <c r="G110" s="43">
        <f>VLOOKUP(C91,Conformación!$A$5:$N$129,10,FALSE)</f>
        <v>0</v>
      </c>
      <c r="H110" s="44">
        <f>+P105</f>
        <v>0</v>
      </c>
      <c r="I110" s="19" t="str">
        <f>+IF(H110&lt;MAX(H108:H112),"",IF(H110=MAX(H108:H112)*AND(SUM(H108:H112)&gt;MAX(H108:H112))*AND((G110&gt;0.34)),"V.Bo.",IF(H110=MAX(H108:H112)*AND(H110=SUM(H108:H112))*AND(G110&gt;=0.51),"V.Bo.","NO CUMPLE")))</f>
        <v>V.Bo.</v>
      </c>
      <c r="J110" s="301">
        <f>+H96/U42</f>
        <v>0</v>
      </c>
      <c r="K110" s="19"/>
      <c r="L110" s="19"/>
      <c r="M110" s="35"/>
      <c r="N110" s="35"/>
      <c r="O110" s="35"/>
      <c r="P110" s="35"/>
      <c r="Q110" s="35"/>
      <c r="R110" s="35"/>
    </row>
    <row r="111" spans="1:18" hidden="1">
      <c r="A111" s="19"/>
      <c r="B111" s="19"/>
      <c r="C111" s="19"/>
      <c r="D111" s="19"/>
      <c r="E111" s="19"/>
      <c r="F111" s="42">
        <f>VLOOKUP(C91,Conformación!$A$5:$N$129,11,FALSE)</f>
        <v>0</v>
      </c>
      <c r="G111" s="43">
        <f>VLOOKUP(C91,Conformación!$A$5:$N$129,12,FALSE)</f>
        <v>0</v>
      </c>
      <c r="H111" s="44">
        <f>+Q105</f>
        <v>0</v>
      </c>
      <c r="I111" s="19" t="str">
        <f>+IF(H111&lt;MAX(H108:H112),"",IF(H111=MAX(H108:H112)*AND(SUM(H108:H112)&gt;MAX(H108:H112))*AND((G111&gt;0.34)),"V.Bo.",IF(H111=MAX(H108:H112)*AND(H111=SUM(H108:H112))*AND(G111&gt;=0.51),"V.Bo.","NO CUMPLE")))</f>
        <v>V.Bo.</v>
      </c>
      <c r="J111" s="19"/>
      <c r="K111" s="19"/>
      <c r="L111" s="19"/>
      <c r="M111" s="35"/>
      <c r="N111" s="35"/>
      <c r="O111" s="35"/>
      <c r="P111" s="35"/>
      <c r="Q111" s="35"/>
      <c r="R111" s="35"/>
    </row>
    <row r="112" spans="1:18" hidden="1">
      <c r="A112" s="19"/>
      <c r="B112" s="19"/>
      <c r="C112" s="19"/>
      <c r="D112" s="19"/>
      <c r="E112" s="19"/>
      <c r="F112" s="42">
        <f>VLOOKUP(C91,Conformación!$A$5:$N$129,13,FALSE)</f>
        <v>0</v>
      </c>
      <c r="G112" s="43">
        <f>VLOOKUP(C91,Conformación!$A$5:$N$129,14,FALSE)</f>
        <v>0</v>
      </c>
      <c r="H112" s="44">
        <f>+R105</f>
        <v>0</v>
      </c>
      <c r="I112" s="19" t="str">
        <f>+IF(H112&lt;MAX(H108:H112),"",IF(H112=MAX(H108:H112)*AND(SUM(H108:H112)&gt;MAX(H108:H112))*AND((G112&gt;0.34)),"V.Bo.",IF(H112=MAX(H108:H112)*AND(H112=SUM(H108:H112))*AND(G112&gt;=0.51),"V.Bo.","NO CUMPLE")))</f>
        <v>V.Bo.</v>
      </c>
      <c r="J112" s="19"/>
      <c r="L112" s="19"/>
      <c r="M112" s="35"/>
      <c r="N112" s="35"/>
      <c r="O112" s="35"/>
      <c r="P112" s="35"/>
      <c r="Q112" s="35"/>
      <c r="R112" s="35"/>
    </row>
    <row r="113" spans="1:32" hidden="1">
      <c r="A113" s="19"/>
      <c r="B113" s="19"/>
      <c r="C113" s="19"/>
      <c r="D113" s="19"/>
      <c r="E113" s="19"/>
      <c r="F113" s="42"/>
      <c r="G113" s="45"/>
      <c r="H113" s="25"/>
      <c r="I113" s="19">
        <f>+COUNTIF(I108:I112,"NO CUMPLE")</f>
        <v>0</v>
      </c>
      <c r="J113" s="19"/>
    </row>
    <row r="114" spans="1:32" hidden="1">
      <c r="K114" s="19"/>
      <c r="L114" s="19"/>
      <c r="M114" s="35"/>
      <c r="N114" s="35"/>
      <c r="O114" s="35"/>
      <c r="P114" s="35"/>
      <c r="Q114" s="35"/>
      <c r="R114" s="35"/>
      <c r="V114" s="2"/>
      <c r="AB114" s="2"/>
      <c r="AC114" s="2"/>
      <c r="AD114" s="2"/>
      <c r="AE114" s="2"/>
      <c r="AF114" s="2"/>
    </row>
    <row r="115" spans="1:32" hidden="1">
      <c r="A115" s="2"/>
      <c r="B115" s="22" t="s">
        <v>102</v>
      </c>
      <c r="C115" s="24">
        <v>5</v>
      </c>
      <c r="D115" s="611">
        <f>VLOOKUP(C115,Conformación!$A$5:$N$129,2,FALSE)</f>
        <v>0</v>
      </c>
      <c r="E115" s="611"/>
      <c r="F115" s="611"/>
      <c r="G115" s="611"/>
      <c r="H115" s="611"/>
      <c r="I115" s="25"/>
      <c r="J115" s="19"/>
      <c r="K115" s="19"/>
    </row>
    <row r="116" spans="1:32" hidden="1">
      <c r="A116" s="2"/>
      <c r="B116" s="22"/>
      <c r="C116" s="22"/>
      <c r="D116" s="613" t="str">
        <f>VLOOKUP(C115,Conformación!$A$5:$N$129,4,FALSE)</f>
        <v xml:space="preserve">( 0% -  0% -  0%- 0%- 0%) </v>
      </c>
      <c r="E116" s="613"/>
      <c r="F116" s="613"/>
      <c r="G116" s="613"/>
      <c r="H116" s="613"/>
      <c r="I116" s="25"/>
      <c r="J116" s="19"/>
      <c r="K116" s="2"/>
      <c r="L116" s="19"/>
    </row>
    <row r="117" spans="1:32" hidden="1">
      <c r="A117" s="2"/>
      <c r="B117" s="22"/>
      <c r="C117" s="22"/>
      <c r="D117" s="613"/>
      <c r="E117" s="613"/>
      <c r="F117" s="613"/>
      <c r="G117" s="613"/>
      <c r="H117" s="613"/>
      <c r="I117" s="25"/>
      <c r="J117" s="19"/>
      <c r="K117" s="33"/>
      <c r="L117" s="19"/>
      <c r="N117" s="30" t="s">
        <v>3</v>
      </c>
      <c r="O117" s="31"/>
      <c r="P117" s="31"/>
      <c r="Q117" s="31"/>
      <c r="R117" s="31"/>
    </row>
    <row r="118" spans="1:32" hidden="1">
      <c r="A118" s="2"/>
      <c r="B118" s="2"/>
      <c r="C118" s="2"/>
      <c r="D118" s="2"/>
      <c r="E118" s="2"/>
      <c r="F118" s="28"/>
      <c r="G118" s="19"/>
      <c r="H118" s="20"/>
      <c r="I118" s="29"/>
      <c r="J118" s="2"/>
      <c r="K118" s="34"/>
      <c r="L118" s="19"/>
      <c r="N118" s="290">
        <f>+F131</f>
        <v>0</v>
      </c>
      <c r="O118" s="290">
        <f>+F132</f>
        <v>0</v>
      </c>
      <c r="P118" s="290">
        <f>+F133</f>
        <v>0</v>
      </c>
      <c r="Q118" s="290">
        <f>+F134</f>
        <v>0</v>
      </c>
      <c r="R118" s="290">
        <f>+F135</f>
        <v>0</v>
      </c>
    </row>
    <row r="119" spans="1:32" ht="36" hidden="1">
      <c r="A119" s="400" t="s">
        <v>103</v>
      </c>
      <c r="B119" s="400" t="s">
        <v>104</v>
      </c>
      <c r="C119" s="32" t="s">
        <v>105</v>
      </c>
      <c r="D119" s="32" t="s">
        <v>106</v>
      </c>
      <c r="E119" s="400" t="s">
        <v>107</v>
      </c>
      <c r="F119" s="401" t="s">
        <v>108</v>
      </c>
      <c r="G119" s="400" t="s">
        <v>109</v>
      </c>
      <c r="H119" s="389" t="s">
        <v>110</v>
      </c>
      <c r="I119" s="389" t="str">
        <f>+I$14</f>
        <v>SMMLV</v>
      </c>
      <c r="J119" s="400" t="s">
        <v>246</v>
      </c>
      <c r="K119" s="34"/>
      <c r="L119" s="2"/>
      <c r="N119" s="402">
        <f>+IF(C120=$N$118,I120,0)</f>
        <v>0</v>
      </c>
      <c r="O119" s="402">
        <f>+IF(C120=$O$118,I120,0)</f>
        <v>0</v>
      </c>
      <c r="P119" s="402">
        <f>+IF(C120=$P$118,I120,0)</f>
        <v>0</v>
      </c>
      <c r="Q119" s="402">
        <f>+IF(C120=$Q$118,I120,0)</f>
        <v>0</v>
      </c>
      <c r="R119" s="402">
        <f>+IF(C120=$R$118,I120,0)</f>
        <v>0</v>
      </c>
    </row>
    <row r="120" spans="1:32" hidden="1">
      <c r="A120" s="306">
        <v>1</v>
      </c>
      <c r="B120" s="412"/>
      <c r="C120" s="428"/>
      <c r="D120" s="413"/>
      <c r="E120" s="412"/>
      <c r="F120" s="414"/>
      <c r="G120" s="412"/>
      <c r="H120" s="415"/>
      <c r="I120" s="409">
        <f>IF(F120=0,0,IF(F120&lt;$F$14,"FUERA DE TIEMPO",H120*D120/VLOOKUP(YEAR(F120),$T$3:$U$43,2,0)))</f>
        <v>0</v>
      </c>
      <c r="J120" s="410"/>
      <c r="K120" s="34">
        <f>+IF(I120&gt;=$I$15,1,0)</f>
        <v>0</v>
      </c>
      <c r="L120" s="33"/>
      <c r="M120" s="27"/>
      <c r="N120" s="402">
        <f t="shared" ref="N120:N127" si="25">+IF(C121=$N$118,I121,0)</f>
        <v>0</v>
      </c>
      <c r="O120" s="402">
        <f t="shared" ref="O120:O127" si="26">+IF(C121=$O$118,I121,0)</f>
        <v>0</v>
      </c>
      <c r="P120" s="402">
        <f t="shared" ref="P120:P127" si="27">+IF(C121=$P$118,I121,0)</f>
        <v>0</v>
      </c>
      <c r="Q120" s="402">
        <f t="shared" ref="Q120:Q127" si="28">+IF(C121=$Q$118,I121,0)</f>
        <v>0</v>
      </c>
      <c r="R120" s="402">
        <f t="shared" ref="R120:R127" si="29">+IF(C121=$R$118,I121,0)</f>
        <v>0</v>
      </c>
    </row>
    <row r="121" spans="1:32" hidden="1">
      <c r="A121" s="306">
        <v>2</v>
      </c>
      <c r="B121" s="412"/>
      <c r="C121" s="424"/>
      <c r="D121" s="406"/>
      <c r="E121" s="405"/>
      <c r="F121" s="491"/>
      <c r="G121" s="405"/>
      <c r="H121" s="408"/>
      <c r="I121" s="492">
        <f t="shared" ref="I121:I128" si="30">IF(F121=0,0,IF(F121&lt;$F$14,"FUERA DE TIEMPO",H121*D121/VLOOKUP(YEAR(F121),$T$3:$U$38,2,0)))</f>
        <v>0</v>
      </c>
      <c r="J121" s="410"/>
      <c r="K121" s="34">
        <f t="shared" ref="K121:K128" si="31">+IF(I121&gt;=$I$15,1,0)</f>
        <v>0</v>
      </c>
      <c r="L121" s="34"/>
      <c r="N121" s="402">
        <f t="shared" si="25"/>
        <v>0</v>
      </c>
      <c r="O121" s="402">
        <f t="shared" si="26"/>
        <v>0</v>
      </c>
      <c r="P121" s="402">
        <f t="shared" si="27"/>
        <v>0</v>
      </c>
      <c r="Q121" s="402">
        <f t="shared" si="28"/>
        <v>0</v>
      </c>
      <c r="R121" s="402">
        <f t="shared" si="29"/>
        <v>0</v>
      </c>
    </row>
    <row r="122" spans="1:32" hidden="1">
      <c r="A122" s="306">
        <v>3</v>
      </c>
      <c r="B122" s="412"/>
      <c r="C122" s="428"/>
      <c r="D122" s="413"/>
      <c r="E122" s="412"/>
      <c r="F122" s="414"/>
      <c r="G122" s="412"/>
      <c r="H122" s="64"/>
      <c r="I122" s="409">
        <f t="shared" si="30"/>
        <v>0</v>
      </c>
      <c r="J122" s="410"/>
      <c r="K122" s="34">
        <f t="shared" si="31"/>
        <v>0</v>
      </c>
      <c r="L122" s="34"/>
      <c r="N122" s="402">
        <f t="shared" si="25"/>
        <v>0</v>
      </c>
      <c r="O122" s="402">
        <f t="shared" si="26"/>
        <v>0</v>
      </c>
      <c r="P122" s="402">
        <f t="shared" si="27"/>
        <v>0</v>
      </c>
      <c r="Q122" s="402">
        <f t="shared" si="28"/>
        <v>0</v>
      </c>
      <c r="R122" s="402">
        <f t="shared" si="29"/>
        <v>0</v>
      </c>
    </row>
    <row r="123" spans="1:32" hidden="1">
      <c r="A123" s="306">
        <v>4</v>
      </c>
      <c r="B123" s="47"/>
      <c r="C123" s="412"/>
      <c r="D123" s="413"/>
      <c r="E123" s="412"/>
      <c r="F123" s="414"/>
      <c r="G123" s="412"/>
      <c r="H123" s="64"/>
      <c r="I123" s="409">
        <f t="shared" si="30"/>
        <v>0</v>
      </c>
      <c r="J123" s="410"/>
      <c r="K123" s="34">
        <f t="shared" si="31"/>
        <v>0</v>
      </c>
      <c r="L123" s="34"/>
      <c r="N123" s="402">
        <f t="shared" si="25"/>
        <v>0</v>
      </c>
      <c r="O123" s="402">
        <f t="shared" si="26"/>
        <v>0</v>
      </c>
      <c r="P123" s="402">
        <f t="shared" si="27"/>
        <v>0</v>
      </c>
      <c r="Q123" s="402">
        <f t="shared" si="28"/>
        <v>0</v>
      </c>
      <c r="R123" s="402">
        <f t="shared" si="29"/>
        <v>0</v>
      </c>
    </row>
    <row r="124" spans="1:32" hidden="1">
      <c r="A124" s="306">
        <v>5</v>
      </c>
      <c r="B124" s="412"/>
      <c r="C124" s="412"/>
      <c r="D124" s="413"/>
      <c r="E124" s="412"/>
      <c r="F124" s="414"/>
      <c r="G124" s="417"/>
      <c r="H124" s="415"/>
      <c r="I124" s="409">
        <f>IF(F124=0,0,IF(F124&lt;$F$14,"FUERA DE TIEMPO",H124*D124/VLOOKUP(YEAR(F124),$T$3:$U$42,2,0)))</f>
        <v>0</v>
      </c>
      <c r="J124" s="416"/>
      <c r="K124" s="34">
        <f t="shared" si="31"/>
        <v>0</v>
      </c>
      <c r="L124" s="34"/>
      <c r="N124" s="402">
        <f t="shared" si="25"/>
        <v>0</v>
      </c>
      <c r="O124" s="402">
        <f t="shared" si="26"/>
        <v>0</v>
      </c>
      <c r="P124" s="402">
        <f t="shared" si="27"/>
        <v>0</v>
      </c>
      <c r="Q124" s="402">
        <f t="shared" si="28"/>
        <v>0</v>
      </c>
      <c r="R124" s="402">
        <f t="shared" si="29"/>
        <v>0</v>
      </c>
    </row>
    <row r="125" spans="1:32" hidden="1">
      <c r="A125" s="306">
        <v>6</v>
      </c>
      <c r="B125" s="417"/>
      <c r="C125" s="412"/>
      <c r="D125" s="413"/>
      <c r="E125" s="412"/>
      <c r="F125" s="414"/>
      <c r="G125" s="417"/>
      <c r="H125" s="415"/>
      <c r="I125" s="409">
        <f t="shared" si="30"/>
        <v>0</v>
      </c>
      <c r="J125" s="416"/>
      <c r="K125" s="34">
        <f t="shared" si="31"/>
        <v>0</v>
      </c>
      <c r="L125" s="34"/>
      <c r="N125" s="402">
        <f t="shared" si="25"/>
        <v>0</v>
      </c>
      <c r="O125" s="402">
        <f t="shared" si="26"/>
        <v>0</v>
      </c>
      <c r="P125" s="402">
        <f t="shared" si="27"/>
        <v>0</v>
      </c>
      <c r="Q125" s="402">
        <f t="shared" si="28"/>
        <v>0</v>
      </c>
      <c r="R125" s="402">
        <f t="shared" si="29"/>
        <v>0</v>
      </c>
    </row>
    <row r="126" spans="1:32" hidden="1">
      <c r="A126" s="306">
        <v>7</v>
      </c>
      <c r="B126" s="417"/>
      <c r="C126" s="412"/>
      <c r="D126" s="413"/>
      <c r="E126" s="412"/>
      <c r="F126" s="414"/>
      <c r="G126" s="417"/>
      <c r="H126" s="415"/>
      <c r="I126" s="409">
        <f t="shared" si="30"/>
        <v>0</v>
      </c>
      <c r="J126" s="416"/>
      <c r="K126" s="34">
        <f t="shared" si="31"/>
        <v>0</v>
      </c>
      <c r="L126" s="34"/>
      <c r="N126" s="402">
        <f t="shared" si="25"/>
        <v>0</v>
      </c>
      <c r="O126" s="402">
        <f t="shared" si="26"/>
        <v>0</v>
      </c>
      <c r="P126" s="402">
        <f t="shared" si="27"/>
        <v>0</v>
      </c>
      <c r="Q126" s="402">
        <f t="shared" si="28"/>
        <v>0</v>
      </c>
      <c r="R126" s="402">
        <f t="shared" si="29"/>
        <v>0</v>
      </c>
    </row>
    <row r="127" spans="1:32" hidden="1">
      <c r="A127" s="306">
        <v>8</v>
      </c>
      <c r="B127" s="412"/>
      <c r="C127" s="428"/>
      <c r="D127" s="413"/>
      <c r="E127" s="412"/>
      <c r="F127" s="414"/>
      <c r="G127" s="412"/>
      <c r="H127" s="46"/>
      <c r="I127" s="409">
        <f t="shared" si="30"/>
        <v>0</v>
      </c>
      <c r="J127" s="416"/>
      <c r="K127" s="34">
        <f t="shared" si="31"/>
        <v>0</v>
      </c>
      <c r="L127" s="34"/>
      <c r="N127" s="402">
        <f t="shared" si="25"/>
        <v>0</v>
      </c>
      <c r="O127" s="402">
        <f t="shared" si="26"/>
        <v>0</v>
      </c>
      <c r="P127" s="402">
        <f t="shared" si="27"/>
        <v>0</v>
      </c>
      <c r="Q127" s="402">
        <f t="shared" si="28"/>
        <v>0</v>
      </c>
      <c r="R127" s="402">
        <f t="shared" si="29"/>
        <v>0</v>
      </c>
    </row>
    <row r="128" spans="1:32" hidden="1">
      <c r="A128" s="306">
        <v>9</v>
      </c>
      <c r="B128" s="412"/>
      <c r="C128" s="428"/>
      <c r="D128" s="413"/>
      <c r="E128" s="412"/>
      <c r="F128" s="414"/>
      <c r="G128" s="412"/>
      <c r="H128" s="46"/>
      <c r="I128" s="409">
        <f t="shared" si="30"/>
        <v>0</v>
      </c>
      <c r="J128" s="36"/>
      <c r="K128" s="34">
        <f t="shared" si="31"/>
        <v>0</v>
      </c>
      <c r="L128" s="34"/>
      <c r="N128" s="39">
        <f>SUM(N119:N127)</f>
        <v>0</v>
      </c>
      <c r="O128" s="39">
        <f>SUM(O119:O127)</f>
        <v>0</v>
      </c>
      <c r="P128" s="39">
        <f>SUM(P119:P127)</f>
        <v>0</v>
      </c>
      <c r="Q128" s="39">
        <f>SUM(Q119:Q127)</f>
        <v>0</v>
      </c>
      <c r="R128" s="39">
        <f>SUM(R119:R127)</f>
        <v>0</v>
      </c>
    </row>
    <row r="129" spans="1:18" ht="15.75" hidden="1">
      <c r="A129" s="2"/>
      <c r="B129" s="2"/>
      <c r="C129" s="2"/>
      <c r="D129" s="2"/>
      <c r="E129" s="2"/>
      <c r="F129" s="37"/>
      <c r="G129" s="19"/>
      <c r="H129"/>
      <c r="I129" s="486" t="s">
        <v>112</v>
      </c>
      <c r="J129" s="487">
        <f>SUM(J120:J128)</f>
        <v>0</v>
      </c>
      <c r="K129" s="19">
        <f>SUM(K120:K128)</f>
        <v>0</v>
      </c>
      <c r="L129" s="34"/>
    </row>
    <row r="130" spans="1:18" ht="28.5" hidden="1" customHeight="1">
      <c r="A130" s="19"/>
      <c r="B130" s="19"/>
      <c r="C130" s="19"/>
      <c r="D130" s="19"/>
      <c r="E130" s="19"/>
      <c r="F130" s="28"/>
      <c r="G130" s="40"/>
      <c r="H130" s="41"/>
      <c r="I130" s="405" t="str">
        <f>+IF(OR(K129=0,I136&gt;=1),"NO CUMPLE","CUMPLE")</f>
        <v>NO CUMPLE</v>
      </c>
      <c r="J130"/>
      <c r="K130" s="19"/>
      <c r="L130" s="19"/>
    </row>
    <row r="131" spans="1:18" hidden="1">
      <c r="A131" s="19"/>
      <c r="B131" s="19"/>
      <c r="C131" s="19"/>
      <c r="D131" s="19"/>
      <c r="E131" s="19"/>
      <c r="F131" s="42">
        <f>VLOOKUP(C115,Conformación!$A$5:$N$129,5,FALSE)</f>
        <v>0</v>
      </c>
      <c r="G131" s="43">
        <f>VLOOKUP(C115,Conformación!$A$5:$N$129,6,FALSE)</f>
        <v>0</v>
      </c>
      <c r="H131" s="44">
        <f>+N128</f>
        <v>0</v>
      </c>
      <c r="I131" s="19" t="str">
        <f>+IF(H131&lt;MAX(H131:H135),"",IF(H131=MAX(H131:H135)*AND(SUM(H131:H135)&gt;MAX(H131:H135))*AND((G131&gt;0.34)),"V.Bo.",IF(H131=MAX(H131:H135)*AND(H131=SUM(H131:H135))*AND(G131&gt;=0.51),"V.Bo.","NO CUMPLE")))</f>
        <v>V.Bo.</v>
      </c>
      <c r="J131" s="19"/>
      <c r="K131" s="19"/>
      <c r="L131" s="19"/>
      <c r="M131" s="35"/>
      <c r="N131" s="35"/>
      <c r="O131" s="35"/>
      <c r="P131" s="35"/>
      <c r="Q131" s="35"/>
      <c r="R131" s="35"/>
    </row>
    <row r="132" spans="1:18" hidden="1">
      <c r="A132" s="19"/>
      <c r="B132" s="19"/>
      <c r="C132" s="19"/>
      <c r="D132" s="19"/>
      <c r="E132" s="19"/>
      <c r="F132" s="42">
        <f>VLOOKUP(C115,Conformación!$A$5:$N$129,7,FALSE)</f>
        <v>0</v>
      </c>
      <c r="G132" s="43">
        <f>VLOOKUP(C115,Conformación!$A$5:$N$129,8,FALSE)</f>
        <v>0</v>
      </c>
      <c r="H132" s="44">
        <f>+O128</f>
        <v>0</v>
      </c>
      <c r="I132" s="19" t="str">
        <f>+IF(H132&lt;MAX(H131:H135),"",IF(H132=MAX(H131:H135)*AND(SUM(H131:H135)&gt;MAX(H131:H135))*AND((G132&gt;=0.34)),"V.Bo.",IF(H132=MAX(H131:H135)*AND(H132=SUM(H131:H135))*AND(G132&gt;=0.51),"V.Bo.","NO CUMPLE")))</f>
        <v>V.Bo.</v>
      </c>
      <c r="J132" s="19"/>
      <c r="K132" s="19"/>
      <c r="L132" s="19"/>
      <c r="M132" s="35"/>
      <c r="N132" s="35"/>
      <c r="O132" s="35"/>
      <c r="P132" s="35"/>
      <c r="Q132" s="35"/>
      <c r="R132" s="35"/>
    </row>
    <row r="133" spans="1:18" hidden="1">
      <c r="A133" s="19"/>
      <c r="B133" s="19"/>
      <c r="C133" s="19"/>
      <c r="D133" s="19"/>
      <c r="E133" s="19"/>
      <c r="F133" s="42">
        <f>VLOOKUP(C115,Conformación!$A$5:$N$129,9,FALSE)</f>
        <v>0</v>
      </c>
      <c r="G133" s="43">
        <f>VLOOKUP(C115,Conformación!$A$5:$N$129,10,FALSE)</f>
        <v>0</v>
      </c>
      <c r="H133" s="44">
        <f>+P128</f>
        <v>0</v>
      </c>
      <c r="I133" s="19" t="str">
        <f>+IF(H133&lt;MAX(H131:H135),"",IF(H133=MAX(H131:H135)*AND(SUM(H131:H135)&gt;MAX(H131:H135))*AND((G133&gt;=0.34)),"V.Bo.",IF(H133=MAX(H131:H135)*AND(H133=SUM(H131:H135))*AND(G133&gt;=0.51),"V.Bo.","NO CUMPLE")))</f>
        <v>V.Bo.</v>
      </c>
      <c r="J133" s="19"/>
      <c r="K133" s="19"/>
      <c r="L133" s="19"/>
      <c r="M133" s="35"/>
      <c r="N133" s="35"/>
      <c r="O133" s="35"/>
      <c r="P133" s="35"/>
      <c r="Q133" s="35"/>
      <c r="R133" s="35"/>
    </row>
    <row r="134" spans="1:18" hidden="1">
      <c r="A134" s="19"/>
      <c r="B134" s="19"/>
      <c r="C134" s="19"/>
      <c r="D134" s="19"/>
      <c r="E134" s="19"/>
      <c r="F134" s="42">
        <f>VLOOKUP(C115,Conformación!$A$5:$N$129,11,FALSE)</f>
        <v>0</v>
      </c>
      <c r="G134" s="43">
        <f>VLOOKUP(C115,Conformación!$A$5:$N$129,12,FALSE)</f>
        <v>0</v>
      </c>
      <c r="H134" s="44">
        <f>+Q128</f>
        <v>0</v>
      </c>
      <c r="I134" s="19" t="str">
        <f>+IF(H134&lt;MAX(H131:H135),"",IF(H134=MAX(H131:H135)*AND(SUM(H131:H135)&gt;MAX(H131:H135))*AND((G134&gt;=0.34)),"V.Bo.",IF(H134=MAX(H131:H135)*AND(H134=SUM(H131:H135))*AND(G134&gt;=0.51),"V.Bo.","NO CUMPLE")))</f>
        <v>V.Bo.</v>
      </c>
      <c r="J134" s="19"/>
      <c r="K134" s="19"/>
      <c r="L134" s="19"/>
      <c r="M134" s="35"/>
      <c r="N134" s="35"/>
      <c r="O134" s="35"/>
      <c r="P134" s="35"/>
      <c r="Q134" s="35"/>
      <c r="R134" s="35"/>
    </row>
    <row r="135" spans="1:18" hidden="1">
      <c r="A135" s="19"/>
      <c r="B135" s="19"/>
      <c r="C135" s="19"/>
      <c r="D135" s="19"/>
      <c r="E135" s="19"/>
      <c r="F135" s="42">
        <f>VLOOKUP(C115,Conformación!$A$5:$N$129,13,FALSE)</f>
        <v>0</v>
      </c>
      <c r="G135" s="43">
        <f>VLOOKUP(C115,Conformación!$A$5:$N$129,14,FALSE)</f>
        <v>0</v>
      </c>
      <c r="H135" s="44">
        <f>+R128</f>
        <v>0</v>
      </c>
      <c r="I135" s="19" t="str">
        <f>+IF(H135&lt;MAX(H131:H135),"",IF(H135=MAX(H131:H135)*AND(SUM(H131:H135)&gt;MAX(H131:H135))*AND((G135&gt;=0.34)),"V.Bo.",IF(H135=MAX(H131:H135)*AND(H135=SUM(H131:H135))*AND(G135&gt;=0.51),"V.Bo.","NO CUMPLE")))</f>
        <v>V.Bo.</v>
      </c>
      <c r="J135" s="19"/>
      <c r="L135" s="19"/>
      <c r="M135" s="35"/>
      <c r="N135" s="35"/>
      <c r="O135" s="35"/>
      <c r="P135" s="35"/>
      <c r="Q135" s="35"/>
      <c r="R135" s="35"/>
    </row>
    <row r="136" spans="1:18" hidden="1">
      <c r="A136" s="19"/>
      <c r="B136" s="19"/>
      <c r="C136" s="19"/>
      <c r="D136" s="19"/>
      <c r="E136" s="19"/>
      <c r="F136" s="42"/>
      <c r="G136" s="45"/>
      <c r="H136" s="25"/>
      <c r="I136" s="19">
        <f>+COUNTIF(I131:I135,"NO CUMPLE")</f>
        <v>0</v>
      </c>
      <c r="J136" s="19"/>
      <c r="K136" s="19"/>
      <c r="L136" s="19"/>
      <c r="M136" s="35"/>
      <c r="N136" s="35"/>
      <c r="O136" s="35"/>
      <c r="P136" s="35"/>
      <c r="Q136" s="35"/>
      <c r="R136" s="35"/>
    </row>
    <row r="137" spans="1:18" hidden="1"/>
    <row r="152" spans="4:7">
      <c r="D152" s="76"/>
      <c r="E152" s="76">
        <v>96534900</v>
      </c>
      <c r="F152" s="76"/>
      <c r="G152" s="76"/>
    </row>
    <row r="153" spans="4:7">
      <c r="D153" s="76"/>
      <c r="E153" s="76"/>
      <c r="F153" s="76"/>
      <c r="G153" s="76"/>
    </row>
    <row r="154" spans="4:7">
      <c r="D154" s="77">
        <v>0.2228</v>
      </c>
      <c r="E154" s="76">
        <f>+E152*D154</f>
        <v>21507975.719999999</v>
      </c>
      <c r="F154" s="76"/>
      <c r="G154" s="76"/>
    </row>
    <row r="155" spans="4:7">
      <c r="D155" s="78">
        <v>0.03</v>
      </c>
      <c r="E155" s="76">
        <f>+E152*D155</f>
        <v>2896047</v>
      </c>
      <c r="F155" s="76"/>
      <c r="G155" s="76"/>
    </row>
    <row r="156" spans="4:7">
      <c r="D156" s="78">
        <v>0.05</v>
      </c>
      <c r="E156" s="76">
        <f>+E152*D156</f>
        <v>4826745</v>
      </c>
      <c r="F156" s="76"/>
      <c r="G156" s="76"/>
    </row>
    <row r="157" spans="4:7">
      <c r="D157" s="76"/>
      <c r="E157" s="76">
        <f>SUM(E152:E156)</f>
        <v>125765667.72</v>
      </c>
      <c r="F157" s="76"/>
      <c r="G157" s="76"/>
    </row>
    <row r="158" spans="4:7">
      <c r="D158" s="76"/>
      <c r="E158" s="76"/>
      <c r="F158" s="76"/>
      <c r="G158" s="76"/>
    </row>
    <row r="159" spans="4:7">
      <c r="D159" s="76"/>
      <c r="E159" s="76">
        <v>125765667.72</v>
      </c>
      <c r="F159" s="76"/>
      <c r="G159" s="76"/>
    </row>
    <row r="160" spans="4:7">
      <c r="D160" s="76"/>
      <c r="E160" s="76"/>
      <c r="F160" s="76"/>
      <c r="G160" s="76"/>
    </row>
    <row r="161" spans="4:7">
      <c r="D161" s="76"/>
      <c r="E161" s="76"/>
      <c r="F161" s="76"/>
      <c r="G161" s="76"/>
    </row>
    <row r="162" spans="4:7">
      <c r="D162" s="76"/>
      <c r="E162" s="76"/>
      <c r="F162" s="76"/>
      <c r="G162" s="76"/>
    </row>
  </sheetData>
  <sheetProtection selectLockedCells="1" selectUnlockedCells="1"/>
  <mergeCells count="22">
    <mergeCell ref="A12:J12"/>
    <mergeCell ref="D45:H45"/>
    <mergeCell ref="D46:H47"/>
    <mergeCell ref="B37:D38"/>
    <mergeCell ref="D20:H20"/>
    <mergeCell ref="D21:H22"/>
    <mergeCell ref="D115:H115"/>
    <mergeCell ref="D116:H117"/>
    <mergeCell ref="D68:H68"/>
    <mergeCell ref="D69:H70"/>
    <mergeCell ref="D91:H91"/>
    <mergeCell ref="D92:H93"/>
    <mergeCell ref="A1:J1"/>
    <mergeCell ref="A2:J2"/>
    <mergeCell ref="A3:J3"/>
    <mergeCell ref="A5:J5"/>
    <mergeCell ref="A6:J6"/>
    <mergeCell ref="A7:J7"/>
    <mergeCell ref="A8:J8"/>
    <mergeCell ref="A9:J9"/>
    <mergeCell ref="A10:J10"/>
    <mergeCell ref="A11:J11"/>
  </mergeCells>
  <conditionalFormatting sqref="H38 H61 H84 H108">
    <cfRule type="expression" dxfId="194" priority="49" stopIfTrue="1">
      <formula>MAX(H38:H42)=H38</formula>
    </cfRule>
  </conditionalFormatting>
  <conditionalFormatting sqref="H39 H85 H109">
    <cfRule type="expression" dxfId="193" priority="50" stopIfTrue="1">
      <formula>MAX(H38:H42)=H39</formula>
    </cfRule>
  </conditionalFormatting>
  <conditionalFormatting sqref="H40 H63 H86 H110">
    <cfRule type="expression" dxfId="192" priority="51" stopIfTrue="1">
      <formula>MAX(H38:H42)=H40</formula>
    </cfRule>
  </conditionalFormatting>
  <conditionalFormatting sqref="H41 H64 H87 H111">
    <cfRule type="expression" dxfId="191" priority="52" stopIfTrue="1">
      <formula>MAX(H38:H42)=H41</formula>
    </cfRule>
  </conditionalFormatting>
  <conditionalFormatting sqref="H42 H65 H88 H112">
    <cfRule type="expression" dxfId="190" priority="53" stopIfTrue="1">
      <formula>MAX(H38:H42)=H42</formula>
    </cfRule>
  </conditionalFormatting>
  <conditionalFormatting sqref="I61:I65 I38:I42 I84:I88 I108:I112 I131:I135">
    <cfRule type="cellIs" dxfId="189" priority="48" operator="equal">
      <formula>"NO CUMPLE"</formula>
    </cfRule>
  </conditionalFormatting>
  <conditionalFormatting sqref="I1:I5 I13:I17 I83:I105 I107:I128 I130:I1048576 I37:I58 I19:I35 I60:I81">
    <cfRule type="containsText" dxfId="188" priority="47" operator="containsText" text="FUERA DE TIEMPO">
      <formula>NOT(ISERROR(SEARCH("FUERA DE TIEMPO",I1)))</formula>
    </cfRule>
  </conditionalFormatting>
  <conditionalFormatting sqref="I25:I35">
    <cfRule type="cellIs" dxfId="187" priority="43" operator="greaterThanOrEqual">
      <formula>$F$15</formula>
    </cfRule>
  </conditionalFormatting>
  <conditionalFormatting sqref="F25:F35 F55:F58 F76:F81 F100 F102:F105">
    <cfRule type="cellIs" dxfId="186" priority="42" operator="greaterThanOrEqual">
      <formula>$F$16</formula>
    </cfRule>
  </conditionalFormatting>
  <conditionalFormatting sqref="I50:I58">
    <cfRule type="cellIs" dxfId="185" priority="41" operator="greaterThanOrEqual">
      <formula>$F$15</formula>
    </cfRule>
  </conditionalFormatting>
  <conditionalFormatting sqref="I73:I81">
    <cfRule type="cellIs" dxfId="184" priority="39" operator="greaterThanOrEqual">
      <formula>$F$15</formula>
    </cfRule>
  </conditionalFormatting>
  <conditionalFormatting sqref="F73:F74">
    <cfRule type="cellIs" dxfId="183" priority="38" operator="greaterThanOrEqual">
      <formula>$F$16</formula>
    </cfRule>
  </conditionalFormatting>
  <conditionalFormatting sqref="F96:F97">
    <cfRule type="cellIs" dxfId="182" priority="37" operator="greaterThanOrEqual">
      <formula>$F$16</formula>
    </cfRule>
  </conditionalFormatting>
  <conditionalFormatting sqref="I96:I105">
    <cfRule type="cellIs" dxfId="181" priority="36" operator="greaterThanOrEqual">
      <formula>$F$15</formula>
    </cfRule>
  </conditionalFormatting>
  <conditionalFormatting sqref="F120:F128">
    <cfRule type="cellIs" dxfId="180" priority="35" operator="greaterThanOrEqual">
      <formula>$F$16</formula>
    </cfRule>
  </conditionalFormatting>
  <conditionalFormatting sqref="I120:I128">
    <cfRule type="cellIs" dxfId="179" priority="34" operator="greaterThanOrEqual">
      <formula>$F$15</formula>
    </cfRule>
  </conditionalFormatting>
  <conditionalFormatting sqref="I18:J18">
    <cfRule type="containsText" dxfId="178" priority="33" operator="containsText" text="FUERA DE TIEMPO">
      <formula>NOT(ISERROR(SEARCH("FUERA DE TIEMPO",I18)))</formula>
    </cfRule>
  </conditionalFormatting>
  <conditionalFormatting sqref="J16:J17">
    <cfRule type="containsText" dxfId="177" priority="32" operator="containsText" text="FUERA DE TIEMPO">
      <formula>NOT(ISERROR(SEARCH("FUERA DE TIEMPO",J16)))</formula>
    </cfRule>
  </conditionalFormatting>
  <conditionalFormatting sqref="E18:F18">
    <cfRule type="containsText" dxfId="176" priority="31" operator="containsText" text="FUERA DE TIEMPO">
      <formula>NOT(ISERROR(SEARCH("FUERA DE TIEMPO",E18)))</formula>
    </cfRule>
  </conditionalFormatting>
  <conditionalFormatting sqref="F99">
    <cfRule type="cellIs" dxfId="175" priority="30" operator="greaterThanOrEqual">
      <formula>$F$16</formula>
    </cfRule>
  </conditionalFormatting>
  <conditionalFormatting sqref="F98">
    <cfRule type="cellIs" dxfId="174" priority="29" operator="greaterThanOrEqual">
      <formula>$F$16</formula>
    </cfRule>
  </conditionalFormatting>
  <conditionalFormatting sqref="F101">
    <cfRule type="cellIs" dxfId="173" priority="28" operator="greaterThanOrEqual">
      <formula>$F$16</formula>
    </cfRule>
  </conditionalFormatting>
  <conditionalFormatting sqref="F54">
    <cfRule type="cellIs" dxfId="172" priority="26" operator="greaterThanOrEqual">
      <formula>$F$16</formula>
    </cfRule>
  </conditionalFormatting>
  <conditionalFormatting sqref="F75">
    <cfRule type="cellIs" dxfId="171" priority="25" operator="greaterThanOrEqual">
      <formula>$F$16</formula>
    </cfRule>
  </conditionalFormatting>
  <conditionalFormatting sqref="H62">
    <cfRule type="expression" dxfId="170" priority="9" stopIfTrue="1">
      <formula>MAX(H62:H66)=H62</formula>
    </cfRule>
  </conditionalFormatting>
  <conditionalFormatting sqref="J15">
    <cfRule type="containsText" dxfId="169" priority="5" operator="containsText" text="FUERA DE TIEMPO">
      <formula>NOT(ISERROR(SEARCH("FUERA DE TIEMPO",J15)))</formula>
    </cfRule>
  </conditionalFormatting>
  <conditionalFormatting sqref="J14">
    <cfRule type="containsText" dxfId="168" priority="4" operator="containsText" text="FUERA DE TIEMPO">
      <formula>NOT(ISERROR(SEARCH("FUERA DE TIEMPO",J14)))</formula>
    </cfRule>
  </conditionalFormatting>
  <conditionalFormatting sqref="F53">
    <cfRule type="cellIs" dxfId="167" priority="3" operator="greaterThanOrEqual">
      <formula>$F$16</formula>
    </cfRule>
  </conditionalFormatting>
  <conditionalFormatting sqref="F50:F51">
    <cfRule type="cellIs" dxfId="166" priority="2" operator="greaterThanOrEqual">
      <formula>$F$16</formula>
    </cfRule>
  </conditionalFormatting>
  <conditionalFormatting sqref="F52">
    <cfRule type="cellIs" dxfId="165" priority="1" operator="greaterThanOrEqual">
      <formula>$F$16</formula>
    </cfRule>
  </conditionalFormatting>
  <dataValidations count="10">
    <dataValidation type="list" allowBlank="1" showInputMessage="1" showErrorMessage="1" sqref="C120:C124" xr:uid="{00000000-0002-0000-0B00-000000000000}">
      <formula1>$F$131:$F$135</formula1>
    </dataValidation>
    <dataValidation type="list" allowBlank="1" showInputMessage="1" showErrorMessage="1" sqref="C98 C101" xr:uid="{00000000-0002-0000-0B00-000001000000}">
      <formula1>$F$108:$F$112</formula1>
    </dataValidation>
    <dataValidation type="list" allowBlank="1" showInputMessage="1" showErrorMessage="1" sqref="C54:C58" xr:uid="{00000000-0002-0000-0B00-000002000000}">
      <formula1>$F$61:$F$65</formula1>
    </dataValidation>
    <dataValidation type="list" allowBlank="1" showInputMessage="1" showErrorMessage="1" sqref="C73:C81 C50:C53" xr:uid="{00000000-0002-0000-0B00-000003000000}">
      <formula1>$F$84:$F$88</formula1>
    </dataValidation>
    <dataValidation type="list" allowBlank="1" showInputMessage="1" showErrorMessage="1" sqref="C25:C35" xr:uid="{00000000-0002-0000-0B00-000004000000}">
      <formula1>$F$38:$F$42</formula1>
    </dataValidation>
    <dataValidation type="list" allowBlank="1" showInputMessage="1" showErrorMessage="1" sqref="C103:C105" xr:uid="{00000000-0002-0000-0B00-000005000000}">
      <formula1>#REF!</formula1>
    </dataValidation>
    <dataValidation type="list" allowBlank="1" showInputMessage="1" showErrorMessage="1" sqref="C125:C126" xr:uid="{00000000-0002-0000-0B00-000006000000}">
      <formula1>F136:F138</formula1>
    </dataValidation>
    <dataValidation type="list" allowBlank="1" showInputMessage="1" showErrorMessage="1" sqref="C96:C97 C99:C100 C102" xr:uid="{00000000-0002-0000-0B00-000007000000}">
      <formula1>F108:F112</formula1>
    </dataValidation>
    <dataValidation type="list" allowBlank="1" showInputMessage="1" showErrorMessage="1" sqref="C127" xr:uid="{00000000-0002-0000-0B00-000008000000}">
      <formula1>F131:F135</formula1>
    </dataValidation>
    <dataValidation type="list" allowBlank="1" showInputMessage="1" showErrorMessage="1" sqref="C128" xr:uid="{00000000-0002-0000-0B00-000009000000}">
      <formula1>F131:F135</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8E0BD-CB59-4685-891F-EDB4B1485BEB}">
  <dimension ref="A1:U206"/>
  <sheetViews>
    <sheetView topLeftCell="B176" zoomScale="85" zoomScaleNormal="85" workbookViewId="0">
      <selection activeCell="C196" sqref="C196:F196"/>
    </sheetView>
  </sheetViews>
  <sheetFormatPr baseColWidth="10" defaultRowHeight="15"/>
  <cols>
    <col min="1" max="1" width="19" style="788" customWidth="1"/>
    <col min="2" max="2" width="115.42578125" style="788" customWidth="1"/>
    <col min="3" max="3" width="3.7109375" style="788" customWidth="1"/>
    <col min="4" max="4" width="6.28515625" style="788" customWidth="1"/>
    <col min="5" max="5" width="4.7109375" style="788" customWidth="1"/>
    <col min="6" max="6" width="34.28515625" style="788" bestFit="1" customWidth="1"/>
    <col min="7" max="7" width="3.140625" style="788" bestFit="1" customWidth="1"/>
    <col min="8" max="8" width="4.28515625" style="1089" bestFit="1" customWidth="1"/>
    <col min="9" max="9" width="55.140625" style="788" customWidth="1"/>
    <col min="10" max="10" width="60.28515625" style="788" customWidth="1"/>
    <col min="11" max="11" width="15.140625" style="788" hidden="1" customWidth="1"/>
    <col min="12" max="12" width="17.7109375" style="788" customWidth="1"/>
    <col min="13" max="13" width="15.85546875" style="788" customWidth="1"/>
    <col min="14" max="14" width="20" style="789" bestFit="1" customWidth="1"/>
    <col min="15" max="256" width="11.42578125" style="788"/>
    <col min="257" max="257" width="19" style="788" customWidth="1"/>
    <col min="258" max="258" width="115.42578125" style="788" customWidth="1"/>
    <col min="259" max="259" width="3.7109375" style="788" customWidth="1"/>
    <col min="260" max="260" width="6.28515625" style="788" customWidth="1"/>
    <col min="261" max="261" width="4.7109375" style="788" customWidth="1"/>
    <col min="262" max="262" width="34.28515625" style="788" bestFit="1" customWidth="1"/>
    <col min="263" max="263" width="3.140625" style="788" bestFit="1" customWidth="1"/>
    <col min="264" max="264" width="4.28515625" style="788" bestFit="1" customWidth="1"/>
    <col min="265" max="265" width="55.140625" style="788" customWidth="1"/>
    <col min="266" max="266" width="60.28515625" style="788" customWidth="1"/>
    <col min="267" max="267" width="0" style="788" hidden="1" customWidth="1"/>
    <col min="268" max="268" width="17.7109375" style="788" customWidth="1"/>
    <col min="269" max="269" width="15.85546875" style="788" customWidth="1"/>
    <col min="270" max="270" width="20" style="788" bestFit="1" customWidth="1"/>
    <col min="271" max="512" width="11.42578125" style="788"/>
    <col min="513" max="513" width="19" style="788" customWidth="1"/>
    <col min="514" max="514" width="115.42578125" style="788" customWidth="1"/>
    <col min="515" max="515" width="3.7109375" style="788" customWidth="1"/>
    <col min="516" max="516" width="6.28515625" style="788" customWidth="1"/>
    <col min="517" max="517" width="4.7109375" style="788" customWidth="1"/>
    <col min="518" max="518" width="34.28515625" style="788" bestFit="1" customWidth="1"/>
    <col min="519" max="519" width="3.140625" style="788" bestFit="1" customWidth="1"/>
    <col min="520" max="520" width="4.28515625" style="788" bestFit="1" customWidth="1"/>
    <col min="521" max="521" width="55.140625" style="788" customWidth="1"/>
    <col min="522" max="522" width="60.28515625" style="788" customWidth="1"/>
    <col min="523" max="523" width="0" style="788" hidden="1" customWidth="1"/>
    <col min="524" max="524" width="17.7109375" style="788" customWidth="1"/>
    <col min="525" max="525" width="15.85546875" style="788" customWidth="1"/>
    <col min="526" max="526" width="20" style="788" bestFit="1" customWidth="1"/>
    <col min="527" max="768" width="11.42578125" style="788"/>
    <col min="769" max="769" width="19" style="788" customWidth="1"/>
    <col min="770" max="770" width="115.42578125" style="788" customWidth="1"/>
    <col min="771" max="771" width="3.7109375" style="788" customWidth="1"/>
    <col min="772" max="772" width="6.28515625" style="788" customWidth="1"/>
    <col min="773" max="773" width="4.7109375" style="788" customWidth="1"/>
    <col min="774" max="774" width="34.28515625" style="788" bestFit="1" customWidth="1"/>
    <col min="775" max="775" width="3.140625" style="788" bestFit="1" customWidth="1"/>
    <col min="776" max="776" width="4.28515625" style="788" bestFit="1" customWidth="1"/>
    <col min="777" max="777" width="55.140625" style="788" customWidth="1"/>
    <col min="778" max="778" width="60.28515625" style="788" customWidth="1"/>
    <col min="779" max="779" width="0" style="788" hidden="1" customWidth="1"/>
    <col min="780" max="780" width="17.7109375" style="788" customWidth="1"/>
    <col min="781" max="781" width="15.85546875" style="788" customWidth="1"/>
    <col min="782" max="782" width="20" style="788" bestFit="1" customWidth="1"/>
    <col min="783" max="1024" width="11.42578125" style="788"/>
    <col min="1025" max="1025" width="19" style="788" customWidth="1"/>
    <col min="1026" max="1026" width="115.42578125" style="788" customWidth="1"/>
    <col min="1027" max="1027" width="3.7109375" style="788" customWidth="1"/>
    <col min="1028" max="1028" width="6.28515625" style="788" customWidth="1"/>
    <col min="1029" max="1029" width="4.7109375" style="788" customWidth="1"/>
    <col min="1030" max="1030" width="34.28515625" style="788" bestFit="1" customWidth="1"/>
    <col min="1031" max="1031" width="3.140625" style="788" bestFit="1" customWidth="1"/>
    <col min="1032" max="1032" width="4.28515625" style="788" bestFit="1" customWidth="1"/>
    <col min="1033" max="1033" width="55.140625" style="788" customWidth="1"/>
    <col min="1034" max="1034" width="60.28515625" style="788" customWidth="1"/>
    <col min="1035" max="1035" width="0" style="788" hidden="1" customWidth="1"/>
    <col min="1036" max="1036" width="17.7109375" style="788" customWidth="1"/>
    <col min="1037" max="1037" width="15.85546875" style="788" customWidth="1"/>
    <col min="1038" max="1038" width="20" style="788" bestFit="1" customWidth="1"/>
    <col min="1039" max="1280" width="11.42578125" style="788"/>
    <col min="1281" max="1281" width="19" style="788" customWidth="1"/>
    <col min="1282" max="1282" width="115.42578125" style="788" customWidth="1"/>
    <col min="1283" max="1283" width="3.7109375" style="788" customWidth="1"/>
    <col min="1284" max="1284" width="6.28515625" style="788" customWidth="1"/>
    <col min="1285" max="1285" width="4.7109375" style="788" customWidth="1"/>
    <col min="1286" max="1286" width="34.28515625" style="788" bestFit="1" customWidth="1"/>
    <col min="1287" max="1287" width="3.140625" style="788" bestFit="1" customWidth="1"/>
    <col min="1288" max="1288" width="4.28515625" style="788" bestFit="1" customWidth="1"/>
    <col min="1289" max="1289" width="55.140625" style="788" customWidth="1"/>
    <col min="1290" max="1290" width="60.28515625" style="788" customWidth="1"/>
    <col min="1291" max="1291" width="0" style="788" hidden="1" customWidth="1"/>
    <col min="1292" max="1292" width="17.7109375" style="788" customWidth="1"/>
    <col min="1293" max="1293" width="15.85546875" style="788" customWidth="1"/>
    <col min="1294" max="1294" width="20" style="788" bestFit="1" customWidth="1"/>
    <col min="1295" max="1536" width="11.42578125" style="788"/>
    <col min="1537" max="1537" width="19" style="788" customWidth="1"/>
    <col min="1538" max="1538" width="115.42578125" style="788" customWidth="1"/>
    <col min="1539" max="1539" width="3.7109375" style="788" customWidth="1"/>
    <col min="1540" max="1540" width="6.28515625" style="788" customWidth="1"/>
    <col min="1541" max="1541" width="4.7109375" style="788" customWidth="1"/>
    <col min="1542" max="1542" width="34.28515625" style="788" bestFit="1" customWidth="1"/>
    <col min="1543" max="1543" width="3.140625" style="788" bestFit="1" customWidth="1"/>
    <col min="1544" max="1544" width="4.28515625" style="788" bestFit="1" customWidth="1"/>
    <col min="1545" max="1545" width="55.140625" style="788" customWidth="1"/>
    <col min="1546" max="1546" width="60.28515625" style="788" customWidth="1"/>
    <col min="1547" max="1547" width="0" style="788" hidden="1" customWidth="1"/>
    <col min="1548" max="1548" width="17.7109375" style="788" customWidth="1"/>
    <col min="1549" max="1549" width="15.85546875" style="788" customWidth="1"/>
    <col min="1550" max="1550" width="20" style="788" bestFit="1" customWidth="1"/>
    <col min="1551" max="1792" width="11.42578125" style="788"/>
    <col min="1793" max="1793" width="19" style="788" customWidth="1"/>
    <col min="1794" max="1794" width="115.42578125" style="788" customWidth="1"/>
    <col min="1795" max="1795" width="3.7109375" style="788" customWidth="1"/>
    <col min="1796" max="1796" width="6.28515625" style="788" customWidth="1"/>
    <col min="1797" max="1797" width="4.7109375" style="788" customWidth="1"/>
    <col min="1798" max="1798" width="34.28515625" style="788" bestFit="1" customWidth="1"/>
    <col min="1799" max="1799" width="3.140625" style="788" bestFit="1" customWidth="1"/>
    <col min="1800" max="1800" width="4.28515625" style="788" bestFit="1" customWidth="1"/>
    <col min="1801" max="1801" width="55.140625" style="788" customWidth="1"/>
    <col min="1802" max="1802" width="60.28515625" style="788" customWidth="1"/>
    <col min="1803" max="1803" width="0" style="788" hidden="1" customWidth="1"/>
    <col min="1804" max="1804" width="17.7109375" style="788" customWidth="1"/>
    <col min="1805" max="1805" width="15.85546875" style="788" customWidth="1"/>
    <col min="1806" max="1806" width="20" style="788" bestFit="1" customWidth="1"/>
    <col min="1807" max="2048" width="11.42578125" style="788"/>
    <col min="2049" max="2049" width="19" style="788" customWidth="1"/>
    <col min="2050" max="2050" width="115.42578125" style="788" customWidth="1"/>
    <col min="2051" max="2051" width="3.7109375" style="788" customWidth="1"/>
    <col min="2052" max="2052" width="6.28515625" style="788" customWidth="1"/>
    <col min="2053" max="2053" width="4.7109375" style="788" customWidth="1"/>
    <col min="2054" max="2054" width="34.28515625" style="788" bestFit="1" customWidth="1"/>
    <col min="2055" max="2055" width="3.140625" style="788" bestFit="1" customWidth="1"/>
    <col min="2056" max="2056" width="4.28515625" style="788" bestFit="1" customWidth="1"/>
    <col min="2057" max="2057" width="55.140625" style="788" customWidth="1"/>
    <col min="2058" max="2058" width="60.28515625" style="788" customWidth="1"/>
    <col min="2059" max="2059" width="0" style="788" hidden="1" customWidth="1"/>
    <col min="2060" max="2060" width="17.7109375" style="788" customWidth="1"/>
    <col min="2061" max="2061" width="15.85546875" style="788" customWidth="1"/>
    <col min="2062" max="2062" width="20" style="788" bestFit="1" customWidth="1"/>
    <col min="2063" max="2304" width="11.42578125" style="788"/>
    <col min="2305" max="2305" width="19" style="788" customWidth="1"/>
    <col min="2306" max="2306" width="115.42578125" style="788" customWidth="1"/>
    <col min="2307" max="2307" width="3.7109375" style="788" customWidth="1"/>
    <col min="2308" max="2308" width="6.28515625" style="788" customWidth="1"/>
    <col min="2309" max="2309" width="4.7109375" style="788" customWidth="1"/>
    <col min="2310" max="2310" width="34.28515625" style="788" bestFit="1" customWidth="1"/>
    <col min="2311" max="2311" width="3.140625" style="788" bestFit="1" customWidth="1"/>
    <col min="2312" max="2312" width="4.28515625" style="788" bestFit="1" customWidth="1"/>
    <col min="2313" max="2313" width="55.140625" style="788" customWidth="1"/>
    <col min="2314" max="2314" width="60.28515625" style="788" customWidth="1"/>
    <col min="2315" max="2315" width="0" style="788" hidden="1" customWidth="1"/>
    <col min="2316" max="2316" width="17.7109375" style="788" customWidth="1"/>
    <col min="2317" max="2317" width="15.85546875" style="788" customWidth="1"/>
    <col min="2318" max="2318" width="20" style="788" bestFit="1" customWidth="1"/>
    <col min="2319" max="2560" width="11.42578125" style="788"/>
    <col min="2561" max="2561" width="19" style="788" customWidth="1"/>
    <col min="2562" max="2562" width="115.42578125" style="788" customWidth="1"/>
    <col min="2563" max="2563" width="3.7109375" style="788" customWidth="1"/>
    <col min="2564" max="2564" width="6.28515625" style="788" customWidth="1"/>
    <col min="2565" max="2565" width="4.7109375" style="788" customWidth="1"/>
    <col min="2566" max="2566" width="34.28515625" style="788" bestFit="1" customWidth="1"/>
    <col min="2567" max="2567" width="3.140625" style="788" bestFit="1" customWidth="1"/>
    <col min="2568" max="2568" width="4.28515625" style="788" bestFit="1" customWidth="1"/>
    <col min="2569" max="2569" width="55.140625" style="788" customWidth="1"/>
    <col min="2570" max="2570" width="60.28515625" style="788" customWidth="1"/>
    <col min="2571" max="2571" width="0" style="788" hidden="1" customWidth="1"/>
    <col min="2572" max="2572" width="17.7109375" style="788" customWidth="1"/>
    <col min="2573" max="2573" width="15.85546875" style="788" customWidth="1"/>
    <col min="2574" max="2574" width="20" style="788" bestFit="1" customWidth="1"/>
    <col min="2575" max="2816" width="11.42578125" style="788"/>
    <col min="2817" max="2817" width="19" style="788" customWidth="1"/>
    <col min="2818" max="2818" width="115.42578125" style="788" customWidth="1"/>
    <col min="2819" max="2819" width="3.7109375" style="788" customWidth="1"/>
    <col min="2820" max="2820" width="6.28515625" style="788" customWidth="1"/>
    <col min="2821" max="2821" width="4.7109375" style="788" customWidth="1"/>
    <col min="2822" max="2822" width="34.28515625" style="788" bestFit="1" customWidth="1"/>
    <col min="2823" max="2823" width="3.140625" style="788" bestFit="1" customWidth="1"/>
    <col min="2824" max="2824" width="4.28515625" style="788" bestFit="1" customWidth="1"/>
    <col min="2825" max="2825" width="55.140625" style="788" customWidth="1"/>
    <col min="2826" max="2826" width="60.28515625" style="788" customWidth="1"/>
    <col min="2827" max="2827" width="0" style="788" hidden="1" customWidth="1"/>
    <col min="2828" max="2828" width="17.7109375" style="788" customWidth="1"/>
    <col min="2829" max="2829" width="15.85546875" style="788" customWidth="1"/>
    <col min="2830" max="2830" width="20" style="788" bestFit="1" customWidth="1"/>
    <col min="2831" max="3072" width="11.42578125" style="788"/>
    <col min="3073" max="3073" width="19" style="788" customWidth="1"/>
    <col min="3074" max="3074" width="115.42578125" style="788" customWidth="1"/>
    <col min="3075" max="3075" width="3.7109375" style="788" customWidth="1"/>
    <col min="3076" max="3076" width="6.28515625" style="788" customWidth="1"/>
    <col min="3077" max="3077" width="4.7109375" style="788" customWidth="1"/>
    <col min="3078" max="3078" width="34.28515625" style="788" bestFit="1" customWidth="1"/>
    <col min="3079" max="3079" width="3.140625" style="788" bestFit="1" customWidth="1"/>
    <col min="3080" max="3080" width="4.28515625" style="788" bestFit="1" customWidth="1"/>
    <col min="3081" max="3081" width="55.140625" style="788" customWidth="1"/>
    <col min="3082" max="3082" width="60.28515625" style="788" customWidth="1"/>
    <col min="3083" max="3083" width="0" style="788" hidden="1" customWidth="1"/>
    <col min="3084" max="3084" width="17.7109375" style="788" customWidth="1"/>
    <col min="3085" max="3085" width="15.85546875" style="788" customWidth="1"/>
    <col min="3086" max="3086" width="20" style="788" bestFit="1" customWidth="1"/>
    <col min="3087" max="3328" width="11.42578125" style="788"/>
    <col min="3329" max="3329" width="19" style="788" customWidth="1"/>
    <col min="3330" max="3330" width="115.42578125" style="788" customWidth="1"/>
    <col min="3331" max="3331" width="3.7109375" style="788" customWidth="1"/>
    <col min="3332" max="3332" width="6.28515625" style="788" customWidth="1"/>
    <col min="3333" max="3333" width="4.7109375" style="788" customWidth="1"/>
    <col min="3334" max="3334" width="34.28515625" style="788" bestFit="1" customWidth="1"/>
    <col min="3335" max="3335" width="3.140625" style="788" bestFit="1" customWidth="1"/>
    <col min="3336" max="3336" width="4.28515625" style="788" bestFit="1" customWidth="1"/>
    <col min="3337" max="3337" width="55.140625" style="788" customWidth="1"/>
    <col min="3338" max="3338" width="60.28515625" style="788" customWidth="1"/>
    <col min="3339" max="3339" width="0" style="788" hidden="1" customWidth="1"/>
    <col min="3340" max="3340" width="17.7109375" style="788" customWidth="1"/>
    <col min="3341" max="3341" width="15.85546875" style="788" customWidth="1"/>
    <col min="3342" max="3342" width="20" style="788" bestFit="1" customWidth="1"/>
    <col min="3343" max="3584" width="11.42578125" style="788"/>
    <col min="3585" max="3585" width="19" style="788" customWidth="1"/>
    <col min="3586" max="3586" width="115.42578125" style="788" customWidth="1"/>
    <col min="3587" max="3587" width="3.7109375" style="788" customWidth="1"/>
    <col min="3588" max="3588" width="6.28515625" style="788" customWidth="1"/>
    <col min="3589" max="3589" width="4.7109375" style="788" customWidth="1"/>
    <col min="3590" max="3590" width="34.28515625" style="788" bestFit="1" customWidth="1"/>
    <col min="3591" max="3591" width="3.140625" style="788" bestFit="1" customWidth="1"/>
    <col min="3592" max="3592" width="4.28515625" style="788" bestFit="1" customWidth="1"/>
    <col min="3593" max="3593" width="55.140625" style="788" customWidth="1"/>
    <col min="3594" max="3594" width="60.28515625" style="788" customWidth="1"/>
    <col min="3595" max="3595" width="0" style="788" hidden="1" customWidth="1"/>
    <col min="3596" max="3596" width="17.7109375" style="788" customWidth="1"/>
    <col min="3597" max="3597" width="15.85546875" style="788" customWidth="1"/>
    <col min="3598" max="3598" width="20" style="788" bestFit="1" customWidth="1"/>
    <col min="3599" max="3840" width="11.42578125" style="788"/>
    <col min="3841" max="3841" width="19" style="788" customWidth="1"/>
    <col min="3842" max="3842" width="115.42578125" style="788" customWidth="1"/>
    <col min="3843" max="3843" width="3.7109375" style="788" customWidth="1"/>
    <col min="3844" max="3844" width="6.28515625" style="788" customWidth="1"/>
    <col min="3845" max="3845" width="4.7109375" style="788" customWidth="1"/>
    <col min="3846" max="3846" width="34.28515625" style="788" bestFit="1" customWidth="1"/>
    <col min="3847" max="3847" width="3.140625" style="788" bestFit="1" customWidth="1"/>
    <col min="3848" max="3848" width="4.28515625" style="788" bestFit="1" customWidth="1"/>
    <col min="3849" max="3849" width="55.140625" style="788" customWidth="1"/>
    <col min="3850" max="3850" width="60.28515625" style="788" customWidth="1"/>
    <col min="3851" max="3851" width="0" style="788" hidden="1" customWidth="1"/>
    <col min="3852" max="3852" width="17.7109375" style="788" customWidth="1"/>
    <col min="3853" max="3853" width="15.85546875" style="788" customWidth="1"/>
    <col min="3854" max="3854" width="20" style="788" bestFit="1" customWidth="1"/>
    <col min="3855" max="4096" width="11.42578125" style="788"/>
    <col min="4097" max="4097" width="19" style="788" customWidth="1"/>
    <col min="4098" max="4098" width="115.42578125" style="788" customWidth="1"/>
    <col min="4099" max="4099" width="3.7109375" style="788" customWidth="1"/>
    <col min="4100" max="4100" width="6.28515625" style="788" customWidth="1"/>
    <col min="4101" max="4101" width="4.7109375" style="788" customWidth="1"/>
    <col min="4102" max="4102" width="34.28515625" style="788" bestFit="1" customWidth="1"/>
    <col min="4103" max="4103" width="3.140625" style="788" bestFit="1" customWidth="1"/>
    <col min="4104" max="4104" width="4.28515625" style="788" bestFit="1" customWidth="1"/>
    <col min="4105" max="4105" width="55.140625" style="788" customWidth="1"/>
    <col min="4106" max="4106" width="60.28515625" style="788" customWidth="1"/>
    <col min="4107" max="4107" width="0" style="788" hidden="1" customWidth="1"/>
    <col min="4108" max="4108" width="17.7109375" style="788" customWidth="1"/>
    <col min="4109" max="4109" width="15.85546875" style="788" customWidth="1"/>
    <col min="4110" max="4110" width="20" style="788" bestFit="1" customWidth="1"/>
    <col min="4111" max="4352" width="11.42578125" style="788"/>
    <col min="4353" max="4353" width="19" style="788" customWidth="1"/>
    <col min="4354" max="4354" width="115.42578125" style="788" customWidth="1"/>
    <col min="4355" max="4355" width="3.7109375" style="788" customWidth="1"/>
    <col min="4356" max="4356" width="6.28515625" style="788" customWidth="1"/>
    <col min="4357" max="4357" width="4.7109375" style="788" customWidth="1"/>
    <col min="4358" max="4358" width="34.28515625" style="788" bestFit="1" customWidth="1"/>
    <col min="4359" max="4359" width="3.140625" style="788" bestFit="1" customWidth="1"/>
    <col min="4360" max="4360" width="4.28515625" style="788" bestFit="1" customWidth="1"/>
    <col min="4361" max="4361" width="55.140625" style="788" customWidth="1"/>
    <col min="4362" max="4362" width="60.28515625" style="788" customWidth="1"/>
    <col min="4363" max="4363" width="0" style="788" hidden="1" customWidth="1"/>
    <col min="4364" max="4364" width="17.7109375" style="788" customWidth="1"/>
    <col min="4365" max="4365" width="15.85546875" style="788" customWidth="1"/>
    <col min="4366" max="4366" width="20" style="788" bestFit="1" customWidth="1"/>
    <col min="4367" max="4608" width="11.42578125" style="788"/>
    <col min="4609" max="4609" width="19" style="788" customWidth="1"/>
    <col min="4610" max="4610" width="115.42578125" style="788" customWidth="1"/>
    <col min="4611" max="4611" width="3.7109375" style="788" customWidth="1"/>
    <col min="4612" max="4612" width="6.28515625" style="788" customWidth="1"/>
    <col min="4613" max="4613" width="4.7109375" style="788" customWidth="1"/>
    <col min="4614" max="4614" width="34.28515625" style="788" bestFit="1" customWidth="1"/>
    <col min="4615" max="4615" width="3.140625" style="788" bestFit="1" customWidth="1"/>
    <col min="4616" max="4616" width="4.28515625" style="788" bestFit="1" customWidth="1"/>
    <col min="4617" max="4617" width="55.140625" style="788" customWidth="1"/>
    <col min="4618" max="4618" width="60.28515625" style="788" customWidth="1"/>
    <col min="4619" max="4619" width="0" style="788" hidden="1" customWidth="1"/>
    <col min="4620" max="4620" width="17.7109375" style="788" customWidth="1"/>
    <col min="4621" max="4621" width="15.85546875" style="788" customWidth="1"/>
    <col min="4622" max="4622" width="20" style="788" bestFit="1" customWidth="1"/>
    <col min="4623" max="4864" width="11.42578125" style="788"/>
    <col min="4865" max="4865" width="19" style="788" customWidth="1"/>
    <col min="4866" max="4866" width="115.42578125" style="788" customWidth="1"/>
    <col min="4867" max="4867" width="3.7109375" style="788" customWidth="1"/>
    <col min="4868" max="4868" width="6.28515625" style="788" customWidth="1"/>
    <col min="4869" max="4869" width="4.7109375" style="788" customWidth="1"/>
    <col min="4870" max="4870" width="34.28515625" style="788" bestFit="1" customWidth="1"/>
    <col min="4871" max="4871" width="3.140625" style="788" bestFit="1" customWidth="1"/>
    <col min="4872" max="4872" width="4.28515625" style="788" bestFit="1" customWidth="1"/>
    <col min="4873" max="4873" width="55.140625" style="788" customWidth="1"/>
    <col min="4874" max="4874" width="60.28515625" style="788" customWidth="1"/>
    <col min="4875" max="4875" width="0" style="788" hidden="1" customWidth="1"/>
    <col min="4876" max="4876" width="17.7109375" style="788" customWidth="1"/>
    <col min="4877" max="4877" width="15.85546875" style="788" customWidth="1"/>
    <col min="4878" max="4878" width="20" style="788" bestFit="1" customWidth="1"/>
    <col min="4879" max="5120" width="11.42578125" style="788"/>
    <col min="5121" max="5121" width="19" style="788" customWidth="1"/>
    <col min="5122" max="5122" width="115.42578125" style="788" customWidth="1"/>
    <col min="5123" max="5123" width="3.7109375" style="788" customWidth="1"/>
    <col min="5124" max="5124" width="6.28515625" style="788" customWidth="1"/>
    <col min="5125" max="5125" width="4.7109375" style="788" customWidth="1"/>
    <col min="5126" max="5126" width="34.28515625" style="788" bestFit="1" customWidth="1"/>
    <col min="5127" max="5127" width="3.140625" style="788" bestFit="1" customWidth="1"/>
    <col min="5128" max="5128" width="4.28515625" style="788" bestFit="1" customWidth="1"/>
    <col min="5129" max="5129" width="55.140625" style="788" customWidth="1"/>
    <col min="5130" max="5130" width="60.28515625" style="788" customWidth="1"/>
    <col min="5131" max="5131" width="0" style="788" hidden="1" customWidth="1"/>
    <col min="5132" max="5132" width="17.7109375" style="788" customWidth="1"/>
    <col min="5133" max="5133" width="15.85546875" style="788" customWidth="1"/>
    <col min="5134" max="5134" width="20" style="788" bestFit="1" customWidth="1"/>
    <col min="5135" max="5376" width="11.42578125" style="788"/>
    <col min="5377" max="5377" width="19" style="788" customWidth="1"/>
    <col min="5378" max="5378" width="115.42578125" style="788" customWidth="1"/>
    <col min="5379" max="5379" width="3.7109375" style="788" customWidth="1"/>
    <col min="5380" max="5380" width="6.28515625" style="788" customWidth="1"/>
    <col min="5381" max="5381" width="4.7109375" style="788" customWidth="1"/>
    <col min="5382" max="5382" width="34.28515625" style="788" bestFit="1" customWidth="1"/>
    <col min="5383" max="5383" width="3.140625" style="788" bestFit="1" customWidth="1"/>
    <col min="5384" max="5384" width="4.28515625" style="788" bestFit="1" customWidth="1"/>
    <col min="5385" max="5385" width="55.140625" style="788" customWidth="1"/>
    <col min="5386" max="5386" width="60.28515625" style="788" customWidth="1"/>
    <col min="5387" max="5387" width="0" style="788" hidden="1" customWidth="1"/>
    <col min="5388" max="5388" width="17.7109375" style="788" customWidth="1"/>
    <col min="5389" max="5389" width="15.85546875" style="788" customWidth="1"/>
    <col min="5390" max="5390" width="20" style="788" bestFit="1" customWidth="1"/>
    <col min="5391" max="5632" width="11.42578125" style="788"/>
    <col min="5633" max="5633" width="19" style="788" customWidth="1"/>
    <col min="5634" max="5634" width="115.42578125" style="788" customWidth="1"/>
    <col min="5635" max="5635" width="3.7109375" style="788" customWidth="1"/>
    <col min="5636" max="5636" width="6.28515625" style="788" customWidth="1"/>
    <col min="5637" max="5637" width="4.7109375" style="788" customWidth="1"/>
    <col min="5638" max="5638" width="34.28515625" style="788" bestFit="1" customWidth="1"/>
    <col min="5639" max="5639" width="3.140625" style="788" bestFit="1" customWidth="1"/>
    <col min="5640" max="5640" width="4.28515625" style="788" bestFit="1" customWidth="1"/>
    <col min="5641" max="5641" width="55.140625" style="788" customWidth="1"/>
    <col min="5642" max="5642" width="60.28515625" style="788" customWidth="1"/>
    <col min="5643" max="5643" width="0" style="788" hidden="1" customWidth="1"/>
    <col min="5644" max="5644" width="17.7109375" style="788" customWidth="1"/>
    <col min="5645" max="5645" width="15.85546875" style="788" customWidth="1"/>
    <col min="5646" max="5646" width="20" style="788" bestFit="1" customWidth="1"/>
    <col min="5647" max="5888" width="11.42578125" style="788"/>
    <col min="5889" max="5889" width="19" style="788" customWidth="1"/>
    <col min="5890" max="5890" width="115.42578125" style="788" customWidth="1"/>
    <col min="5891" max="5891" width="3.7109375" style="788" customWidth="1"/>
    <col min="5892" max="5892" width="6.28515625" style="788" customWidth="1"/>
    <col min="5893" max="5893" width="4.7109375" style="788" customWidth="1"/>
    <col min="5894" max="5894" width="34.28515625" style="788" bestFit="1" customWidth="1"/>
    <col min="5895" max="5895" width="3.140625" style="788" bestFit="1" customWidth="1"/>
    <col min="5896" max="5896" width="4.28515625" style="788" bestFit="1" customWidth="1"/>
    <col min="5897" max="5897" width="55.140625" style="788" customWidth="1"/>
    <col min="5898" max="5898" width="60.28515625" style="788" customWidth="1"/>
    <col min="5899" max="5899" width="0" style="788" hidden="1" customWidth="1"/>
    <col min="5900" max="5900" width="17.7109375" style="788" customWidth="1"/>
    <col min="5901" max="5901" width="15.85546875" style="788" customWidth="1"/>
    <col min="5902" max="5902" width="20" style="788" bestFit="1" customWidth="1"/>
    <col min="5903" max="6144" width="11.42578125" style="788"/>
    <col min="6145" max="6145" width="19" style="788" customWidth="1"/>
    <col min="6146" max="6146" width="115.42578125" style="788" customWidth="1"/>
    <col min="6147" max="6147" width="3.7109375" style="788" customWidth="1"/>
    <col min="6148" max="6148" width="6.28515625" style="788" customWidth="1"/>
    <col min="6149" max="6149" width="4.7109375" style="788" customWidth="1"/>
    <col min="6150" max="6150" width="34.28515625" style="788" bestFit="1" customWidth="1"/>
    <col min="6151" max="6151" width="3.140625" style="788" bestFit="1" customWidth="1"/>
    <col min="6152" max="6152" width="4.28515625" style="788" bestFit="1" customWidth="1"/>
    <col min="6153" max="6153" width="55.140625" style="788" customWidth="1"/>
    <col min="6154" max="6154" width="60.28515625" style="788" customWidth="1"/>
    <col min="6155" max="6155" width="0" style="788" hidden="1" customWidth="1"/>
    <col min="6156" max="6156" width="17.7109375" style="788" customWidth="1"/>
    <col min="6157" max="6157" width="15.85546875" style="788" customWidth="1"/>
    <col min="6158" max="6158" width="20" style="788" bestFit="1" customWidth="1"/>
    <col min="6159" max="6400" width="11.42578125" style="788"/>
    <col min="6401" max="6401" width="19" style="788" customWidth="1"/>
    <col min="6402" max="6402" width="115.42578125" style="788" customWidth="1"/>
    <col min="6403" max="6403" width="3.7109375" style="788" customWidth="1"/>
    <col min="6404" max="6404" width="6.28515625" style="788" customWidth="1"/>
    <col min="6405" max="6405" width="4.7109375" style="788" customWidth="1"/>
    <col min="6406" max="6406" width="34.28515625" style="788" bestFit="1" customWidth="1"/>
    <col min="6407" max="6407" width="3.140625" style="788" bestFit="1" customWidth="1"/>
    <col min="6408" max="6408" width="4.28515625" style="788" bestFit="1" customWidth="1"/>
    <col min="6409" max="6409" width="55.140625" style="788" customWidth="1"/>
    <col min="6410" max="6410" width="60.28515625" style="788" customWidth="1"/>
    <col min="6411" max="6411" width="0" style="788" hidden="1" customWidth="1"/>
    <col min="6412" max="6412" width="17.7109375" style="788" customWidth="1"/>
    <col min="6413" max="6413" width="15.85546875" style="788" customWidth="1"/>
    <col min="6414" max="6414" width="20" style="788" bestFit="1" customWidth="1"/>
    <col min="6415" max="6656" width="11.42578125" style="788"/>
    <col min="6657" max="6657" width="19" style="788" customWidth="1"/>
    <col min="6658" max="6658" width="115.42578125" style="788" customWidth="1"/>
    <col min="6659" max="6659" width="3.7109375" style="788" customWidth="1"/>
    <col min="6660" max="6660" width="6.28515625" style="788" customWidth="1"/>
    <col min="6661" max="6661" width="4.7109375" style="788" customWidth="1"/>
    <col min="6662" max="6662" width="34.28515625" style="788" bestFit="1" customWidth="1"/>
    <col min="6663" max="6663" width="3.140625" style="788" bestFit="1" customWidth="1"/>
    <col min="6664" max="6664" width="4.28515625" style="788" bestFit="1" customWidth="1"/>
    <col min="6665" max="6665" width="55.140625" style="788" customWidth="1"/>
    <col min="6666" max="6666" width="60.28515625" style="788" customWidth="1"/>
    <col min="6667" max="6667" width="0" style="788" hidden="1" customWidth="1"/>
    <col min="6668" max="6668" width="17.7109375" style="788" customWidth="1"/>
    <col min="6669" max="6669" width="15.85546875" style="788" customWidth="1"/>
    <col min="6670" max="6670" width="20" style="788" bestFit="1" customWidth="1"/>
    <col min="6671" max="6912" width="11.42578125" style="788"/>
    <col min="6913" max="6913" width="19" style="788" customWidth="1"/>
    <col min="6914" max="6914" width="115.42578125" style="788" customWidth="1"/>
    <col min="6915" max="6915" width="3.7109375" style="788" customWidth="1"/>
    <col min="6916" max="6916" width="6.28515625" style="788" customWidth="1"/>
    <col min="6917" max="6917" width="4.7109375" style="788" customWidth="1"/>
    <col min="6918" max="6918" width="34.28515625" style="788" bestFit="1" customWidth="1"/>
    <col min="6919" max="6919" width="3.140625" style="788" bestFit="1" customWidth="1"/>
    <col min="6920" max="6920" width="4.28515625" style="788" bestFit="1" customWidth="1"/>
    <col min="6921" max="6921" width="55.140625" style="788" customWidth="1"/>
    <col min="6922" max="6922" width="60.28515625" style="788" customWidth="1"/>
    <col min="6923" max="6923" width="0" style="788" hidden="1" customWidth="1"/>
    <col min="6924" max="6924" width="17.7109375" style="788" customWidth="1"/>
    <col min="6925" max="6925" width="15.85546875" style="788" customWidth="1"/>
    <col min="6926" max="6926" width="20" style="788" bestFit="1" customWidth="1"/>
    <col min="6927" max="7168" width="11.42578125" style="788"/>
    <col min="7169" max="7169" width="19" style="788" customWidth="1"/>
    <col min="7170" max="7170" width="115.42578125" style="788" customWidth="1"/>
    <col min="7171" max="7171" width="3.7109375" style="788" customWidth="1"/>
    <col min="7172" max="7172" width="6.28515625" style="788" customWidth="1"/>
    <col min="7173" max="7173" width="4.7109375" style="788" customWidth="1"/>
    <col min="7174" max="7174" width="34.28515625" style="788" bestFit="1" customWidth="1"/>
    <col min="7175" max="7175" width="3.140625" style="788" bestFit="1" customWidth="1"/>
    <col min="7176" max="7176" width="4.28515625" style="788" bestFit="1" customWidth="1"/>
    <col min="7177" max="7177" width="55.140625" style="788" customWidth="1"/>
    <col min="7178" max="7178" width="60.28515625" style="788" customWidth="1"/>
    <col min="7179" max="7179" width="0" style="788" hidden="1" customWidth="1"/>
    <col min="7180" max="7180" width="17.7109375" style="788" customWidth="1"/>
    <col min="7181" max="7181" width="15.85546875" style="788" customWidth="1"/>
    <col min="7182" max="7182" width="20" style="788" bestFit="1" customWidth="1"/>
    <col min="7183" max="7424" width="11.42578125" style="788"/>
    <col min="7425" max="7425" width="19" style="788" customWidth="1"/>
    <col min="7426" max="7426" width="115.42578125" style="788" customWidth="1"/>
    <col min="7427" max="7427" width="3.7109375" style="788" customWidth="1"/>
    <col min="7428" max="7428" width="6.28515625" style="788" customWidth="1"/>
    <col min="7429" max="7429" width="4.7109375" style="788" customWidth="1"/>
    <col min="7430" max="7430" width="34.28515625" style="788" bestFit="1" customWidth="1"/>
    <col min="7431" max="7431" width="3.140625" style="788" bestFit="1" customWidth="1"/>
    <col min="7432" max="7432" width="4.28515625" style="788" bestFit="1" customWidth="1"/>
    <col min="7433" max="7433" width="55.140625" style="788" customWidth="1"/>
    <col min="7434" max="7434" width="60.28515625" style="788" customWidth="1"/>
    <col min="7435" max="7435" width="0" style="788" hidden="1" customWidth="1"/>
    <col min="7436" max="7436" width="17.7109375" style="788" customWidth="1"/>
    <col min="7437" max="7437" width="15.85546875" style="788" customWidth="1"/>
    <col min="7438" max="7438" width="20" style="788" bestFit="1" customWidth="1"/>
    <col min="7439" max="7680" width="11.42578125" style="788"/>
    <col min="7681" max="7681" width="19" style="788" customWidth="1"/>
    <col min="7682" max="7682" width="115.42578125" style="788" customWidth="1"/>
    <col min="7683" max="7683" width="3.7109375" style="788" customWidth="1"/>
    <col min="7684" max="7684" width="6.28515625" style="788" customWidth="1"/>
    <col min="7685" max="7685" width="4.7109375" style="788" customWidth="1"/>
    <col min="7686" max="7686" width="34.28515625" style="788" bestFit="1" customWidth="1"/>
    <col min="7687" max="7687" width="3.140625" style="788" bestFit="1" customWidth="1"/>
    <col min="7688" max="7688" width="4.28515625" style="788" bestFit="1" customWidth="1"/>
    <col min="7689" max="7689" width="55.140625" style="788" customWidth="1"/>
    <col min="7690" max="7690" width="60.28515625" style="788" customWidth="1"/>
    <col min="7691" max="7691" width="0" style="788" hidden="1" customWidth="1"/>
    <col min="7692" max="7692" width="17.7109375" style="788" customWidth="1"/>
    <col min="7693" max="7693" width="15.85546875" style="788" customWidth="1"/>
    <col min="7694" max="7694" width="20" style="788" bestFit="1" customWidth="1"/>
    <col min="7695" max="7936" width="11.42578125" style="788"/>
    <col min="7937" max="7937" width="19" style="788" customWidth="1"/>
    <col min="7938" max="7938" width="115.42578125" style="788" customWidth="1"/>
    <col min="7939" max="7939" width="3.7109375" style="788" customWidth="1"/>
    <col min="7940" max="7940" width="6.28515625" style="788" customWidth="1"/>
    <col min="7941" max="7941" width="4.7109375" style="788" customWidth="1"/>
    <col min="7942" max="7942" width="34.28515625" style="788" bestFit="1" customWidth="1"/>
    <col min="7943" max="7943" width="3.140625" style="788" bestFit="1" customWidth="1"/>
    <col min="7944" max="7944" width="4.28515625" style="788" bestFit="1" customWidth="1"/>
    <col min="7945" max="7945" width="55.140625" style="788" customWidth="1"/>
    <col min="7946" max="7946" width="60.28515625" style="788" customWidth="1"/>
    <col min="7947" max="7947" width="0" style="788" hidden="1" customWidth="1"/>
    <col min="7948" max="7948" width="17.7109375" style="788" customWidth="1"/>
    <col min="7949" max="7949" width="15.85546875" style="788" customWidth="1"/>
    <col min="7950" max="7950" width="20" style="788" bestFit="1" customWidth="1"/>
    <col min="7951" max="8192" width="11.42578125" style="788"/>
    <col min="8193" max="8193" width="19" style="788" customWidth="1"/>
    <col min="8194" max="8194" width="115.42578125" style="788" customWidth="1"/>
    <col min="8195" max="8195" width="3.7109375" style="788" customWidth="1"/>
    <col min="8196" max="8196" width="6.28515625" style="788" customWidth="1"/>
    <col min="8197" max="8197" width="4.7109375" style="788" customWidth="1"/>
    <col min="8198" max="8198" width="34.28515625" style="788" bestFit="1" customWidth="1"/>
    <col min="8199" max="8199" width="3.140625" style="788" bestFit="1" customWidth="1"/>
    <col min="8200" max="8200" width="4.28515625" style="788" bestFit="1" customWidth="1"/>
    <col min="8201" max="8201" width="55.140625" style="788" customWidth="1"/>
    <col min="8202" max="8202" width="60.28515625" style="788" customWidth="1"/>
    <col min="8203" max="8203" width="0" style="788" hidden="1" customWidth="1"/>
    <col min="8204" max="8204" width="17.7109375" style="788" customWidth="1"/>
    <col min="8205" max="8205" width="15.85546875" style="788" customWidth="1"/>
    <col min="8206" max="8206" width="20" style="788" bestFit="1" customWidth="1"/>
    <col min="8207" max="8448" width="11.42578125" style="788"/>
    <col min="8449" max="8449" width="19" style="788" customWidth="1"/>
    <col min="8450" max="8450" width="115.42578125" style="788" customWidth="1"/>
    <col min="8451" max="8451" width="3.7109375" style="788" customWidth="1"/>
    <col min="8452" max="8452" width="6.28515625" style="788" customWidth="1"/>
    <col min="8453" max="8453" width="4.7109375" style="788" customWidth="1"/>
    <col min="8454" max="8454" width="34.28515625" style="788" bestFit="1" customWidth="1"/>
    <col min="8455" max="8455" width="3.140625" style="788" bestFit="1" customWidth="1"/>
    <col min="8456" max="8456" width="4.28515625" style="788" bestFit="1" customWidth="1"/>
    <col min="8457" max="8457" width="55.140625" style="788" customWidth="1"/>
    <col min="8458" max="8458" width="60.28515625" style="788" customWidth="1"/>
    <col min="8459" max="8459" width="0" style="788" hidden="1" customWidth="1"/>
    <col min="8460" max="8460" width="17.7109375" style="788" customWidth="1"/>
    <col min="8461" max="8461" width="15.85546875" style="788" customWidth="1"/>
    <col min="8462" max="8462" width="20" style="788" bestFit="1" customWidth="1"/>
    <col min="8463" max="8704" width="11.42578125" style="788"/>
    <col min="8705" max="8705" width="19" style="788" customWidth="1"/>
    <col min="8706" max="8706" width="115.42578125" style="788" customWidth="1"/>
    <col min="8707" max="8707" width="3.7109375" style="788" customWidth="1"/>
    <col min="8708" max="8708" width="6.28515625" style="788" customWidth="1"/>
    <col min="8709" max="8709" width="4.7109375" style="788" customWidth="1"/>
    <col min="8710" max="8710" width="34.28515625" style="788" bestFit="1" customWidth="1"/>
    <col min="8711" max="8711" width="3.140625" style="788" bestFit="1" customWidth="1"/>
    <col min="8712" max="8712" width="4.28515625" style="788" bestFit="1" customWidth="1"/>
    <col min="8713" max="8713" width="55.140625" style="788" customWidth="1"/>
    <col min="8714" max="8714" width="60.28515625" style="788" customWidth="1"/>
    <col min="8715" max="8715" width="0" style="788" hidden="1" customWidth="1"/>
    <col min="8716" max="8716" width="17.7109375" style="788" customWidth="1"/>
    <col min="8717" max="8717" width="15.85546875" style="788" customWidth="1"/>
    <col min="8718" max="8718" width="20" style="788" bestFit="1" customWidth="1"/>
    <col min="8719" max="8960" width="11.42578125" style="788"/>
    <col min="8961" max="8961" width="19" style="788" customWidth="1"/>
    <col min="8962" max="8962" width="115.42578125" style="788" customWidth="1"/>
    <col min="8963" max="8963" width="3.7109375" style="788" customWidth="1"/>
    <col min="8964" max="8964" width="6.28515625" style="788" customWidth="1"/>
    <col min="8965" max="8965" width="4.7109375" style="788" customWidth="1"/>
    <col min="8966" max="8966" width="34.28515625" style="788" bestFit="1" customWidth="1"/>
    <col min="8967" max="8967" width="3.140625" style="788" bestFit="1" customWidth="1"/>
    <col min="8968" max="8968" width="4.28515625" style="788" bestFit="1" customWidth="1"/>
    <col min="8969" max="8969" width="55.140625" style="788" customWidth="1"/>
    <col min="8970" max="8970" width="60.28515625" style="788" customWidth="1"/>
    <col min="8971" max="8971" width="0" style="788" hidden="1" customWidth="1"/>
    <col min="8972" max="8972" width="17.7109375" style="788" customWidth="1"/>
    <col min="8973" max="8973" width="15.85546875" style="788" customWidth="1"/>
    <col min="8974" max="8974" width="20" style="788" bestFit="1" customWidth="1"/>
    <col min="8975" max="9216" width="11.42578125" style="788"/>
    <col min="9217" max="9217" width="19" style="788" customWidth="1"/>
    <col min="9218" max="9218" width="115.42578125" style="788" customWidth="1"/>
    <col min="9219" max="9219" width="3.7109375" style="788" customWidth="1"/>
    <col min="9220" max="9220" width="6.28515625" style="788" customWidth="1"/>
    <col min="9221" max="9221" width="4.7109375" style="788" customWidth="1"/>
    <col min="9222" max="9222" width="34.28515625" style="788" bestFit="1" customWidth="1"/>
    <col min="9223" max="9223" width="3.140625" style="788" bestFit="1" customWidth="1"/>
    <col min="9224" max="9224" width="4.28515625" style="788" bestFit="1" customWidth="1"/>
    <col min="9225" max="9225" width="55.140625" style="788" customWidth="1"/>
    <col min="9226" max="9226" width="60.28515625" style="788" customWidth="1"/>
    <col min="9227" max="9227" width="0" style="788" hidden="1" customWidth="1"/>
    <col min="9228" max="9228" width="17.7109375" style="788" customWidth="1"/>
    <col min="9229" max="9229" width="15.85546875" style="788" customWidth="1"/>
    <col min="9230" max="9230" width="20" style="788" bestFit="1" customWidth="1"/>
    <col min="9231" max="9472" width="11.42578125" style="788"/>
    <col min="9473" max="9473" width="19" style="788" customWidth="1"/>
    <col min="9474" max="9474" width="115.42578125" style="788" customWidth="1"/>
    <col min="9475" max="9475" width="3.7109375" style="788" customWidth="1"/>
    <col min="9476" max="9476" width="6.28515625" style="788" customWidth="1"/>
    <col min="9477" max="9477" width="4.7109375" style="788" customWidth="1"/>
    <col min="9478" max="9478" width="34.28515625" style="788" bestFit="1" customWidth="1"/>
    <col min="9479" max="9479" width="3.140625" style="788" bestFit="1" customWidth="1"/>
    <col min="9480" max="9480" width="4.28515625" style="788" bestFit="1" customWidth="1"/>
    <col min="9481" max="9481" width="55.140625" style="788" customWidth="1"/>
    <col min="9482" max="9482" width="60.28515625" style="788" customWidth="1"/>
    <col min="9483" max="9483" width="0" style="788" hidden="1" customWidth="1"/>
    <col min="9484" max="9484" width="17.7109375" style="788" customWidth="1"/>
    <col min="9485" max="9485" width="15.85546875" style="788" customWidth="1"/>
    <col min="9486" max="9486" width="20" style="788" bestFit="1" customWidth="1"/>
    <col min="9487" max="9728" width="11.42578125" style="788"/>
    <col min="9729" max="9729" width="19" style="788" customWidth="1"/>
    <col min="9730" max="9730" width="115.42578125" style="788" customWidth="1"/>
    <col min="9731" max="9731" width="3.7109375" style="788" customWidth="1"/>
    <col min="9732" max="9732" width="6.28515625" style="788" customWidth="1"/>
    <col min="9733" max="9733" width="4.7109375" style="788" customWidth="1"/>
    <col min="9734" max="9734" width="34.28515625" style="788" bestFit="1" customWidth="1"/>
    <col min="9735" max="9735" width="3.140625" style="788" bestFit="1" customWidth="1"/>
    <col min="9736" max="9736" width="4.28515625" style="788" bestFit="1" customWidth="1"/>
    <col min="9737" max="9737" width="55.140625" style="788" customWidth="1"/>
    <col min="9738" max="9738" width="60.28515625" style="788" customWidth="1"/>
    <col min="9739" max="9739" width="0" style="788" hidden="1" customWidth="1"/>
    <col min="9740" max="9740" width="17.7109375" style="788" customWidth="1"/>
    <col min="9741" max="9741" width="15.85546875" style="788" customWidth="1"/>
    <col min="9742" max="9742" width="20" style="788" bestFit="1" customWidth="1"/>
    <col min="9743" max="9984" width="11.42578125" style="788"/>
    <col min="9985" max="9985" width="19" style="788" customWidth="1"/>
    <col min="9986" max="9986" width="115.42578125" style="788" customWidth="1"/>
    <col min="9987" max="9987" width="3.7109375" style="788" customWidth="1"/>
    <col min="9988" max="9988" width="6.28515625" style="788" customWidth="1"/>
    <col min="9989" max="9989" width="4.7109375" style="788" customWidth="1"/>
    <col min="9990" max="9990" width="34.28515625" style="788" bestFit="1" customWidth="1"/>
    <col min="9991" max="9991" width="3.140625" style="788" bestFit="1" customWidth="1"/>
    <col min="9992" max="9992" width="4.28515625" style="788" bestFit="1" customWidth="1"/>
    <col min="9993" max="9993" width="55.140625" style="788" customWidth="1"/>
    <col min="9994" max="9994" width="60.28515625" style="788" customWidth="1"/>
    <col min="9995" max="9995" width="0" style="788" hidden="1" customWidth="1"/>
    <col min="9996" max="9996" width="17.7109375" style="788" customWidth="1"/>
    <col min="9997" max="9997" width="15.85546875" style="788" customWidth="1"/>
    <col min="9998" max="9998" width="20" style="788" bestFit="1" customWidth="1"/>
    <col min="9999" max="10240" width="11.42578125" style="788"/>
    <col min="10241" max="10241" width="19" style="788" customWidth="1"/>
    <col min="10242" max="10242" width="115.42578125" style="788" customWidth="1"/>
    <col min="10243" max="10243" width="3.7109375" style="788" customWidth="1"/>
    <col min="10244" max="10244" width="6.28515625" style="788" customWidth="1"/>
    <col min="10245" max="10245" width="4.7109375" style="788" customWidth="1"/>
    <col min="10246" max="10246" width="34.28515625" style="788" bestFit="1" customWidth="1"/>
    <col min="10247" max="10247" width="3.140625" style="788" bestFit="1" customWidth="1"/>
    <col min="10248" max="10248" width="4.28515625" style="788" bestFit="1" customWidth="1"/>
    <col min="10249" max="10249" width="55.140625" style="788" customWidth="1"/>
    <col min="10250" max="10250" width="60.28515625" style="788" customWidth="1"/>
    <col min="10251" max="10251" width="0" style="788" hidden="1" customWidth="1"/>
    <col min="10252" max="10252" width="17.7109375" style="788" customWidth="1"/>
    <col min="10253" max="10253" width="15.85546875" style="788" customWidth="1"/>
    <col min="10254" max="10254" width="20" style="788" bestFit="1" customWidth="1"/>
    <col min="10255" max="10496" width="11.42578125" style="788"/>
    <col min="10497" max="10497" width="19" style="788" customWidth="1"/>
    <col min="10498" max="10498" width="115.42578125" style="788" customWidth="1"/>
    <col min="10499" max="10499" width="3.7109375" style="788" customWidth="1"/>
    <col min="10500" max="10500" width="6.28515625" style="788" customWidth="1"/>
    <col min="10501" max="10501" width="4.7109375" style="788" customWidth="1"/>
    <col min="10502" max="10502" width="34.28515625" style="788" bestFit="1" customWidth="1"/>
    <col min="10503" max="10503" width="3.140625" style="788" bestFit="1" customWidth="1"/>
    <col min="10504" max="10504" width="4.28515625" style="788" bestFit="1" customWidth="1"/>
    <col min="10505" max="10505" width="55.140625" style="788" customWidth="1"/>
    <col min="10506" max="10506" width="60.28515625" style="788" customWidth="1"/>
    <col min="10507" max="10507" width="0" style="788" hidden="1" customWidth="1"/>
    <col min="10508" max="10508" width="17.7109375" style="788" customWidth="1"/>
    <col min="10509" max="10509" width="15.85546875" style="788" customWidth="1"/>
    <col min="10510" max="10510" width="20" style="788" bestFit="1" customWidth="1"/>
    <col min="10511" max="10752" width="11.42578125" style="788"/>
    <col min="10753" max="10753" width="19" style="788" customWidth="1"/>
    <col min="10754" max="10754" width="115.42578125" style="788" customWidth="1"/>
    <col min="10755" max="10755" width="3.7109375" style="788" customWidth="1"/>
    <col min="10756" max="10756" width="6.28515625" style="788" customWidth="1"/>
    <col min="10757" max="10757" width="4.7109375" style="788" customWidth="1"/>
    <col min="10758" max="10758" width="34.28515625" style="788" bestFit="1" customWidth="1"/>
    <col min="10759" max="10759" width="3.140625" style="788" bestFit="1" customWidth="1"/>
    <col min="10760" max="10760" width="4.28515625" style="788" bestFit="1" customWidth="1"/>
    <col min="10761" max="10761" width="55.140625" style="788" customWidth="1"/>
    <col min="10762" max="10762" width="60.28515625" style="788" customWidth="1"/>
    <col min="10763" max="10763" width="0" style="788" hidden="1" customWidth="1"/>
    <col min="10764" max="10764" width="17.7109375" style="788" customWidth="1"/>
    <col min="10765" max="10765" width="15.85546875" style="788" customWidth="1"/>
    <col min="10766" max="10766" width="20" style="788" bestFit="1" customWidth="1"/>
    <col min="10767" max="11008" width="11.42578125" style="788"/>
    <col min="11009" max="11009" width="19" style="788" customWidth="1"/>
    <col min="11010" max="11010" width="115.42578125" style="788" customWidth="1"/>
    <col min="11011" max="11011" width="3.7109375" style="788" customWidth="1"/>
    <col min="11012" max="11012" width="6.28515625" style="788" customWidth="1"/>
    <col min="11013" max="11013" width="4.7109375" style="788" customWidth="1"/>
    <col min="11014" max="11014" width="34.28515625" style="788" bestFit="1" customWidth="1"/>
    <col min="11015" max="11015" width="3.140625" style="788" bestFit="1" customWidth="1"/>
    <col min="11016" max="11016" width="4.28515625" style="788" bestFit="1" customWidth="1"/>
    <col min="11017" max="11017" width="55.140625" style="788" customWidth="1"/>
    <col min="11018" max="11018" width="60.28515625" style="788" customWidth="1"/>
    <col min="11019" max="11019" width="0" style="788" hidden="1" customWidth="1"/>
    <col min="11020" max="11020" width="17.7109375" style="788" customWidth="1"/>
    <col min="11021" max="11021" width="15.85546875" style="788" customWidth="1"/>
    <col min="11022" max="11022" width="20" style="788" bestFit="1" customWidth="1"/>
    <col min="11023" max="11264" width="11.42578125" style="788"/>
    <col min="11265" max="11265" width="19" style="788" customWidth="1"/>
    <col min="11266" max="11266" width="115.42578125" style="788" customWidth="1"/>
    <col min="11267" max="11267" width="3.7109375" style="788" customWidth="1"/>
    <col min="11268" max="11268" width="6.28515625" style="788" customWidth="1"/>
    <col min="11269" max="11269" width="4.7109375" style="788" customWidth="1"/>
    <col min="11270" max="11270" width="34.28515625" style="788" bestFit="1" customWidth="1"/>
    <col min="11271" max="11271" width="3.140625" style="788" bestFit="1" customWidth="1"/>
    <col min="11272" max="11272" width="4.28515625" style="788" bestFit="1" customWidth="1"/>
    <col min="11273" max="11273" width="55.140625" style="788" customWidth="1"/>
    <col min="11274" max="11274" width="60.28515625" style="788" customWidth="1"/>
    <col min="11275" max="11275" width="0" style="788" hidden="1" customWidth="1"/>
    <col min="11276" max="11276" width="17.7109375" style="788" customWidth="1"/>
    <col min="11277" max="11277" width="15.85546875" style="788" customWidth="1"/>
    <col min="11278" max="11278" width="20" style="788" bestFit="1" customWidth="1"/>
    <col min="11279" max="11520" width="11.42578125" style="788"/>
    <col min="11521" max="11521" width="19" style="788" customWidth="1"/>
    <col min="11522" max="11522" width="115.42578125" style="788" customWidth="1"/>
    <col min="11523" max="11523" width="3.7109375" style="788" customWidth="1"/>
    <col min="11524" max="11524" width="6.28515625" style="788" customWidth="1"/>
    <col min="11525" max="11525" width="4.7109375" style="788" customWidth="1"/>
    <col min="11526" max="11526" width="34.28515625" style="788" bestFit="1" customWidth="1"/>
    <col min="11527" max="11527" width="3.140625" style="788" bestFit="1" customWidth="1"/>
    <col min="11528" max="11528" width="4.28515625" style="788" bestFit="1" customWidth="1"/>
    <col min="11529" max="11529" width="55.140625" style="788" customWidth="1"/>
    <col min="11530" max="11530" width="60.28515625" style="788" customWidth="1"/>
    <col min="11531" max="11531" width="0" style="788" hidden="1" customWidth="1"/>
    <col min="11532" max="11532" width="17.7109375" style="788" customWidth="1"/>
    <col min="11533" max="11533" width="15.85546875" style="788" customWidth="1"/>
    <col min="11534" max="11534" width="20" style="788" bestFit="1" customWidth="1"/>
    <col min="11535" max="11776" width="11.42578125" style="788"/>
    <col min="11777" max="11777" width="19" style="788" customWidth="1"/>
    <col min="11778" max="11778" width="115.42578125" style="788" customWidth="1"/>
    <col min="11779" max="11779" width="3.7109375" style="788" customWidth="1"/>
    <col min="11780" max="11780" width="6.28515625" style="788" customWidth="1"/>
    <col min="11781" max="11781" width="4.7109375" style="788" customWidth="1"/>
    <col min="11782" max="11782" width="34.28515625" style="788" bestFit="1" customWidth="1"/>
    <col min="11783" max="11783" width="3.140625" style="788" bestFit="1" customWidth="1"/>
    <col min="11784" max="11784" width="4.28515625" style="788" bestFit="1" customWidth="1"/>
    <col min="11785" max="11785" width="55.140625" style="788" customWidth="1"/>
    <col min="11786" max="11786" width="60.28515625" style="788" customWidth="1"/>
    <col min="11787" max="11787" width="0" style="788" hidden="1" customWidth="1"/>
    <col min="11788" max="11788" width="17.7109375" style="788" customWidth="1"/>
    <col min="11789" max="11789" width="15.85546875" style="788" customWidth="1"/>
    <col min="11790" max="11790" width="20" style="788" bestFit="1" customWidth="1"/>
    <col min="11791" max="12032" width="11.42578125" style="788"/>
    <col min="12033" max="12033" width="19" style="788" customWidth="1"/>
    <col min="12034" max="12034" width="115.42578125" style="788" customWidth="1"/>
    <col min="12035" max="12035" width="3.7109375" style="788" customWidth="1"/>
    <col min="12036" max="12036" width="6.28515625" style="788" customWidth="1"/>
    <col min="12037" max="12037" width="4.7109375" style="788" customWidth="1"/>
    <col min="12038" max="12038" width="34.28515625" style="788" bestFit="1" customWidth="1"/>
    <col min="12039" max="12039" width="3.140625" style="788" bestFit="1" customWidth="1"/>
    <col min="12040" max="12040" width="4.28515625" style="788" bestFit="1" customWidth="1"/>
    <col min="12041" max="12041" width="55.140625" style="788" customWidth="1"/>
    <col min="12042" max="12042" width="60.28515625" style="788" customWidth="1"/>
    <col min="12043" max="12043" width="0" style="788" hidden="1" customWidth="1"/>
    <col min="12044" max="12044" width="17.7109375" style="788" customWidth="1"/>
    <col min="12045" max="12045" width="15.85546875" style="788" customWidth="1"/>
    <col min="12046" max="12046" width="20" style="788" bestFit="1" customWidth="1"/>
    <col min="12047" max="12288" width="11.42578125" style="788"/>
    <col min="12289" max="12289" width="19" style="788" customWidth="1"/>
    <col min="12290" max="12290" width="115.42578125" style="788" customWidth="1"/>
    <col min="12291" max="12291" width="3.7109375" style="788" customWidth="1"/>
    <col min="12292" max="12292" width="6.28515625" style="788" customWidth="1"/>
    <col min="12293" max="12293" width="4.7109375" style="788" customWidth="1"/>
    <col min="12294" max="12294" width="34.28515625" style="788" bestFit="1" customWidth="1"/>
    <col min="12295" max="12295" width="3.140625" style="788" bestFit="1" customWidth="1"/>
    <col min="12296" max="12296" width="4.28515625" style="788" bestFit="1" customWidth="1"/>
    <col min="12297" max="12297" width="55.140625" style="788" customWidth="1"/>
    <col min="12298" max="12298" width="60.28515625" style="788" customWidth="1"/>
    <col min="12299" max="12299" width="0" style="788" hidden="1" customWidth="1"/>
    <col min="12300" max="12300" width="17.7109375" style="788" customWidth="1"/>
    <col min="12301" max="12301" width="15.85546875" style="788" customWidth="1"/>
    <col min="12302" max="12302" width="20" style="788" bestFit="1" customWidth="1"/>
    <col min="12303" max="12544" width="11.42578125" style="788"/>
    <col min="12545" max="12545" width="19" style="788" customWidth="1"/>
    <col min="12546" max="12546" width="115.42578125" style="788" customWidth="1"/>
    <col min="12547" max="12547" width="3.7109375" style="788" customWidth="1"/>
    <col min="12548" max="12548" width="6.28515625" style="788" customWidth="1"/>
    <col min="12549" max="12549" width="4.7109375" style="788" customWidth="1"/>
    <col min="12550" max="12550" width="34.28515625" style="788" bestFit="1" customWidth="1"/>
    <col min="12551" max="12551" width="3.140625" style="788" bestFit="1" customWidth="1"/>
    <col min="12552" max="12552" width="4.28515625" style="788" bestFit="1" customWidth="1"/>
    <col min="12553" max="12553" width="55.140625" style="788" customWidth="1"/>
    <col min="12554" max="12554" width="60.28515625" style="788" customWidth="1"/>
    <col min="12555" max="12555" width="0" style="788" hidden="1" customWidth="1"/>
    <col min="12556" max="12556" width="17.7109375" style="788" customWidth="1"/>
    <col min="12557" max="12557" width="15.85546875" style="788" customWidth="1"/>
    <col min="12558" max="12558" width="20" style="788" bestFit="1" customWidth="1"/>
    <col min="12559" max="12800" width="11.42578125" style="788"/>
    <col min="12801" max="12801" width="19" style="788" customWidth="1"/>
    <col min="12802" max="12802" width="115.42578125" style="788" customWidth="1"/>
    <col min="12803" max="12803" width="3.7109375" style="788" customWidth="1"/>
    <col min="12804" max="12804" width="6.28515625" style="788" customWidth="1"/>
    <col min="12805" max="12805" width="4.7109375" style="788" customWidth="1"/>
    <col min="12806" max="12806" width="34.28515625" style="788" bestFit="1" customWidth="1"/>
    <col min="12807" max="12807" width="3.140625" style="788" bestFit="1" customWidth="1"/>
    <col min="12808" max="12808" width="4.28515625" style="788" bestFit="1" customWidth="1"/>
    <col min="12809" max="12809" width="55.140625" style="788" customWidth="1"/>
    <col min="12810" max="12810" width="60.28515625" style="788" customWidth="1"/>
    <col min="12811" max="12811" width="0" style="788" hidden="1" customWidth="1"/>
    <col min="12812" max="12812" width="17.7109375" style="788" customWidth="1"/>
    <col min="12813" max="12813" width="15.85546875" style="788" customWidth="1"/>
    <col min="12814" max="12814" width="20" style="788" bestFit="1" customWidth="1"/>
    <col min="12815" max="13056" width="11.42578125" style="788"/>
    <col min="13057" max="13057" width="19" style="788" customWidth="1"/>
    <col min="13058" max="13058" width="115.42578125" style="788" customWidth="1"/>
    <col min="13059" max="13059" width="3.7109375" style="788" customWidth="1"/>
    <col min="13060" max="13060" width="6.28515625" style="788" customWidth="1"/>
    <col min="13061" max="13061" width="4.7109375" style="788" customWidth="1"/>
    <col min="13062" max="13062" width="34.28515625" style="788" bestFit="1" customWidth="1"/>
    <col min="13063" max="13063" width="3.140625" style="788" bestFit="1" customWidth="1"/>
    <col min="13064" max="13064" width="4.28515625" style="788" bestFit="1" customWidth="1"/>
    <col min="13065" max="13065" width="55.140625" style="788" customWidth="1"/>
    <col min="13066" max="13066" width="60.28515625" style="788" customWidth="1"/>
    <col min="13067" max="13067" width="0" style="788" hidden="1" customWidth="1"/>
    <col min="13068" max="13068" width="17.7109375" style="788" customWidth="1"/>
    <col min="13069" max="13069" width="15.85546875" style="788" customWidth="1"/>
    <col min="13070" max="13070" width="20" style="788" bestFit="1" customWidth="1"/>
    <col min="13071" max="13312" width="11.42578125" style="788"/>
    <col min="13313" max="13313" width="19" style="788" customWidth="1"/>
    <col min="13314" max="13314" width="115.42578125" style="788" customWidth="1"/>
    <col min="13315" max="13315" width="3.7109375" style="788" customWidth="1"/>
    <col min="13316" max="13316" width="6.28515625" style="788" customWidth="1"/>
    <col min="13317" max="13317" width="4.7109375" style="788" customWidth="1"/>
    <col min="13318" max="13318" width="34.28515625" style="788" bestFit="1" customWidth="1"/>
    <col min="13319" max="13319" width="3.140625" style="788" bestFit="1" customWidth="1"/>
    <col min="13320" max="13320" width="4.28515625" style="788" bestFit="1" customWidth="1"/>
    <col min="13321" max="13321" width="55.140625" style="788" customWidth="1"/>
    <col min="13322" max="13322" width="60.28515625" style="788" customWidth="1"/>
    <col min="13323" max="13323" width="0" style="788" hidden="1" customWidth="1"/>
    <col min="13324" max="13324" width="17.7109375" style="788" customWidth="1"/>
    <col min="13325" max="13325" width="15.85546875" style="788" customWidth="1"/>
    <col min="13326" max="13326" width="20" style="788" bestFit="1" customWidth="1"/>
    <col min="13327" max="13568" width="11.42578125" style="788"/>
    <col min="13569" max="13569" width="19" style="788" customWidth="1"/>
    <col min="13570" max="13570" width="115.42578125" style="788" customWidth="1"/>
    <col min="13571" max="13571" width="3.7109375" style="788" customWidth="1"/>
    <col min="13572" max="13572" width="6.28515625" style="788" customWidth="1"/>
    <col min="13573" max="13573" width="4.7109375" style="788" customWidth="1"/>
    <col min="13574" max="13574" width="34.28515625" style="788" bestFit="1" customWidth="1"/>
    <col min="13575" max="13575" width="3.140625" style="788" bestFit="1" customWidth="1"/>
    <col min="13576" max="13576" width="4.28515625" style="788" bestFit="1" customWidth="1"/>
    <col min="13577" max="13577" width="55.140625" style="788" customWidth="1"/>
    <col min="13578" max="13578" width="60.28515625" style="788" customWidth="1"/>
    <col min="13579" max="13579" width="0" style="788" hidden="1" customWidth="1"/>
    <col min="13580" max="13580" width="17.7109375" style="788" customWidth="1"/>
    <col min="13581" max="13581" width="15.85546875" style="788" customWidth="1"/>
    <col min="13582" max="13582" width="20" style="788" bestFit="1" customWidth="1"/>
    <col min="13583" max="13824" width="11.42578125" style="788"/>
    <col min="13825" max="13825" width="19" style="788" customWidth="1"/>
    <col min="13826" max="13826" width="115.42578125" style="788" customWidth="1"/>
    <col min="13827" max="13827" width="3.7109375" style="788" customWidth="1"/>
    <col min="13828" max="13828" width="6.28515625" style="788" customWidth="1"/>
    <col min="13829" max="13829" width="4.7109375" style="788" customWidth="1"/>
    <col min="13830" max="13830" width="34.28515625" style="788" bestFit="1" customWidth="1"/>
    <col min="13831" max="13831" width="3.140625" style="788" bestFit="1" customWidth="1"/>
    <col min="13832" max="13832" width="4.28515625" style="788" bestFit="1" customWidth="1"/>
    <col min="13833" max="13833" width="55.140625" style="788" customWidth="1"/>
    <col min="13834" max="13834" width="60.28515625" style="788" customWidth="1"/>
    <col min="13835" max="13835" width="0" style="788" hidden="1" customWidth="1"/>
    <col min="13836" max="13836" width="17.7109375" style="788" customWidth="1"/>
    <col min="13837" max="13837" width="15.85546875" style="788" customWidth="1"/>
    <col min="13838" max="13838" width="20" style="788" bestFit="1" customWidth="1"/>
    <col min="13839" max="14080" width="11.42578125" style="788"/>
    <col min="14081" max="14081" width="19" style="788" customWidth="1"/>
    <col min="14082" max="14082" width="115.42578125" style="788" customWidth="1"/>
    <col min="14083" max="14083" width="3.7109375" style="788" customWidth="1"/>
    <col min="14084" max="14084" width="6.28515625" style="788" customWidth="1"/>
    <col min="14085" max="14085" width="4.7109375" style="788" customWidth="1"/>
    <col min="14086" max="14086" width="34.28515625" style="788" bestFit="1" customWidth="1"/>
    <col min="14087" max="14087" width="3.140625" style="788" bestFit="1" customWidth="1"/>
    <col min="14088" max="14088" width="4.28515625" style="788" bestFit="1" customWidth="1"/>
    <col min="14089" max="14089" width="55.140625" style="788" customWidth="1"/>
    <col min="14090" max="14090" width="60.28515625" style="788" customWidth="1"/>
    <col min="14091" max="14091" width="0" style="788" hidden="1" customWidth="1"/>
    <col min="14092" max="14092" width="17.7109375" style="788" customWidth="1"/>
    <col min="14093" max="14093" width="15.85546875" style="788" customWidth="1"/>
    <col min="14094" max="14094" width="20" style="788" bestFit="1" customWidth="1"/>
    <col min="14095" max="14336" width="11.42578125" style="788"/>
    <col min="14337" max="14337" width="19" style="788" customWidth="1"/>
    <col min="14338" max="14338" width="115.42578125" style="788" customWidth="1"/>
    <col min="14339" max="14339" width="3.7109375" style="788" customWidth="1"/>
    <col min="14340" max="14340" width="6.28515625" style="788" customWidth="1"/>
    <col min="14341" max="14341" width="4.7109375" style="788" customWidth="1"/>
    <col min="14342" max="14342" width="34.28515625" style="788" bestFit="1" customWidth="1"/>
    <col min="14343" max="14343" width="3.140625" style="788" bestFit="1" customWidth="1"/>
    <col min="14344" max="14344" width="4.28515625" style="788" bestFit="1" customWidth="1"/>
    <col min="14345" max="14345" width="55.140625" style="788" customWidth="1"/>
    <col min="14346" max="14346" width="60.28515625" style="788" customWidth="1"/>
    <col min="14347" max="14347" width="0" style="788" hidden="1" customWidth="1"/>
    <col min="14348" max="14348" width="17.7109375" style="788" customWidth="1"/>
    <col min="14349" max="14349" width="15.85546875" style="788" customWidth="1"/>
    <col min="14350" max="14350" width="20" style="788" bestFit="1" customWidth="1"/>
    <col min="14351" max="14592" width="11.42578125" style="788"/>
    <col min="14593" max="14593" width="19" style="788" customWidth="1"/>
    <col min="14594" max="14594" width="115.42578125" style="788" customWidth="1"/>
    <col min="14595" max="14595" width="3.7109375" style="788" customWidth="1"/>
    <col min="14596" max="14596" width="6.28515625" style="788" customWidth="1"/>
    <col min="14597" max="14597" width="4.7109375" style="788" customWidth="1"/>
    <col min="14598" max="14598" width="34.28515625" style="788" bestFit="1" customWidth="1"/>
    <col min="14599" max="14599" width="3.140625" style="788" bestFit="1" customWidth="1"/>
    <col min="14600" max="14600" width="4.28515625" style="788" bestFit="1" customWidth="1"/>
    <col min="14601" max="14601" width="55.140625" style="788" customWidth="1"/>
    <col min="14602" max="14602" width="60.28515625" style="788" customWidth="1"/>
    <col min="14603" max="14603" width="0" style="788" hidden="1" customWidth="1"/>
    <col min="14604" max="14604" width="17.7109375" style="788" customWidth="1"/>
    <col min="14605" max="14605" width="15.85546875" style="788" customWidth="1"/>
    <col min="14606" max="14606" width="20" style="788" bestFit="1" customWidth="1"/>
    <col min="14607" max="14848" width="11.42578125" style="788"/>
    <col min="14849" max="14849" width="19" style="788" customWidth="1"/>
    <col min="14850" max="14850" width="115.42578125" style="788" customWidth="1"/>
    <col min="14851" max="14851" width="3.7109375" style="788" customWidth="1"/>
    <col min="14852" max="14852" width="6.28515625" style="788" customWidth="1"/>
    <col min="14853" max="14853" width="4.7109375" style="788" customWidth="1"/>
    <col min="14854" max="14854" width="34.28515625" style="788" bestFit="1" customWidth="1"/>
    <col min="14855" max="14855" width="3.140625" style="788" bestFit="1" customWidth="1"/>
    <col min="14856" max="14856" width="4.28515625" style="788" bestFit="1" customWidth="1"/>
    <col min="14857" max="14857" width="55.140625" style="788" customWidth="1"/>
    <col min="14858" max="14858" width="60.28515625" style="788" customWidth="1"/>
    <col min="14859" max="14859" width="0" style="788" hidden="1" customWidth="1"/>
    <col min="14860" max="14860" width="17.7109375" style="788" customWidth="1"/>
    <col min="14861" max="14861" width="15.85546875" style="788" customWidth="1"/>
    <col min="14862" max="14862" width="20" style="788" bestFit="1" customWidth="1"/>
    <col min="14863" max="15104" width="11.42578125" style="788"/>
    <col min="15105" max="15105" width="19" style="788" customWidth="1"/>
    <col min="15106" max="15106" width="115.42578125" style="788" customWidth="1"/>
    <col min="15107" max="15107" width="3.7109375" style="788" customWidth="1"/>
    <col min="15108" max="15108" width="6.28515625" style="788" customWidth="1"/>
    <col min="15109" max="15109" width="4.7109375" style="788" customWidth="1"/>
    <col min="15110" max="15110" width="34.28515625" style="788" bestFit="1" customWidth="1"/>
    <col min="15111" max="15111" width="3.140625" style="788" bestFit="1" customWidth="1"/>
    <col min="15112" max="15112" width="4.28515625" style="788" bestFit="1" customWidth="1"/>
    <col min="15113" max="15113" width="55.140625" style="788" customWidth="1"/>
    <col min="15114" max="15114" width="60.28515625" style="788" customWidth="1"/>
    <col min="15115" max="15115" width="0" style="788" hidden="1" customWidth="1"/>
    <col min="15116" max="15116" width="17.7109375" style="788" customWidth="1"/>
    <col min="15117" max="15117" width="15.85546875" style="788" customWidth="1"/>
    <col min="15118" max="15118" width="20" style="788" bestFit="1" customWidth="1"/>
    <col min="15119" max="15360" width="11.42578125" style="788"/>
    <col min="15361" max="15361" width="19" style="788" customWidth="1"/>
    <col min="15362" max="15362" width="115.42578125" style="788" customWidth="1"/>
    <col min="15363" max="15363" width="3.7109375" style="788" customWidth="1"/>
    <col min="15364" max="15364" width="6.28515625" style="788" customWidth="1"/>
    <col min="15365" max="15365" width="4.7109375" style="788" customWidth="1"/>
    <col min="15366" max="15366" width="34.28515625" style="788" bestFit="1" customWidth="1"/>
    <col min="15367" max="15367" width="3.140625" style="788" bestFit="1" customWidth="1"/>
    <col min="15368" max="15368" width="4.28515625" style="788" bestFit="1" customWidth="1"/>
    <col min="15369" max="15369" width="55.140625" style="788" customWidth="1"/>
    <col min="15370" max="15370" width="60.28515625" style="788" customWidth="1"/>
    <col min="15371" max="15371" width="0" style="788" hidden="1" customWidth="1"/>
    <col min="15372" max="15372" width="17.7109375" style="788" customWidth="1"/>
    <col min="15373" max="15373" width="15.85546875" style="788" customWidth="1"/>
    <col min="15374" max="15374" width="20" style="788" bestFit="1" customWidth="1"/>
    <col min="15375" max="15616" width="11.42578125" style="788"/>
    <col min="15617" max="15617" width="19" style="788" customWidth="1"/>
    <col min="15618" max="15618" width="115.42578125" style="788" customWidth="1"/>
    <col min="15619" max="15619" width="3.7109375" style="788" customWidth="1"/>
    <col min="15620" max="15620" width="6.28515625" style="788" customWidth="1"/>
    <col min="15621" max="15621" width="4.7109375" style="788" customWidth="1"/>
    <col min="15622" max="15622" width="34.28515625" style="788" bestFit="1" customWidth="1"/>
    <col min="15623" max="15623" width="3.140625" style="788" bestFit="1" customWidth="1"/>
    <col min="15624" max="15624" width="4.28515625" style="788" bestFit="1" customWidth="1"/>
    <col min="15625" max="15625" width="55.140625" style="788" customWidth="1"/>
    <col min="15626" max="15626" width="60.28515625" style="788" customWidth="1"/>
    <col min="15627" max="15627" width="0" style="788" hidden="1" customWidth="1"/>
    <col min="15628" max="15628" width="17.7109375" style="788" customWidth="1"/>
    <col min="15629" max="15629" width="15.85546875" style="788" customWidth="1"/>
    <col min="15630" max="15630" width="20" style="788" bestFit="1" customWidth="1"/>
    <col min="15631" max="15872" width="11.42578125" style="788"/>
    <col min="15873" max="15873" width="19" style="788" customWidth="1"/>
    <col min="15874" max="15874" width="115.42578125" style="788" customWidth="1"/>
    <col min="15875" max="15875" width="3.7109375" style="788" customWidth="1"/>
    <col min="15876" max="15876" width="6.28515625" style="788" customWidth="1"/>
    <col min="15877" max="15877" width="4.7109375" style="788" customWidth="1"/>
    <col min="15878" max="15878" width="34.28515625" style="788" bestFit="1" customWidth="1"/>
    <col min="15879" max="15879" width="3.140625" style="788" bestFit="1" customWidth="1"/>
    <col min="15880" max="15880" width="4.28515625" style="788" bestFit="1" customWidth="1"/>
    <col min="15881" max="15881" width="55.140625" style="788" customWidth="1"/>
    <col min="15882" max="15882" width="60.28515625" style="788" customWidth="1"/>
    <col min="15883" max="15883" width="0" style="788" hidden="1" customWidth="1"/>
    <col min="15884" max="15884" width="17.7109375" style="788" customWidth="1"/>
    <col min="15885" max="15885" width="15.85546875" style="788" customWidth="1"/>
    <col min="15886" max="15886" width="20" style="788" bestFit="1" customWidth="1"/>
    <col min="15887" max="16128" width="11.42578125" style="788"/>
    <col min="16129" max="16129" width="19" style="788" customWidth="1"/>
    <col min="16130" max="16130" width="115.42578125" style="788" customWidth="1"/>
    <col min="16131" max="16131" width="3.7109375" style="788" customWidth="1"/>
    <col min="16132" max="16132" width="6.28515625" style="788" customWidth="1"/>
    <col min="16133" max="16133" width="4.7109375" style="788" customWidth="1"/>
    <col min="16134" max="16134" width="34.28515625" style="788" bestFit="1" customWidth="1"/>
    <col min="16135" max="16135" width="3.140625" style="788" bestFit="1" customWidth="1"/>
    <col min="16136" max="16136" width="4.28515625" style="788" bestFit="1" customWidth="1"/>
    <col min="16137" max="16137" width="55.140625" style="788" customWidth="1"/>
    <col min="16138" max="16138" width="60.28515625" style="788" customWidth="1"/>
    <col min="16139" max="16139" width="0" style="788" hidden="1" customWidth="1"/>
    <col min="16140" max="16140" width="17.7109375" style="788" customWidth="1"/>
    <col min="16141" max="16141" width="15.85546875" style="788" customWidth="1"/>
    <col min="16142" max="16142" width="20" style="788" bestFit="1" customWidth="1"/>
    <col min="16143" max="16384" width="11.42578125" style="788"/>
  </cols>
  <sheetData>
    <row r="1" spans="1:14" ht="31.5" customHeight="1">
      <c r="A1" s="787" t="s">
        <v>456</v>
      </c>
      <c r="B1" s="787"/>
      <c r="C1" s="787"/>
      <c r="D1" s="787"/>
      <c r="E1" s="787"/>
      <c r="F1" s="787"/>
      <c r="G1" s="787"/>
      <c r="H1" s="787"/>
      <c r="I1" s="787"/>
      <c r="J1" s="787"/>
    </row>
    <row r="2" spans="1:14" ht="27.75" customHeight="1">
      <c r="A2" s="787" t="s">
        <v>457</v>
      </c>
      <c r="B2" s="787"/>
      <c r="C2" s="787"/>
      <c r="D2" s="787"/>
      <c r="E2" s="787"/>
      <c r="F2" s="787"/>
      <c r="G2" s="787"/>
      <c r="H2" s="787"/>
      <c r="I2" s="787"/>
      <c r="J2" s="787"/>
    </row>
    <row r="3" spans="1:14" ht="25.5" customHeight="1">
      <c r="A3" s="787" t="s">
        <v>458</v>
      </c>
      <c r="B3" s="787"/>
      <c r="C3" s="787"/>
      <c r="D3" s="787"/>
      <c r="E3" s="787"/>
      <c r="F3" s="787"/>
      <c r="G3" s="787"/>
      <c r="H3" s="787"/>
      <c r="I3" s="787"/>
      <c r="J3" s="787"/>
    </row>
    <row r="4" spans="1:14" ht="22.5" customHeight="1">
      <c r="A4" s="787" t="s">
        <v>459</v>
      </c>
      <c r="B4" s="787"/>
      <c r="C4" s="787"/>
      <c r="D4" s="787"/>
      <c r="E4" s="787"/>
      <c r="F4" s="787"/>
      <c r="G4" s="787"/>
      <c r="H4" s="787"/>
      <c r="I4" s="787"/>
      <c r="J4" s="787"/>
    </row>
    <row r="5" spans="1:14" ht="92.25" customHeight="1">
      <c r="A5" s="787" t="s">
        <v>460</v>
      </c>
      <c r="B5" s="787"/>
      <c r="C5" s="787"/>
      <c r="D5" s="787"/>
      <c r="E5" s="787"/>
      <c r="F5" s="787"/>
      <c r="G5" s="787"/>
      <c r="H5" s="787"/>
      <c r="I5" s="787"/>
      <c r="J5" s="787"/>
    </row>
    <row r="6" spans="1:14" s="794" customFormat="1" ht="19.5" customHeight="1" thickBot="1">
      <c r="A6" s="790"/>
      <c r="B6" s="791"/>
      <c r="C6" s="790"/>
      <c r="D6" s="790"/>
      <c r="E6" s="790"/>
      <c r="F6" s="792"/>
      <c r="G6" s="792"/>
      <c r="H6" s="793"/>
      <c r="I6" s="790"/>
      <c r="J6" s="790"/>
      <c r="N6" s="795"/>
    </row>
    <row r="7" spans="1:14" ht="87" customHeight="1" thickBot="1">
      <c r="A7" s="796" t="s">
        <v>461</v>
      </c>
      <c r="B7" s="797"/>
      <c r="C7" s="797"/>
      <c r="D7" s="797"/>
      <c r="E7" s="797"/>
      <c r="F7" s="797"/>
      <c r="G7" s="797"/>
      <c r="H7" s="797"/>
      <c r="I7" s="797"/>
      <c r="J7" s="798"/>
    </row>
    <row r="8" spans="1:14" s="802" customFormat="1" ht="45.75" customHeight="1" thickBot="1">
      <c r="A8" s="799" t="s">
        <v>462</v>
      </c>
      <c r="B8" s="799" t="s">
        <v>463</v>
      </c>
      <c r="C8" s="799" t="s">
        <v>21</v>
      </c>
      <c r="D8" s="799" t="s">
        <v>464</v>
      </c>
      <c r="E8" s="799" t="s">
        <v>150</v>
      </c>
      <c r="F8" s="799" t="s">
        <v>465</v>
      </c>
      <c r="G8" s="799" t="s">
        <v>21</v>
      </c>
      <c r="H8" s="800" t="s">
        <v>464</v>
      </c>
      <c r="I8" s="799" t="s">
        <v>466</v>
      </c>
      <c r="J8" s="801" t="s">
        <v>467</v>
      </c>
      <c r="N8" s="803"/>
    </row>
    <row r="9" spans="1:14" ht="40.5" customHeight="1" thickBot="1">
      <c r="A9" s="804" t="s">
        <v>468</v>
      </c>
      <c r="B9" s="805" t="s">
        <v>469</v>
      </c>
      <c r="C9" s="806" t="s">
        <v>172</v>
      </c>
      <c r="D9" s="806"/>
      <c r="E9" s="806"/>
      <c r="F9" s="807" t="s">
        <v>239</v>
      </c>
      <c r="G9" s="808"/>
      <c r="H9" s="809"/>
      <c r="I9" s="810" t="s">
        <v>239</v>
      </c>
      <c r="J9" s="811" t="s">
        <v>239</v>
      </c>
    </row>
    <row r="10" spans="1:14" s="820" customFormat="1" ht="18.75" customHeight="1">
      <c r="A10" s="812" t="s">
        <v>470</v>
      </c>
      <c r="B10" s="813" t="s">
        <v>471</v>
      </c>
      <c r="C10" s="814" t="s">
        <v>172</v>
      </c>
      <c r="D10" s="814"/>
      <c r="E10" s="814"/>
      <c r="F10" s="815" t="s">
        <v>239</v>
      </c>
      <c r="G10" s="816"/>
      <c r="H10" s="817"/>
      <c r="I10" s="818" t="s">
        <v>239</v>
      </c>
      <c r="J10" s="819" t="s">
        <v>239</v>
      </c>
      <c r="N10" s="821"/>
    </row>
    <row r="11" spans="1:14" s="820" customFormat="1" ht="30" customHeight="1">
      <c r="A11" s="822"/>
      <c r="B11" s="823" t="s">
        <v>472</v>
      </c>
      <c r="C11" s="824" t="s">
        <v>172</v>
      </c>
      <c r="D11" s="825"/>
      <c r="E11" s="824"/>
      <c r="F11" s="826"/>
      <c r="G11" s="827"/>
      <c r="H11" s="828"/>
      <c r="I11" s="829"/>
      <c r="J11" s="830"/>
      <c r="N11" s="821"/>
    </row>
    <row r="12" spans="1:14" s="820" customFormat="1" ht="42" customHeight="1">
      <c r="A12" s="822"/>
      <c r="B12" s="823" t="s">
        <v>473</v>
      </c>
      <c r="C12" s="824" t="s">
        <v>172</v>
      </c>
      <c r="D12" s="825"/>
      <c r="E12" s="824"/>
      <c r="F12" s="826"/>
      <c r="G12" s="827"/>
      <c r="H12" s="828"/>
      <c r="I12" s="829"/>
      <c r="J12" s="831"/>
      <c r="L12" s="821"/>
      <c r="N12" s="821"/>
    </row>
    <row r="13" spans="1:14" s="820" customFormat="1" ht="19.5" customHeight="1">
      <c r="A13" s="822"/>
      <c r="B13" s="832" t="s">
        <v>474</v>
      </c>
      <c r="C13" s="824" t="s">
        <v>172</v>
      </c>
      <c r="D13" s="825"/>
      <c r="E13" s="824"/>
      <c r="F13" s="826"/>
      <c r="G13" s="827"/>
      <c r="H13" s="828"/>
      <c r="I13" s="829"/>
      <c r="J13" s="831"/>
      <c r="L13" s="821"/>
      <c r="N13" s="821"/>
    </row>
    <row r="14" spans="1:14" s="820" customFormat="1" ht="54">
      <c r="A14" s="822"/>
      <c r="B14" s="832" t="s">
        <v>475</v>
      </c>
      <c r="C14" s="824" t="s">
        <v>172</v>
      </c>
      <c r="D14" s="825"/>
      <c r="E14" s="824"/>
      <c r="F14" s="826"/>
      <c r="G14" s="827"/>
      <c r="H14" s="828"/>
      <c r="I14" s="829"/>
      <c r="J14" s="831"/>
      <c r="L14" s="821"/>
      <c r="N14" s="821"/>
    </row>
    <row r="15" spans="1:14" s="820" customFormat="1" ht="15" customHeight="1">
      <c r="A15" s="822"/>
      <c r="B15" s="832" t="s">
        <v>476</v>
      </c>
      <c r="C15" s="824" t="s">
        <v>172</v>
      </c>
      <c r="D15" s="824"/>
      <c r="E15" s="824"/>
      <c r="F15" s="826"/>
      <c r="G15" s="827"/>
      <c r="H15" s="828"/>
      <c r="I15" s="829"/>
      <c r="J15" s="831"/>
      <c r="L15" s="821"/>
      <c r="N15" s="821"/>
    </row>
    <row r="16" spans="1:14" s="820" customFormat="1" ht="27" customHeight="1">
      <c r="A16" s="822"/>
      <c r="B16" s="833" t="s">
        <v>477</v>
      </c>
      <c r="C16" s="825" t="s">
        <v>172</v>
      </c>
      <c r="D16" s="825"/>
      <c r="E16" s="824"/>
      <c r="F16" s="826"/>
      <c r="G16" s="827"/>
      <c r="H16" s="828"/>
      <c r="I16" s="829"/>
      <c r="J16" s="831"/>
      <c r="L16" s="821"/>
      <c r="N16" s="834"/>
    </row>
    <row r="17" spans="1:14" s="820" customFormat="1" ht="15" customHeight="1">
      <c r="A17" s="822"/>
      <c r="B17" s="833" t="s">
        <v>478</v>
      </c>
      <c r="C17" s="825" t="s">
        <v>172</v>
      </c>
      <c r="D17" s="825"/>
      <c r="E17" s="835"/>
      <c r="F17" s="826"/>
      <c r="G17" s="827"/>
      <c r="H17" s="828"/>
      <c r="I17" s="829"/>
      <c r="J17" s="836"/>
      <c r="N17" s="821"/>
    </row>
    <row r="18" spans="1:14" s="820" customFormat="1" ht="15" customHeight="1">
      <c r="A18" s="837"/>
      <c r="B18" s="838" t="s">
        <v>479</v>
      </c>
      <c r="C18" s="839" t="s">
        <v>172</v>
      </c>
      <c r="D18" s="839"/>
      <c r="E18" s="840"/>
      <c r="F18" s="841"/>
      <c r="G18" s="827"/>
      <c r="H18" s="828"/>
      <c r="I18" s="829"/>
      <c r="J18" s="836"/>
      <c r="N18" s="821"/>
    </row>
    <row r="19" spans="1:14" s="851" customFormat="1" ht="15.75" customHeight="1" thickBot="1">
      <c r="A19" s="842"/>
      <c r="B19" s="843" t="s">
        <v>480</v>
      </c>
      <c r="C19" s="844" t="s">
        <v>172</v>
      </c>
      <c r="D19" s="844"/>
      <c r="E19" s="845"/>
      <c r="F19" s="846"/>
      <c r="G19" s="847"/>
      <c r="H19" s="848"/>
      <c r="I19" s="849"/>
      <c r="J19" s="850"/>
      <c r="N19" s="852"/>
    </row>
    <row r="20" spans="1:14" s="859" customFormat="1" ht="15.75" customHeight="1">
      <c r="A20" s="853" t="s">
        <v>481</v>
      </c>
      <c r="B20" s="854" t="s">
        <v>482</v>
      </c>
      <c r="C20" s="855" t="s">
        <v>172</v>
      </c>
      <c r="D20" s="855"/>
      <c r="E20" s="855"/>
      <c r="F20" s="856" t="s">
        <v>483</v>
      </c>
      <c r="G20" s="816" t="s">
        <v>213</v>
      </c>
      <c r="H20" s="817"/>
      <c r="I20" s="857" t="s">
        <v>239</v>
      </c>
      <c r="J20" s="858" t="s">
        <v>239</v>
      </c>
      <c r="K20" s="794"/>
      <c r="N20" s="860"/>
    </row>
    <row r="21" spans="1:14" s="859" customFormat="1" ht="15.75" customHeight="1">
      <c r="A21" s="861"/>
      <c r="B21" s="862" t="s">
        <v>484</v>
      </c>
      <c r="C21" s="863" t="s">
        <v>213</v>
      </c>
      <c r="D21" s="863"/>
      <c r="E21" s="863"/>
      <c r="F21" s="864"/>
      <c r="G21" s="827"/>
      <c r="H21" s="828"/>
      <c r="I21" s="865"/>
      <c r="J21" s="866"/>
      <c r="K21" s="794"/>
      <c r="L21" s="867"/>
      <c r="N21" s="860"/>
    </row>
    <row r="22" spans="1:14" s="859" customFormat="1" ht="15.75" customHeight="1">
      <c r="A22" s="861"/>
      <c r="B22" s="862" t="s">
        <v>485</v>
      </c>
      <c r="C22" s="863" t="s">
        <v>172</v>
      </c>
      <c r="D22" s="863"/>
      <c r="E22" s="863"/>
      <c r="F22" s="864"/>
      <c r="G22" s="827"/>
      <c r="H22" s="828"/>
      <c r="I22" s="865"/>
      <c r="J22" s="866"/>
      <c r="K22" s="794"/>
      <c r="L22" s="867"/>
      <c r="N22" s="860"/>
    </row>
    <row r="23" spans="1:14" s="859" customFormat="1" ht="15.75" customHeight="1">
      <c r="A23" s="861"/>
      <c r="B23" s="862" t="s">
        <v>486</v>
      </c>
      <c r="C23" s="863" t="s">
        <v>172</v>
      </c>
      <c r="D23" s="863"/>
      <c r="E23" s="863"/>
      <c r="F23" s="864"/>
      <c r="G23" s="827"/>
      <c r="H23" s="828"/>
      <c r="I23" s="865"/>
      <c r="J23" s="866"/>
      <c r="K23" s="794"/>
      <c r="L23" s="867"/>
      <c r="N23" s="860"/>
    </row>
    <row r="24" spans="1:14" s="859" customFormat="1" ht="15.75" customHeight="1">
      <c r="A24" s="861"/>
      <c r="B24" s="862" t="s">
        <v>487</v>
      </c>
      <c r="C24" s="863" t="s">
        <v>172</v>
      </c>
      <c r="D24" s="863"/>
      <c r="E24" s="863"/>
      <c r="F24" s="864"/>
      <c r="G24" s="827"/>
      <c r="H24" s="828"/>
      <c r="I24" s="865"/>
      <c r="J24" s="866"/>
      <c r="K24" s="794"/>
      <c r="N24" s="860"/>
    </row>
    <row r="25" spans="1:14" s="859" customFormat="1" ht="15.75" customHeight="1">
      <c r="A25" s="868"/>
      <c r="B25" s="833" t="s">
        <v>488</v>
      </c>
      <c r="C25" s="825" t="s">
        <v>172</v>
      </c>
      <c r="D25" s="825"/>
      <c r="E25" s="825"/>
      <c r="F25" s="864"/>
      <c r="G25" s="827"/>
      <c r="H25" s="828"/>
      <c r="I25" s="865"/>
      <c r="J25" s="866"/>
      <c r="K25" s="794"/>
      <c r="N25" s="860"/>
    </row>
    <row r="26" spans="1:14" s="859" customFormat="1" ht="15.75" customHeight="1">
      <c r="A26" s="868"/>
      <c r="B26" s="833" t="s">
        <v>489</v>
      </c>
      <c r="C26" s="825" t="s">
        <v>172</v>
      </c>
      <c r="D26" s="825"/>
      <c r="E26" s="825"/>
      <c r="F26" s="864"/>
      <c r="G26" s="827"/>
      <c r="H26" s="828"/>
      <c r="I26" s="865"/>
      <c r="J26" s="866"/>
      <c r="K26" s="794"/>
      <c r="N26" s="860"/>
    </row>
    <row r="27" spans="1:14" s="859" customFormat="1" ht="15.75" customHeight="1">
      <c r="A27" s="868"/>
      <c r="B27" s="833" t="s">
        <v>490</v>
      </c>
      <c r="C27" s="825" t="s">
        <v>172</v>
      </c>
      <c r="D27" s="825"/>
      <c r="E27" s="825"/>
      <c r="F27" s="864"/>
      <c r="G27" s="827"/>
      <c r="H27" s="828"/>
      <c r="I27" s="865"/>
      <c r="J27" s="866"/>
      <c r="K27" s="794"/>
      <c r="N27" s="860"/>
    </row>
    <row r="28" spans="1:14" s="859" customFormat="1" ht="15" customHeight="1">
      <c r="A28" s="868"/>
      <c r="B28" s="833" t="s">
        <v>491</v>
      </c>
      <c r="C28" s="825" t="s">
        <v>172</v>
      </c>
      <c r="D28" s="825"/>
      <c r="E28" s="825"/>
      <c r="F28" s="864"/>
      <c r="G28" s="827"/>
      <c r="H28" s="828"/>
      <c r="I28" s="865"/>
      <c r="J28" s="866"/>
      <c r="K28" s="794"/>
      <c r="N28" s="860"/>
    </row>
    <row r="29" spans="1:14" s="794" customFormat="1" ht="21.75" customHeight="1">
      <c r="A29" s="868"/>
      <c r="B29" s="833" t="s">
        <v>492</v>
      </c>
      <c r="C29" s="825"/>
      <c r="D29" s="825" t="s">
        <v>172</v>
      </c>
      <c r="E29" s="825"/>
      <c r="F29" s="864"/>
      <c r="G29" s="827"/>
      <c r="H29" s="828"/>
      <c r="I29" s="865"/>
      <c r="J29" s="866"/>
      <c r="N29" s="795"/>
    </row>
    <row r="30" spans="1:14" s="794" customFormat="1" ht="30.75" customHeight="1">
      <c r="A30" s="869"/>
      <c r="B30" s="838" t="s">
        <v>493</v>
      </c>
      <c r="C30" s="839" t="s">
        <v>172</v>
      </c>
      <c r="D30" s="839"/>
      <c r="E30" s="839"/>
      <c r="F30" s="864"/>
      <c r="G30" s="827"/>
      <c r="H30" s="828"/>
      <c r="I30" s="865"/>
      <c r="J30" s="866"/>
      <c r="N30" s="795"/>
    </row>
    <row r="31" spans="1:14" s="794" customFormat="1" ht="30" customHeight="1" thickBot="1">
      <c r="A31" s="869"/>
      <c r="B31" s="838" t="s">
        <v>494</v>
      </c>
      <c r="C31" s="839"/>
      <c r="D31" s="839" t="s">
        <v>172</v>
      </c>
      <c r="E31" s="839"/>
      <c r="F31" s="864"/>
      <c r="G31" s="847"/>
      <c r="H31" s="828"/>
      <c r="I31" s="865"/>
      <c r="J31" s="866"/>
      <c r="N31" s="795"/>
    </row>
    <row r="32" spans="1:14" s="794" customFormat="1" ht="22.5" customHeight="1">
      <c r="A32" s="870" t="s">
        <v>495</v>
      </c>
      <c r="B32" s="871" t="s">
        <v>496</v>
      </c>
      <c r="C32" s="872" t="s">
        <v>172</v>
      </c>
      <c r="D32" s="872"/>
      <c r="E32" s="872"/>
      <c r="F32" s="856" t="s">
        <v>497</v>
      </c>
      <c r="G32" s="816" t="s">
        <v>172</v>
      </c>
      <c r="H32" s="858"/>
      <c r="I32" s="873" t="s">
        <v>239</v>
      </c>
      <c r="J32" s="874" t="s">
        <v>239</v>
      </c>
      <c r="N32" s="795"/>
    </row>
    <row r="33" spans="1:14" s="794" customFormat="1" ht="22.5" customHeight="1">
      <c r="A33" s="875"/>
      <c r="B33" s="833" t="s">
        <v>498</v>
      </c>
      <c r="C33" s="876" t="s">
        <v>172</v>
      </c>
      <c r="D33" s="876"/>
      <c r="E33" s="876"/>
      <c r="F33" s="864"/>
      <c r="G33" s="827"/>
      <c r="H33" s="866"/>
      <c r="I33" s="877"/>
      <c r="J33" s="878"/>
      <c r="N33" s="795"/>
    </row>
    <row r="34" spans="1:14" s="794" customFormat="1" ht="22.5" customHeight="1">
      <c r="A34" s="879"/>
      <c r="B34" s="880" t="s">
        <v>499</v>
      </c>
      <c r="C34" s="876"/>
      <c r="D34" s="876" t="s">
        <v>213</v>
      </c>
      <c r="E34" s="876"/>
      <c r="F34" s="864"/>
      <c r="G34" s="827"/>
      <c r="H34" s="866"/>
      <c r="I34" s="877"/>
      <c r="J34" s="878"/>
      <c r="N34" s="795"/>
    </row>
    <row r="35" spans="1:14" s="794" customFormat="1" ht="22.5" customHeight="1">
      <c r="A35" s="879"/>
      <c r="B35" s="880" t="s">
        <v>500</v>
      </c>
      <c r="C35" s="876" t="s">
        <v>172</v>
      </c>
      <c r="D35" s="876"/>
      <c r="E35" s="876"/>
      <c r="F35" s="864"/>
      <c r="G35" s="827"/>
      <c r="H35" s="866"/>
      <c r="I35" s="877"/>
      <c r="J35" s="878"/>
      <c r="N35" s="795"/>
    </row>
    <row r="36" spans="1:14" s="794" customFormat="1" ht="22.5" customHeight="1">
      <c r="A36" s="879"/>
      <c r="B36" s="880" t="s">
        <v>501</v>
      </c>
      <c r="C36" s="876" t="s">
        <v>172</v>
      </c>
      <c r="D36" s="876"/>
      <c r="E36" s="876"/>
      <c r="F36" s="864"/>
      <c r="G36" s="827"/>
      <c r="H36" s="866"/>
      <c r="I36" s="877"/>
      <c r="J36" s="878"/>
      <c r="N36" s="795"/>
    </row>
    <row r="37" spans="1:14" s="794" customFormat="1" ht="22.5" customHeight="1">
      <c r="A37" s="879"/>
      <c r="B37" s="880" t="s">
        <v>502</v>
      </c>
      <c r="C37" s="876" t="s">
        <v>172</v>
      </c>
      <c r="D37" s="876"/>
      <c r="E37" s="876"/>
      <c r="F37" s="864"/>
      <c r="G37" s="827"/>
      <c r="H37" s="866"/>
      <c r="I37" s="877"/>
      <c r="J37" s="878"/>
      <c r="N37" s="795"/>
    </row>
    <row r="38" spans="1:14" s="794" customFormat="1" ht="31.5" customHeight="1" thickBot="1">
      <c r="A38" s="881"/>
      <c r="B38" s="882" t="s">
        <v>503</v>
      </c>
      <c r="C38" s="883" t="s">
        <v>172</v>
      </c>
      <c r="D38" s="883"/>
      <c r="E38" s="883"/>
      <c r="F38" s="884"/>
      <c r="G38" s="847"/>
      <c r="H38" s="885"/>
      <c r="I38" s="886"/>
      <c r="J38" s="887"/>
      <c r="N38" s="795"/>
    </row>
    <row r="39" spans="1:14" s="794" customFormat="1" ht="31.5" customHeight="1" thickBot="1">
      <c r="A39" s="888" t="s">
        <v>504</v>
      </c>
      <c r="B39" s="889" t="s">
        <v>505</v>
      </c>
      <c r="C39" s="855" t="s">
        <v>172</v>
      </c>
      <c r="D39" s="855"/>
      <c r="E39" s="890"/>
      <c r="F39" s="891" t="s">
        <v>239</v>
      </c>
      <c r="G39" s="892"/>
      <c r="H39" s="893"/>
      <c r="I39" s="894" t="s">
        <v>239</v>
      </c>
      <c r="J39" s="895" t="s">
        <v>239</v>
      </c>
      <c r="N39" s="795"/>
    </row>
    <row r="40" spans="1:14" s="794" customFormat="1" ht="31.5" customHeight="1" thickBot="1">
      <c r="A40" s="896" t="s">
        <v>506</v>
      </c>
      <c r="B40" s="897" t="s">
        <v>507</v>
      </c>
      <c r="C40" s="898" t="s">
        <v>172</v>
      </c>
      <c r="D40" s="898"/>
      <c r="E40" s="899"/>
      <c r="F40" s="900" t="s">
        <v>239</v>
      </c>
      <c r="G40" s="892"/>
      <c r="H40" s="893"/>
      <c r="I40" s="894" t="s">
        <v>239</v>
      </c>
      <c r="J40" s="895" t="s">
        <v>239</v>
      </c>
      <c r="N40" s="795"/>
    </row>
    <row r="41" spans="1:14" s="794" customFormat="1" ht="31.5" customHeight="1" thickBot="1">
      <c r="A41" s="896" t="s">
        <v>508</v>
      </c>
      <c r="B41" s="897" t="s">
        <v>509</v>
      </c>
      <c r="C41" s="898" t="s">
        <v>172</v>
      </c>
      <c r="D41" s="898"/>
      <c r="E41" s="899"/>
      <c r="F41" s="900" t="s">
        <v>239</v>
      </c>
      <c r="G41" s="892"/>
      <c r="H41" s="893"/>
      <c r="I41" s="894" t="s">
        <v>239</v>
      </c>
      <c r="J41" s="895" t="s">
        <v>239</v>
      </c>
      <c r="N41" s="795"/>
    </row>
    <row r="42" spans="1:14" s="794" customFormat="1" ht="31.5" customHeight="1" thickBot="1">
      <c r="A42" s="901" t="s">
        <v>510</v>
      </c>
      <c r="B42" s="902" t="s">
        <v>511</v>
      </c>
      <c r="C42" s="844" t="s">
        <v>172</v>
      </c>
      <c r="D42" s="844"/>
      <c r="E42" s="903"/>
      <c r="F42" s="904" t="s">
        <v>239</v>
      </c>
      <c r="G42" s="892"/>
      <c r="H42" s="893"/>
      <c r="I42" s="894" t="s">
        <v>239</v>
      </c>
      <c r="J42" s="895" t="s">
        <v>239</v>
      </c>
      <c r="N42" s="795"/>
    </row>
    <row r="43" spans="1:14" s="794" customFormat="1" ht="31.5" customHeight="1" thickBot="1">
      <c r="A43" s="804" t="s">
        <v>512</v>
      </c>
      <c r="B43" s="905" t="s">
        <v>513</v>
      </c>
      <c r="C43" s="906" t="s">
        <v>172</v>
      </c>
      <c r="D43" s="906"/>
      <c r="E43" s="907"/>
      <c r="F43" s="810" t="s">
        <v>239</v>
      </c>
      <c r="G43" s="892"/>
      <c r="H43" s="893"/>
      <c r="I43" s="894" t="s">
        <v>239</v>
      </c>
      <c r="J43" s="895" t="s">
        <v>239</v>
      </c>
      <c r="N43" s="795"/>
    </row>
    <row r="44" spans="1:14" s="794" customFormat="1" ht="51.75" customHeight="1" thickBot="1">
      <c r="A44" s="908" t="s">
        <v>514</v>
      </c>
      <c r="B44" s="909" t="s">
        <v>515</v>
      </c>
      <c r="C44" s="806" t="s">
        <v>172</v>
      </c>
      <c r="D44" s="806"/>
      <c r="E44" s="910"/>
      <c r="F44" s="810" t="s">
        <v>239</v>
      </c>
      <c r="G44" s="892"/>
      <c r="H44" s="893"/>
      <c r="I44" s="894" t="s">
        <v>239</v>
      </c>
      <c r="J44" s="895" t="s">
        <v>239</v>
      </c>
      <c r="N44" s="795"/>
    </row>
    <row r="45" spans="1:14" s="794" customFormat="1" ht="69.75" customHeight="1" thickBot="1">
      <c r="A45" s="911" t="s">
        <v>516</v>
      </c>
      <c r="B45" s="912" t="s">
        <v>517</v>
      </c>
      <c r="C45" s="883" t="s">
        <v>213</v>
      </c>
      <c r="D45" s="883"/>
      <c r="E45" s="913"/>
      <c r="F45" s="914" t="s">
        <v>239</v>
      </c>
      <c r="G45" s="847"/>
      <c r="H45" s="915"/>
      <c r="I45" s="894" t="s">
        <v>239</v>
      </c>
      <c r="J45" s="895" t="s">
        <v>239</v>
      </c>
      <c r="N45" s="795"/>
    </row>
    <row r="46" spans="1:14" s="794" customFormat="1" ht="83.25" thickBot="1">
      <c r="A46" s="804" t="s">
        <v>518</v>
      </c>
      <c r="B46" s="905" t="s">
        <v>519</v>
      </c>
      <c r="C46" s="806" t="s">
        <v>172</v>
      </c>
      <c r="D46" s="806"/>
      <c r="E46" s="806"/>
      <c r="F46" s="916" t="s">
        <v>239</v>
      </c>
      <c r="G46" s="917"/>
      <c r="H46" s="809"/>
      <c r="I46" s="810" t="s">
        <v>239</v>
      </c>
      <c r="J46" s="811" t="s">
        <v>239</v>
      </c>
      <c r="N46" s="795"/>
    </row>
    <row r="47" spans="1:14" s="925" customFormat="1" ht="33" customHeight="1" thickBot="1">
      <c r="A47" s="918" t="s">
        <v>520</v>
      </c>
      <c r="B47" s="919" t="s">
        <v>521</v>
      </c>
      <c r="C47" s="920"/>
      <c r="D47" s="920"/>
      <c r="E47" s="920"/>
      <c r="F47" s="921" t="s">
        <v>238</v>
      </c>
      <c r="G47" s="922"/>
      <c r="H47" s="923"/>
      <c r="I47" s="924" t="s">
        <v>238</v>
      </c>
      <c r="J47" s="924" t="s">
        <v>238</v>
      </c>
      <c r="N47" s="926"/>
    </row>
    <row r="48" spans="1:14" s="925" customFormat="1" ht="19.5" hidden="1">
      <c r="A48" s="927"/>
      <c r="B48" s="928"/>
      <c r="C48" s="929"/>
      <c r="D48" s="929"/>
      <c r="E48" s="929"/>
      <c r="F48" s="930"/>
      <c r="G48" s="930"/>
      <c r="H48" s="931"/>
      <c r="N48" s="926"/>
    </row>
    <row r="49" spans="1:14" s="934" customFormat="1" ht="30.75" hidden="1" customHeight="1">
      <c r="A49" s="932" t="s">
        <v>522</v>
      </c>
      <c r="B49" s="933"/>
      <c r="C49" s="933"/>
      <c r="D49" s="933"/>
      <c r="E49" s="933"/>
      <c r="F49" s="933"/>
      <c r="G49" s="933"/>
      <c r="H49" s="933"/>
      <c r="I49" s="933"/>
      <c r="J49" s="933"/>
      <c r="N49" s="935"/>
    </row>
    <row r="50" spans="1:14" s="934" customFormat="1" ht="39" hidden="1" customHeight="1">
      <c r="A50" s="936"/>
      <c r="B50" s="936"/>
      <c r="C50" s="937"/>
      <c r="D50" s="937"/>
      <c r="E50" s="937"/>
      <c r="F50" s="938"/>
      <c r="G50" s="939"/>
      <c r="H50" s="936" t="s">
        <v>466</v>
      </c>
      <c r="I50" s="936"/>
      <c r="J50" s="939" t="s">
        <v>467</v>
      </c>
      <c r="N50" s="935"/>
    </row>
    <row r="51" spans="1:14" s="934" customFormat="1" ht="19.5" hidden="1" customHeight="1">
      <c r="A51" s="940" t="str">
        <f>+A10</f>
        <v xml:space="preserve">Carta de presentación de la oferta </v>
      </c>
      <c r="B51" s="941"/>
      <c r="C51" s="942"/>
      <c r="D51" s="942"/>
      <c r="E51" s="942"/>
      <c r="F51" s="943"/>
      <c r="G51" s="944"/>
      <c r="H51" s="945"/>
      <c r="I51" s="945"/>
      <c r="J51" s="946"/>
      <c r="N51" s="935"/>
    </row>
    <row r="52" spans="1:14" s="934" customFormat="1" ht="19.5" hidden="1" customHeight="1">
      <c r="A52" s="947" t="str">
        <f>+A20</f>
        <v xml:space="preserve">Garantía de seriedad de la Oferta </v>
      </c>
      <c r="B52" s="947"/>
      <c r="C52" s="942"/>
      <c r="D52" s="942"/>
      <c r="E52" s="942"/>
      <c r="F52" s="943"/>
      <c r="G52" s="944"/>
      <c r="H52" s="945"/>
      <c r="I52" s="945"/>
      <c r="J52" s="946"/>
      <c r="N52" s="935"/>
    </row>
    <row r="53" spans="1:14" s="934" customFormat="1" ht="19.5" hidden="1" customHeight="1">
      <c r="A53" s="947" t="e">
        <f>+#REF!</f>
        <v>#REF!</v>
      </c>
      <c r="B53" s="947"/>
      <c r="C53" s="942"/>
      <c r="D53" s="942"/>
      <c r="E53" s="942"/>
      <c r="F53" s="943"/>
      <c r="G53" s="944"/>
      <c r="H53" s="945"/>
      <c r="I53" s="945"/>
      <c r="J53" s="946"/>
      <c r="N53" s="935"/>
    </row>
    <row r="54" spans="1:14" s="934" customFormat="1" ht="19.5" hidden="1" customHeight="1">
      <c r="A54" s="948" t="str">
        <f>+A45</f>
        <v>Cedula de ciudadanía Representante Legal</v>
      </c>
      <c r="B54" s="948"/>
      <c r="C54" s="942"/>
      <c r="D54" s="942"/>
      <c r="E54" s="942"/>
      <c r="F54" s="943"/>
      <c r="G54" s="944"/>
      <c r="H54" s="945"/>
      <c r="I54" s="945"/>
      <c r="J54" s="946"/>
      <c r="N54" s="935"/>
    </row>
    <row r="55" spans="1:14" s="934" customFormat="1" ht="19.5" hidden="1" customHeight="1">
      <c r="A55" s="948" t="e">
        <f>+#REF!</f>
        <v>#REF!</v>
      </c>
      <c r="B55" s="948"/>
      <c r="C55" s="942"/>
      <c r="D55" s="942"/>
      <c r="E55" s="942"/>
      <c r="F55" s="943"/>
      <c r="G55" s="944"/>
      <c r="H55" s="945"/>
      <c r="I55" s="945"/>
      <c r="J55" s="946"/>
      <c r="N55" s="935"/>
    </row>
    <row r="56" spans="1:14" s="934" customFormat="1" ht="19.5" hidden="1" customHeight="1">
      <c r="A56" s="940" t="e">
        <f>+#REF!</f>
        <v>#REF!</v>
      </c>
      <c r="B56" s="941"/>
      <c r="C56" s="942"/>
      <c r="D56" s="942"/>
      <c r="E56" s="942"/>
      <c r="F56" s="943"/>
      <c r="G56" s="944"/>
      <c r="H56" s="945"/>
      <c r="I56" s="945"/>
      <c r="J56" s="946"/>
      <c r="N56" s="935"/>
    </row>
    <row r="57" spans="1:14" s="934" customFormat="1" ht="19.5" hidden="1" customHeight="1">
      <c r="A57" s="940" t="e">
        <f>+#REF!</f>
        <v>#REF!</v>
      </c>
      <c r="B57" s="941"/>
      <c r="C57" s="942"/>
      <c r="D57" s="942"/>
      <c r="E57" s="942"/>
      <c r="F57" s="943"/>
      <c r="G57" s="944"/>
      <c r="H57" s="945"/>
      <c r="I57" s="945"/>
      <c r="J57" s="946"/>
      <c r="N57" s="935"/>
    </row>
    <row r="58" spans="1:14" s="934" customFormat="1" ht="19.5" hidden="1" customHeight="1">
      <c r="A58" s="940" t="e">
        <f>+#REF!</f>
        <v>#REF!</v>
      </c>
      <c r="B58" s="941"/>
      <c r="C58" s="942"/>
      <c r="D58" s="942"/>
      <c r="E58" s="942"/>
      <c r="F58" s="943"/>
      <c r="G58" s="944"/>
      <c r="H58" s="945"/>
      <c r="I58" s="945"/>
      <c r="J58" s="946"/>
      <c r="N58" s="935"/>
    </row>
    <row r="59" spans="1:14" s="934" customFormat="1" ht="19.5" hidden="1" customHeight="1">
      <c r="A59" s="940" t="e">
        <f>+#REF!</f>
        <v>#REF!</v>
      </c>
      <c r="B59" s="941"/>
      <c r="C59" s="942"/>
      <c r="D59" s="942"/>
      <c r="E59" s="942"/>
      <c r="F59" s="943"/>
      <c r="G59" s="944"/>
      <c r="H59" s="945"/>
      <c r="I59" s="945"/>
      <c r="J59" s="946"/>
      <c r="N59" s="935"/>
    </row>
    <row r="60" spans="1:14" s="934" customFormat="1" ht="19.5" hidden="1" customHeight="1">
      <c r="A60" s="940" t="e">
        <f>+#REF!</f>
        <v>#REF!</v>
      </c>
      <c r="B60" s="941"/>
      <c r="C60" s="942"/>
      <c r="D60" s="942"/>
      <c r="E60" s="942"/>
      <c r="F60" s="943"/>
      <c r="G60" s="944"/>
      <c r="H60" s="945"/>
      <c r="I60" s="945"/>
      <c r="J60" s="946"/>
      <c r="N60" s="935"/>
    </row>
    <row r="61" spans="1:14" s="934" customFormat="1" ht="19.5" hidden="1" customHeight="1" thickBot="1">
      <c r="A61" s="948" t="e">
        <f>+#REF!</f>
        <v>#REF!</v>
      </c>
      <c r="B61" s="948"/>
      <c r="C61" s="942"/>
      <c r="D61" s="942"/>
      <c r="E61" s="942"/>
      <c r="F61" s="943"/>
      <c r="G61" s="944"/>
      <c r="H61" s="945"/>
      <c r="I61" s="945"/>
      <c r="J61" s="946"/>
      <c r="N61" s="935"/>
    </row>
    <row r="62" spans="1:14" s="934" customFormat="1" ht="19.5" hidden="1" customHeight="1" thickBot="1">
      <c r="A62" s="940" t="e">
        <f>+#REF!</f>
        <v>#REF!</v>
      </c>
      <c r="B62" s="941"/>
      <c r="C62" s="942"/>
      <c r="D62" s="942"/>
      <c r="E62" s="942"/>
      <c r="F62" s="943"/>
      <c r="G62" s="944"/>
      <c r="H62" s="945"/>
      <c r="I62" s="945"/>
      <c r="J62" s="946"/>
      <c r="N62" s="935"/>
    </row>
    <row r="63" spans="1:14" s="934" customFormat="1" ht="19.5" hidden="1" customHeight="1" thickBot="1">
      <c r="A63" s="940" t="e">
        <f>+#REF!</f>
        <v>#REF!</v>
      </c>
      <c r="B63" s="941"/>
      <c r="C63" s="942"/>
      <c r="D63" s="942"/>
      <c r="E63" s="942"/>
      <c r="F63" s="943"/>
      <c r="G63" s="944"/>
      <c r="H63" s="945"/>
      <c r="I63" s="945"/>
      <c r="J63" s="946"/>
      <c r="N63" s="935"/>
    </row>
    <row r="64" spans="1:14" s="934" customFormat="1" ht="19.5" hidden="1" customHeight="1">
      <c r="A64" s="948" t="str">
        <f>+A46</f>
        <v xml:space="preserve">Manifestación de No Incursión en Prácticas Anticompetitivas (Formato 19) </v>
      </c>
      <c r="B64" s="948"/>
      <c r="C64" s="942"/>
      <c r="D64" s="942"/>
      <c r="E64" s="942"/>
      <c r="F64" s="943"/>
      <c r="G64" s="944"/>
      <c r="H64" s="945"/>
      <c r="I64" s="945"/>
      <c r="J64" s="946"/>
      <c r="N64" s="935"/>
    </row>
    <row r="65" spans="1:11" ht="27" hidden="1" customHeight="1">
      <c r="A65" s="949" t="s">
        <v>523</v>
      </c>
      <c r="B65" s="950"/>
      <c r="C65" s="951"/>
      <c r="D65" s="951"/>
      <c r="E65" s="951"/>
      <c r="F65" s="952"/>
      <c r="G65" s="953"/>
      <c r="H65" s="954"/>
      <c r="I65" s="954"/>
      <c r="J65" s="924"/>
    </row>
    <row r="66" spans="1:11" ht="16.5" hidden="1">
      <c r="A66" s="955" t="s">
        <v>524</v>
      </c>
      <c r="B66" s="956" t="s">
        <v>525</v>
      </c>
      <c r="C66" s="794"/>
      <c r="D66" s="794"/>
      <c r="E66" s="794"/>
      <c r="F66" s="794"/>
      <c r="G66" s="794"/>
      <c r="H66" s="794"/>
      <c r="I66" s="790"/>
      <c r="J66" s="790"/>
    </row>
    <row r="67" spans="1:11" ht="17.25" thickBot="1">
      <c r="A67" s="955"/>
      <c r="B67" s="956"/>
      <c r="C67" s="794"/>
      <c r="D67" s="794"/>
      <c r="E67" s="794"/>
      <c r="F67" s="794"/>
      <c r="G67" s="794"/>
      <c r="H67" s="794"/>
      <c r="I67" s="790"/>
      <c r="J67" s="790"/>
    </row>
    <row r="68" spans="1:11" ht="20.25" customHeight="1" thickBot="1">
      <c r="A68" s="957" t="s">
        <v>522</v>
      </c>
      <c r="B68" s="958"/>
      <c r="C68" s="959" t="str">
        <f>+A7</f>
        <v>CONSORCIO INTRA-  LUIS RAFAEL CASTILLO VARGAS - 79.105.236</v>
      </c>
      <c r="D68" s="959"/>
      <c r="E68" s="959"/>
      <c r="F68" s="959"/>
      <c r="G68" s="959"/>
      <c r="H68" s="959"/>
      <c r="I68" s="959"/>
      <c r="J68" s="959"/>
      <c r="K68" s="960"/>
    </row>
    <row r="69" spans="1:11" ht="20.25" thickBot="1">
      <c r="A69" s="936" t="s">
        <v>526</v>
      </c>
      <c r="B69" s="936"/>
      <c r="C69" s="958" t="s">
        <v>527</v>
      </c>
      <c r="D69" s="958"/>
      <c r="E69" s="958"/>
      <c r="F69" s="958"/>
      <c r="G69" s="957" t="s">
        <v>466</v>
      </c>
      <c r="H69" s="958"/>
      <c r="I69" s="961"/>
      <c r="J69" s="962" t="s">
        <v>467</v>
      </c>
      <c r="K69" s="962"/>
    </row>
    <row r="70" spans="1:11" ht="19.5">
      <c r="A70" s="963" t="str">
        <f>+A9</f>
        <v>Nombre Proveedor Secop II</v>
      </c>
      <c r="B70" s="964"/>
      <c r="C70" s="965" t="s">
        <v>239</v>
      </c>
      <c r="D70" s="965"/>
      <c r="E70" s="965"/>
      <c r="F70" s="966"/>
      <c r="G70" s="967"/>
      <c r="H70" s="968" t="s">
        <v>239</v>
      </c>
      <c r="I70" s="968"/>
      <c r="J70" s="969" t="s">
        <v>239</v>
      </c>
      <c r="K70" s="970"/>
    </row>
    <row r="71" spans="1:11" ht="15.75">
      <c r="A71" s="963" t="str">
        <f>+A10</f>
        <v xml:space="preserve">Carta de presentación de la oferta </v>
      </c>
      <c r="B71" s="964"/>
      <c r="C71" s="965" t="s">
        <v>239</v>
      </c>
      <c r="D71" s="965"/>
      <c r="E71" s="965"/>
      <c r="F71" s="966"/>
      <c r="G71" s="967"/>
      <c r="H71" s="968" t="s">
        <v>239</v>
      </c>
      <c r="I71" s="968"/>
      <c r="J71" s="971" t="s">
        <v>239</v>
      </c>
      <c r="K71" s="972"/>
    </row>
    <row r="72" spans="1:11" ht="15.75">
      <c r="A72" s="947" t="str">
        <f>+A20</f>
        <v xml:space="preserve">Garantía de seriedad de la Oferta </v>
      </c>
      <c r="B72" s="947"/>
      <c r="C72" s="973" t="s">
        <v>238</v>
      </c>
      <c r="D72" s="973"/>
      <c r="E72" s="973"/>
      <c r="F72" s="974"/>
      <c r="G72" s="975"/>
      <c r="H72" s="976" t="s">
        <v>239</v>
      </c>
      <c r="I72" s="976"/>
      <c r="J72" s="969" t="s">
        <v>239</v>
      </c>
      <c r="K72" s="972"/>
    </row>
    <row r="73" spans="1:11" ht="15.75">
      <c r="A73" s="947" t="str">
        <f>+A32</f>
        <v>Documento Consorcial</v>
      </c>
      <c r="B73" s="947"/>
      <c r="C73" s="973" t="s">
        <v>238</v>
      </c>
      <c r="D73" s="973"/>
      <c r="E73" s="973"/>
      <c r="F73" s="974"/>
      <c r="G73" s="975"/>
      <c r="H73" s="976" t="s">
        <v>239</v>
      </c>
      <c r="I73" s="976"/>
      <c r="J73" s="969" t="s">
        <v>239</v>
      </c>
      <c r="K73" s="972"/>
    </row>
    <row r="74" spans="1:11" ht="15.75">
      <c r="A74" s="947" t="str">
        <f t="shared" ref="A74:A81" si="0">+A39</f>
        <v>Antecedentes Judiciales</v>
      </c>
      <c r="B74" s="947"/>
      <c r="C74" s="973" t="s">
        <v>239</v>
      </c>
      <c r="D74" s="973"/>
      <c r="E74" s="973"/>
      <c r="F74" s="974"/>
      <c r="G74" s="975"/>
      <c r="H74" s="976" t="s">
        <v>239</v>
      </c>
      <c r="I74" s="976"/>
      <c r="J74" s="969" t="s">
        <v>239</v>
      </c>
      <c r="K74" s="972"/>
    </row>
    <row r="75" spans="1:11" ht="15.75">
      <c r="A75" s="947" t="str">
        <f t="shared" si="0"/>
        <v>Antecedentes Contraloría</v>
      </c>
      <c r="B75" s="947"/>
      <c r="C75" s="973" t="s">
        <v>239</v>
      </c>
      <c r="D75" s="973"/>
      <c r="E75" s="973"/>
      <c r="F75" s="974"/>
      <c r="G75" s="975"/>
      <c r="H75" s="976" t="s">
        <v>239</v>
      </c>
      <c r="I75" s="976"/>
      <c r="J75" s="969" t="s">
        <v>239</v>
      </c>
      <c r="K75" s="972"/>
    </row>
    <row r="76" spans="1:11" ht="15.75">
      <c r="A76" s="947" t="str">
        <f t="shared" si="0"/>
        <v>Antecedentes Procuraduría</v>
      </c>
      <c r="B76" s="947"/>
      <c r="C76" s="973" t="s">
        <v>239</v>
      </c>
      <c r="D76" s="973"/>
      <c r="E76" s="973"/>
      <c r="F76" s="974"/>
      <c r="G76" s="975"/>
      <c r="H76" s="976" t="s">
        <v>239</v>
      </c>
      <c r="I76" s="976"/>
      <c r="J76" s="969" t="s">
        <v>239</v>
      </c>
      <c r="K76" s="972"/>
    </row>
    <row r="77" spans="1:11" ht="15.75">
      <c r="A77" s="947" t="str">
        <f t="shared" si="0"/>
        <v>Verificación de Medidas correctivas</v>
      </c>
      <c r="B77" s="947"/>
      <c r="C77" s="973" t="s">
        <v>239</v>
      </c>
      <c r="D77" s="973"/>
      <c r="E77" s="973"/>
      <c r="F77" s="974"/>
      <c r="G77" s="975"/>
      <c r="H77" s="976" t="s">
        <v>239</v>
      </c>
      <c r="I77" s="976"/>
      <c r="J77" s="969" t="s">
        <v>239</v>
      </c>
      <c r="K77" s="972"/>
    </row>
    <row r="78" spans="1:11" ht="15.75">
      <c r="A78" s="947" t="str">
        <f t="shared" si="0"/>
        <v>Ofac</v>
      </c>
      <c r="B78" s="947"/>
      <c r="C78" s="973" t="s">
        <v>239</v>
      </c>
      <c r="D78" s="973"/>
      <c r="E78" s="973"/>
      <c r="F78" s="974"/>
      <c r="G78" s="975"/>
      <c r="H78" s="976" t="s">
        <v>239</v>
      </c>
      <c r="I78" s="976"/>
      <c r="J78" s="969" t="s">
        <v>239</v>
      </c>
      <c r="K78" s="972"/>
    </row>
    <row r="79" spans="1:11" ht="15.75">
      <c r="A79" s="947" t="str">
        <f t="shared" si="0"/>
        <v>MULTAS CON FONADE</v>
      </c>
      <c r="B79" s="947"/>
      <c r="C79" s="973" t="s">
        <v>239</v>
      </c>
      <c r="D79" s="973"/>
      <c r="E79" s="973"/>
      <c r="F79" s="974"/>
      <c r="G79" s="975"/>
      <c r="H79" s="976" t="s">
        <v>239</v>
      </c>
      <c r="I79" s="976"/>
      <c r="J79" s="969" t="s">
        <v>239</v>
      </c>
      <c r="K79" s="972"/>
    </row>
    <row r="80" spans="1:11" ht="15.75">
      <c r="A80" s="948" t="str">
        <f t="shared" si="0"/>
        <v>Cedula de ciudadanía Representante Legal</v>
      </c>
      <c r="B80" s="948"/>
      <c r="C80" s="973" t="s">
        <v>239</v>
      </c>
      <c r="D80" s="973"/>
      <c r="E80" s="973"/>
      <c r="F80" s="974"/>
      <c r="G80" s="975"/>
      <c r="H80" s="976" t="s">
        <v>239</v>
      </c>
      <c r="I80" s="976"/>
      <c r="J80" s="969" t="s">
        <v>239</v>
      </c>
      <c r="K80" s="972"/>
    </row>
    <row r="81" spans="1:14" ht="16.5" thickBot="1">
      <c r="A81" s="948" t="str">
        <f t="shared" si="0"/>
        <v xml:space="preserve">Manifestación de No Incursión en Prácticas Anticompetitivas (Formato 19) </v>
      </c>
      <c r="B81" s="948"/>
      <c r="C81" s="973" t="s">
        <v>239</v>
      </c>
      <c r="D81" s="973"/>
      <c r="E81" s="973"/>
      <c r="F81" s="974"/>
      <c r="G81" s="975"/>
      <c r="H81" s="976" t="s">
        <v>239</v>
      </c>
      <c r="I81" s="976"/>
      <c r="J81" s="969" t="s">
        <v>239</v>
      </c>
      <c r="K81" s="972"/>
    </row>
    <row r="82" spans="1:14" ht="33" thickBot="1">
      <c r="A82" s="977" t="s">
        <v>523</v>
      </c>
      <c r="B82" s="978"/>
      <c r="C82" s="979" t="s">
        <v>238</v>
      </c>
      <c r="D82" s="979"/>
      <c r="E82" s="979"/>
      <c r="F82" s="979"/>
      <c r="G82" s="980"/>
      <c r="H82" s="981" t="s">
        <v>239</v>
      </c>
      <c r="I82" s="981"/>
      <c r="J82" s="921" t="s">
        <v>239</v>
      </c>
      <c r="K82" s="982"/>
    </row>
    <row r="83" spans="1:14" ht="16.5">
      <c r="A83" s="955"/>
      <c r="B83" s="956"/>
      <c r="C83" s="794"/>
      <c r="D83" s="794"/>
      <c r="E83" s="794"/>
      <c r="F83" s="794"/>
      <c r="G83" s="794"/>
      <c r="H83" s="794"/>
      <c r="I83" s="790"/>
      <c r="J83" s="790"/>
    </row>
    <row r="84" spans="1:14" ht="16.5">
      <c r="A84" s="955"/>
      <c r="B84" s="956"/>
      <c r="C84" s="794"/>
      <c r="D84" s="794"/>
      <c r="E84" s="794"/>
      <c r="F84" s="794"/>
      <c r="G84" s="794"/>
      <c r="H84" s="794"/>
      <c r="I84" s="790"/>
      <c r="J84" s="790"/>
    </row>
    <row r="85" spans="1:14" s="794" customFormat="1" ht="19.5" customHeight="1" thickBot="1">
      <c r="A85" s="790"/>
      <c r="B85" s="791"/>
      <c r="C85" s="790"/>
      <c r="D85" s="790"/>
      <c r="E85" s="790"/>
      <c r="F85" s="792"/>
      <c r="G85" s="792"/>
      <c r="H85" s="793"/>
      <c r="I85" s="790"/>
      <c r="J85" s="790"/>
      <c r="N85" s="795"/>
    </row>
    <row r="86" spans="1:14" ht="50.25" customHeight="1" thickBot="1">
      <c r="A86" s="796" t="s">
        <v>528</v>
      </c>
      <c r="B86" s="797"/>
      <c r="C86" s="797"/>
      <c r="D86" s="797"/>
      <c r="E86" s="797"/>
      <c r="F86" s="797"/>
      <c r="G86" s="797"/>
      <c r="H86" s="797"/>
      <c r="I86" s="797"/>
      <c r="J86" s="798"/>
    </row>
    <row r="87" spans="1:14" s="802" customFormat="1" ht="30.75" customHeight="1" thickBot="1">
      <c r="A87" s="983" t="s">
        <v>462</v>
      </c>
      <c r="B87" s="983" t="s">
        <v>463</v>
      </c>
      <c r="C87" s="983" t="s">
        <v>21</v>
      </c>
      <c r="D87" s="983" t="s">
        <v>464</v>
      </c>
      <c r="E87" s="984" t="s">
        <v>150</v>
      </c>
      <c r="F87" s="983" t="s">
        <v>465</v>
      </c>
      <c r="G87" s="985" t="s">
        <v>21</v>
      </c>
      <c r="H87" s="984" t="s">
        <v>464</v>
      </c>
      <c r="I87" s="983" t="s">
        <v>466</v>
      </c>
      <c r="J87" s="983" t="s">
        <v>467</v>
      </c>
      <c r="N87" s="803"/>
    </row>
    <row r="88" spans="1:14" ht="48" customHeight="1" thickBot="1">
      <c r="A88" s="804" t="s">
        <v>468</v>
      </c>
      <c r="B88" s="805" t="s">
        <v>469</v>
      </c>
      <c r="C88" s="806" t="s">
        <v>172</v>
      </c>
      <c r="D88" s="806"/>
      <c r="E88" s="910"/>
      <c r="F88" s="810" t="s">
        <v>239</v>
      </c>
      <c r="G88" s="986"/>
      <c r="H88" s="987"/>
      <c r="I88" s="810" t="s">
        <v>239</v>
      </c>
      <c r="J88" s="810" t="s">
        <v>239</v>
      </c>
    </row>
    <row r="89" spans="1:14" s="794" customFormat="1" ht="22.5" customHeight="1">
      <c r="A89" s="870" t="s">
        <v>529</v>
      </c>
      <c r="B89" s="862" t="s">
        <v>530</v>
      </c>
      <c r="C89" s="863" t="s">
        <v>172</v>
      </c>
      <c r="D89" s="988"/>
      <c r="E89" s="989"/>
      <c r="F89" s="865" t="s">
        <v>239</v>
      </c>
      <c r="G89" s="990"/>
      <c r="H89" s="866"/>
      <c r="I89" s="865" t="s">
        <v>239</v>
      </c>
      <c r="J89" s="991" t="s">
        <v>239</v>
      </c>
      <c r="N89" s="795"/>
    </row>
    <row r="90" spans="1:14" s="794" customFormat="1" ht="29.25" customHeight="1">
      <c r="A90" s="879"/>
      <c r="B90" s="992" t="s">
        <v>531</v>
      </c>
      <c r="C90" s="898" t="s">
        <v>172</v>
      </c>
      <c r="D90" s="993"/>
      <c r="E90" s="994"/>
      <c r="F90" s="865"/>
      <c r="G90" s="990"/>
      <c r="H90" s="866"/>
      <c r="I90" s="865"/>
      <c r="J90" s="877"/>
      <c r="N90" s="795"/>
    </row>
    <row r="91" spans="1:14" s="794" customFormat="1" ht="22.5" customHeight="1">
      <c r="A91" s="879"/>
      <c r="B91" s="992" t="s">
        <v>532</v>
      </c>
      <c r="C91" s="898" t="s">
        <v>172</v>
      </c>
      <c r="D91" s="993"/>
      <c r="E91" s="994"/>
      <c r="F91" s="865"/>
      <c r="G91" s="990"/>
      <c r="H91" s="866"/>
      <c r="I91" s="865"/>
      <c r="J91" s="877"/>
      <c r="N91" s="795"/>
    </row>
    <row r="92" spans="1:14" s="794" customFormat="1" ht="22.5" customHeight="1">
      <c r="A92" s="879"/>
      <c r="B92" s="992" t="s">
        <v>533</v>
      </c>
      <c r="C92" s="898" t="s">
        <v>172</v>
      </c>
      <c r="D92" s="993"/>
      <c r="E92" s="994"/>
      <c r="F92" s="865"/>
      <c r="G92" s="990"/>
      <c r="H92" s="866"/>
      <c r="I92" s="865"/>
      <c r="J92" s="877"/>
      <c r="N92" s="795"/>
    </row>
    <row r="93" spans="1:14" s="794" customFormat="1" ht="15.75" customHeight="1" thickBot="1">
      <c r="A93" s="881"/>
      <c r="B93" s="995" t="s">
        <v>534</v>
      </c>
      <c r="C93" s="996" t="s">
        <v>172</v>
      </c>
      <c r="D93" s="997"/>
      <c r="E93" s="998"/>
      <c r="F93" s="865"/>
      <c r="G93" s="990"/>
      <c r="H93" s="866"/>
      <c r="I93" s="865"/>
      <c r="J93" s="999"/>
      <c r="N93" s="795"/>
    </row>
    <row r="94" spans="1:14" s="794" customFormat="1" ht="42.75" customHeight="1" thickBot="1">
      <c r="A94" s="804" t="s">
        <v>516</v>
      </c>
      <c r="B94" s="1000" t="s">
        <v>517</v>
      </c>
      <c r="C94" s="806" t="s">
        <v>172</v>
      </c>
      <c r="D94" s="806"/>
      <c r="E94" s="907"/>
      <c r="F94" s="810" t="s">
        <v>239</v>
      </c>
      <c r="G94" s="809"/>
      <c r="H94" s="1001"/>
      <c r="I94" s="810" t="s">
        <v>239</v>
      </c>
      <c r="J94" s="810" t="s">
        <v>239</v>
      </c>
      <c r="N94" s="795"/>
    </row>
    <row r="95" spans="1:14" s="794" customFormat="1" ht="15" customHeight="1">
      <c r="A95" s="1002" t="s">
        <v>185</v>
      </c>
      <c r="B95" s="1003" t="s">
        <v>535</v>
      </c>
      <c r="C95" s="863" t="s">
        <v>172</v>
      </c>
      <c r="D95" s="863"/>
      <c r="E95" s="1004"/>
      <c r="F95" s="857" t="s">
        <v>239</v>
      </c>
      <c r="G95" s="1005"/>
      <c r="H95" s="858"/>
      <c r="I95" s="865" t="s">
        <v>239</v>
      </c>
      <c r="J95" s="991" t="s">
        <v>239</v>
      </c>
      <c r="N95" s="795"/>
    </row>
    <row r="96" spans="1:14" s="794" customFormat="1" ht="15" customHeight="1">
      <c r="A96" s="879"/>
      <c r="B96" s="1006" t="s">
        <v>536</v>
      </c>
      <c r="C96" s="898" t="s">
        <v>172</v>
      </c>
      <c r="D96" s="898"/>
      <c r="E96" s="899"/>
      <c r="F96" s="865"/>
      <c r="G96" s="990"/>
      <c r="H96" s="866"/>
      <c r="I96" s="865"/>
      <c r="J96" s="877"/>
      <c r="N96" s="795"/>
    </row>
    <row r="97" spans="1:14" s="794" customFormat="1" ht="15" customHeight="1">
      <c r="A97" s="879"/>
      <c r="B97" s="1006" t="s">
        <v>537</v>
      </c>
      <c r="C97" s="898" t="s">
        <v>172</v>
      </c>
      <c r="D97" s="898"/>
      <c r="E97" s="899"/>
      <c r="F97" s="865"/>
      <c r="G97" s="990"/>
      <c r="H97" s="866"/>
      <c r="I97" s="865"/>
      <c r="J97" s="877"/>
      <c r="N97" s="795"/>
    </row>
    <row r="98" spans="1:14" s="794" customFormat="1" ht="15" customHeight="1">
      <c r="A98" s="879"/>
      <c r="B98" s="1006" t="s">
        <v>538</v>
      </c>
      <c r="C98" s="898" t="s">
        <v>172</v>
      </c>
      <c r="D98" s="898"/>
      <c r="E98" s="899"/>
      <c r="F98" s="865"/>
      <c r="G98" s="990"/>
      <c r="H98" s="866"/>
      <c r="I98" s="865"/>
      <c r="J98" s="877"/>
      <c r="N98" s="795"/>
    </row>
    <row r="99" spans="1:14" s="794" customFormat="1" ht="54" customHeight="1" thickBot="1">
      <c r="A99" s="1007"/>
      <c r="B99" s="1008" t="s">
        <v>539</v>
      </c>
      <c r="C99" s="996" t="s">
        <v>172</v>
      </c>
      <c r="D99" s="996"/>
      <c r="E99" s="1009"/>
      <c r="F99" s="1010"/>
      <c r="G99" s="990"/>
      <c r="H99" s="866"/>
      <c r="I99" s="865"/>
      <c r="J99" s="999"/>
      <c r="N99" s="795"/>
    </row>
    <row r="100" spans="1:14" s="925" customFormat="1" ht="52.5" customHeight="1" thickBot="1">
      <c r="A100" s="908" t="s">
        <v>514</v>
      </c>
      <c r="B100" s="909" t="s">
        <v>515</v>
      </c>
      <c r="C100" s="806" t="s">
        <v>172</v>
      </c>
      <c r="D100" s="806"/>
      <c r="E100" s="910"/>
      <c r="F100" s="810" t="s">
        <v>239</v>
      </c>
      <c r="G100" s="809"/>
      <c r="H100" s="1001"/>
      <c r="I100" s="810" t="s">
        <v>239</v>
      </c>
      <c r="J100" s="810" t="s">
        <v>239</v>
      </c>
      <c r="N100" s="926"/>
    </row>
    <row r="101" spans="1:14" s="794" customFormat="1" ht="24" customHeight="1">
      <c r="A101" s="1011" t="s">
        <v>540</v>
      </c>
      <c r="B101" s="862" t="s">
        <v>541</v>
      </c>
      <c r="C101" s="863" t="s">
        <v>172</v>
      </c>
      <c r="D101" s="863"/>
      <c r="E101" s="989"/>
      <c r="F101" s="1012" t="s">
        <v>239</v>
      </c>
      <c r="G101" s="1013"/>
      <c r="H101" s="1014"/>
      <c r="I101" s="1012" t="s">
        <v>239</v>
      </c>
      <c r="J101" s="1012" t="s">
        <v>239</v>
      </c>
      <c r="N101" s="795"/>
    </row>
    <row r="102" spans="1:14" s="794" customFormat="1" ht="31.5" customHeight="1">
      <c r="A102" s="1011"/>
      <c r="B102" s="992" t="s">
        <v>542</v>
      </c>
      <c r="C102" s="898" t="s">
        <v>172</v>
      </c>
      <c r="D102" s="898"/>
      <c r="E102" s="994"/>
      <c r="F102" s="1015" t="s">
        <v>239</v>
      </c>
      <c r="G102" s="1016"/>
      <c r="H102" s="1017"/>
      <c r="I102" s="1012" t="s">
        <v>239</v>
      </c>
      <c r="J102" s="1012" t="s">
        <v>239</v>
      </c>
      <c r="N102" s="795"/>
    </row>
    <row r="103" spans="1:14" s="794" customFormat="1" ht="88.5" customHeight="1" thickBot="1">
      <c r="A103" s="1011"/>
      <c r="B103" s="995" t="s">
        <v>543</v>
      </c>
      <c r="C103" s="997" t="s">
        <v>172</v>
      </c>
      <c r="D103" s="997"/>
      <c r="E103" s="998"/>
      <c r="F103" s="1015" t="s">
        <v>239</v>
      </c>
      <c r="G103" s="1018"/>
      <c r="H103" s="1019"/>
      <c r="I103" s="1012" t="s">
        <v>239</v>
      </c>
      <c r="J103" s="1012" t="s">
        <v>239</v>
      </c>
      <c r="L103" s="795"/>
      <c r="N103" s="795"/>
    </row>
    <row r="104" spans="1:14" s="794" customFormat="1" ht="253.5" customHeight="1">
      <c r="A104" s="812" t="s">
        <v>544</v>
      </c>
      <c r="B104" s="854" t="s">
        <v>545</v>
      </c>
      <c r="C104" s="855"/>
      <c r="D104" s="855" t="s">
        <v>172</v>
      </c>
      <c r="E104" s="1020"/>
      <c r="F104" s="1021" t="s">
        <v>546</v>
      </c>
      <c r="G104" s="1022" t="s">
        <v>172</v>
      </c>
      <c r="H104" s="1023"/>
      <c r="I104" s="857" t="s">
        <v>239</v>
      </c>
      <c r="J104" s="857" t="s">
        <v>239</v>
      </c>
      <c r="L104" s="795"/>
      <c r="N104" s="795"/>
    </row>
    <row r="105" spans="1:14" s="794" customFormat="1" ht="16.5" customHeight="1">
      <c r="A105" s="1024"/>
      <c r="B105" s="1025" t="s">
        <v>547</v>
      </c>
      <c r="C105" s="898"/>
      <c r="D105" s="898"/>
      <c r="E105" s="899" t="s">
        <v>172</v>
      </c>
      <c r="F105" s="1026"/>
      <c r="G105" s="1027"/>
      <c r="H105" s="1028"/>
      <c r="I105" s="865"/>
      <c r="J105" s="865"/>
      <c r="L105" s="795"/>
      <c r="N105" s="795"/>
    </row>
    <row r="106" spans="1:14" s="794" customFormat="1" ht="15" customHeight="1">
      <c r="A106" s="1024"/>
      <c r="B106" s="992" t="s">
        <v>548</v>
      </c>
      <c r="C106" s="898"/>
      <c r="D106" s="898"/>
      <c r="E106" s="899" t="s">
        <v>172</v>
      </c>
      <c r="F106" s="1026"/>
      <c r="G106" s="1027"/>
      <c r="H106" s="1028"/>
      <c r="I106" s="865"/>
      <c r="J106" s="865"/>
      <c r="L106" s="795"/>
      <c r="N106" s="795"/>
    </row>
    <row r="107" spans="1:14" s="794" customFormat="1" ht="105" customHeight="1" thickBot="1">
      <c r="A107" s="842"/>
      <c r="B107" s="843" t="s">
        <v>549</v>
      </c>
      <c r="C107" s="844"/>
      <c r="D107" s="844"/>
      <c r="E107" s="903" t="s">
        <v>172</v>
      </c>
      <c r="F107" s="1029"/>
      <c r="G107" s="1030"/>
      <c r="H107" s="1031"/>
      <c r="I107" s="1010"/>
      <c r="J107" s="1010"/>
      <c r="L107" s="795"/>
      <c r="N107" s="795"/>
    </row>
    <row r="108" spans="1:14" s="794" customFormat="1" ht="32.25" customHeight="1">
      <c r="A108" s="888" t="s">
        <v>504</v>
      </c>
      <c r="B108" s="889" t="s">
        <v>505</v>
      </c>
      <c r="C108" s="855" t="s">
        <v>172</v>
      </c>
      <c r="D108" s="855"/>
      <c r="E108" s="890"/>
      <c r="F108" s="891" t="s">
        <v>239</v>
      </c>
      <c r="G108" s="1032"/>
      <c r="H108" s="874"/>
      <c r="I108" s="891" t="s">
        <v>239</v>
      </c>
      <c r="J108" s="891" t="s">
        <v>239</v>
      </c>
      <c r="N108" s="795"/>
    </row>
    <row r="109" spans="1:14" s="794" customFormat="1" ht="32.25" customHeight="1">
      <c r="A109" s="896" t="s">
        <v>506</v>
      </c>
      <c r="B109" s="897" t="s">
        <v>507</v>
      </c>
      <c r="C109" s="898" t="s">
        <v>172</v>
      </c>
      <c r="D109" s="898"/>
      <c r="E109" s="899"/>
      <c r="F109" s="900" t="s">
        <v>239</v>
      </c>
      <c r="G109" s="1033"/>
      <c r="H109" s="878"/>
      <c r="I109" s="900" t="s">
        <v>239</v>
      </c>
      <c r="J109" s="900" t="s">
        <v>239</v>
      </c>
      <c r="N109" s="795"/>
    </row>
    <row r="110" spans="1:14" s="794" customFormat="1" ht="32.25" customHeight="1">
      <c r="A110" s="896" t="s">
        <v>508</v>
      </c>
      <c r="B110" s="897" t="s">
        <v>509</v>
      </c>
      <c r="C110" s="898" t="s">
        <v>172</v>
      </c>
      <c r="D110" s="898"/>
      <c r="E110" s="899"/>
      <c r="F110" s="900" t="s">
        <v>239</v>
      </c>
      <c r="G110" s="1033"/>
      <c r="H110" s="878"/>
      <c r="I110" s="900" t="s">
        <v>239</v>
      </c>
      <c r="J110" s="900" t="s">
        <v>239</v>
      </c>
      <c r="N110" s="795"/>
    </row>
    <row r="111" spans="1:14" s="794" customFormat="1" ht="32.25" customHeight="1" thickBot="1">
      <c r="A111" s="901" t="s">
        <v>510</v>
      </c>
      <c r="B111" s="902" t="s">
        <v>511</v>
      </c>
      <c r="C111" s="844" t="s">
        <v>172</v>
      </c>
      <c r="D111" s="844"/>
      <c r="E111" s="903"/>
      <c r="F111" s="904" t="s">
        <v>239</v>
      </c>
      <c r="G111" s="1034"/>
      <c r="H111" s="887"/>
      <c r="I111" s="904" t="s">
        <v>239</v>
      </c>
      <c r="J111" s="904" t="s">
        <v>239</v>
      </c>
      <c r="N111" s="795"/>
    </row>
    <row r="112" spans="1:14" s="794" customFormat="1" ht="32.25" thickBot="1">
      <c r="A112" s="804" t="s">
        <v>512</v>
      </c>
      <c r="B112" s="905" t="s">
        <v>513</v>
      </c>
      <c r="C112" s="906" t="s">
        <v>172</v>
      </c>
      <c r="D112" s="906"/>
      <c r="E112" s="907"/>
      <c r="F112" s="810" t="s">
        <v>239</v>
      </c>
      <c r="G112" s="808"/>
      <c r="H112" s="1001"/>
      <c r="I112" s="810" t="s">
        <v>239</v>
      </c>
      <c r="J112" s="810" t="s">
        <v>239</v>
      </c>
      <c r="N112" s="795"/>
    </row>
    <row r="113" spans="1:14" s="794" customFormat="1" ht="83.25" thickBot="1">
      <c r="A113" s="911" t="s">
        <v>518</v>
      </c>
      <c r="B113" s="1035" t="s">
        <v>519</v>
      </c>
      <c r="C113" s="883" t="s">
        <v>213</v>
      </c>
      <c r="D113" s="883"/>
      <c r="E113" s="1036"/>
      <c r="F113" s="894" t="s">
        <v>239</v>
      </c>
      <c r="G113" s="827"/>
      <c r="H113" s="866"/>
      <c r="I113" s="1012" t="s">
        <v>239</v>
      </c>
      <c r="J113" s="1012" t="s">
        <v>239</v>
      </c>
      <c r="N113" s="795"/>
    </row>
    <row r="114" spans="1:14" s="925" customFormat="1" ht="33" thickBot="1">
      <c r="A114" s="918" t="s">
        <v>520</v>
      </c>
      <c r="B114" s="919" t="s">
        <v>521</v>
      </c>
      <c r="C114" s="920"/>
      <c r="D114" s="920"/>
      <c r="E114" s="1037"/>
      <c r="F114" s="1038" t="s">
        <v>238</v>
      </c>
      <c r="G114" s="1039"/>
      <c r="H114" s="1040"/>
      <c r="I114" s="1041" t="s">
        <v>239</v>
      </c>
      <c r="J114" s="1042" t="s">
        <v>239</v>
      </c>
      <c r="N114" s="926"/>
    </row>
    <row r="115" spans="1:14" s="925" customFormat="1" ht="19.5" hidden="1">
      <c r="A115" s="927"/>
      <c r="B115" s="928"/>
      <c r="C115" s="929"/>
      <c r="D115" s="929"/>
      <c r="E115" s="929"/>
      <c r="F115" s="930"/>
      <c r="G115" s="930"/>
      <c r="H115" s="931"/>
      <c r="N115" s="926"/>
    </row>
    <row r="116" spans="1:14" s="934" customFormat="1" ht="30.75" hidden="1" customHeight="1">
      <c r="A116" s="932" t="s">
        <v>522</v>
      </c>
      <c r="B116" s="933"/>
      <c r="C116" s="933"/>
      <c r="D116" s="933"/>
      <c r="E116" s="933"/>
      <c r="F116" s="933"/>
      <c r="G116" s="933"/>
      <c r="H116" s="933"/>
      <c r="I116" s="933"/>
      <c r="J116" s="933"/>
      <c r="N116" s="935"/>
    </row>
    <row r="117" spans="1:14" s="934" customFormat="1" ht="39" hidden="1" customHeight="1">
      <c r="A117" s="936"/>
      <c r="B117" s="936"/>
      <c r="C117" s="937"/>
      <c r="D117" s="937"/>
      <c r="E117" s="937"/>
      <c r="F117" s="938"/>
      <c r="G117" s="939"/>
      <c r="H117" s="936" t="s">
        <v>466</v>
      </c>
      <c r="I117" s="936"/>
      <c r="J117" s="939" t="s">
        <v>467</v>
      </c>
      <c r="N117" s="935"/>
    </row>
    <row r="118" spans="1:14" s="934" customFormat="1" ht="19.5" hidden="1" customHeight="1">
      <c r="A118" s="940" t="e">
        <f>+#REF!</f>
        <v>#REF!</v>
      </c>
      <c r="B118" s="941"/>
      <c r="C118" s="942"/>
      <c r="D118" s="942"/>
      <c r="E118" s="942"/>
      <c r="F118" s="943"/>
      <c r="G118" s="944"/>
      <c r="H118" s="945"/>
      <c r="I118" s="945"/>
      <c r="J118" s="946"/>
      <c r="N118" s="935"/>
    </row>
    <row r="119" spans="1:14" s="934" customFormat="1" ht="19.5" hidden="1" customHeight="1" thickBot="1">
      <c r="A119" s="947" t="e">
        <f>+#REF!</f>
        <v>#REF!</v>
      </c>
      <c r="B119" s="947"/>
      <c r="C119" s="942"/>
      <c r="D119" s="942"/>
      <c r="E119" s="942"/>
      <c r="F119" s="943"/>
      <c r="G119" s="944"/>
      <c r="H119" s="945"/>
      <c r="I119" s="945"/>
      <c r="J119" s="946"/>
      <c r="N119" s="935"/>
    </row>
    <row r="120" spans="1:14" s="934" customFormat="1" ht="19.5" hidden="1" customHeight="1" thickBot="1">
      <c r="A120" s="947" t="str">
        <f>+A89</f>
        <v xml:space="preserve">Registro Mercantil-  Persona Natural </v>
      </c>
      <c r="B120" s="947"/>
      <c r="C120" s="942"/>
      <c r="D120" s="942"/>
      <c r="E120" s="942"/>
      <c r="F120" s="943"/>
      <c r="G120" s="944"/>
      <c r="H120" s="945"/>
      <c r="I120" s="945"/>
      <c r="J120" s="946"/>
      <c r="N120" s="935"/>
    </row>
    <row r="121" spans="1:14" s="934" customFormat="1" ht="19.5" hidden="1" customHeight="1">
      <c r="A121" s="948" t="str">
        <f>+A94</f>
        <v>Cedula de ciudadanía Representante Legal</v>
      </c>
      <c r="B121" s="948"/>
      <c r="C121" s="942"/>
      <c r="D121" s="942"/>
      <c r="E121" s="942"/>
      <c r="F121" s="943"/>
      <c r="G121" s="944"/>
      <c r="H121" s="945"/>
      <c r="I121" s="945"/>
      <c r="J121" s="946"/>
      <c r="N121" s="935"/>
    </row>
    <row r="122" spans="1:14" s="934" customFormat="1" ht="19.5" hidden="1" customHeight="1" thickBot="1">
      <c r="A122" s="948" t="str">
        <f>+A95</f>
        <v>RUP Registro Único del Proponente (30 Días)</v>
      </c>
      <c r="B122" s="948"/>
      <c r="C122" s="942"/>
      <c r="D122" s="942"/>
      <c r="E122" s="942"/>
      <c r="F122" s="943"/>
      <c r="G122" s="944"/>
      <c r="H122" s="945"/>
      <c r="I122" s="945"/>
      <c r="J122" s="946"/>
      <c r="N122" s="935"/>
    </row>
    <row r="123" spans="1:14" s="934" customFormat="1" ht="19.5" hidden="1" customHeight="1" thickBot="1">
      <c r="A123" s="940" t="str">
        <f>+A100</f>
        <v>MULTAS CON FONADE</v>
      </c>
      <c r="B123" s="941"/>
      <c r="C123" s="942"/>
      <c r="D123" s="942"/>
      <c r="E123" s="942"/>
      <c r="F123" s="943"/>
      <c r="G123" s="944"/>
      <c r="H123" s="945"/>
      <c r="I123" s="945"/>
      <c r="J123" s="946"/>
      <c r="N123" s="935"/>
    </row>
    <row r="124" spans="1:14" s="934" customFormat="1" ht="19.5" hidden="1" customHeight="1" thickBot="1">
      <c r="A124" s="940" t="str">
        <f>+A101</f>
        <v xml:space="preserve">Otros documentos </v>
      </c>
      <c r="B124" s="941"/>
      <c r="C124" s="942"/>
      <c r="D124" s="942"/>
      <c r="E124" s="942"/>
      <c r="F124" s="943"/>
      <c r="G124" s="944"/>
      <c r="H124" s="945"/>
      <c r="I124" s="945"/>
      <c r="J124" s="946"/>
      <c r="N124" s="935"/>
    </row>
    <row r="125" spans="1:14" s="934" customFormat="1" ht="19.5" hidden="1" customHeight="1">
      <c r="A125" s="940" t="str">
        <f>+A104</f>
        <v xml:space="preserve">Certificado de pagos al Sistema de Seguridad Social y Aportes Parafiscales </v>
      </c>
      <c r="B125" s="941"/>
      <c r="C125" s="942"/>
      <c r="D125" s="942"/>
      <c r="E125" s="942"/>
      <c r="F125" s="943"/>
      <c r="G125" s="944"/>
      <c r="H125" s="945"/>
      <c r="I125" s="945"/>
      <c r="J125" s="946"/>
      <c r="N125" s="935"/>
    </row>
    <row r="126" spans="1:14" s="934" customFormat="1" ht="19.5" hidden="1" customHeight="1">
      <c r="A126" s="940" t="str">
        <f t="shared" ref="A126:A131" si="1">+A108</f>
        <v>Antecedentes Judiciales</v>
      </c>
      <c r="B126" s="941"/>
      <c r="C126" s="942"/>
      <c r="D126" s="942"/>
      <c r="E126" s="942"/>
      <c r="F126" s="943"/>
      <c r="G126" s="944"/>
      <c r="H126" s="945"/>
      <c r="I126" s="945"/>
      <c r="J126" s="946"/>
      <c r="N126" s="935"/>
    </row>
    <row r="127" spans="1:14" s="934" customFormat="1" ht="19.5" hidden="1" customHeight="1">
      <c r="A127" s="940" t="str">
        <f t="shared" si="1"/>
        <v>Antecedentes Contraloría</v>
      </c>
      <c r="B127" s="941"/>
      <c r="C127" s="942"/>
      <c r="D127" s="942"/>
      <c r="E127" s="942"/>
      <c r="F127" s="943"/>
      <c r="G127" s="944"/>
      <c r="H127" s="945"/>
      <c r="I127" s="945"/>
      <c r="J127" s="946"/>
      <c r="N127" s="935"/>
    </row>
    <row r="128" spans="1:14" s="934" customFormat="1" ht="19.5" hidden="1" customHeight="1">
      <c r="A128" s="948" t="str">
        <f t="shared" si="1"/>
        <v>Antecedentes Procuraduría</v>
      </c>
      <c r="B128" s="948"/>
      <c r="C128" s="942"/>
      <c r="D128" s="942"/>
      <c r="E128" s="942"/>
      <c r="F128" s="943"/>
      <c r="G128" s="944"/>
      <c r="H128" s="945"/>
      <c r="I128" s="945"/>
      <c r="J128" s="946"/>
      <c r="N128" s="935"/>
    </row>
    <row r="129" spans="1:21" s="934" customFormat="1" ht="19.5" hidden="1" customHeight="1">
      <c r="A129" s="940" t="str">
        <f t="shared" si="1"/>
        <v>Verificación de Medidas correctivas</v>
      </c>
      <c r="B129" s="941"/>
      <c r="C129" s="942"/>
      <c r="D129" s="942"/>
      <c r="E129" s="942"/>
      <c r="F129" s="943"/>
      <c r="G129" s="944"/>
      <c r="H129" s="945"/>
      <c r="I129" s="945"/>
      <c r="J129" s="946"/>
      <c r="N129" s="935"/>
    </row>
    <row r="130" spans="1:21" s="934" customFormat="1" ht="19.5" hidden="1" customHeight="1">
      <c r="A130" s="940" t="str">
        <f t="shared" si="1"/>
        <v>Ofac</v>
      </c>
      <c r="B130" s="941"/>
      <c r="C130" s="942"/>
      <c r="D130" s="942"/>
      <c r="E130" s="942"/>
      <c r="F130" s="943"/>
      <c r="G130" s="944"/>
      <c r="H130" s="945"/>
      <c r="I130" s="945"/>
      <c r="J130" s="946"/>
      <c r="N130" s="935"/>
    </row>
    <row r="131" spans="1:21" s="934" customFormat="1" ht="19.5" hidden="1" customHeight="1">
      <c r="A131" s="948" t="str">
        <f t="shared" si="1"/>
        <v xml:space="preserve">Manifestación de No Incursión en Prácticas Anticompetitivas (Formato 19) </v>
      </c>
      <c r="B131" s="948"/>
      <c r="C131" s="942"/>
      <c r="D131" s="942"/>
      <c r="E131" s="942"/>
      <c r="F131" s="943"/>
      <c r="G131" s="944"/>
      <c r="H131" s="945"/>
      <c r="I131" s="945"/>
      <c r="J131" s="946"/>
      <c r="N131" s="935"/>
    </row>
    <row r="132" spans="1:21" ht="27" hidden="1" customHeight="1">
      <c r="A132" s="949" t="s">
        <v>523</v>
      </c>
      <c r="B132" s="950"/>
      <c r="C132" s="951"/>
      <c r="D132" s="951"/>
      <c r="E132" s="951"/>
      <c r="F132" s="952"/>
      <c r="G132" s="953"/>
      <c r="H132" s="954"/>
      <c r="I132" s="954"/>
      <c r="J132" s="924"/>
    </row>
    <row r="133" spans="1:21" ht="16.5" hidden="1">
      <c r="A133" s="955" t="s">
        <v>524</v>
      </c>
      <c r="B133" s="956" t="s">
        <v>525</v>
      </c>
      <c r="C133" s="794"/>
      <c r="D133" s="794"/>
      <c r="E133" s="794"/>
      <c r="F133" s="794"/>
      <c r="G133" s="794"/>
      <c r="H133" s="794"/>
      <c r="I133" s="790"/>
      <c r="J133" s="790"/>
    </row>
    <row r="134" spans="1:21" ht="17.25" thickBot="1">
      <c r="A134" s="955"/>
      <c r="B134" s="956"/>
      <c r="C134" s="794"/>
      <c r="D134" s="794"/>
      <c r="E134" s="794"/>
      <c r="F134" s="794"/>
      <c r="G134" s="794"/>
      <c r="H134" s="794"/>
      <c r="I134" s="790"/>
      <c r="J134" s="790"/>
    </row>
    <row r="135" spans="1:21" ht="54" customHeight="1" thickBot="1">
      <c r="A135" s="1043" t="s">
        <v>522</v>
      </c>
      <c r="B135" s="1044"/>
      <c r="C135" s="959" t="str">
        <f>+A86</f>
        <v>LUIS RAFAEL CASTILLO VARGAS -  79.105.236 - 60%</v>
      </c>
      <c r="D135" s="959"/>
      <c r="E135" s="959"/>
      <c r="F135" s="959"/>
      <c r="G135" s="959"/>
      <c r="H135" s="959"/>
      <c r="I135" s="959"/>
      <c r="J135" s="959"/>
      <c r="K135" s="960"/>
    </row>
    <row r="136" spans="1:21" ht="39" customHeight="1" thickBot="1">
      <c r="A136" s="936" t="s">
        <v>526</v>
      </c>
      <c r="B136" s="1045"/>
      <c r="C136" s="957" t="s">
        <v>527</v>
      </c>
      <c r="D136" s="958"/>
      <c r="E136" s="958"/>
      <c r="F136" s="961"/>
      <c r="G136" s="1046" t="s">
        <v>466</v>
      </c>
      <c r="H136" s="1047"/>
      <c r="I136" s="1048"/>
      <c r="J136" s="962" t="s">
        <v>467</v>
      </c>
      <c r="K136" s="1049"/>
    </row>
    <row r="137" spans="1:21" ht="15.75">
      <c r="A137" s="1050" t="str">
        <f>+A88</f>
        <v>Nombre Proveedor Secop II</v>
      </c>
      <c r="B137" s="1051"/>
      <c r="C137" s="1052" t="s">
        <v>239</v>
      </c>
      <c r="D137" s="965"/>
      <c r="E137" s="965"/>
      <c r="F137" s="1053"/>
      <c r="G137" s="1054" t="s">
        <v>239</v>
      </c>
      <c r="H137" s="1055"/>
      <c r="I137" s="1056"/>
      <c r="J137" s="1057" t="s">
        <v>239</v>
      </c>
      <c r="K137" s="972"/>
    </row>
    <row r="138" spans="1:21" ht="15.75">
      <c r="A138" s="1058" t="str">
        <f>+A89</f>
        <v xml:space="preserve">Registro Mercantil-  Persona Natural </v>
      </c>
      <c r="B138" s="940"/>
      <c r="C138" s="1059" t="s">
        <v>239</v>
      </c>
      <c r="D138" s="973"/>
      <c r="E138" s="973"/>
      <c r="F138" s="1060"/>
      <c r="G138" s="1061" t="s">
        <v>239</v>
      </c>
      <c r="H138" s="976"/>
      <c r="I138" s="1062"/>
      <c r="J138" s="1063" t="s">
        <v>239</v>
      </c>
      <c r="K138" s="972"/>
    </row>
    <row r="139" spans="1:21" ht="15.75">
      <c r="A139" s="1058" t="str">
        <f>+A94</f>
        <v>Cedula de ciudadanía Representante Legal</v>
      </c>
      <c r="B139" s="940"/>
      <c r="C139" s="1059" t="s">
        <v>239</v>
      </c>
      <c r="D139" s="973"/>
      <c r="E139" s="973"/>
      <c r="F139" s="1060"/>
      <c r="G139" s="1061" t="s">
        <v>239</v>
      </c>
      <c r="H139" s="976"/>
      <c r="I139" s="1062"/>
      <c r="J139" s="1057" t="s">
        <v>239</v>
      </c>
      <c r="K139" s="972"/>
    </row>
    <row r="140" spans="1:21" ht="15.75">
      <c r="A140" s="1064" t="str">
        <f>+A95</f>
        <v>RUP Registro Único del Proponente (30 Días)</v>
      </c>
      <c r="B140" s="1065"/>
      <c r="C140" s="1059" t="s">
        <v>239</v>
      </c>
      <c r="D140" s="973"/>
      <c r="E140" s="973"/>
      <c r="F140" s="1060"/>
      <c r="G140" s="1061" t="s">
        <v>239</v>
      </c>
      <c r="H140" s="976"/>
      <c r="I140" s="1062"/>
      <c r="J140" s="1057" t="s">
        <v>239</v>
      </c>
      <c r="K140" s="972"/>
    </row>
    <row r="141" spans="1:21" ht="15.75">
      <c r="A141" s="1064" t="str">
        <f>+A100</f>
        <v>MULTAS CON FONADE</v>
      </c>
      <c r="B141" s="1065"/>
      <c r="C141" s="1059" t="s">
        <v>239</v>
      </c>
      <c r="D141" s="973"/>
      <c r="E141" s="973"/>
      <c r="F141" s="1060"/>
      <c r="G141" s="1061" t="s">
        <v>239</v>
      </c>
      <c r="H141" s="976"/>
      <c r="I141" s="1062"/>
      <c r="J141" s="1057" t="s">
        <v>239</v>
      </c>
      <c r="K141" s="972"/>
    </row>
    <row r="142" spans="1:21" ht="29.25" customHeight="1">
      <c r="A142" s="1066" t="str">
        <f>+A101</f>
        <v xml:space="preserve">Otros documentos </v>
      </c>
      <c r="B142" s="1067"/>
      <c r="C142" s="1059" t="s">
        <v>239</v>
      </c>
      <c r="D142" s="973"/>
      <c r="E142" s="973"/>
      <c r="F142" s="1060"/>
      <c r="G142" s="1061" t="s">
        <v>239</v>
      </c>
      <c r="H142" s="976"/>
      <c r="I142" s="1062"/>
      <c r="J142" s="1057" t="s">
        <v>239</v>
      </c>
      <c r="K142" s="972"/>
      <c r="P142" s="1068"/>
      <c r="Q142" s="1068"/>
      <c r="R142" s="1068"/>
      <c r="S142" s="1068"/>
      <c r="T142" s="1069"/>
      <c r="U142" s="1069"/>
    </row>
    <row r="143" spans="1:21" ht="15.75">
      <c r="A143" s="1066" t="str">
        <f>+A104</f>
        <v xml:space="preserve">Certificado de pagos al Sistema de Seguridad Social y Aportes Parafiscales </v>
      </c>
      <c r="B143" s="1067"/>
      <c r="C143" s="1059" t="s">
        <v>238</v>
      </c>
      <c r="D143" s="973"/>
      <c r="E143" s="973"/>
      <c r="F143" s="1060"/>
      <c r="G143" s="1061" t="s">
        <v>239</v>
      </c>
      <c r="H143" s="976"/>
      <c r="I143" s="1062"/>
      <c r="J143" s="1057" t="s">
        <v>239</v>
      </c>
      <c r="K143" s="972"/>
    </row>
    <row r="144" spans="1:21" ht="15.75">
      <c r="A144" s="1066" t="str">
        <f t="shared" ref="A144:A149" si="2">+A108</f>
        <v>Antecedentes Judiciales</v>
      </c>
      <c r="B144" s="1067"/>
      <c r="C144" s="1059" t="s">
        <v>239</v>
      </c>
      <c r="D144" s="973"/>
      <c r="E144" s="973"/>
      <c r="F144" s="1060"/>
      <c r="G144" s="1061" t="s">
        <v>239</v>
      </c>
      <c r="H144" s="976"/>
      <c r="I144" s="1062"/>
      <c r="J144" s="1057" t="s">
        <v>239</v>
      </c>
      <c r="K144" s="972"/>
    </row>
    <row r="145" spans="1:14" ht="15.75">
      <c r="A145" s="1066" t="str">
        <f t="shared" si="2"/>
        <v>Antecedentes Contraloría</v>
      </c>
      <c r="B145" s="1067"/>
      <c r="C145" s="1059" t="s">
        <v>239</v>
      </c>
      <c r="D145" s="973"/>
      <c r="E145" s="973"/>
      <c r="F145" s="1060"/>
      <c r="G145" s="1061" t="s">
        <v>239</v>
      </c>
      <c r="H145" s="976"/>
      <c r="I145" s="1062"/>
      <c r="J145" s="1057" t="s">
        <v>239</v>
      </c>
      <c r="K145" s="972"/>
    </row>
    <row r="146" spans="1:14" ht="15.75">
      <c r="A146" s="1066" t="str">
        <f t="shared" si="2"/>
        <v>Antecedentes Procuraduría</v>
      </c>
      <c r="B146" s="1067"/>
      <c r="C146" s="1059" t="s">
        <v>239</v>
      </c>
      <c r="D146" s="973"/>
      <c r="E146" s="973"/>
      <c r="F146" s="1060"/>
      <c r="G146" s="1061" t="s">
        <v>239</v>
      </c>
      <c r="H146" s="976"/>
      <c r="I146" s="1062"/>
      <c r="J146" s="1057" t="s">
        <v>239</v>
      </c>
      <c r="K146" s="972"/>
    </row>
    <row r="147" spans="1:14" ht="15.75" customHeight="1">
      <c r="A147" s="1064" t="str">
        <f t="shared" si="2"/>
        <v>Verificación de Medidas correctivas</v>
      </c>
      <c r="B147" s="1065"/>
      <c r="C147" s="1059" t="s">
        <v>239</v>
      </c>
      <c r="D147" s="973"/>
      <c r="E147" s="973"/>
      <c r="F147" s="1060"/>
      <c r="G147" s="1061" t="s">
        <v>239</v>
      </c>
      <c r="H147" s="976"/>
      <c r="I147" s="1062"/>
      <c r="J147" s="1057" t="s">
        <v>239</v>
      </c>
      <c r="K147" s="972"/>
    </row>
    <row r="148" spans="1:14" ht="15.75">
      <c r="A148" s="1066" t="str">
        <f t="shared" si="2"/>
        <v>Ofac</v>
      </c>
      <c r="B148" s="1067"/>
      <c r="C148" s="1059" t="s">
        <v>239</v>
      </c>
      <c r="D148" s="973"/>
      <c r="E148" s="973"/>
      <c r="F148" s="1060"/>
      <c r="G148" s="1070" t="s">
        <v>239</v>
      </c>
      <c r="H148" s="1071"/>
      <c r="I148" s="1072"/>
      <c r="J148" s="1057" t="s">
        <v>239</v>
      </c>
      <c r="K148" s="972"/>
    </row>
    <row r="149" spans="1:14" ht="32.25" customHeight="1" thickBot="1">
      <c r="A149" s="1066" t="str">
        <f t="shared" si="2"/>
        <v xml:space="preserve">Manifestación de No Incursión en Prácticas Anticompetitivas (Formato 19) </v>
      </c>
      <c r="B149" s="1067"/>
      <c r="C149" s="1059" t="s">
        <v>239</v>
      </c>
      <c r="D149" s="973"/>
      <c r="E149" s="973"/>
      <c r="F149" s="1060"/>
      <c r="G149" s="976" t="s">
        <v>239</v>
      </c>
      <c r="H149" s="976"/>
      <c r="I149" s="976"/>
      <c r="J149" s="1057" t="s">
        <v>239</v>
      </c>
      <c r="K149" s="972"/>
    </row>
    <row r="150" spans="1:14" ht="33" thickBot="1">
      <c r="A150" s="977" t="s">
        <v>523</v>
      </c>
      <c r="B150" s="1073"/>
      <c r="C150" s="1074" t="s">
        <v>238</v>
      </c>
      <c r="D150" s="979"/>
      <c r="E150" s="979"/>
      <c r="F150" s="1075"/>
      <c r="G150" s="1076" t="s">
        <v>239</v>
      </c>
      <c r="H150" s="1077"/>
      <c r="I150" s="1078"/>
      <c r="J150" s="1079" t="s">
        <v>239</v>
      </c>
      <c r="K150" s="982"/>
    </row>
    <row r="151" spans="1:14" s="794" customFormat="1" ht="19.5" customHeight="1" thickBot="1">
      <c r="A151" s="790"/>
      <c r="B151" s="791"/>
      <c r="C151" s="790"/>
      <c r="D151" s="790"/>
      <c r="E151" s="790"/>
      <c r="F151" s="792"/>
      <c r="G151" s="792"/>
      <c r="H151" s="793"/>
      <c r="I151" s="790"/>
      <c r="J151" s="790"/>
      <c r="N151" s="795"/>
    </row>
    <row r="152" spans="1:14" s="794" customFormat="1" ht="76.5" customHeight="1" thickBot="1">
      <c r="A152" s="796" t="s">
        <v>550</v>
      </c>
      <c r="B152" s="797"/>
      <c r="C152" s="797"/>
      <c r="D152" s="797"/>
      <c r="E152" s="797"/>
      <c r="F152" s="797"/>
      <c r="G152" s="797"/>
      <c r="H152" s="797"/>
      <c r="I152" s="797"/>
      <c r="J152" s="798"/>
      <c r="K152" s="788"/>
      <c r="N152" s="795"/>
    </row>
    <row r="153" spans="1:14" s="794" customFormat="1" ht="34.5" customHeight="1" thickBot="1">
      <c r="A153" s="983" t="s">
        <v>462</v>
      </c>
      <c r="B153" s="983" t="s">
        <v>463</v>
      </c>
      <c r="C153" s="983" t="s">
        <v>21</v>
      </c>
      <c r="D153" s="983" t="s">
        <v>464</v>
      </c>
      <c r="E153" s="984" t="s">
        <v>150</v>
      </c>
      <c r="F153" s="983" t="s">
        <v>465</v>
      </c>
      <c r="G153" s="985" t="s">
        <v>21</v>
      </c>
      <c r="H153" s="984" t="s">
        <v>464</v>
      </c>
      <c r="I153" s="983" t="s">
        <v>466</v>
      </c>
      <c r="J153" s="983" t="s">
        <v>467</v>
      </c>
      <c r="K153" s="802"/>
      <c r="N153" s="795"/>
    </row>
    <row r="154" spans="1:14" s="794" customFormat="1" ht="45.75" customHeight="1" thickBot="1">
      <c r="A154" s="804" t="s">
        <v>468</v>
      </c>
      <c r="B154" s="805" t="s">
        <v>469</v>
      </c>
      <c r="C154" s="806" t="s">
        <v>172</v>
      </c>
      <c r="D154" s="806"/>
      <c r="E154" s="910"/>
      <c r="F154" s="810" t="s">
        <v>239</v>
      </c>
      <c r="G154" s="986"/>
      <c r="H154" s="987"/>
      <c r="I154" s="810" t="s">
        <v>239</v>
      </c>
      <c r="J154" s="810" t="s">
        <v>239</v>
      </c>
      <c r="K154" s="788"/>
      <c r="N154" s="795"/>
    </row>
    <row r="155" spans="1:14" s="794" customFormat="1" ht="22.5" customHeight="1">
      <c r="A155" s="870" t="s">
        <v>529</v>
      </c>
      <c r="B155" s="862" t="s">
        <v>530</v>
      </c>
      <c r="C155" s="863"/>
      <c r="D155" s="988"/>
      <c r="E155" s="989" t="s">
        <v>172</v>
      </c>
      <c r="F155" s="865" t="s">
        <v>150</v>
      </c>
      <c r="G155" s="990"/>
      <c r="H155" s="866"/>
      <c r="I155" s="865" t="s">
        <v>150</v>
      </c>
      <c r="J155" s="991" t="s">
        <v>150</v>
      </c>
      <c r="N155" s="795"/>
    </row>
    <row r="156" spans="1:14" s="794" customFormat="1" ht="27.75" customHeight="1">
      <c r="A156" s="879"/>
      <c r="B156" s="992" t="s">
        <v>531</v>
      </c>
      <c r="C156" s="898"/>
      <c r="D156" s="993"/>
      <c r="E156" s="994" t="s">
        <v>172</v>
      </c>
      <c r="F156" s="865"/>
      <c r="G156" s="990"/>
      <c r="H156" s="866"/>
      <c r="I156" s="865"/>
      <c r="J156" s="877"/>
      <c r="N156" s="795"/>
    </row>
    <row r="157" spans="1:14" s="794" customFormat="1" ht="22.5" customHeight="1">
      <c r="A157" s="879"/>
      <c r="B157" s="992" t="s">
        <v>532</v>
      </c>
      <c r="C157" s="898"/>
      <c r="D157" s="993"/>
      <c r="E157" s="994" t="s">
        <v>172</v>
      </c>
      <c r="F157" s="865"/>
      <c r="G157" s="990"/>
      <c r="H157" s="866"/>
      <c r="I157" s="865"/>
      <c r="J157" s="877"/>
      <c r="N157" s="795"/>
    </row>
    <row r="158" spans="1:14" s="794" customFormat="1" ht="22.5" customHeight="1">
      <c r="A158" s="879"/>
      <c r="B158" s="992" t="s">
        <v>533</v>
      </c>
      <c r="C158" s="898"/>
      <c r="D158" s="993"/>
      <c r="E158" s="994" t="s">
        <v>172</v>
      </c>
      <c r="F158" s="865"/>
      <c r="G158" s="990"/>
      <c r="H158" s="866"/>
      <c r="I158" s="865"/>
      <c r="J158" s="877"/>
      <c r="N158" s="795"/>
    </row>
    <row r="159" spans="1:14" s="794" customFormat="1" ht="22.5" customHeight="1" thickBot="1">
      <c r="A159" s="881"/>
      <c r="B159" s="995" t="s">
        <v>534</v>
      </c>
      <c r="C159" s="996"/>
      <c r="D159" s="997"/>
      <c r="E159" s="998" t="s">
        <v>172</v>
      </c>
      <c r="F159" s="865"/>
      <c r="G159" s="990"/>
      <c r="H159" s="866"/>
      <c r="I159" s="865"/>
      <c r="J159" s="999"/>
      <c r="N159" s="795"/>
    </row>
    <row r="160" spans="1:14" s="794" customFormat="1" ht="48" customHeight="1" thickBot="1">
      <c r="A160" s="804" t="s">
        <v>516</v>
      </c>
      <c r="B160" s="1000" t="s">
        <v>517</v>
      </c>
      <c r="C160" s="806" t="s">
        <v>172</v>
      </c>
      <c r="D160" s="806"/>
      <c r="E160" s="907"/>
      <c r="F160" s="810" t="s">
        <v>239</v>
      </c>
      <c r="G160" s="809"/>
      <c r="H160" s="1001"/>
      <c r="I160" s="810" t="s">
        <v>239</v>
      </c>
      <c r="J160" s="810" t="s">
        <v>239</v>
      </c>
      <c r="N160" s="795"/>
    </row>
    <row r="161" spans="1:14" s="794" customFormat="1" ht="19.5" customHeight="1">
      <c r="A161" s="1002" t="s">
        <v>185</v>
      </c>
      <c r="B161" s="1003" t="s">
        <v>535</v>
      </c>
      <c r="C161" s="863" t="s">
        <v>172</v>
      </c>
      <c r="D161" s="863"/>
      <c r="E161" s="1004"/>
      <c r="F161" s="857" t="s">
        <v>239</v>
      </c>
      <c r="G161" s="1005"/>
      <c r="H161" s="858"/>
      <c r="I161" s="865" t="s">
        <v>239</v>
      </c>
      <c r="J161" s="991" t="s">
        <v>239</v>
      </c>
      <c r="N161" s="795"/>
    </row>
    <row r="162" spans="1:14" s="794" customFormat="1" ht="19.5" customHeight="1">
      <c r="A162" s="879"/>
      <c r="B162" s="1006" t="s">
        <v>536</v>
      </c>
      <c r="C162" s="898" t="s">
        <v>172</v>
      </c>
      <c r="D162" s="898"/>
      <c r="E162" s="899"/>
      <c r="F162" s="865"/>
      <c r="G162" s="990"/>
      <c r="H162" s="866"/>
      <c r="I162" s="865"/>
      <c r="J162" s="877"/>
      <c r="N162" s="795"/>
    </row>
    <row r="163" spans="1:14" s="794" customFormat="1" ht="19.5" customHeight="1">
      <c r="A163" s="879"/>
      <c r="B163" s="1006" t="s">
        <v>537</v>
      </c>
      <c r="C163" s="898" t="s">
        <v>172</v>
      </c>
      <c r="D163" s="898"/>
      <c r="E163" s="899"/>
      <c r="F163" s="865"/>
      <c r="G163" s="990"/>
      <c r="H163" s="866"/>
      <c r="I163" s="865"/>
      <c r="J163" s="877"/>
      <c r="N163" s="795"/>
    </row>
    <row r="164" spans="1:14" s="794" customFormat="1" ht="19.5" customHeight="1">
      <c r="A164" s="879"/>
      <c r="B164" s="1006" t="s">
        <v>538</v>
      </c>
      <c r="C164" s="898" t="s">
        <v>172</v>
      </c>
      <c r="D164" s="898"/>
      <c r="E164" s="899"/>
      <c r="F164" s="865"/>
      <c r="G164" s="990"/>
      <c r="H164" s="866"/>
      <c r="I164" s="865"/>
      <c r="J164" s="877"/>
      <c r="N164" s="795"/>
    </row>
    <row r="165" spans="1:14" s="794" customFormat="1" ht="60" customHeight="1" thickBot="1">
      <c r="A165" s="1007"/>
      <c r="B165" s="1008" t="s">
        <v>539</v>
      </c>
      <c r="C165" s="996" t="s">
        <v>172</v>
      </c>
      <c r="D165" s="996"/>
      <c r="E165" s="1009"/>
      <c r="F165" s="1010"/>
      <c r="G165" s="990"/>
      <c r="H165" s="866"/>
      <c r="I165" s="865"/>
      <c r="J165" s="999"/>
      <c r="N165" s="795"/>
    </row>
    <row r="166" spans="1:14" s="794" customFormat="1" ht="58.5" customHeight="1" thickBot="1">
      <c r="A166" s="908" t="s">
        <v>514</v>
      </c>
      <c r="B166" s="909" t="s">
        <v>515</v>
      </c>
      <c r="C166" s="806" t="s">
        <v>172</v>
      </c>
      <c r="D166" s="806"/>
      <c r="E166" s="910"/>
      <c r="F166" s="810" t="s">
        <v>239</v>
      </c>
      <c r="G166" s="809"/>
      <c r="H166" s="1001"/>
      <c r="I166" s="810" t="s">
        <v>239</v>
      </c>
      <c r="J166" s="810" t="s">
        <v>239</v>
      </c>
      <c r="K166" s="925"/>
      <c r="N166" s="795"/>
    </row>
    <row r="167" spans="1:14" s="794" customFormat="1" ht="28.5" customHeight="1">
      <c r="A167" s="1011" t="s">
        <v>540</v>
      </c>
      <c r="B167" s="862" t="s">
        <v>541</v>
      </c>
      <c r="C167" s="863" t="s">
        <v>172</v>
      </c>
      <c r="D167" s="863"/>
      <c r="E167" s="989"/>
      <c r="F167" s="1012" t="s">
        <v>239</v>
      </c>
      <c r="G167" s="1013"/>
      <c r="H167" s="1014"/>
      <c r="I167" s="1012" t="s">
        <v>239</v>
      </c>
      <c r="J167" s="1012" t="s">
        <v>239</v>
      </c>
      <c r="N167" s="795"/>
    </row>
    <row r="168" spans="1:14" s="794" customFormat="1" ht="30" customHeight="1">
      <c r="A168" s="1011"/>
      <c r="B168" s="992" t="s">
        <v>542</v>
      </c>
      <c r="C168" s="898"/>
      <c r="D168" s="898" t="s">
        <v>172</v>
      </c>
      <c r="E168" s="994"/>
      <c r="F168" s="1080" t="s">
        <v>551</v>
      </c>
      <c r="G168" s="1016"/>
      <c r="H168" s="1017"/>
      <c r="I168" s="1012" t="s">
        <v>239</v>
      </c>
      <c r="J168" s="1012" t="s">
        <v>239</v>
      </c>
      <c r="N168" s="795"/>
    </row>
    <row r="169" spans="1:14" s="794" customFormat="1" ht="102.75" customHeight="1" thickBot="1">
      <c r="A169" s="1011"/>
      <c r="B169" s="995" t="s">
        <v>543</v>
      </c>
      <c r="C169" s="997"/>
      <c r="D169" s="997" t="s">
        <v>172</v>
      </c>
      <c r="E169" s="998"/>
      <c r="F169" s="1080" t="s">
        <v>552</v>
      </c>
      <c r="G169" s="1018"/>
      <c r="H169" s="1019"/>
      <c r="I169" s="1012" t="s">
        <v>239</v>
      </c>
      <c r="J169" s="1012" t="s">
        <v>239</v>
      </c>
      <c r="N169" s="795"/>
    </row>
    <row r="170" spans="1:14" s="794" customFormat="1" ht="193.5" customHeight="1">
      <c r="A170" s="812" t="s">
        <v>544</v>
      </c>
      <c r="B170" s="854" t="s">
        <v>545</v>
      </c>
      <c r="C170" s="855" t="s">
        <v>172</v>
      </c>
      <c r="D170" s="1081"/>
      <c r="E170" s="1020"/>
      <c r="F170" s="1021" t="s">
        <v>553</v>
      </c>
      <c r="G170" s="1022"/>
      <c r="H170" s="1023"/>
      <c r="I170" s="1082" t="s">
        <v>554</v>
      </c>
      <c r="J170" s="1083"/>
    </row>
    <row r="171" spans="1:14" s="794" customFormat="1" ht="15" customHeight="1">
      <c r="A171" s="1024"/>
      <c r="B171" s="1025" t="s">
        <v>547</v>
      </c>
      <c r="C171" s="898"/>
      <c r="D171" s="898"/>
      <c r="E171" s="899" t="s">
        <v>172</v>
      </c>
      <c r="F171" s="1026"/>
      <c r="G171" s="1027"/>
      <c r="H171" s="1028"/>
      <c r="I171" s="1084"/>
      <c r="J171" s="1085"/>
    </row>
    <row r="172" spans="1:14" s="794" customFormat="1" ht="19.5" customHeight="1">
      <c r="A172" s="1024"/>
      <c r="B172" s="992" t="s">
        <v>548</v>
      </c>
      <c r="C172" s="898"/>
      <c r="D172" s="898"/>
      <c r="E172" s="899" t="s">
        <v>172</v>
      </c>
      <c r="F172" s="1026"/>
      <c r="G172" s="1027"/>
      <c r="H172" s="1028"/>
      <c r="I172" s="1084"/>
      <c r="J172" s="1085"/>
    </row>
    <row r="173" spans="1:14" s="794" customFormat="1" ht="282" customHeight="1" thickBot="1">
      <c r="A173" s="842"/>
      <c r="B173" s="843" t="s">
        <v>549</v>
      </c>
      <c r="C173" s="844"/>
      <c r="D173" s="844"/>
      <c r="E173" s="903" t="s">
        <v>172</v>
      </c>
      <c r="F173" s="1029"/>
      <c r="G173" s="1030"/>
      <c r="H173" s="1031"/>
      <c r="I173" s="1086"/>
      <c r="J173" s="1087"/>
    </row>
    <row r="174" spans="1:14" s="794" customFormat="1" ht="31.5" customHeight="1">
      <c r="A174" s="888" t="s">
        <v>504</v>
      </c>
      <c r="B174" s="889" t="s">
        <v>505</v>
      </c>
      <c r="C174" s="855" t="s">
        <v>172</v>
      </c>
      <c r="D174" s="855"/>
      <c r="E174" s="890"/>
      <c r="F174" s="891" t="s">
        <v>239</v>
      </c>
      <c r="G174" s="1032"/>
      <c r="H174" s="874"/>
      <c r="I174" s="891" t="s">
        <v>239</v>
      </c>
      <c r="J174" s="891" t="s">
        <v>239</v>
      </c>
      <c r="N174" s="795"/>
    </row>
    <row r="175" spans="1:14" s="794" customFormat="1" ht="31.5" customHeight="1">
      <c r="A175" s="896" t="s">
        <v>506</v>
      </c>
      <c r="B175" s="897" t="s">
        <v>507</v>
      </c>
      <c r="C175" s="898" t="s">
        <v>172</v>
      </c>
      <c r="D175" s="898"/>
      <c r="E175" s="899"/>
      <c r="F175" s="900" t="s">
        <v>239</v>
      </c>
      <c r="G175" s="1033"/>
      <c r="H175" s="878"/>
      <c r="I175" s="900" t="s">
        <v>239</v>
      </c>
      <c r="J175" s="900" t="s">
        <v>239</v>
      </c>
      <c r="N175" s="795"/>
    </row>
    <row r="176" spans="1:14" s="794" customFormat="1" ht="31.5" customHeight="1">
      <c r="A176" s="896" t="s">
        <v>508</v>
      </c>
      <c r="B176" s="897" t="s">
        <v>509</v>
      </c>
      <c r="C176" s="898" t="s">
        <v>172</v>
      </c>
      <c r="D176" s="898"/>
      <c r="E176" s="899"/>
      <c r="F176" s="900" t="s">
        <v>239</v>
      </c>
      <c r="G176" s="1033"/>
      <c r="H176" s="878"/>
      <c r="I176" s="900" t="s">
        <v>239</v>
      </c>
      <c r="J176" s="900" t="s">
        <v>239</v>
      </c>
      <c r="N176" s="795"/>
    </row>
    <row r="177" spans="1:14" s="794" customFormat="1" ht="31.5" customHeight="1" thickBot="1">
      <c r="A177" s="901" t="s">
        <v>510</v>
      </c>
      <c r="B177" s="902" t="s">
        <v>511</v>
      </c>
      <c r="C177" s="844" t="s">
        <v>172</v>
      </c>
      <c r="D177" s="844"/>
      <c r="E177" s="903"/>
      <c r="F177" s="904" t="s">
        <v>239</v>
      </c>
      <c r="G177" s="1034"/>
      <c r="H177" s="887"/>
      <c r="I177" s="904" t="s">
        <v>239</v>
      </c>
      <c r="J177" s="904" t="s">
        <v>239</v>
      </c>
      <c r="N177" s="795"/>
    </row>
    <row r="178" spans="1:14" s="794" customFormat="1" ht="31.5" customHeight="1" thickBot="1">
      <c r="A178" s="804" t="s">
        <v>512</v>
      </c>
      <c r="B178" s="905" t="s">
        <v>513</v>
      </c>
      <c r="C178" s="906" t="s">
        <v>172</v>
      </c>
      <c r="D178" s="906"/>
      <c r="E178" s="907"/>
      <c r="F178" s="810" t="s">
        <v>239</v>
      </c>
      <c r="G178" s="808"/>
      <c r="H178" s="1001"/>
      <c r="I178" s="810" t="s">
        <v>239</v>
      </c>
      <c r="J178" s="810" t="s">
        <v>239</v>
      </c>
      <c r="N178" s="795"/>
    </row>
    <row r="179" spans="1:14" s="794" customFormat="1" ht="107.25" customHeight="1" thickBot="1">
      <c r="A179" s="911" t="s">
        <v>518</v>
      </c>
      <c r="B179" s="1035" t="s">
        <v>519</v>
      </c>
      <c r="C179" s="883" t="s">
        <v>213</v>
      </c>
      <c r="D179" s="883"/>
      <c r="E179" s="1036"/>
      <c r="F179" s="894" t="s">
        <v>239</v>
      </c>
      <c r="G179" s="827"/>
      <c r="H179" s="866"/>
      <c r="I179" s="1012" t="s">
        <v>239</v>
      </c>
      <c r="J179" s="1012" t="s">
        <v>239</v>
      </c>
      <c r="N179" s="795"/>
    </row>
    <row r="180" spans="1:14" s="794" customFormat="1" ht="46.5" customHeight="1" thickBot="1">
      <c r="A180" s="918" t="s">
        <v>520</v>
      </c>
      <c r="B180" s="919" t="s">
        <v>521</v>
      </c>
      <c r="C180" s="920"/>
      <c r="D180" s="920"/>
      <c r="E180" s="1037"/>
      <c r="F180" s="1038" t="s">
        <v>238</v>
      </c>
      <c r="G180" s="1039"/>
      <c r="H180" s="1040"/>
      <c r="I180" s="1041" t="s">
        <v>238</v>
      </c>
      <c r="J180" s="1042" t="s">
        <v>238</v>
      </c>
      <c r="K180" s="925"/>
      <c r="N180" s="795"/>
    </row>
    <row r="181" spans="1:14" s="794" customFormat="1" ht="19.5" customHeight="1">
      <c r="A181" s="927"/>
      <c r="B181" s="928"/>
      <c r="C181" s="929"/>
      <c r="D181" s="929"/>
      <c r="E181" s="929"/>
      <c r="F181" s="930"/>
      <c r="G181" s="930"/>
      <c r="H181" s="931"/>
      <c r="I181" s="925"/>
      <c r="J181" s="925"/>
      <c r="K181" s="925"/>
      <c r="N181" s="795"/>
    </row>
    <row r="182" spans="1:14" s="794" customFormat="1" ht="19.5" customHeight="1" thickBot="1">
      <c r="A182" s="955"/>
      <c r="B182" s="956"/>
      <c r="I182" s="790"/>
      <c r="J182" s="790"/>
      <c r="K182" s="788"/>
      <c r="N182" s="795"/>
    </row>
    <row r="183" spans="1:14" s="794" customFormat="1" ht="44.25" customHeight="1" thickBot="1">
      <c r="A183" s="1043" t="s">
        <v>522</v>
      </c>
      <c r="B183" s="1044"/>
      <c r="C183" s="959" t="str">
        <f>+A152</f>
        <v>JORGE HEDDY MENESES RENGIFO - 14.233.101 - 40%</v>
      </c>
      <c r="D183" s="959"/>
      <c r="E183" s="959"/>
      <c r="F183" s="959"/>
      <c r="G183" s="959"/>
      <c r="H183" s="959"/>
      <c r="I183" s="959"/>
      <c r="J183" s="959"/>
      <c r="K183" s="960"/>
      <c r="N183" s="795"/>
    </row>
    <row r="184" spans="1:14" s="794" customFormat="1" ht="19.5" customHeight="1" thickBot="1">
      <c r="A184" s="936" t="s">
        <v>526</v>
      </c>
      <c r="B184" s="1045"/>
      <c r="C184" s="957" t="s">
        <v>527</v>
      </c>
      <c r="D184" s="958"/>
      <c r="E184" s="958"/>
      <c r="F184" s="961"/>
      <c r="G184" s="1046" t="s">
        <v>466</v>
      </c>
      <c r="H184" s="1047"/>
      <c r="I184" s="1048"/>
      <c r="J184" s="962" t="s">
        <v>467</v>
      </c>
      <c r="K184" s="1049"/>
      <c r="N184" s="795"/>
    </row>
    <row r="185" spans="1:14" s="794" customFormat="1" ht="19.5" customHeight="1">
      <c r="A185" s="1050" t="str">
        <f>+A154</f>
        <v>Nombre Proveedor Secop II</v>
      </c>
      <c r="B185" s="1051"/>
      <c r="C185" s="1052" t="s">
        <v>239</v>
      </c>
      <c r="D185" s="965"/>
      <c r="E185" s="965"/>
      <c r="F185" s="1053"/>
      <c r="G185" s="1054" t="s">
        <v>239</v>
      </c>
      <c r="H185" s="1055"/>
      <c r="I185" s="1056"/>
      <c r="J185" s="1057" t="s">
        <v>239</v>
      </c>
      <c r="K185" s="972"/>
      <c r="N185" s="795"/>
    </row>
    <row r="186" spans="1:14" s="794" customFormat="1" ht="19.5" customHeight="1">
      <c r="A186" s="1058" t="str">
        <f>+A155</f>
        <v xml:space="preserve">Registro Mercantil-  Persona Natural </v>
      </c>
      <c r="B186" s="940"/>
      <c r="C186" s="1059" t="s">
        <v>150</v>
      </c>
      <c r="D186" s="973"/>
      <c r="E186" s="973"/>
      <c r="F186" s="1060"/>
      <c r="G186" s="1061" t="s">
        <v>150</v>
      </c>
      <c r="H186" s="976"/>
      <c r="I186" s="1062"/>
      <c r="J186" s="1063" t="s">
        <v>555</v>
      </c>
      <c r="K186" s="972"/>
      <c r="N186" s="795"/>
    </row>
    <row r="187" spans="1:14" s="794" customFormat="1" ht="19.5" customHeight="1">
      <c r="A187" s="1058" t="str">
        <f>+A160</f>
        <v>Cedula de ciudadanía Representante Legal</v>
      </c>
      <c r="B187" s="940"/>
      <c r="C187" s="1059" t="s">
        <v>239</v>
      </c>
      <c r="D187" s="973"/>
      <c r="E187" s="973"/>
      <c r="F187" s="1060"/>
      <c r="G187" s="1061" t="s">
        <v>239</v>
      </c>
      <c r="H187" s="976"/>
      <c r="I187" s="1062"/>
      <c r="J187" s="1057" t="s">
        <v>239</v>
      </c>
      <c r="K187" s="972"/>
      <c r="N187" s="795"/>
    </row>
    <row r="188" spans="1:14" s="794" customFormat="1" ht="19.5" customHeight="1">
      <c r="A188" s="1064" t="str">
        <f>+A161</f>
        <v>RUP Registro Único del Proponente (30 Días)</v>
      </c>
      <c r="B188" s="1065"/>
      <c r="C188" s="1059" t="s">
        <v>239</v>
      </c>
      <c r="D188" s="973"/>
      <c r="E188" s="973"/>
      <c r="F188" s="1060"/>
      <c r="G188" s="1061" t="s">
        <v>239</v>
      </c>
      <c r="H188" s="976"/>
      <c r="I188" s="1062"/>
      <c r="J188" s="1057" t="s">
        <v>239</v>
      </c>
      <c r="K188" s="972"/>
      <c r="N188" s="795"/>
    </row>
    <row r="189" spans="1:14" s="794" customFormat="1" ht="19.5" customHeight="1">
      <c r="A189" s="1064" t="str">
        <f>+A166</f>
        <v>MULTAS CON FONADE</v>
      </c>
      <c r="B189" s="1065"/>
      <c r="C189" s="1059" t="s">
        <v>239</v>
      </c>
      <c r="D189" s="973"/>
      <c r="E189" s="973"/>
      <c r="F189" s="1060"/>
      <c r="G189" s="1061" t="s">
        <v>239</v>
      </c>
      <c r="H189" s="976"/>
      <c r="I189" s="1062"/>
      <c r="J189" s="1057" t="s">
        <v>239</v>
      </c>
      <c r="K189" s="972"/>
      <c r="N189" s="795"/>
    </row>
    <row r="190" spans="1:14" s="794" customFormat="1" ht="19.5" customHeight="1">
      <c r="A190" s="1066" t="str">
        <f>+A167</f>
        <v xml:space="preserve">Otros documentos </v>
      </c>
      <c r="B190" s="1067"/>
      <c r="C190" s="1059" t="s">
        <v>556</v>
      </c>
      <c r="D190" s="973"/>
      <c r="E190" s="973"/>
      <c r="F190" s="1060"/>
      <c r="G190" s="1061" t="s">
        <v>239</v>
      </c>
      <c r="H190" s="976"/>
      <c r="I190" s="1062"/>
      <c r="J190" s="1057" t="s">
        <v>239</v>
      </c>
      <c r="K190" s="972"/>
      <c r="N190" s="795"/>
    </row>
    <row r="191" spans="1:14" s="794" customFormat="1" ht="19.5" customHeight="1">
      <c r="A191" s="1066" t="str">
        <f>+A170</f>
        <v xml:space="preserve">Certificado de pagos al Sistema de Seguridad Social y Aportes Parafiscales </v>
      </c>
      <c r="B191" s="1067"/>
      <c r="C191" s="1059" t="s">
        <v>238</v>
      </c>
      <c r="D191" s="973"/>
      <c r="E191" s="973"/>
      <c r="F191" s="1060"/>
      <c r="G191" s="1061" t="s">
        <v>238</v>
      </c>
      <c r="H191" s="976"/>
      <c r="I191" s="1062"/>
      <c r="J191" s="1057" t="s">
        <v>238</v>
      </c>
      <c r="K191" s="972"/>
      <c r="N191" s="795"/>
    </row>
    <row r="192" spans="1:14" s="794" customFormat="1" ht="19.5" customHeight="1">
      <c r="A192" s="1066" t="str">
        <f t="shared" ref="A192:A197" si="3">+A174</f>
        <v>Antecedentes Judiciales</v>
      </c>
      <c r="B192" s="1067"/>
      <c r="C192" s="1059" t="s">
        <v>239</v>
      </c>
      <c r="D192" s="973"/>
      <c r="E192" s="973"/>
      <c r="F192" s="1060"/>
      <c r="G192" s="1061" t="s">
        <v>239</v>
      </c>
      <c r="H192" s="976"/>
      <c r="I192" s="1062"/>
      <c r="J192" s="1057" t="s">
        <v>239</v>
      </c>
      <c r="K192" s="972"/>
      <c r="N192" s="795"/>
    </row>
    <row r="193" spans="1:14" s="794" customFormat="1" ht="19.5" customHeight="1">
      <c r="A193" s="1066" t="str">
        <f t="shared" si="3"/>
        <v>Antecedentes Contraloría</v>
      </c>
      <c r="B193" s="1067"/>
      <c r="C193" s="1059" t="s">
        <v>239</v>
      </c>
      <c r="D193" s="973"/>
      <c r="E193" s="973"/>
      <c r="F193" s="1060"/>
      <c r="G193" s="1061" t="s">
        <v>239</v>
      </c>
      <c r="H193" s="976"/>
      <c r="I193" s="1062"/>
      <c r="J193" s="1057" t="s">
        <v>239</v>
      </c>
      <c r="K193" s="972"/>
      <c r="N193" s="795"/>
    </row>
    <row r="194" spans="1:14" s="794" customFormat="1" ht="19.5" customHeight="1">
      <c r="A194" s="1066" t="str">
        <f t="shared" si="3"/>
        <v>Antecedentes Procuraduría</v>
      </c>
      <c r="B194" s="1067"/>
      <c r="C194" s="1059" t="s">
        <v>239</v>
      </c>
      <c r="D194" s="973"/>
      <c r="E194" s="973"/>
      <c r="F194" s="1060"/>
      <c r="G194" s="1061" t="s">
        <v>239</v>
      </c>
      <c r="H194" s="976"/>
      <c r="I194" s="1062"/>
      <c r="J194" s="1057" t="s">
        <v>239</v>
      </c>
      <c r="K194" s="972"/>
      <c r="N194" s="795"/>
    </row>
    <row r="195" spans="1:14" s="794" customFormat="1" ht="19.5" customHeight="1">
      <c r="A195" s="1064" t="str">
        <f t="shared" si="3"/>
        <v>Verificación de Medidas correctivas</v>
      </c>
      <c r="B195" s="1065"/>
      <c r="C195" s="1059" t="s">
        <v>239</v>
      </c>
      <c r="D195" s="973"/>
      <c r="E195" s="973"/>
      <c r="F195" s="1060"/>
      <c r="G195" s="1061" t="s">
        <v>239</v>
      </c>
      <c r="H195" s="976"/>
      <c r="I195" s="1062"/>
      <c r="J195" s="1057" t="s">
        <v>239</v>
      </c>
      <c r="K195" s="972"/>
      <c r="N195" s="795"/>
    </row>
    <row r="196" spans="1:14" s="794" customFormat="1" ht="19.5" customHeight="1">
      <c r="A196" s="1066" t="str">
        <f t="shared" si="3"/>
        <v>Ofac</v>
      </c>
      <c r="B196" s="1067"/>
      <c r="C196" s="1059" t="s">
        <v>239</v>
      </c>
      <c r="D196" s="973"/>
      <c r="E196" s="973"/>
      <c r="F196" s="1060"/>
      <c r="G196" s="1070" t="s">
        <v>239</v>
      </c>
      <c r="H196" s="1071"/>
      <c r="I196" s="1072"/>
      <c r="J196" s="1057" t="s">
        <v>239</v>
      </c>
      <c r="K196" s="972"/>
      <c r="N196" s="795"/>
    </row>
    <row r="197" spans="1:14" s="794" customFormat="1" ht="19.5" customHeight="1" thickBot="1">
      <c r="A197" s="1066" t="str">
        <f t="shared" si="3"/>
        <v xml:space="preserve">Manifestación de No Incursión en Prácticas Anticompetitivas (Formato 19) </v>
      </c>
      <c r="B197" s="1067"/>
      <c r="C197" s="1059" t="s">
        <v>239</v>
      </c>
      <c r="D197" s="973"/>
      <c r="E197" s="973"/>
      <c r="F197" s="1060"/>
      <c r="G197" s="976" t="s">
        <v>239</v>
      </c>
      <c r="H197" s="976"/>
      <c r="I197" s="976"/>
      <c r="J197" s="1057" t="s">
        <v>239</v>
      </c>
      <c r="K197" s="972"/>
      <c r="N197" s="795"/>
    </row>
    <row r="198" spans="1:14" s="794" customFormat="1" ht="48" customHeight="1" thickBot="1">
      <c r="A198" s="977" t="s">
        <v>523</v>
      </c>
      <c r="B198" s="1073"/>
      <c r="C198" s="1074" t="s">
        <v>238</v>
      </c>
      <c r="D198" s="979"/>
      <c r="E198" s="979"/>
      <c r="F198" s="1075"/>
      <c r="G198" s="1076" t="s">
        <v>238</v>
      </c>
      <c r="H198" s="1077"/>
      <c r="I198" s="1078"/>
      <c r="J198" s="1079" t="s">
        <v>238</v>
      </c>
      <c r="K198" s="982"/>
      <c r="N198" s="795"/>
    </row>
    <row r="199" spans="1:14" s="794" customFormat="1" ht="19.5" customHeight="1">
      <c r="A199" s="790"/>
      <c r="B199" s="791"/>
      <c r="C199" s="790"/>
      <c r="D199" s="790"/>
      <c r="E199" s="790"/>
      <c r="F199" s="792"/>
      <c r="G199" s="792"/>
      <c r="H199" s="793"/>
      <c r="I199" s="790"/>
      <c r="J199" s="790"/>
      <c r="N199" s="795"/>
    </row>
    <row r="200" spans="1:14" ht="15.75" thickBot="1">
      <c r="C200" s="1088"/>
      <c r="H200" s="788"/>
      <c r="I200" s="1089"/>
    </row>
    <row r="201" spans="1:14" ht="43.5" customHeight="1" thickBot="1">
      <c r="A201" s="1090" t="s">
        <v>557</v>
      </c>
      <c r="B201" s="1091"/>
      <c r="C201" s="1092" t="s">
        <v>558</v>
      </c>
      <c r="D201" s="1092"/>
      <c r="E201" s="1092"/>
      <c r="F201" s="1092"/>
      <c r="G201" s="1093"/>
      <c r="H201" s="1094"/>
      <c r="I201" s="1093"/>
      <c r="J201" s="1093"/>
      <c r="K201" s="1094"/>
    </row>
    <row r="202" spans="1:14" ht="43.5" customHeight="1">
      <c r="A202" s="1095" t="s">
        <v>526</v>
      </c>
      <c r="B202" s="1096"/>
      <c r="C202" s="932" t="s">
        <v>527</v>
      </c>
      <c r="D202" s="933"/>
      <c r="E202" s="933"/>
      <c r="F202" s="933"/>
      <c r="G202" s="933"/>
      <c r="H202" s="1097"/>
      <c r="I202" s="933" t="s">
        <v>467</v>
      </c>
      <c r="J202" s="1096"/>
      <c r="K202" s="1098" t="s">
        <v>467</v>
      </c>
    </row>
    <row r="203" spans="1:14" ht="36" customHeight="1">
      <c r="A203" s="1099" t="str">
        <f>+A7</f>
        <v>CONSORCIO INTRA-  LUIS RAFAEL CASTILLO VARGAS - 79.105.236</v>
      </c>
      <c r="B203" s="1100"/>
      <c r="C203" s="1101" t="str">
        <f>+C82</f>
        <v>NO CUMPLE</v>
      </c>
      <c r="D203" s="1102"/>
      <c r="E203" s="1102"/>
      <c r="F203" s="1102"/>
      <c r="G203" s="1102"/>
      <c r="H203" s="878"/>
      <c r="I203" s="1103" t="s">
        <v>238</v>
      </c>
      <c r="J203" s="1104"/>
      <c r="K203" s="1105"/>
    </row>
    <row r="204" spans="1:14" ht="36" customHeight="1">
      <c r="A204" s="1099" t="str">
        <f>+A86</f>
        <v>LUIS RAFAEL CASTILLO VARGAS -  79.105.236 - 60%</v>
      </c>
      <c r="B204" s="1100"/>
      <c r="C204" s="1101" t="str">
        <f>+C150</f>
        <v>NO CUMPLE</v>
      </c>
      <c r="D204" s="1102"/>
      <c r="E204" s="1102"/>
      <c r="F204" s="1102"/>
      <c r="G204" s="1102"/>
      <c r="H204" s="878"/>
      <c r="I204" s="1103" t="s">
        <v>239</v>
      </c>
      <c r="J204" s="1104"/>
      <c r="K204" s="1105"/>
    </row>
    <row r="205" spans="1:14" ht="36" customHeight="1" thickBot="1">
      <c r="A205" s="1106" t="str">
        <f>+A152</f>
        <v>JORGE HEDDY MENESES RENGIFO - 14.233.101 - 40%</v>
      </c>
      <c r="B205" s="1107"/>
      <c r="C205" s="1108" t="str">
        <f>+C198</f>
        <v>NO CUMPLE</v>
      </c>
      <c r="D205" s="1109"/>
      <c r="E205" s="1109"/>
      <c r="F205" s="1109"/>
      <c r="G205" s="1109"/>
      <c r="H205" s="887"/>
      <c r="I205" s="1103" t="s">
        <v>238</v>
      </c>
      <c r="J205" s="1104"/>
      <c r="K205" s="1105"/>
    </row>
    <row r="206" spans="1:14" ht="15.75" customHeight="1">
      <c r="A206" s="955" t="s">
        <v>524</v>
      </c>
      <c r="B206" s="956" t="s">
        <v>525</v>
      </c>
    </row>
  </sheetData>
  <mergeCells count="336">
    <mergeCell ref="A205:B205"/>
    <mergeCell ref="C205:H205"/>
    <mergeCell ref="I205:J205"/>
    <mergeCell ref="A203:B203"/>
    <mergeCell ref="C203:H203"/>
    <mergeCell ref="I203:J203"/>
    <mergeCell ref="A204:B204"/>
    <mergeCell ref="C204:H204"/>
    <mergeCell ref="I204:J204"/>
    <mergeCell ref="A198:B198"/>
    <mergeCell ref="C198:F198"/>
    <mergeCell ref="G198:I198"/>
    <mergeCell ref="A201:B201"/>
    <mergeCell ref="C201:F201"/>
    <mergeCell ref="A202:B202"/>
    <mergeCell ref="C202:H202"/>
    <mergeCell ref="I202:J202"/>
    <mergeCell ref="A196:B196"/>
    <mergeCell ref="C196:F196"/>
    <mergeCell ref="G196:I196"/>
    <mergeCell ref="A197:B197"/>
    <mergeCell ref="C197:F197"/>
    <mergeCell ref="G197:I197"/>
    <mergeCell ref="A194:B194"/>
    <mergeCell ref="C194:F194"/>
    <mergeCell ref="G194:I194"/>
    <mergeCell ref="A195:B195"/>
    <mergeCell ref="C195:F195"/>
    <mergeCell ref="G195:I195"/>
    <mergeCell ref="A192:B192"/>
    <mergeCell ref="C192:F192"/>
    <mergeCell ref="G192:I192"/>
    <mergeCell ref="A193:B193"/>
    <mergeCell ref="C193:F193"/>
    <mergeCell ref="G193:I193"/>
    <mergeCell ref="A190:B190"/>
    <mergeCell ref="C190:F190"/>
    <mergeCell ref="G190:I190"/>
    <mergeCell ref="A191:B191"/>
    <mergeCell ref="C191:F191"/>
    <mergeCell ref="G191:I191"/>
    <mergeCell ref="A188:B188"/>
    <mergeCell ref="C188:F188"/>
    <mergeCell ref="G188:I188"/>
    <mergeCell ref="A189:B189"/>
    <mergeCell ref="C189:F189"/>
    <mergeCell ref="G189:I189"/>
    <mergeCell ref="A185:B185"/>
    <mergeCell ref="C185:F185"/>
    <mergeCell ref="G185:I185"/>
    <mergeCell ref="K185:K198"/>
    <mergeCell ref="A186:B186"/>
    <mergeCell ref="C186:F186"/>
    <mergeCell ref="G186:I186"/>
    <mergeCell ref="A187:B187"/>
    <mergeCell ref="C187:F187"/>
    <mergeCell ref="G187:I187"/>
    <mergeCell ref="G179:H179"/>
    <mergeCell ref="C180:E180"/>
    <mergeCell ref="G180:H180"/>
    <mergeCell ref="A183:B183"/>
    <mergeCell ref="C183:J183"/>
    <mergeCell ref="A184:B184"/>
    <mergeCell ref="C184:F184"/>
    <mergeCell ref="G184:I184"/>
    <mergeCell ref="I170:J173"/>
    <mergeCell ref="G174:H174"/>
    <mergeCell ref="G175:H175"/>
    <mergeCell ref="G176:H176"/>
    <mergeCell ref="G177:H177"/>
    <mergeCell ref="G178:H178"/>
    <mergeCell ref="G166:H166"/>
    <mergeCell ref="A167:A169"/>
    <mergeCell ref="A170:A173"/>
    <mergeCell ref="F170:F173"/>
    <mergeCell ref="G170:G173"/>
    <mergeCell ref="H170:H173"/>
    <mergeCell ref="G160:H160"/>
    <mergeCell ref="A161:A165"/>
    <mergeCell ref="F161:F165"/>
    <mergeCell ref="G161:H165"/>
    <mergeCell ref="I161:I165"/>
    <mergeCell ref="J161:J165"/>
    <mergeCell ref="A150:B150"/>
    <mergeCell ref="C150:F150"/>
    <mergeCell ref="G150:I150"/>
    <mergeCell ref="A152:J152"/>
    <mergeCell ref="G154:H154"/>
    <mergeCell ref="A155:A159"/>
    <mergeCell ref="F155:F159"/>
    <mergeCell ref="G155:H159"/>
    <mergeCell ref="I155:I159"/>
    <mergeCell ref="J155:J159"/>
    <mergeCell ref="A148:B148"/>
    <mergeCell ref="C148:F148"/>
    <mergeCell ref="G148:I148"/>
    <mergeCell ref="A149:B149"/>
    <mergeCell ref="C149:F149"/>
    <mergeCell ref="G149:I149"/>
    <mergeCell ref="A146:B146"/>
    <mergeCell ref="C146:F146"/>
    <mergeCell ref="G146:I146"/>
    <mergeCell ref="A147:B147"/>
    <mergeCell ref="C147:F147"/>
    <mergeCell ref="G147:I147"/>
    <mergeCell ref="A144:B144"/>
    <mergeCell ref="C144:F144"/>
    <mergeCell ref="G144:I144"/>
    <mergeCell ref="A145:B145"/>
    <mergeCell ref="C145:F145"/>
    <mergeCell ref="G145:I145"/>
    <mergeCell ref="A142:B142"/>
    <mergeCell ref="C142:F142"/>
    <mergeCell ref="G142:I142"/>
    <mergeCell ref="A143:B143"/>
    <mergeCell ref="C143:F143"/>
    <mergeCell ref="G143:I143"/>
    <mergeCell ref="A140:B140"/>
    <mergeCell ref="C140:F140"/>
    <mergeCell ref="G140:I140"/>
    <mergeCell ref="A141:B141"/>
    <mergeCell ref="C141:F141"/>
    <mergeCell ref="G141:I141"/>
    <mergeCell ref="A137:B137"/>
    <mergeCell ref="C137:F137"/>
    <mergeCell ref="G137:I137"/>
    <mergeCell ref="K137:K150"/>
    <mergeCell ref="A138:B138"/>
    <mergeCell ref="C138:F138"/>
    <mergeCell ref="G138:I138"/>
    <mergeCell ref="A139:B139"/>
    <mergeCell ref="C139:F139"/>
    <mergeCell ref="G139:I139"/>
    <mergeCell ref="A132:B132"/>
    <mergeCell ref="C132:F132"/>
    <mergeCell ref="H132:I132"/>
    <mergeCell ref="A135:B135"/>
    <mergeCell ref="C135:J135"/>
    <mergeCell ref="A136:B136"/>
    <mergeCell ref="C136:F136"/>
    <mergeCell ref="G136:I136"/>
    <mergeCell ref="A130:B130"/>
    <mergeCell ref="C130:F130"/>
    <mergeCell ref="H130:I130"/>
    <mergeCell ref="A131:B131"/>
    <mergeCell ref="C131:F131"/>
    <mergeCell ref="H131:I131"/>
    <mergeCell ref="A128:B128"/>
    <mergeCell ref="C128:F128"/>
    <mergeCell ref="H128:I128"/>
    <mergeCell ref="A129:B129"/>
    <mergeCell ref="C129:F129"/>
    <mergeCell ref="H129:I129"/>
    <mergeCell ref="A126:B126"/>
    <mergeCell ref="C126:F126"/>
    <mergeCell ref="H126:I126"/>
    <mergeCell ref="A127:B127"/>
    <mergeCell ref="C127:F127"/>
    <mergeCell ref="H127:I127"/>
    <mergeCell ref="A124:B124"/>
    <mergeCell ref="C124:F124"/>
    <mergeCell ref="H124:I124"/>
    <mergeCell ref="A125:B125"/>
    <mergeCell ref="C125:F125"/>
    <mergeCell ref="H125:I125"/>
    <mergeCell ref="A122:B122"/>
    <mergeCell ref="C122:F122"/>
    <mergeCell ref="H122:I122"/>
    <mergeCell ref="A123:B123"/>
    <mergeCell ref="C123:F123"/>
    <mergeCell ref="H123:I123"/>
    <mergeCell ref="A120:B120"/>
    <mergeCell ref="C120:F120"/>
    <mergeCell ref="H120:I120"/>
    <mergeCell ref="A121:B121"/>
    <mergeCell ref="C121:F121"/>
    <mergeCell ref="H121:I121"/>
    <mergeCell ref="A118:B118"/>
    <mergeCell ref="C118:F118"/>
    <mergeCell ref="H118:I118"/>
    <mergeCell ref="A119:B119"/>
    <mergeCell ref="C119:F119"/>
    <mergeCell ref="H119:I119"/>
    <mergeCell ref="G112:H112"/>
    <mergeCell ref="G113:H113"/>
    <mergeCell ref="C114:E114"/>
    <mergeCell ref="G114:H114"/>
    <mergeCell ref="A116:J116"/>
    <mergeCell ref="A117:B117"/>
    <mergeCell ref="C117:F117"/>
    <mergeCell ref="H117:I117"/>
    <mergeCell ref="I104:I107"/>
    <mergeCell ref="J104:J107"/>
    <mergeCell ref="G108:H108"/>
    <mergeCell ref="G109:H109"/>
    <mergeCell ref="G110:H110"/>
    <mergeCell ref="G111:H111"/>
    <mergeCell ref="G100:H100"/>
    <mergeCell ref="A101:A103"/>
    <mergeCell ref="A104:A107"/>
    <mergeCell ref="F104:F107"/>
    <mergeCell ref="G104:G107"/>
    <mergeCell ref="H104:H107"/>
    <mergeCell ref="G94:H94"/>
    <mergeCell ref="A95:A99"/>
    <mergeCell ref="F95:F99"/>
    <mergeCell ref="G95:H99"/>
    <mergeCell ref="I95:I99"/>
    <mergeCell ref="J95:J99"/>
    <mergeCell ref="A86:J86"/>
    <mergeCell ref="G88:H88"/>
    <mergeCell ref="A89:A93"/>
    <mergeCell ref="F89:F93"/>
    <mergeCell ref="G89:H93"/>
    <mergeCell ref="I89:I93"/>
    <mergeCell ref="J89:J93"/>
    <mergeCell ref="A81:B81"/>
    <mergeCell ref="C81:F81"/>
    <mergeCell ref="H81:I81"/>
    <mergeCell ref="A82:B82"/>
    <mergeCell ref="C82:F82"/>
    <mergeCell ref="H82:I82"/>
    <mergeCell ref="A79:B79"/>
    <mergeCell ref="C79:F79"/>
    <mergeCell ref="H79:I79"/>
    <mergeCell ref="A80:B80"/>
    <mergeCell ref="C80:F80"/>
    <mergeCell ref="H80:I80"/>
    <mergeCell ref="A77:B77"/>
    <mergeCell ref="C77:F77"/>
    <mergeCell ref="H77:I77"/>
    <mergeCell ref="A78:B78"/>
    <mergeCell ref="C78:F78"/>
    <mergeCell ref="H78:I78"/>
    <mergeCell ref="A75:B75"/>
    <mergeCell ref="C75:F75"/>
    <mergeCell ref="H75:I75"/>
    <mergeCell ref="A76:B76"/>
    <mergeCell ref="C76:F76"/>
    <mergeCell ref="H76:I76"/>
    <mergeCell ref="K71:K82"/>
    <mergeCell ref="A72:B72"/>
    <mergeCell ref="C72:F72"/>
    <mergeCell ref="H72:I72"/>
    <mergeCell ref="A73:B73"/>
    <mergeCell ref="C73:F73"/>
    <mergeCell ref="H73:I73"/>
    <mergeCell ref="A74:B74"/>
    <mergeCell ref="C74:F74"/>
    <mergeCell ref="H74:I74"/>
    <mergeCell ref="A70:B70"/>
    <mergeCell ref="C70:F70"/>
    <mergeCell ref="H70:I70"/>
    <mergeCell ref="A71:B71"/>
    <mergeCell ref="C71:F71"/>
    <mergeCell ref="H71:I71"/>
    <mergeCell ref="A65:B65"/>
    <mergeCell ref="C65:F65"/>
    <mergeCell ref="H65:I65"/>
    <mergeCell ref="A68:B68"/>
    <mergeCell ref="C68:J68"/>
    <mergeCell ref="A69:B69"/>
    <mergeCell ref="C69:F69"/>
    <mergeCell ref="G69:I69"/>
    <mergeCell ref="A63:B63"/>
    <mergeCell ref="C63:F63"/>
    <mergeCell ref="H63:I63"/>
    <mergeCell ref="A64:B64"/>
    <mergeCell ref="C64:F64"/>
    <mergeCell ref="H64:I64"/>
    <mergeCell ref="A61:B61"/>
    <mergeCell ref="C61:F61"/>
    <mergeCell ref="H61:I61"/>
    <mergeCell ref="A62:B62"/>
    <mergeCell ref="C62:F62"/>
    <mergeCell ref="H62:I62"/>
    <mergeCell ref="A59:B59"/>
    <mergeCell ref="C59:F59"/>
    <mergeCell ref="H59:I59"/>
    <mergeCell ref="A60:B60"/>
    <mergeCell ref="C60:F60"/>
    <mergeCell ref="H60:I60"/>
    <mergeCell ref="A57:B57"/>
    <mergeCell ref="C57:F57"/>
    <mergeCell ref="H57:I57"/>
    <mergeCell ref="A58:B58"/>
    <mergeCell ref="C58:F58"/>
    <mergeCell ref="H58:I58"/>
    <mergeCell ref="A55:B55"/>
    <mergeCell ref="C55:F55"/>
    <mergeCell ref="H55:I55"/>
    <mergeCell ref="A56:B56"/>
    <mergeCell ref="C56:F56"/>
    <mergeCell ref="H56:I56"/>
    <mergeCell ref="A53:B53"/>
    <mergeCell ref="C53:F53"/>
    <mergeCell ref="H53:I53"/>
    <mergeCell ref="A54:B54"/>
    <mergeCell ref="C54:F54"/>
    <mergeCell ref="H54:I54"/>
    <mergeCell ref="A51:B51"/>
    <mergeCell ref="C51:F51"/>
    <mergeCell ref="H51:I51"/>
    <mergeCell ref="A52:B52"/>
    <mergeCell ref="C52:F52"/>
    <mergeCell ref="H52:I52"/>
    <mergeCell ref="J32:J38"/>
    <mergeCell ref="G45:H45"/>
    <mergeCell ref="G46:H46"/>
    <mergeCell ref="C47:E47"/>
    <mergeCell ref="A49:J49"/>
    <mergeCell ref="A50:B50"/>
    <mergeCell ref="C50:F50"/>
    <mergeCell ref="H50:I50"/>
    <mergeCell ref="A20:A31"/>
    <mergeCell ref="F20:F31"/>
    <mergeCell ref="G20:G31"/>
    <mergeCell ref="I20:I31"/>
    <mergeCell ref="J20:J31"/>
    <mergeCell ref="A32:A38"/>
    <mergeCell ref="F32:F38"/>
    <mergeCell ref="G32:G38"/>
    <mergeCell ref="H32:H38"/>
    <mergeCell ref="I32:I38"/>
    <mergeCell ref="G9:H9"/>
    <mergeCell ref="A10:A19"/>
    <mergeCell ref="F10:F19"/>
    <mergeCell ref="G10:G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B5653-3BDA-4512-801C-9EA05197B422}">
  <dimension ref="A1:U194"/>
  <sheetViews>
    <sheetView topLeftCell="A16" zoomScale="85" zoomScaleNormal="85" workbookViewId="0">
      <selection activeCell="F40" sqref="F40"/>
    </sheetView>
  </sheetViews>
  <sheetFormatPr baseColWidth="10" defaultRowHeight="15"/>
  <cols>
    <col min="1" max="1" width="19" style="788" customWidth="1"/>
    <col min="2" max="2" width="115.42578125" style="788" customWidth="1"/>
    <col min="3" max="3" width="3.7109375" style="788" customWidth="1"/>
    <col min="4" max="4" width="6.28515625" style="788" customWidth="1"/>
    <col min="5" max="5" width="4.7109375" style="788" customWidth="1"/>
    <col min="6" max="6" width="66.85546875" style="788" customWidth="1"/>
    <col min="7" max="7" width="6.140625" style="788" customWidth="1"/>
    <col min="8" max="8" width="4.28515625" style="1089" bestFit="1" customWidth="1"/>
    <col min="9" max="9" width="19" style="788" customWidth="1"/>
    <col min="10" max="10" width="42.7109375" style="788" customWidth="1"/>
    <col min="11" max="11" width="18" style="788" hidden="1" customWidth="1"/>
    <col min="12" max="12" width="17.7109375" style="788" customWidth="1"/>
    <col min="13" max="13" width="22" style="788" customWidth="1"/>
    <col min="14" max="14" width="20" style="789" bestFit="1" customWidth="1"/>
    <col min="15" max="256" width="11.42578125" style="788"/>
    <col min="257" max="257" width="19" style="788" customWidth="1"/>
    <col min="258" max="258" width="115.42578125" style="788" customWidth="1"/>
    <col min="259" max="259" width="3.7109375" style="788" customWidth="1"/>
    <col min="260" max="260" width="6.28515625" style="788" customWidth="1"/>
    <col min="261" max="261" width="4.7109375" style="788" customWidth="1"/>
    <col min="262" max="262" width="66.85546875" style="788" customWidth="1"/>
    <col min="263" max="263" width="6.140625" style="788" customWidth="1"/>
    <col min="264" max="264" width="4.28515625" style="788" bestFit="1" customWidth="1"/>
    <col min="265" max="265" width="19" style="788" customWidth="1"/>
    <col min="266" max="266" width="42.7109375" style="788" customWidth="1"/>
    <col min="267" max="267" width="0" style="788" hidden="1" customWidth="1"/>
    <col min="268" max="268" width="17.7109375" style="788" customWidth="1"/>
    <col min="269" max="269" width="22" style="788" customWidth="1"/>
    <col min="270" max="270" width="20" style="788" bestFit="1" customWidth="1"/>
    <col min="271" max="512" width="11.42578125" style="788"/>
    <col min="513" max="513" width="19" style="788" customWidth="1"/>
    <col min="514" max="514" width="115.42578125" style="788" customWidth="1"/>
    <col min="515" max="515" width="3.7109375" style="788" customWidth="1"/>
    <col min="516" max="516" width="6.28515625" style="788" customWidth="1"/>
    <col min="517" max="517" width="4.7109375" style="788" customWidth="1"/>
    <col min="518" max="518" width="66.85546875" style="788" customWidth="1"/>
    <col min="519" max="519" width="6.140625" style="788" customWidth="1"/>
    <col min="520" max="520" width="4.28515625" style="788" bestFit="1" customWidth="1"/>
    <col min="521" max="521" width="19" style="788" customWidth="1"/>
    <col min="522" max="522" width="42.7109375" style="788" customWidth="1"/>
    <col min="523" max="523" width="0" style="788" hidden="1" customWidth="1"/>
    <col min="524" max="524" width="17.7109375" style="788" customWidth="1"/>
    <col min="525" max="525" width="22" style="788" customWidth="1"/>
    <col min="526" max="526" width="20" style="788" bestFit="1" customWidth="1"/>
    <col min="527" max="768" width="11.42578125" style="788"/>
    <col min="769" max="769" width="19" style="788" customWidth="1"/>
    <col min="770" max="770" width="115.42578125" style="788" customWidth="1"/>
    <col min="771" max="771" width="3.7109375" style="788" customWidth="1"/>
    <col min="772" max="772" width="6.28515625" style="788" customWidth="1"/>
    <col min="773" max="773" width="4.7109375" style="788" customWidth="1"/>
    <col min="774" max="774" width="66.85546875" style="788" customWidth="1"/>
    <col min="775" max="775" width="6.140625" style="788" customWidth="1"/>
    <col min="776" max="776" width="4.28515625" style="788" bestFit="1" customWidth="1"/>
    <col min="777" max="777" width="19" style="788" customWidth="1"/>
    <col min="778" max="778" width="42.7109375" style="788" customWidth="1"/>
    <col min="779" max="779" width="0" style="788" hidden="1" customWidth="1"/>
    <col min="780" max="780" width="17.7109375" style="788" customWidth="1"/>
    <col min="781" max="781" width="22" style="788" customWidth="1"/>
    <col min="782" max="782" width="20" style="788" bestFit="1" customWidth="1"/>
    <col min="783" max="1024" width="11.42578125" style="788"/>
    <col min="1025" max="1025" width="19" style="788" customWidth="1"/>
    <col min="1026" max="1026" width="115.42578125" style="788" customWidth="1"/>
    <col min="1027" max="1027" width="3.7109375" style="788" customWidth="1"/>
    <col min="1028" max="1028" width="6.28515625" style="788" customWidth="1"/>
    <col min="1029" max="1029" width="4.7109375" style="788" customWidth="1"/>
    <col min="1030" max="1030" width="66.85546875" style="788" customWidth="1"/>
    <col min="1031" max="1031" width="6.140625" style="788" customWidth="1"/>
    <col min="1032" max="1032" width="4.28515625" style="788" bestFit="1" customWidth="1"/>
    <col min="1033" max="1033" width="19" style="788" customWidth="1"/>
    <col min="1034" max="1034" width="42.7109375" style="788" customWidth="1"/>
    <col min="1035" max="1035" width="0" style="788" hidden="1" customWidth="1"/>
    <col min="1036" max="1036" width="17.7109375" style="788" customWidth="1"/>
    <col min="1037" max="1037" width="22" style="788" customWidth="1"/>
    <col min="1038" max="1038" width="20" style="788" bestFit="1" customWidth="1"/>
    <col min="1039" max="1280" width="11.42578125" style="788"/>
    <col min="1281" max="1281" width="19" style="788" customWidth="1"/>
    <col min="1282" max="1282" width="115.42578125" style="788" customWidth="1"/>
    <col min="1283" max="1283" width="3.7109375" style="788" customWidth="1"/>
    <col min="1284" max="1284" width="6.28515625" style="788" customWidth="1"/>
    <col min="1285" max="1285" width="4.7109375" style="788" customWidth="1"/>
    <col min="1286" max="1286" width="66.85546875" style="788" customWidth="1"/>
    <col min="1287" max="1287" width="6.140625" style="788" customWidth="1"/>
    <col min="1288" max="1288" width="4.28515625" style="788" bestFit="1" customWidth="1"/>
    <col min="1289" max="1289" width="19" style="788" customWidth="1"/>
    <col min="1290" max="1290" width="42.7109375" style="788" customWidth="1"/>
    <col min="1291" max="1291" width="0" style="788" hidden="1" customWidth="1"/>
    <col min="1292" max="1292" width="17.7109375" style="788" customWidth="1"/>
    <col min="1293" max="1293" width="22" style="788" customWidth="1"/>
    <col min="1294" max="1294" width="20" style="788" bestFit="1" customWidth="1"/>
    <col min="1295" max="1536" width="11.42578125" style="788"/>
    <col min="1537" max="1537" width="19" style="788" customWidth="1"/>
    <col min="1538" max="1538" width="115.42578125" style="788" customWidth="1"/>
    <col min="1539" max="1539" width="3.7109375" style="788" customWidth="1"/>
    <col min="1540" max="1540" width="6.28515625" style="788" customWidth="1"/>
    <col min="1541" max="1541" width="4.7109375" style="788" customWidth="1"/>
    <col min="1542" max="1542" width="66.85546875" style="788" customWidth="1"/>
    <col min="1543" max="1543" width="6.140625" style="788" customWidth="1"/>
    <col min="1544" max="1544" width="4.28515625" style="788" bestFit="1" customWidth="1"/>
    <col min="1545" max="1545" width="19" style="788" customWidth="1"/>
    <col min="1546" max="1546" width="42.7109375" style="788" customWidth="1"/>
    <col min="1547" max="1547" width="0" style="788" hidden="1" customWidth="1"/>
    <col min="1548" max="1548" width="17.7109375" style="788" customWidth="1"/>
    <col min="1549" max="1549" width="22" style="788" customWidth="1"/>
    <col min="1550" max="1550" width="20" style="788" bestFit="1" customWidth="1"/>
    <col min="1551" max="1792" width="11.42578125" style="788"/>
    <col min="1793" max="1793" width="19" style="788" customWidth="1"/>
    <col min="1794" max="1794" width="115.42578125" style="788" customWidth="1"/>
    <col min="1795" max="1795" width="3.7109375" style="788" customWidth="1"/>
    <col min="1796" max="1796" width="6.28515625" style="788" customWidth="1"/>
    <col min="1797" max="1797" width="4.7109375" style="788" customWidth="1"/>
    <col min="1798" max="1798" width="66.85546875" style="788" customWidth="1"/>
    <col min="1799" max="1799" width="6.140625" style="788" customWidth="1"/>
    <col min="1800" max="1800" width="4.28515625" style="788" bestFit="1" customWidth="1"/>
    <col min="1801" max="1801" width="19" style="788" customWidth="1"/>
    <col min="1802" max="1802" width="42.7109375" style="788" customWidth="1"/>
    <col min="1803" max="1803" width="0" style="788" hidden="1" customWidth="1"/>
    <col min="1804" max="1804" width="17.7109375" style="788" customWidth="1"/>
    <col min="1805" max="1805" width="22" style="788" customWidth="1"/>
    <col min="1806" max="1806" width="20" style="788" bestFit="1" customWidth="1"/>
    <col min="1807" max="2048" width="11.42578125" style="788"/>
    <col min="2049" max="2049" width="19" style="788" customWidth="1"/>
    <col min="2050" max="2050" width="115.42578125" style="788" customWidth="1"/>
    <col min="2051" max="2051" width="3.7109375" style="788" customWidth="1"/>
    <col min="2052" max="2052" width="6.28515625" style="788" customWidth="1"/>
    <col min="2053" max="2053" width="4.7109375" style="788" customWidth="1"/>
    <col min="2054" max="2054" width="66.85546875" style="788" customWidth="1"/>
    <col min="2055" max="2055" width="6.140625" style="788" customWidth="1"/>
    <col min="2056" max="2056" width="4.28515625" style="788" bestFit="1" customWidth="1"/>
    <col min="2057" max="2057" width="19" style="788" customWidth="1"/>
    <col min="2058" max="2058" width="42.7109375" style="788" customWidth="1"/>
    <col min="2059" max="2059" width="0" style="788" hidden="1" customWidth="1"/>
    <col min="2060" max="2060" width="17.7109375" style="788" customWidth="1"/>
    <col min="2061" max="2061" width="22" style="788" customWidth="1"/>
    <col min="2062" max="2062" width="20" style="788" bestFit="1" customWidth="1"/>
    <col min="2063" max="2304" width="11.42578125" style="788"/>
    <col min="2305" max="2305" width="19" style="788" customWidth="1"/>
    <col min="2306" max="2306" width="115.42578125" style="788" customWidth="1"/>
    <col min="2307" max="2307" width="3.7109375" style="788" customWidth="1"/>
    <col min="2308" max="2308" width="6.28515625" style="788" customWidth="1"/>
    <col min="2309" max="2309" width="4.7109375" style="788" customWidth="1"/>
    <col min="2310" max="2310" width="66.85546875" style="788" customWidth="1"/>
    <col min="2311" max="2311" width="6.140625" style="788" customWidth="1"/>
    <col min="2312" max="2312" width="4.28515625" style="788" bestFit="1" customWidth="1"/>
    <col min="2313" max="2313" width="19" style="788" customWidth="1"/>
    <col min="2314" max="2314" width="42.7109375" style="788" customWidth="1"/>
    <col min="2315" max="2315" width="0" style="788" hidden="1" customWidth="1"/>
    <col min="2316" max="2316" width="17.7109375" style="788" customWidth="1"/>
    <col min="2317" max="2317" width="22" style="788" customWidth="1"/>
    <col min="2318" max="2318" width="20" style="788" bestFit="1" customWidth="1"/>
    <col min="2319" max="2560" width="11.42578125" style="788"/>
    <col min="2561" max="2561" width="19" style="788" customWidth="1"/>
    <col min="2562" max="2562" width="115.42578125" style="788" customWidth="1"/>
    <col min="2563" max="2563" width="3.7109375" style="788" customWidth="1"/>
    <col min="2564" max="2564" width="6.28515625" style="788" customWidth="1"/>
    <col min="2565" max="2565" width="4.7109375" style="788" customWidth="1"/>
    <col min="2566" max="2566" width="66.85546875" style="788" customWidth="1"/>
    <col min="2567" max="2567" width="6.140625" style="788" customWidth="1"/>
    <col min="2568" max="2568" width="4.28515625" style="788" bestFit="1" customWidth="1"/>
    <col min="2569" max="2569" width="19" style="788" customWidth="1"/>
    <col min="2570" max="2570" width="42.7109375" style="788" customWidth="1"/>
    <col min="2571" max="2571" width="0" style="788" hidden="1" customWidth="1"/>
    <col min="2572" max="2572" width="17.7109375" style="788" customWidth="1"/>
    <col min="2573" max="2573" width="22" style="788" customWidth="1"/>
    <col min="2574" max="2574" width="20" style="788" bestFit="1" customWidth="1"/>
    <col min="2575" max="2816" width="11.42578125" style="788"/>
    <col min="2817" max="2817" width="19" style="788" customWidth="1"/>
    <col min="2818" max="2818" width="115.42578125" style="788" customWidth="1"/>
    <col min="2819" max="2819" width="3.7109375" style="788" customWidth="1"/>
    <col min="2820" max="2820" width="6.28515625" style="788" customWidth="1"/>
    <col min="2821" max="2821" width="4.7109375" style="788" customWidth="1"/>
    <col min="2822" max="2822" width="66.85546875" style="788" customWidth="1"/>
    <col min="2823" max="2823" width="6.140625" style="788" customWidth="1"/>
    <col min="2824" max="2824" width="4.28515625" style="788" bestFit="1" customWidth="1"/>
    <col min="2825" max="2825" width="19" style="788" customWidth="1"/>
    <col min="2826" max="2826" width="42.7109375" style="788" customWidth="1"/>
    <col min="2827" max="2827" width="0" style="788" hidden="1" customWidth="1"/>
    <col min="2828" max="2828" width="17.7109375" style="788" customWidth="1"/>
    <col min="2829" max="2829" width="22" style="788" customWidth="1"/>
    <col min="2830" max="2830" width="20" style="788" bestFit="1" customWidth="1"/>
    <col min="2831" max="3072" width="11.42578125" style="788"/>
    <col min="3073" max="3073" width="19" style="788" customWidth="1"/>
    <col min="3074" max="3074" width="115.42578125" style="788" customWidth="1"/>
    <col min="3075" max="3075" width="3.7109375" style="788" customWidth="1"/>
    <col min="3076" max="3076" width="6.28515625" style="788" customWidth="1"/>
    <col min="3077" max="3077" width="4.7109375" style="788" customWidth="1"/>
    <col min="3078" max="3078" width="66.85546875" style="788" customWidth="1"/>
    <col min="3079" max="3079" width="6.140625" style="788" customWidth="1"/>
    <col min="3080" max="3080" width="4.28515625" style="788" bestFit="1" customWidth="1"/>
    <col min="3081" max="3081" width="19" style="788" customWidth="1"/>
    <col min="3082" max="3082" width="42.7109375" style="788" customWidth="1"/>
    <col min="3083" max="3083" width="0" style="788" hidden="1" customWidth="1"/>
    <col min="3084" max="3084" width="17.7109375" style="788" customWidth="1"/>
    <col min="3085" max="3085" width="22" style="788" customWidth="1"/>
    <col min="3086" max="3086" width="20" style="788" bestFit="1" customWidth="1"/>
    <col min="3087" max="3328" width="11.42578125" style="788"/>
    <col min="3329" max="3329" width="19" style="788" customWidth="1"/>
    <col min="3330" max="3330" width="115.42578125" style="788" customWidth="1"/>
    <col min="3331" max="3331" width="3.7109375" style="788" customWidth="1"/>
    <col min="3332" max="3332" width="6.28515625" style="788" customWidth="1"/>
    <col min="3333" max="3333" width="4.7109375" style="788" customWidth="1"/>
    <col min="3334" max="3334" width="66.85546875" style="788" customWidth="1"/>
    <col min="3335" max="3335" width="6.140625" style="788" customWidth="1"/>
    <col min="3336" max="3336" width="4.28515625" style="788" bestFit="1" customWidth="1"/>
    <col min="3337" max="3337" width="19" style="788" customWidth="1"/>
    <col min="3338" max="3338" width="42.7109375" style="788" customWidth="1"/>
    <col min="3339" max="3339" width="0" style="788" hidden="1" customWidth="1"/>
    <col min="3340" max="3340" width="17.7109375" style="788" customWidth="1"/>
    <col min="3341" max="3341" width="22" style="788" customWidth="1"/>
    <col min="3342" max="3342" width="20" style="788" bestFit="1" customWidth="1"/>
    <col min="3343" max="3584" width="11.42578125" style="788"/>
    <col min="3585" max="3585" width="19" style="788" customWidth="1"/>
    <col min="3586" max="3586" width="115.42578125" style="788" customWidth="1"/>
    <col min="3587" max="3587" width="3.7109375" style="788" customWidth="1"/>
    <col min="3588" max="3588" width="6.28515625" style="788" customWidth="1"/>
    <col min="3589" max="3589" width="4.7109375" style="788" customWidth="1"/>
    <col min="3590" max="3590" width="66.85546875" style="788" customWidth="1"/>
    <col min="3591" max="3591" width="6.140625" style="788" customWidth="1"/>
    <col min="3592" max="3592" width="4.28515625" style="788" bestFit="1" customWidth="1"/>
    <col min="3593" max="3593" width="19" style="788" customWidth="1"/>
    <col min="3594" max="3594" width="42.7109375" style="788" customWidth="1"/>
    <col min="3595" max="3595" width="0" style="788" hidden="1" customWidth="1"/>
    <col min="3596" max="3596" width="17.7109375" style="788" customWidth="1"/>
    <col min="3597" max="3597" width="22" style="788" customWidth="1"/>
    <col min="3598" max="3598" width="20" style="788" bestFit="1" customWidth="1"/>
    <col min="3599" max="3840" width="11.42578125" style="788"/>
    <col min="3841" max="3841" width="19" style="788" customWidth="1"/>
    <col min="3842" max="3842" width="115.42578125" style="788" customWidth="1"/>
    <col min="3843" max="3843" width="3.7109375" style="788" customWidth="1"/>
    <col min="3844" max="3844" width="6.28515625" style="788" customWidth="1"/>
    <col min="3845" max="3845" width="4.7109375" style="788" customWidth="1"/>
    <col min="3846" max="3846" width="66.85546875" style="788" customWidth="1"/>
    <col min="3847" max="3847" width="6.140625" style="788" customWidth="1"/>
    <col min="3848" max="3848" width="4.28515625" style="788" bestFit="1" customWidth="1"/>
    <col min="3849" max="3849" width="19" style="788" customWidth="1"/>
    <col min="3850" max="3850" width="42.7109375" style="788" customWidth="1"/>
    <col min="3851" max="3851" width="0" style="788" hidden="1" customWidth="1"/>
    <col min="3852" max="3852" width="17.7109375" style="788" customWidth="1"/>
    <col min="3853" max="3853" width="22" style="788" customWidth="1"/>
    <col min="3854" max="3854" width="20" style="788" bestFit="1" customWidth="1"/>
    <col min="3855" max="4096" width="11.42578125" style="788"/>
    <col min="4097" max="4097" width="19" style="788" customWidth="1"/>
    <col min="4098" max="4098" width="115.42578125" style="788" customWidth="1"/>
    <col min="4099" max="4099" width="3.7109375" style="788" customWidth="1"/>
    <col min="4100" max="4100" width="6.28515625" style="788" customWidth="1"/>
    <col min="4101" max="4101" width="4.7109375" style="788" customWidth="1"/>
    <col min="4102" max="4102" width="66.85546875" style="788" customWidth="1"/>
    <col min="4103" max="4103" width="6.140625" style="788" customWidth="1"/>
    <col min="4104" max="4104" width="4.28515625" style="788" bestFit="1" customWidth="1"/>
    <col min="4105" max="4105" width="19" style="788" customWidth="1"/>
    <col min="4106" max="4106" width="42.7109375" style="788" customWidth="1"/>
    <col min="4107" max="4107" width="0" style="788" hidden="1" customWidth="1"/>
    <col min="4108" max="4108" width="17.7109375" style="788" customWidth="1"/>
    <col min="4109" max="4109" width="22" style="788" customWidth="1"/>
    <col min="4110" max="4110" width="20" style="788" bestFit="1" customWidth="1"/>
    <col min="4111" max="4352" width="11.42578125" style="788"/>
    <col min="4353" max="4353" width="19" style="788" customWidth="1"/>
    <col min="4354" max="4354" width="115.42578125" style="788" customWidth="1"/>
    <col min="4355" max="4355" width="3.7109375" style="788" customWidth="1"/>
    <col min="4356" max="4356" width="6.28515625" style="788" customWidth="1"/>
    <col min="4357" max="4357" width="4.7109375" style="788" customWidth="1"/>
    <col min="4358" max="4358" width="66.85546875" style="788" customWidth="1"/>
    <col min="4359" max="4359" width="6.140625" style="788" customWidth="1"/>
    <col min="4360" max="4360" width="4.28515625" style="788" bestFit="1" customWidth="1"/>
    <col min="4361" max="4361" width="19" style="788" customWidth="1"/>
    <col min="4362" max="4362" width="42.7109375" style="788" customWidth="1"/>
    <col min="4363" max="4363" width="0" style="788" hidden="1" customWidth="1"/>
    <col min="4364" max="4364" width="17.7109375" style="788" customWidth="1"/>
    <col min="4365" max="4365" width="22" style="788" customWidth="1"/>
    <col min="4366" max="4366" width="20" style="788" bestFit="1" customWidth="1"/>
    <col min="4367" max="4608" width="11.42578125" style="788"/>
    <col min="4609" max="4609" width="19" style="788" customWidth="1"/>
    <col min="4610" max="4610" width="115.42578125" style="788" customWidth="1"/>
    <col min="4611" max="4611" width="3.7109375" style="788" customWidth="1"/>
    <col min="4612" max="4612" width="6.28515625" style="788" customWidth="1"/>
    <col min="4613" max="4613" width="4.7109375" style="788" customWidth="1"/>
    <col min="4614" max="4614" width="66.85546875" style="788" customWidth="1"/>
    <col min="4615" max="4615" width="6.140625" style="788" customWidth="1"/>
    <col min="4616" max="4616" width="4.28515625" style="788" bestFit="1" customWidth="1"/>
    <col min="4617" max="4617" width="19" style="788" customWidth="1"/>
    <col min="4618" max="4618" width="42.7109375" style="788" customWidth="1"/>
    <col min="4619" max="4619" width="0" style="788" hidden="1" customWidth="1"/>
    <col min="4620" max="4620" width="17.7109375" style="788" customWidth="1"/>
    <col min="4621" max="4621" width="22" style="788" customWidth="1"/>
    <col min="4622" max="4622" width="20" style="788" bestFit="1" customWidth="1"/>
    <col min="4623" max="4864" width="11.42578125" style="788"/>
    <col min="4865" max="4865" width="19" style="788" customWidth="1"/>
    <col min="4866" max="4866" width="115.42578125" style="788" customWidth="1"/>
    <col min="4867" max="4867" width="3.7109375" style="788" customWidth="1"/>
    <col min="4868" max="4868" width="6.28515625" style="788" customWidth="1"/>
    <col min="4869" max="4869" width="4.7109375" style="788" customWidth="1"/>
    <col min="4870" max="4870" width="66.85546875" style="788" customWidth="1"/>
    <col min="4871" max="4871" width="6.140625" style="788" customWidth="1"/>
    <col min="4872" max="4872" width="4.28515625" style="788" bestFit="1" customWidth="1"/>
    <col min="4873" max="4873" width="19" style="788" customWidth="1"/>
    <col min="4874" max="4874" width="42.7109375" style="788" customWidth="1"/>
    <col min="4875" max="4875" width="0" style="788" hidden="1" customWidth="1"/>
    <col min="4876" max="4876" width="17.7109375" style="788" customWidth="1"/>
    <col min="4877" max="4877" width="22" style="788" customWidth="1"/>
    <col min="4878" max="4878" width="20" style="788" bestFit="1" customWidth="1"/>
    <col min="4879" max="5120" width="11.42578125" style="788"/>
    <col min="5121" max="5121" width="19" style="788" customWidth="1"/>
    <col min="5122" max="5122" width="115.42578125" style="788" customWidth="1"/>
    <col min="5123" max="5123" width="3.7109375" style="788" customWidth="1"/>
    <col min="5124" max="5124" width="6.28515625" style="788" customWidth="1"/>
    <col min="5125" max="5125" width="4.7109375" style="788" customWidth="1"/>
    <col min="5126" max="5126" width="66.85546875" style="788" customWidth="1"/>
    <col min="5127" max="5127" width="6.140625" style="788" customWidth="1"/>
    <col min="5128" max="5128" width="4.28515625" style="788" bestFit="1" customWidth="1"/>
    <col min="5129" max="5129" width="19" style="788" customWidth="1"/>
    <col min="5130" max="5130" width="42.7109375" style="788" customWidth="1"/>
    <col min="5131" max="5131" width="0" style="788" hidden="1" customWidth="1"/>
    <col min="5132" max="5132" width="17.7109375" style="788" customWidth="1"/>
    <col min="5133" max="5133" width="22" style="788" customWidth="1"/>
    <col min="5134" max="5134" width="20" style="788" bestFit="1" customWidth="1"/>
    <col min="5135" max="5376" width="11.42578125" style="788"/>
    <col min="5377" max="5377" width="19" style="788" customWidth="1"/>
    <col min="5378" max="5378" width="115.42578125" style="788" customWidth="1"/>
    <col min="5379" max="5379" width="3.7109375" style="788" customWidth="1"/>
    <col min="5380" max="5380" width="6.28515625" style="788" customWidth="1"/>
    <col min="5381" max="5381" width="4.7109375" style="788" customWidth="1"/>
    <col min="5382" max="5382" width="66.85546875" style="788" customWidth="1"/>
    <col min="5383" max="5383" width="6.140625" style="788" customWidth="1"/>
    <col min="5384" max="5384" width="4.28515625" style="788" bestFit="1" customWidth="1"/>
    <col min="5385" max="5385" width="19" style="788" customWidth="1"/>
    <col min="5386" max="5386" width="42.7109375" style="788" customWidth="1"/>
    <col min="5387" max="5387" width="0" style="788" hidden="1" customWidth="1"/>
    <col min="5388" max="5388" width="17.7109375" style="788" customWidth="1"/>
    <col min="5389" max="5389" width="22" style="788" customWidth="1"/>
    <col min="5390" max="5390" width="20" style="788" bestFit="1" customWidth="1"/>
    <col min="5391" max="5632" width="11.42578125" style="788"/>
    <col min="5633" max="5633" width="19" style="788" customWidth="1"/>
    <col min="5634" max="5634" width="115.42578125" style="788" customWidth="1"/>
    <col min="5635" max="5635" width="3.7109375" style="788" customWidth="1"/>
    <col min="5636" max="5636" width="6.28515625" style="788" customWidth="1"/>
    <col min="5637" max="5637" width="4.7109375" style="788" customWidth="1"/>
    <col min="5638" max="5638" width="66.85546875" style="788" customWidth="1"/>
    <col min="5639" max="5639" width="6.140625" style="788" customWidth="1"/>
    <col min="5640" max="5640" width="4.28515625" style="788" bestFit="1" customWidth="1"/>
    <col min="5641" max="5641" width="19" style="788" customWidth="1"/>
    <col min="5642" max="5642" width="42.7109375" style="788" customWidth="1"/>
    <col min="5643" max="5643" width="0" style="788" hidden="1" customWidth="1"/>
    <col min="5644" max="5644" width="17.7109375" style="788" customWidth="1"/>
    <col min="5645" max="5645" width="22" style="788" customWidth="1"/>
    <col min="5646" max="5646" width="20" style="788" bestFit="1" customWidth="1"/>
    <col min="5647" max="5888" width="11.42578125" style="788"/>
    <col min="5889" max="5889" width="19" style="788" customWidth="1"/>
    <col min="5890" max="5890" width="115.42578125" style="788" customWidth="1"/>
    <col min="5891" max="5891" width="3.7109375" style="788" customWidth="1"/>
    <col min="5892" max="5892" width="6.28515625" style="788" customWidth="1"/>
    <col min="5893" max="5893" width="4.7109375" style="788" customWidth="1"/>
    <col min="5894" max="5894" width="66.85546875" style="788" customWidth="1"/>
    <col min="5895" max="5895" width="6.140625" style="788" customWidth="1"/>
    <col min="5896" max="5896" width="4.28515625" style="788" bestFit="1" customWidth="1"/>
    <col min="5897" max="5897" width="19" style="788" customWidth="1"/>
    <col min="5898" max="5898" width="42.7109375" style="788" customWidth="1"/>
    <col min="5899" max="5899" width="0" style="788" hidden="1" customWidth="1"/>
    <col min="5900" max="5900" width="17.7109375" style="788" customWidth="1"/>
    <col min="5901" max="5901" width="22" style="788" customWidth="1"/>
    <col min="5902" max="5902" width="20" style="788" bestFit="1" customWidth="1"/>
    <col min="5903" max="6144" width="11.42578125" style="788"/>
    <col min="6145" max="6145" width="19" style="788" customWidth="1"/>
    <col min="6146" max="6146" width="115.42578125" style="788" customWidth="1"/>
    <col min="6147" max="6147" width="3.7109375" style="788" customWidth="1"/>
    <col min="6148" max="6148" width="6.28515625" style="788" customWidth="1"/>
    <col min="6149" max="6149" width="4.7109375" style="788" customWidth="1"/>
    <col min="6150" max="6150" width="66.85546875" style="788" customWidth="1"/>
    <col min="6151" max="6151" width="6.140625" style="788" customWidth="1"/>
    <col min="6152" max="6152" width="4.28515625" style="788" bestFit="1" customWidth="1"/>
    <col min="6153" max="6153" width="19" style="788" customWidth="1"/>
    <col min="6154" max="6154" width="42.7109375" style="788" customWidth="1"/>
    <col min="6155" max="6155" width="0" style="788" hidden="1" customWidth="1"/>
    <col min="6156" max="6156" width="17.7109375" style="788" customWidth="1"/>
    <col min="6157" max="6157" width="22" style="788" customWidth="1"/>
    <col min="6158" max="6158" width="20" style="788" bestFit="1" customWidth="1"/>
    <col min="6159" max="6400" width="11.42578125" style="788"/>
    <col min="6401" max="6401" width="19" style="788" customWidth="1"/>
    <col min="6402" max="6402" width="115.42578125" style="788" customWidth="1"/>
    <col min="6403" max="6403" width="3.7109375" style="788" customWidth="1"/>
    <col min="6404" max="6404" width="6.28515625" style="788" customWidth="1"/>
    <col min="6405" max="6405" width="4.7109375" style="788" customWidth="1"/>
    <col min="6406" max="6406" width="66.85546875" style="788" customWidth="1"/>
    <col min="6407" max="6407" width="6.140625" style="788" customWidth="1"/>
    <col min="6408" max="6408" width="4.28515625" style="788" bestFit="1" customWidth="1"/>
    <col min="6409" max="6409" width="19" style="788" customWidth="1"/>
    <col min="6410" max="6410" width="42.7109375" style="788" customWidth="1"/>
    <col min="6411" max="6411" width="0" style="788" hidden="1" customWidth="1"/>
    <col min="6412" max="6412" width="17.7109375" style="788" customWidth="1"/>
    <col min="6413" max="6413" width="22" style="788" customWidth="1"/>
    <col min="6414" max="6414" width="20" style="788" bestFit="1" customWidth="1"/>
    <col min="6415" max="6656" width="11.42578125" style="788"/>
    <col min="6657" max="6657" width="19" style="788" customWidth="1"/>
    <col min="6658" max="6658" width="115.42578125" style="788" customWidth="1"/>
    <col min="6659" max="6659" width="3.7109375" style="788" customWidth="1"/>
    <col min="6660" max="6660" width="6.28515625" style="788" customWidth="1"/>
    <col min="6661" max="6661" width="4.7109375" style="788" customWidth="1"/>
    <col min="6662" max="6662" width="66.85546875" style="788" customWidth="1"/>
    <col min="6663" max="6663" width="6.140625" style="788" customWidth="1"/>
    <col min="6664" max="6664" width="4.28515625" style="788" bestFit="1" customWidth="1"/>
    <col min="6665" max="6665" width="19" style="788" customWidth="1"/>
    <col min="6666" max="6666" width="42.7109375" style="788" customWidth="1"/>
    <col min="6667" max="6667" width="0" style="788" hidden="1" customWidth="1"/>
    <col min="6668" max="6668" width="17.7109375" style="788" customWidth="1"/>
    <col min="6669" max="6669" width="22" style="788" customWidth="1"/>
    <col min="6670" max="6670" width="20" style="788" bestFit="1" customWidth="1"/>
    <col min="6671" max="6912" width="11.42578125" style="788"/>
    <col min="6913" max="6913" width="19" style="788" customWidth="1"/>
    <col min="6914" max="6914" width="115.42578125" style="788" customWidth="1"/>
    <col min="6915" max="6915" width="3.7109375" style="788" customWidth="1"/>
    <col min="6916" max="6916" width="6.28515625" style="788" customWidth="1"/>
    <col min="6917" max="6917" width="4.7109375" style="788" customWidth="1"/>
    <col min="6918" max="6918" width="66.85546875" style="788" customWidth="1"/>
    <col min="6919" max="6919" width="6.140625" style="788" customWidth="1"/>
    <col min="6920" max="6920" width="4.28515625" style="788" bestFit="1" customWidth="1"/>
    <col min="6921" max="6921" width="19" style="788" customWidth="1"/>
    <col min="6922" max="6922" width="42.7109375" style="788" customWidth="1"/>
    <col min="6923" max="6923" width="0" style="788" hidden="1" customWidth="1"/>
    <col min="6924" max="6924" width="17.7109375" style="788" customWidth="1"/>
    <col min="6925" max="6925" width="22" style="788" customWidth="1"/>
    <col min="6926" max="6926" width="20" style="788" bestFit="1" customWidth="1"/>
    <col min="6927" max="7168" width="11.42578125" style="788"/>
    <col min="7169" max="7169" width="19" style="788" customWidth="1"/>
    <col min="7170" max="7170" width="115.42578125" style="788" customWidth="1"/>
    <col min="7171" max="7171" width="3.7109375" style="788" customWidth="1"/>
    <col min="7172" max="7172" width="6.28515625" style="788" customWidth="1"/>
    <col min="7173" max="7173" width="4.7109375" style="788" customWidth="1"/>
    <col min="7174" max="7174" width="66.85546875" style="788" customWidth="1"/>
    <col min="7175" max="7175" width="6.140625" style="788" customWidth="1"/>
    <col min="7176" max="7176" width="4.28515625" style="788" bestFit="1" customWidth="1"/>
    <col min="7177" max="7177" width="19" style="788" customWidth="1"/>
    <col min="7178" max="7178" width="42.7109375" style="788" customWidth="1"/>
    <col min="7179" max="7179" width="0" style="788" hidden="1" customWidth="1"/>
    <col min="7180" max="7180" width="17.7109375" style="788" customWidth="1"/>
    <col min="7181" max="7181" width="22" style="788" customWidth="1"/>
    <col min="7182" max="7182" width="20" style="788" bestFit="1" customWidth="1"/>
    <col min="7183" max="7424" width="11.42578125" style="788"/>
    <col min="7425" max="7425" width="19" style="788" customWidth="1"/>
    <col min="7426" max="7426" width="115.42578125" style="788" customWidth="1"/>
    <col min="7427" max="7427" width="3.7109375" style="788" customWidth="1"/>
    <col min="7428" max="7428" width="6.28515625" style="788" customWidth="1"/>
    <col min="7429" max="7429" width="4.7109375" style="788" customWidth="1"/>
    <col min="7430" max="7430" width="66.85546875" style="788" customWidth="1"/>
    <col min="7431" max="7431" width="6.140625" style="788" customWidth="1"/>
    <col min="7432" max="7432" width="4.28515625" style="788" bestFit="1" customWidth="1"/>
    <col min="7433" max="7433" width="19" style="788" customWidth="1"/>
    <col min="7434" max="7434" width="42.7109375" style="788" customWidth="1"/>
    <col min="7435" max="7435" width="0" style="788" hidden="1" customWidth="1"/>
    <col min="7436" max="7436" width="17.7109375" style="788" customWidth="1"/>
    <col min="7437" max="7437" width="22" style="788" customWidth="1"/>
    <col min="7438" max="7438" width="20" style="788" bestFit="1" customWidth="1"/>
    <col min="7439" max="7680" width="11.42578125" style="788"/>
    <col min="7681" max="7681" width="19" style="788" customWidth="1"/>
    <col min="7682" max="7682" width="115.42578125" style="788" customWidth="1"/>
    <col min="7683" max="7683" width="3.7109375" style="788" customWidth="1"/>
    <col min="7684" max="7684" width="6.28515625" style="788" customWidth="1"/>
    <col min="7685" max="7685" width="4.7109375" style="788" customWidth="1"/>
    <col min="7686" max="7686" width="66.85546875" style="788" customWidth="1"/>
    <col min="7687" max="7687" width="6.140625" style="788" customWidth="1"/>
    <col min="7688" max="7688" width="4.28515625" style="788" bestFit="1" customWidth="1"/>
    <col min="7689" max="7689" width="19" style="788" customWidth="1"/>
    <col min="7690" max="7690" width="42.7109375" style="788" customWidth="1"/>
    <col min="7691" max="7691" width="0" style="788" hidden="1" customWidth="1"/>
    <col min="7692" max="7692" width="17.7109375" style="788" customWidth="1"/>
    <col min="7693" max="7693" width="22" style="788" customWidth="1"/>
    <col min="7694" max="7694" width="20" style="788" bestFit="1" customWidth="1"/>
    <col min="7695" max="7936" width="11.42578125" style="788"/>
    <col min="7937" max="7937" width="19" style="788" customWidth="1"/>
    <col min="7938" max="7938" width="115.42578125" style="788" customWidth="1"/>
    <col min="7939" max="7939" width="3.7109375" style="788" customWidth="1"/>
    <col min="7940" max="7940" width="6.28515625" style="788" customWidth="1"/>
    <col min="7941" max="7941" width="4.7109375" style="788" customWidth="1"/>
    <col min="7942" max="7942" width="66.85546875" style="788" customWidth="1"/>
    <col min="7943" max="7943" width="6.140625" style="788" customWidth="1"/>
    <col min="7944" max="7944" width="4.28515625" style="788" bestFit="1" customWidth="1"/>
    <col min="7945" max="7945" width="19" style="788" customWidth="1"/>
    <col min="7946" max="7946" width="42.7109375" style="788" customWidth="1"/>
    <col min="7947" max="7947" width="0" style="788" hidden="1" customWidth="1"/>
    <col min="7948" max="7948" width="17.7109375" style="788" customWidth="1"/>
    <col min="7949" max="7949" width="22" style="788" customWidth="1"/>
    <col min="7950" max="7950" width="20" style="788" bestFit="1" customWidth="1"/>
    <col min="7951" max="8192" width="11.42578125" style="788"/>
    <col min="8193" max="8193" width="19" style="788" customWidth="1"/>
    <col min="8194" max="8194" width="115.42578125" style="788" customWidth="1"/>
    <col min="8195" max="8195" width="3.7109375" style="788" customWidth="1"/>
    <col min="8196" max="8196" width="6.28515625" style="788" customWidth="1"/>
    <col min="8197" max="8197" width="4.7109375" style="788" customWidth="1"/>
    <col min="8198" max="8198" width="66.85546875" style="788" customWidth="1"/>
    <col min="8199" max="8199" width="6.140625" style="788" customWidth="1"/>
    <col min="8200" max="8200" width="4.28515625" style="788" bestFit="1" customWidth="1"/>
    <col min="8201" max="8201" width="19" style="788" customWidth="1"/>
    <col min="8202" max="8202" width="42.7109375" style="788" customWidth="1"/>
    <col min="8203" max="8203" width="0" style="788" hidden="1" customWidth="1"/>
    <col min="8204" max="8204" width="17.7109375" style="788" customWidth="1"/>
    <col min="8205" max="8205" width="22" style="788" customWidth="1"/>
    <col min="8206" max="8206" width="20" style="788" bestFit="1" customWidth="1"/>
    <col min="8207" max="8448" width="11.42578125" style="788"/>
    <col min="8449" max="8449" width="19" style="788" customWidth="1"/>
    <col min="8450" max="8450" width="115.42578125" style="788" customWidth="1"/>
    <col min="8451" max="8451" width="3.7109375" style="788" customWidth="1"/>
    <col min="8452" max="8452" width="6.28515625" style="788" customWidth="1"/>
    <col min="8453" max="8453" width="4.7109375" style="788" customWidth="1"/>
    <col min="8454" max="8454" width="66.85546875" style="788" customWidth="1"/>
    <col min="8455" max="8455" width="6.140625" style="788" customWidth="1"/>
    <col min="8456" max="8456" width="4.28515625" style="788" bestFit="1" customWidth="1"/>
    <col min="8457" max="8457" width="19" style="788" customWidth="1"/>
    <col min="8458" max="8458" width="42.7109375" style="788" customWidth="1"/>
    <col min="8459" max="8459" width="0" style="788" hidden="1" customWidth="1"/>
    <col min="8460" max="8460" width="17.7109375" style="788" customWidth="1"/>
    <col min="8461" max="8461" width="22" style="788" customWidth="1"/>
    <col min="8462" max="8462" width="20" style="788" bestFit="1" customWidth="1"/>
    <col min="8463" max="8704" width="11.42578125" style="788"/>
    <col min="8705" max="8705" width="19" style="788" customWidth="1"/>
    <col min="8706" max="8706" width="115.42578125" style="788" customWidth="1"/>
    <col min="8707" max="8707" width="3.7109375" style="788" customWidth="1"/>
    <col min="8708" max="8708" width="6.28515625" style="788" customWidth="1"/>
    <col min="8709" max="8709" width="4.7109375" style="788" customWidth="1"/>
    <col min="8710" max="8710" width="66.85546875" style="788" customWidth="1"/>
    <col min="8711" max="8711" width="6.140625" style="788" customWidth="1"/>
    <col min="8712" max="8712" width="4.28515625" style="788" bestFit="1" customWidth="1"/>
    <col min="8713" max="8713" width="19" style="788" customWidth="1"/>
    <col min="8714" max="8714" width="42.7109375" style="788" customWidth="1"/>
    <col min="8715" max="8715" width="0" style="788" hidden="1" customWidth="1"/>
    <col min="8716" max="8716" width="17.7109375" style="788" customWidth="1"/>
    <col min="8717" max="8717" width="22" style="788" customWidth="1"/>
    <col min="8718" max="8718" width="20" style="788" bestFit="1" customWidth="1"/>
    <col min="8719" max="8960" width="11.42578125" style="788"/>
    <col min="8961" max="8961" width="19" style="788" customWidth="1"/>
    <col min="8962" max="8962" width="115.42578125" style="788" customWidth="1"/>
    <col min="8963" max="8963" width="3.7109375" style="788" customWidth="1"/>
    <col min="8964" max="8964" width="6.28515625" style="788" customWidth="1"/>
    <col min="8965" max="8965" width="4.7109375" style="788" customWidth="1"/>
    <col min="8966" max="8966" width="66.85546875" style="788" customWidth="1"/>
    <col min="8967" max="8967" width="6.140625" style="788" customWidth="1"/>
    <col min="8968" max="8968" width="4.28515625" style="788" bestFit="1" customWidth="1"/>
    <col min="8969" max="8969" width="19" style="788" customWidth="1"/>
    <col min="8970" max="8970" width="42.7109375" style="788" customWidth="1"/>
    <col min="8971" max="8971" width="0" style="788" hidden="1" customWidth="1"/>
    <col min="8972" max="8972" width="17.7109375" style="788" customWidth="1"/>
    <col min="8973" max="8973" width="22" style="788" customWidth="1"/>
    <col min="8974" max="8974" width="20" style="788" bestFit="1" customWidth="1"/>
    <col min="8975" max="9216" width="11.42578125" style="788"/>
    <col min="9217" max="9217" width="19" style="788" customWidth="1"/>
    <col min="9218" max="9218" width="115.42578125" style="788" customWidth="1"/>
    <col min="9219" max="9219" width="3.7109375" style="788" customWidth="1"/>
    <col min="9220" max="9220" width="6.28515625" style="788" customWidth="1"/>
    <col min="9221" max="9221" width="4.7109375" style="788" customWidth="1"/>
    <col min="9222" max="9222" width="66.85546875" style="788" customWidth="1"/>
    <col min="9223" max="9223" width="6.140625" style="788" customWidth="1"/>
    <col min="9224" max="9224" width="4.28515625" style="788" bestFit="1" customWidth="1"/>
    <col min="9225" max="9225" width="19" style="788" customWidth="1"/>
    <col min="9226" max="9226" width="42.7109375" style="788" customWidth="1"/>
    <col min="9227" max="9227" width="0" style="788" hidden="1" customWidth="1"/>
    <col min="9228" max="9228" width="17.7109375" style="788" customWidth="1"/>
    <col min="9229" max="9229" width="22" style="788" customWidth="1"/>
    <col min="9230" max="9230" width="20" style="788" bestFit="1" customWidth="1"/>
    <col min="9231" max="9472" width="11.42578125" style="788"/>
    <col min="9473" max="9473" width="19" style="788" customWidth="1"/>
    <col min="9474" max="9474" width="115.42578125" style="788" customWidth="1"/>
    <col min="9475" max="9475" width="3.7109375" style="788" customWidth="1"/>
    <col min="9476" max="9476" width="6.28515625" style="788" customWidth="1"/>
    <col min="9477" max="9477" width="4.7109375" style="788" customWidth="1"/>
    <col min="9478" max="9478" width="66.85546875" style="788" customWidth="1"/>
    <col min="9479" max="9479" width="6.140625" style="788" customWidth="1"/>
    <col min="9480" max="9480" width="4.28515625" style="788" bestFit="1" customWidth="1"/>
    <col min="9481" max="9481" width="19" style="788" customWidth="1"/>
    <col min="9482" max="9482" width="42.7109375" style="788" customWidth="1"/>
    <col min="9483" max="9483" width="0" style="788" hidden="1" customWidth="1"/>
    <col min="9484" max="9484" width="17.7109375" style="788" customWidth="1"/>
    <col min="9485" max="9485" width="22" style="788" customWidth="1"/>
    <col min="9486" max="9486" width="20" style="788" bestFit="1" customWidth="1"/>
    <col min="9487" max="9728" width="11.42578125" style="788"/>
    <col min="9729" max="9729" width="19" style="788" customWidth="1"/>
    <col min="9730" max="9730" width="115.42578125" style="788" customWidth="1"/>
    <col min="9731" max="9731" width="3.7109375" style="788" customWidth="1"/>
    <col min="9732" max="9732" width="6.28515625" style="788" customWidth="1"/>
    <col min="9733" max="9733" width="4.7109375" style="788" customWidth="1"/>
    <col min="9734" max="9734" width="66.85546875" style="788" customWidth="1"/>
    <col min="9735" max="9735" width="6.140625" style="788" customWidth="1"/>
    <col min="9736" max="9736" width="4.28515625" style="788" bestFit="1" customWidth="1"/>
    <col min="9737" max="9737" width="19" style="788" customWidth="1"/>
    <col min="9738" max="9738" width="42.7109375" style="788" customWidth="1"/>
    <col min="9739" max="9739" width="0" style="788" hidden="1" customWidth="1"/>
    <col min="9740" max="9740" width="17.7109375" style="788" customWidth="1"/>
    <col min="9741" max="9741" width="22" style="788" customWidth="1"/>
    <col min="9742" max="9742" width="20" style="788" bestFit="1" customWidth="1"/>
    <col min="9743" max="9984" width="11.42578125" style="788"/>
    <col min="9985" max="9985" width="19" style="788" customWidth="1"/>
    <col min="9986" max="9986" width="115.42578125" style="788" customWidth="1"/>
    <col min="9987" max="9987" width="3.7109375" style="788" customWidth="1"/>
    <col min="9988" max="9988" width="6.28515625" style="788" customWidth="1"/>
    <col min="9989" max="9989" width="4.7109375" style="788" customWidth="1"/>
    <col min="9990" max="9990" width="66.85546875" style="788" customWidth="1"/>
    <col min="9991" max="9991" width="6.140625" style="788" customWidth="1"/>
    <col min="9992" max="9992" width="4.28515625" style="788" bestFit="1" customWidth="1"/>
    <col min="9993" max="9993" width="19" style="788" customWidth="1"/>
    <col min="9994" max="9994" width="42.7109375" style="788" customWidth="1"/>
    <col min="9995" max="9995" width="0" style="788" hidden="1" customWidth="1"/>
    <col min="9996" max="9996" width="17.7109375" style="788" customWidth="1"/>
    <col min="9997" max="9997" width="22" style="788" customWidth="1"/>
    <col min="9998" max="9998" width="20" style="788" bestFit="1" customWidth="1"/>
    <col min="9999" max="10240" width="11.42578125" style="788"/>
    <col min="10241" max="10241" width="19" style="788" customWidth="1"/>
    <col min="10242" max="10242" width="115.42578125" style="788" customWidth="1"/>
    <col min="10243" max="10243" width="3.7109375" style="788" customWidth="1"/>
    <col min="10244" max="10244" width="6.28515625" style="788" customWidth="1"/>
    <col min="10245" max="10245" width="4.7109375" style="788" customWidth="1"/>
    <col min="10246" max="10246" width="66.85546875" style="788" customWidth="1"/>
    <col min="10247" max="10247" width="6.140625" style="788" customWidth="1"/>
    <col min="10248" max="10248" width="4.28515625" style="788" bestFit="1" customWidth="1"/>
    <col min="10249" max="10249" width="19" style="788" customWidth="1"/>
    <col min="10250" max="10250" width="42.7109375" style="788" customWidth="1"/>
    <col min="10251" max="10251" width="0" style="788" hidden="1" customWidth="1"/>
    <col min="10252" max="10252" width="17.7109375" style="788" customWidth="1"/>
    <col min="10253" max="10253" width="22" style="788" customWidth="1"/>
    <col min="10254" max="10254" width="20" style="788" bestFit="1" customWidth="1"/>
    <col min="10255" max="10496" width="11.42578125" style="788"/>
    <col min="10497" max="10497" width="19" style="788" customWidth="1"/>
    <col min="10498" max="10498" width="115.42578125" style="788" customWidth="1"/>
    <col min="10499" max="10499" width="3.7109375" style="788" customWidth="1"/>
    <col min="10500" max="10500" width="6.28515625" style="788" customWidth="1"/>
    <col min="10501" max="10501" width="4.7109375" style="788" customWidth="1"/>
    <col min="10502" max="10502" width="66.85546875" style="788" customWidth="1"/>
    <col min="10503" max="10503" width="6.140625" style="788" customWidth="1"/>
    <col min="10504" max="10504" width="4.28515625" style="788" bestFit="1" customWidth="1"/>
    <col min="10505" max="10505" width="19" style="788" customWidth="1"/>
    <col min="10506" max="10506" width="42.7109375" style="788" customWidth="1"/>
    <col min="10507" max="10507" width="0" style="788" hidden="1" customWidth="1"/>
    <col min="10508" max="10508" width="17.7109375" style="788" customWidth="1"/>
    <col min="10509" max="10509" width="22" style="788" customWidth="1"/>
    <col min="10510" max="10510" width="20" style="788" bestFit="1" customWidth="1"/>
    <col min="10511" max="10752" width="11.42578125" style="788"/>
    <col min="10753" max="10753" width="19" style="788" customWidth="1"/>
    <col min="10754" max="10754" width="115.42578125" style="788" customWidth="1"/>
    <col min="10755" max="10755" width="3.7109375" style="788" customWidth="1"/>
    <col min="10756" max="10756" width="6.28515625" style="788" customWidth="1"/>
    <col min="10757" max="10757" width="4.7109375" style="788" customWidth="1"/>
    <col min="10758" max="10758" width="66.85546875" style="788" customWidth="1"/>
    <col min="10759" max="10759" width="6.140625" style="788" customWidth="1"/>
    <col min="10760" max="10760" width="4.28515625" style="788" bestFit="1" customWidth="1"/>
    <col min="10761" max="10761" width="19" style="788" customWidth="1"/>
    <col min="10762" max="10762" width="42.7109375" style="788" customWidth="1"/>
    <col min="10763" max="10763" width="0" style="788" hidden="1" customWidth="1"/>
    <col min="10764" max="10764" width="17.7109375" style="788" customWidth="1"/>
    <col min="10765" max="10765" width="22" style="788" customWidth="1"/>
    <col min="10766" max="10766" width="20" style="788" bestFit="1" customWidth="1"/>
    <col min="10767" max="11008" width="11.42578125" style="788"/>
    <col min="11009" max="11009" width="19" style="788" customWidth="1"/>
    <col min="11010" max="11010" width="115.42578125" style="788" customWidth="1"/>
    <col min="11011" max="11011" width="3.7109375" style="788" customWidth="1"/>
    <col min="11012" max="11012" width="6.28515625" style="788" customWidth="1"/>
    <col min="11013" max="11013" width="4.7109375" style="788" customWidth="1"/>
    <col min="11014" max="11014" width="66.85546875" style="788" customWidth="1"/>
    <col min="11015" max="11015" width="6.140625" style="788" customWidth="1"/>
    <col min="11016" max="11016" width="4.28515625" style="788" bestFit="1" customWidth="1"/>
    <col min="11017" max="11017" width="19" style="788" customWidth="1"/>
    <col min="11018" max="11018" width="42.7109375" style="788" customWidth="1"/>
    <col min="11019" max="11019" width="0" style="788" hidden="1" customWidth="1"/>
    <col min="11020" max="11020" width="17.7109375" style="788" customWidth="1"/>
    <col min="11021" max="11021" width="22" style="788" customWidth="1"/>
    <col min="11022" max="11022" width="20" style="788" bestFit="1" customWidth="1"/>
    <col min="11023" max="11264" width="11.42578125" style="788"/>
    <col min="11265" max="11265" width="19" style="788" customWidth="1"/>
    <col min="11266" max="11266" width="115.42578125" style="788" customWidth="1"/>
    <col min="11267" max="11267" width="3.7109375" style="788" customWidth="1"/>
    <col min="11268" max="11268" width="6.28515625" style="788" customWidth="1"/>
    <col min="11269" max="11269" width="4.7109375" style="788" customWidth="1"/>
    <col min="11270" max="11270" width="66.85546875" style="788" customWidth="1"/>
    <col min="11271" max="11271" width="6.140625" style="788" customWidth="1"/>
    <col min="11272" max="11272" width="4.28515625" style="788" bestFit="1" customWidth="1"/>
    <col min="11273" max="11273" width="19" style="788" customWidth="1"/>
    <col min="11274" max="11274" width="42.7109375" style="788" customWidth="1"/>
    <col min="11275" max="11275" width="0" style="788" hidden="1" customWidth="1"/>
    <col min="11276" max="11276" width="17.7109375" style="788" customWidth="1"/>
    <col min="11277" max="11277" width="22" style="788" customWidth="1"/>
    <col min="11278" max="11278" width="20" style="788" bestFit="1" customWidth="1"/>
    <col min="11279" max="11520" width="11.42578125" style="788"/>
    <col min="11521" max="11521" width="19" style="788" customWidth="1"/>
    <col min="11522" max="11522" width="115.42578125" style="788" customWidth="1"/>
    <col min="11523" max="11523" width="3.7109375" style="788" customWidth="1"/>
    <col min="11524" max="11524" width="6.28515625" style="788" customWidth="1"/>
    <col min="11525" max="11525" width="4.7109375" style="788" customWidth="1"/>
    <col min="11526" max="11526" width="66.85546875" style="788" customWidth="1"/>
    <col min="11527" max="11527" width="6.140625" style="788" customWidth="1"/>
    <col min="11528" max="11528" width="4.28515625" style="788" bestFit="1" customWidth="1"/>
    <col min="11529" max="11529" width="19" style="788" customWidth="1"/>
    <col min="11530" max="11530" width="42.7109375" style="788" customWidth="1"/>
    <col min="11531" max="11531" width="0" style="788" hidden="1" customWidth="1"/>
    <col min="11532" max="11532" width="17.7109375" style="788" customWidth="1"/>
    <col min="11533" max="11533" width="22" style="788" customWidth="1"/>
    <col min="11534" max="11534" width="20" style="788" bestFit="1" customWidth="1"/>
    <col min="11535" max="11776" width="11.42578125" style="788"/>
    <col min="11777" max="11777" width="19" style="788" customWidth="1"/>
    <col min="11778" max="11778" width="115.42578125" style="788" customWidth="1"/>
    <col min="11779" max="11779" width="3.7109375" style="788" customWidth="1"/>
    <col min="11780" max="11780" width="6.28515625" style="788" customWidth="1"/>
    <col min="11781" max="11781" width="4.7109375" style="788" customWidth="1"/>
    <col min="11782" max="11782" width="66.85546875" style="788" customWidth="1"/>
    <col min="11783" max="11783" width="6.140625" style="788" customWidth="1"/>
    <col min="11784" max="11784" width="4.28515625" style="788" bestFit="1" customWidth="1"/>
    <col min="11785" max="11785" width="19" style="788" customWidth="1"/>
    <col min="11786" max="11786" width="42.7109375" style="788" customWidth="1"/>
    <col min="11787" max="11787" width="0" style="788" hidden="1" customWidth="1"/>
    <col min="11788" max="11788" width="17.7109375" style="788" customWidth="1"/>
    <col min="11789" max="11789" width="22" style="788" customWidth="1"/>
    <col min="11790" max="11790" width="20" style="788" bestFit="1" customWidth="1"/>
    <col min="11791" max="12032" width="11.42578125" style="788"/>
    <col min="12033" max="12033" width="19" style="788" customWidth="1"/>
    <col min="12034" max="12034" width="115.42578125" style="788" customWidth="1"/>
    <col min="12035" max="12035" width="3.7109375" style="788" customWidth="1"/>
    <col min="12036" max="12036" width="6.28515625" style="788" customWidth="1"/>
    <col min="12037" max="12037" width="4.7109375" style="788" customWidth="1"/>
    <col min="12038" max="12038" width="66.85546875" style="788" customWidth="1"/>
    <col min="12039" max="12039" width="6.140625" style="788" customWidth="1"/>
    <col min="12040" max="12040" width="4.28515625" style="788" bestFit="1" customWidth="1"/>
    <col min="12041" max="12041" width="19" style="788" customWidth="1"/>
    <col min="12042" max="12042" width="42.7109375" style="788" customWidth="1"/>
    <col min="12043" max="12043" width="0" style="788" hidden="1" customWidth="1"/>
    <col min="12044" max="12044" width="17.7109375" style="788" customWidth="1"/>
    <col min="12045" max="12045" width="22" style="788" customWidth="1"/>
    <col min="12046" max="12046" width="20" style="788" bestFit="1" customWidth="1"/>
    <col min="12047" max="12288" width="11.42578125" style="788"/>
    <col min="12289" max="12289" width="19" style="788" customWidth="1"/>
    <col min="12290" max="12290" width="115.42578125" style="788" customWidth="1"/>
    <col min="12291" max="12291" width="3.7109375" style="788" customWidth="1"/>
    <col min="12292" max="12292" width="6.28515625" style="788" customWidth="1"/>
    <col min="12293" max="12293" width="4.7109375" style="788" customWidth="1"/>
    <col min="12294" max="12294" width="66.85546875" style="788" customWidth="1"/>
    <col min="12295" max="12295" width="6.140625" style="788" customWidth="1"/>
    <col min="12296" max="12296" width="4.28515625" style="788" bestFit="1" customWidth="1"/>
    <col min="12297" max="12297" width="19" style="788" customWidth="1"/>
    <col min="12298" max="12298" width="42.7109375" style="788" customWidth="1"/>
    <col min="12299" max="12299" width="0" style="788" hidden="1" customWidth="1"/>
    <col min="12300" max="12300" width="17.7109375" style="788" customWidth="1"/>
    <col min="12301" max="12301" width="22" style="788" customWidth="1"/>
    <col min="12302" max="12302" width="20" style="788" bestFit="1" customWidth="1"/>
    <col min="12303" max="12544" width="11.42578125" style="788"/>
    <col min="12545" max="12545" width="19" style="788" customWidth="1"/>
    <col min="12546" max="12546" width="115.42578125" style="788" customWidth="1"/>
    <col min="12547" max="12547" width="3.7109375" style="788" customWidth="1"/>
    <col min="12548" max="12548" width="6.28515625" style="788" customWidth="1"/>
    <col min="12549" max="12549" width="4.7109375" style="788" customWidth="1"/>
    <col min="12550" max="12550" width="66.85546875" style="788" customWidth="1"/>
    <col min="12551" max="12551" width="6.140625" style="788" customWidth="1"/>
    <col min="12552" max="12552" width="4.28515625" style="788" bestFit="1" customWidth="1"/>
    <col min="12553" max="12553" width="19" style="788" customWidth="1"/>
    <col min="12554" max="12554" width="42.7109375" style="788" customWidth="1"/>
    <col min="12555" max="12555" width="0" style="788" hidden="1" customWidth="1"/>
    <col min="12556" max="12556" width="17.7109375" style="788" customWidth="1"/>
    <col min="12557" max="12557" width="22" style="788" customWidth="1"/>
    <col min="12558" max="12558" width="20" style="788" bestFit="1" customWidth="1"/>
    <col min="12559" max="12800" width="11.42578125" style="788"/>
    <col min="12801" max="12801" width="19" style="788" customWidth="1"/>
    <col min="12802" max="12802" width="115.42578125" style="788" customWidth="1"/>
    <col min="12803" max="12803" width="3.7109375" style="788" customWidth="1"/>
    <col min="12804" max="12804" width="6.28515625" style="788" customWidth="1"/>
    <col min="12805" max="12805" width="4.7109375" style="788" customWidth="1"/>
    <col min="12806" max="12806" width="66.85546875" style="788" customWidth="1"/>
    <col min="12807" max="12807" width="6.140625" style="788" customWidth="1"/>
    <col min="12808" max="12808" width="4.28515625" style="788" bestFit="1" customWidth="1"/>
    <col min="12809" max="12809" width="19" style="788" customWidth="1"/>
    <col min="12810" max="12810" width="42.7109375" style="788" customWidth="1"/>
    <col min="12811" max="12811" width="0" style="788" hidden="1" customWidth="1"/>
    <col min="12812" max="12812" width="17.7109375" style="788" customWidth="1"/>
    <col min="12813" max="12813" width="22" style="788" customWidth="1"/>
    <col min="12814" max="12814" width="20" style="788" bestFit="1" customWidth="1"/>
    <col min="12815" max="13056" width="11.42578125" style="788"/>
    <col min="13057" max="13057" width="19" style="788" customWidth="1"/>
    <col min="13058" max="13058" width="115.42578125" style="788" customWidth="1"/>
    <col min="13059" max="13059" width="3.7109375" style="788" customWidth="1"/>
    <col min="13060" max="13060" width="6.28515625" style="788" customWidth="1"/>
    <col min="13061" max="13061" width="4.7109375" style="788" customWidth="1"/>
    <col min="13062" max="13062" width="66.85546875" style="788" customWidth="1"/>
    <col min="13063" max="13063" width="6.140625" style="788" customWidth="1"/>
    <col min="13064" max="13064" width="4.28515625" style="788" bestFit="1" customWidth="1"/>
    <col min="13065" max="13065" width="19" style="788" customWidth="1"/>
    <col min="13066" max="13066" width="42.7109375" style="788" customWidth="1"/>
    <col min="13067" max="13067" width="0" style="788" hidden="1" customWidth="1"/>
    <col min="13068" max="13068" width="17.7109375" style="788" customWidth="1"/>
    <col min="13069" max="13069" width="22" style="788" customWidth="1"/>
    <col min="13070" max="13070" width="20" style="788" bestFit="1" customWidth="1"/>
    <col min="13071" max="13312" width="11.42578125" style="788"/>
    <col min="13313" max="13313" width="19" style="788" customWidth="1"/>
    <col min="13314" max="13314" width="115.42578125" style="788" customWidth="1"/>
    <col min="13315" max="13315" width="3.7109375" style="788" customWidth="1"/>
    <col min="13316" max="13316" width="6.28515625" style="788" customWidth="1"/>
    <col min="13317" max="13317" width="4.7109375" style="788" customWidth="1"/>
    <col min="13318" max="13318" width="66.85546875" style="788" customWidth="1"/>
    <col min="13319" max="13319" width="6.140625" style="788" customWidth="1"/>
    <col min="13320" max="13320" width="4.28515625" style="788" bestFit="1" customWidth="1"/>
    <col min="13321" max="13321" width="19" style="788" customWidth="1"/>
    <col min="13322" max="13322" width="42.7109375" style="788" customWidth="1"/>
    <col min="13323" max="13323" width="0" style="788" hidden="1" customWidth="1"/>
    <col min="13324" max="13324" width="17.7109375" style="788" customWidth="1"/>
    <col min="13325" max="13325" width="22" style="788" customWidth="1"/>
    <col min="13326" max="13326" width="20" style="788" bestFit="1" customWidth="1"/>
    <col min="13327" max="13568" width="11.42578125" style="788"/>
    <col min="13569" max="13569" width="19" style="788" customWidth="1"/>
    <col min="13570" max="13570" width="115.42578125" style="788" customWidth="1"/>
    <col min="13571" max="13571" width="3.7109375" style="788" customWidth="1"/>
    <col min="13572" max="13572" width="6.28515625" style="788" customWidth="1"/>
    <col min="13573" max="13573" width="4.7109375" style="788" customWidth="1"/>
    <col min="13574" max="13574" width="66.85546875" style="788" customWidth="1"/>
    <col min="13575" max="13575" width="6.140625" style="788" customWidth="1"/>
    <col min="13576" max="13576" width="4.28515625" style="788" bestFit="1" customWidth="1"/>
    <col min="13577" max="13577" width="19" style="788" customWidth="1"/>
    <col min="13578" max="13578" width="42.7109375" style="788" customWidth="1"/>
    <col min="13579" max="13579" width="0" style="788" hidden="1" customWidth="1"/>
    <col min="13580" max="13580" width="17.7109375" style="788" customWidth="1"/>
    <col min="13581" max="13581" width="22" style="788" customWidth="1"/>
    <col min="13582" max="13582" width="20" style="788" bestFit="1" customWidth="1"/>
    <col min="13583" max="13824" width="11.42578125" style="788"/>
    <col min="13825" max="13825" width="19" style="788" customWidth="1"/>
    <col min="13826" max="13826" width="115.42578125" style="788" customWidth="1"/>
    <col min="13827" max="13827" width="3.7109375" style="788" customWidth="1"/>
    <col min="13828" max="13828" width="6.28515625" style="788" customWidth="1"/>
    <col min="13829" max="13829" width="4.7109375" style="788" customWidth="1"/>
    <col min="13830" max="13830" width="66.85546875" style="788" customWidth="1"/>
    <col min="13831" max="13831" width="6.140625" style="788" customWidth="1"/>
    <col min="13832" max="13832" width="4.28515625" style="788" bestFit="1" customWidth="1"/>
    <col min="13833" max="13833" width="19" style="788" customWidth="1"/>
    <col min="13834" max="13834" width="42.7109375" style="788" customWidth="1"/>
    <col min="13835" max="13835" width="0" style="788" hidden="1" customWidth="1"/>
    <col min="13836" max="13836" width="17.7109375" style="788" customWidth="1"/>
    <col min="13837" max="13837" width="22" style="788" customWidth="1"/>
    <col min="13838" max="13838" width="20" style="788" bestFit="1" customWidth="1"/>
    <col min="13839" max="14080" width="11.42578125" style="788"/>
    <col min="14081" max="14081" width="19" style="788" customWidth="1"/>
    <col min="14082" max="14082" width="115.42578125" style="788" customWidth="1"/>
    <col min="14083" max="14083" width="3.7109375" style="788" customWidth="1"/>
    <col min="14084" max="14084" width="6.28515625" style="788" customWidth="1"/>
    <col min="14085" max="14085" width="4.7109375" style="788" customWidth="1"/>
    <col min="14086" max="14086" width="66.85546875" style="788" customWidth="1"/>
    <col min="14087" max="14087" width="6.140625" style="788" customWidth="1"/>
    <col min="14088" max="14088" width="4.28515625" style="788" bestFit="1" customWidth="1"/>
    <col min="14089" max="14089" width="19" style="788" customWidth="1"/>
    <col min="14090" max="14090" width="42.7109375" style="788" customWidth="1"/>
    <col min="14091" max="14091" width="0" style="788" hidden="1" customWidth="1"/>
    <col min="14092" max="14092" width="17.7109375" style="788" customWidth="1"/>
    <col min="14093" max="14093" width="22" style="788" customWidth="1"/>
    <col min="14094" max="14094" width="20" style="788" bestFit="1" customWidth="1"/>
    <col min="14095" max="14336" width="11.42578125" style="788"/>
    <col min="14337" max="14337" width="19" style="788" customWidth="1"/>
    <col min="14338" max="14338" width="115.42578125" style="788" customWidth="1"/>
    <col min="14339" max="14339" width="3.7109375" style="788" customWidth="1"/>
    <col min="14340" max="14340" width="6.28515625" style="788" customWidth="1"/>
    <col min="14341" max="14341" width="4.7109375" style="788" customWidth="1"/>
    <col min="14342" max="14342" width="66.85546875" style="788" customWidth="1"/>
    <col min="14343" max="14343" width="6.140625" style="788" customWidth="1"/>
    <col min="14344" max="14344" width="4.28515625" style="788" bestFit="1" customWidth="1"/>
    <col min="14345" max="14345" width="19" style="788" customWidth="1"/>
    <col min="14346" max="14346" width="42.7109375" style="788" customWidth="1"/>
    <col min="14347" max="14347" width="0" style="788" hidden="1" customWidth="1"/>
    <col min="14348" max="14348" width="17.7109375" style="788" customWidth="1"/>
    <col min="14349" max="14349" width="22" style="788" customWidth="1"/>
    <col min="14350" max="14350" width="20" style="788" bestFit="1" customWidth="1"/>
    <col min="14351" max="14592" width="11.42578125" style="788"/>
    <col min="14593" max="14593" width="19" style="788" customWidth="1"/>
    <col min="14594" max="14594" width="115.42578125" style="788" customWidth="1"/>
    <col min="14595" max="14595" width="3.7109375" style="788" customWidth="1"/>
    <col min="14596" max="14596" width="6.28515625" style="788" customWidth="1"/>
    <col min="14597" max="14597" width="4.7109375" style="788" customWidth="1"/>
    <col min="14598" max="14598" width="66.85546875" style="788" customWidth="1"/>
    <col min="14599" max="14599" width="6.140625" style="788" customWidth="1"/>
    <col min="14600" max="14600" width="4.28515625" style="788" bestFit="1" customWidth="1"/>
    <col min="14601" max="14601" width="19" style="788" customWidth="1"/>
    <col min="14602" max="14602" width="42.7109375" style="788" customWidth="1"/>
    <col min="14603" max="14603" width="0" style="788" hidden="1" customWidth="1"/>
    <col min="14604" max="14604" width="17.7109375" style="788" customWidth="1"/>
    <col min="14605" max="14605" width="22" style="788" customWidth="1"/>
    <col min="14606" max="14606" width="20" style="788" bestFit="1" customWidth="1"/>
    <col min="14607" max="14848" width="11.42578125" style="788"/>
    <col min="14849" max="14849" width="19" style="788" customWidth="1"/>
    <col min="14850" max="14850" width="115.42578125" style="788" customWidth="1"/>
    <col min="14851" max="14851" width="3.7109375" style="788" customWidth="1"/>
    <col min="14852" max="14852" width="6.28515625" style="788" customWidth="1"/>
    <col min="14853" max="14853" width="4.7109375" style="788" customWidth="1"/>
    <col min="14854" max="14854" width="66.85546875" style="788" customWidth="1"/>
    <col min="14855" max="14855" width="6.140625" style="788" customWidth="1"/>
    <col min="14856" max="14856" width="4.28515625" style="788" bestFit="1" customWidth="1"/>
    <col min="14857" max="14857" width="19" style="788" customWidth="1"/>
    <col min="14858" max="14858" width="42.7109375" style="788" customWidth="1"/>
    <col min="14859" max="14859" width="0" style="788" hidden="1" customWidth="1"/>
    <col min="14860" max="14860" width="17.7109375" style="788" customWidth="1"/>
    <col min="14861" max="14861" width="22" style="788" customWidth="1"/>
    <col min="14862" max="14862" width="20" style="788" bestFit="1" customWidth="1"/>
    <col min="14863" max="15104" width="11.42578125" style="788"/>
    <col min="15105" max="15105" width="19" style="788" customWidth="1"/>
    <col min="15106" max="15106" width="115.42578125" style="788" customWidth="1"/>
    <col min="15107" max="15107" width="3.7109375" style="788" customWidth="1"/>
    <col min="15108" max="15108" width="6.28515625" style="788" customWidth="1"/>
    <col min="15109" max="15109" width="4.7109375" style="788" customWidth="1"/>
    <col min="15110" max="15110" width="66.85546875" style="788" customWidth="1"/>
    <col min="15111" max="15111" width="6.140625" style="788" customWidth="1"/>
    <col min="15112" max="15112" width="4.28515625" style="788" bestFit="1" customWidth="1"/>
    <col min="15113" max="15113" width="19" style="788" customWidth="1"/>
    <col min="15114" max="15114" width="42.7109375" style="788" customWidth="1"/>
    <col min="15115" max="15115" width="0" style="788" hidden="1" customWidth="1"/>
    <col min="15116" max="15116" width="17.7109375" style="788" customWidth="1"/>
    <col min="15117" max="15117" width="22" style="788" customWidth="1"/>
    <col min="15118" max="15118" width="20" style="788" bestFit="1" customWidth="1"/>
    <col min="15119" max="15360" width="11.42578125" style="788"/>
    <col min="15361" max="15361" width="19" style="788" customWidth="1"/>
    <col min="15362" max="15362" width="115.42578125" style="788" customWidth="1"/>
    <col min="15363" max="15363" width="3.7109375" style="788" customWidth="1"/>
    <col min="15364" max="15364" width="6.28515625" style="788" customWidth="1"/>
    <col min="15365" max="15365" width="4.7109375" style="788" customWidth="1"/>
    <col min="15366" max="15366" width="66.85546875" style="788" customWidth="1"/>
    <col min="15367" max="15367" width="6.140625" style="788" customWidth="1"/>
    <col min="15368" max="15368" width="4.28515625" style="788" bestFit="1" customWidth="1"/>
    <col min="15369" max="15369" width="19" style="788" customWidth="1"/>
    <col min="15370" max="15370" width="42.7109375" style="788" customWidth="1"/>
    <col min="15371" max="15371" width="0" style="788" hidden="1" customWidth="1"/>
    <col min="15372" max="15372" width="17.7109375" style="788" customWidth="1"/>
    <col min="15373" max="15373" width="22" style="788" customWidth="1"/>
    <col min="15374" max="15374" width="20" style="788" bestFit="1" customWidth="1"/>
    <col min="15375" max="15616" width="11.42578125" style="788"/>
    <col min="15617" max="15617" width="19" style="788" customWidth="1"/>
    <col min="15618" max="15618" width="115.42578125" style="788" customWidth="1"/>
    <col min="15619" max="15619" width="3.7109375" style="788" customWidth="1"/>
    <col min="15620" max="15620" width="6.28515625" style="788" customWidth="1"/>
    <col min="15621" max="15621" width="4.7109375" style="788" customWidth="1"/>
    <col min="15622" max="15622" width="66.85546875" style="788" customWidth="1"/>
    <col min="15623" max="15623" width="6.140625" style="788" customWidth="1"/>
    <col min="15624" max="15624" width="4.28515625" style="788" bestFit="1" customWidth="1"/>
    <col min="15625" max="15625" width="19" style="788" customWidth="1"/>
    <col min="15626" max="15626" width="42.7109375" style="788" customWidth="1"/>
    <col min="15627" max="15627" width="0" style="788" hidden="1" customWidth="1"/>
    <col min="15628" max="15628" width="17.7109375" style="788" customWidth="1"/>
    <col min="15629" max="15629" width="22" style="788" customWidth="1"/>
    <col min="15630" max="15630" width="20" style="788" bestFit="1" customWidth="1"/>
    <col min="15631" max="15872" width="11.42578125" style="788"/>
    <col min="15873" max="15873" width="19" style="788" customWidth="1"/>
    <col min="15874" max="15874" width="115.42578125" style="788" customWidth="1"/>
    <col min="15875" max="15875" width="3.7109375" style="788" customWidth="1"/>
    <col min="15876" max="15876" width="6.28515625" style="788" customWidth="1"/>
    <col min="15877" max="15877" width="4.7109375" style="788" customWidth="1"/>
    <col min="15878" max="15878" width="66.85546875" style="788" customWidth="1"/>
    <col min="15879" max="15879" width="6.140625" style="788" customWidth="1"/>
    <col min="15880" max="15880" width="4.28515625" style="788" bestFit="1" customWidth="1"/>
    <col min="15881" max="15881" width="19" style="788" customWidth="1"/>
    <col min="15882" max="15882" width="42.7109375" style="788" customWidth="1"/>
    <col min="15883" max="15883" width="0" style="788" hidden="1" customWidth="1"/>
    <col min="15884" max="15884" width="17.7109375" style="788" customWidth="1"/>
    <col min="15885" max="15885" width="22" style="788" customWidth="1"/>
    <col min="15886" max="15886" width="20" style="788" bestFit="1" customWidth="1"/>
    <col min="15887" max="16128" width="11.42578125" style="788"/>
    <col min="16129" max="16129" width="19" style="788" customWidth="1"/>
    <col min="16130" max="16130" width="115.42578125" style="788" customWidth="1"/>
    <col min="16131" max="16131" width="3.7109375" style="788" customWidth="1"/>
    <col min="16132" max="16132" width="6.28515625" style="788" customWidth="1"/>
    <col min="16133" max="16133" width="4.7109375" style="788" customWidth="1"/>
    <col min="16134" max="16134" width="66.85546875" style="788" customWidth="1"/>
    <col min="16135" max="16135" width="6.140625" style="788" customWidth="1"/>
    <col min="16136" max="16136" width="4.28515625" style="788" bestFit="1" customWidth="1"/>
    <col min="16137" max="16137" width="19" style="788" customWidth="1"/>
    <col min="16138" max="16138" width="42.7109375" style="788" customWidth="1"/>
    <col min="16139" max="16139" width="0" style="788" hidden="1" customWidth="1"/>
    <col min="16140" max="16140" width="17.7109375" style="788" customWidth="1"/>
    <col min="16141" max="16141" width="22" style="788" customWidth="1"/>
    <col min="16142" max="16142" width="20" style="788" bestFit="1" customWidth="1"/>
    <col min="16143" max="16384" width="11.42578125" style="788"/>
  </cols>
  <sheetData>
    <row r="1" spans="1:14" ht="31.5" customHeight="1">
      <c r="A1" s="787" t="s">
        <v>456</v>
      </c>
      <c r="B1" s="787"/>
      <c r="C1" s="787"/>
      <c r="D1" s="787"/>
      <c r="E1" s="787"/>
      <c r="F1" s="787"/>
      <c r="G1" s="787"/>
      <c r="H1" s="787"/>
      <c r="I1" s="787"/>
      <c r="J1" s="787"/>
    </row>
    <row r="2" spans="1:14" ht="27.75" customHeight="1">
      <c r="A2" s="787" t="s">
        <v>457</v>
      </c>
      <c r="B2" s="787"/>
      <c r="C2" s="787"/>
      <c r="D2" s="787"/>
      <c r="E2" s="787"/>
      <c r="F2" s="787"/>
      <c r="G2" s="787"/>
      <c r="H2" s="787"/>
      <c r="I2" s="787"/>
      <c r="J2" s="787"/>
    </row>
    <row r="3" spans="1:14" ht="25.5" customHeight="1">
      <c r="A3" s="787" t="s">
        <v>458</v>
      </c>
      <c r="B3" s="787"/>
      <c r="C3" s="787"/>
      <c r="D3" s="787"/>
      <c r="E3" s="787"/>
      <c r="F3" s="787"/>
      <c r="G3" s="787"/>
      <c r="H3" s="787"/>
      <c r="I3" s="787"/>
      <c r="J3" s="787"/>
    </row>
    <row r="4" spans="1:14" ht="22.5" customHeight="1">
      <c r="A4" s="787" t="s">
        <v>459</v>
      </c>
      <c r="B4" s="787"/>
      <c r="C4" s="787"/>
      <c r="D4" s="787"/>
      <c r="E4" s="787"/>
      <c r="F4" s="787"/>
      <c r="G4" s="787"/>
      <c r="H4" s="787"/>
      <c r="I4" s="787"/>
      <c r="J4" s="787"/>
    </row>
    <row r="5" spans="1:14" ht="123.75" customHeight="1">
      <c r="A5" s="787" t="s">
        <v>559</v>
      </c>
      <c r="B5" s="787"/>
      <c r="C5" s="787"/>
      <c r="D5" s="787"/>
      <c r="E5" s="787"/>
      <c r="F5" s="787"/>
      <c r="G5" s="787"/>
      <c r="H5" s="787"/>
      <c r="I5" s="787"/>
      <c r="J5" s="787"/>
    </row>
    <row r="6" spans="1:14" s="794" customFormat="1" ht="19.5" customHeight="1" thickBot="1">
      <c r="A6" s="790"/>
      <c r="B6" s="791"/>
      <c r="C6" s="790"/>
      <c r="D6" s="790"/>
      <c r="E6" s="790"/>
      <c r="F6" s="792"/>
      <c r="G6" s="792"/>
      <c r="H6" s="793"/>
      <c r="I6" s="790"/>
      <c r="J6" s="790"/>
      <c r="N6" s="795"/>
    </row>
    <row r="7" spans="1:14" ht="87" customHeight="1" thickBot="1">
      <c r="A7" s="796" t="s">
        <v>560</v>
      </c>
      <c r="B7" s="797"/>
      <c r="C7" s="797"/>
      <c r="D7" s="797"/>
      <c r="E7" s="797"/>
      <c r="F7" s="797"/>
      <c r="G7" s="797"/>
      <c r="H7" s="797"/>
      <c r="I7" s="797"/>
      <c r="J7" s="798"/>
    </row>
    <row r="8" spans="1:14" s="802" customFormat="1" ht="30.75" customHeight="1" thickBot="1">
      <c r="A8" s="799" t="s">
        <v>462</v>
      </c>
      <c r="B8" s="799" t="s">
        <v>463</v>
      </c>
      <c r="C8" s="799" t="s">
        <v>21</v>
      </c>
      <c r="D8" s="799" t="s">
        <v>464</v>
      </c>
      <c r="E8" s="799" t="s">
        <v>150</v>
      </c>
      <c r="F8" s="799" t="s">
        <v>465</v>
      </c>
      <c r="G8" s="799" t="s">
        <v>21</v>
      </c>
      <c r="H8" s="800" t="s">
        <v>464</v>
      </c>
      <c r="I8" s="799" t="s">
        <v>466</v>
      </c>
      <c r="J8" s="801" t="s">
        <v>467</v>
      </c>
      <c r="N8" s="803"/>
    </row>
    <row r="9" spans="1:14" ht="30.75" customHeight="1" thickBot="1">
      <c r="A9" s="804" t="s">
        <v>468</v>
      </c>
      <c r="B9" s="805" t="s">
        <v>469</v>
      </c>
      <c r="C9" s="806" t="s">
        <v>172</v>
      </c>
      <c r="D9" s="806"/>
      <c r="E9" s="806"/>
      <c r="F9" s="807" t="s">
        <v>239</v>
      </c>
      <c r="G9" s="808"/>
      <c r="H9" s="809"/>
      <c r="I9" s="810" t="s">
        <v>239</v>
      </c>
      <c r="J9" s="811" t="s">
        <v>239</v>
      </c>
    </row>
    <row r="10" spans="1:14" s="820" customFormat="1" ht="15" customHeight="1">
      <c r="A10" s="812" t="s">
        <v>470</v>
      </c>
      <c r="B10" s="813" t="s">
        <v>471</v>
      </c>
      <c r="C10" s="814" t="s">
        <v>172</v>
      </c>
      <c r="D10" s="814"/>
      <c r="E10" s="814"/>
      <c r="F10" s="1110" t="s">
        <v>561</v>
      </c>
      <c r="G10" s="816" t="s">
        <v>213</v>
      </c>
      <c r="H10" s="817"/>
      <c r="I10" s="1111" t="s">
        <v>239</v>
      </c>
      <c r="J10" s="1112" t="s">
        <v>239</v>
      </c>
      <c r="N10" s="821"/>
    </row>
    <row r="11" spans="1:14" s="820" customFormat="1" ht="15" customHeight="1">
      <c r="A11" s="1024"/>
      <c r="B11" s="1113" t="s">
        <v>472</v>
      </c>
      <c r="C11" s="1114" t="s">
        <v>172</v>
      </c>
      <c r="D11" s="898"/>
      <c r="E11" s="1114"/>
      <c r="F11" s="1115"/>
      <c r="G11" s="827"/>
      <c r="H11" s="828"/>
      <c r="I11" s="1116"/>
      <c r="J11" s="1117"/>
      <c r="N11" s="821"/>
    </row>
    <row r="12" spans="1:14" s="820" customFormat="1" ht="42" customHeight="1">
      <c r="A12" s="1024"/>
      <c r="B12" s="1113" t="s">
        <v>473</v>
      </c>
      <c r="C12" s="1114" t="s">
        <v>172</v>
      </c>
      <c r="D12" s="898"/>
      <c r="E12" s="1114"/>
      <c r="F12" s="1115"/>
      <c r="G12" s="827"/>
      <c r="H12" s="828"/>
      <c r="I12" s="1116"/>
      <c r="J12" s="1117"/>
      <c r="L12" s="821"/>
      <c r="N12" s="821"/>
    </row>
    <row r="13" spans="1:14" s="820" customFormat="1" ht="19.5" customHeight="1">
      <c r="A13" s="1024"/>
      <c r="B13" s="1118" t="s">
        <v>474</v>
      </c>
      <c r="C13" s="1114" t="s">
        <v>172</v>
      </c>
      <c r="D13" s="898"/>
      <c r="E13" s="1114"/>
      <c r="F13" s="1115"/>
      <c r="G13" s="827"/>
      <c r="H13" s="828"/>
      <c r="I13" s="1116"/>
      <c r="J13" s="1117"/>
      <c r="L13" s="821"/>
      <c r="N13" s="821"/>
    </row>
    <row r="14" spans="1:14" s="820" customFormat="1" ht="54">
      <c r="A14" s="1024"/>
      <c r="B14" s="1118" t="s">
        <v>475</v>
      </c>
      <c r="C14" s="1114" t="s">
        <v>172</v>
      </c>
      <c r="D14" s="898"/>
      <c r="E14" s="1114"/>
      <c r="F14" s="1115"/>
      <c r="G14" s="827"/>
      <c r="H14" s="828"/>
      <c r="I14" s="1116"/>
      <c r="J14" s="1117"/>
      <c r="L14" s="821"/>
      <c r="N14" s="821"/>
    </row>
    <row r="15" spans="1:14" s="820" customFormat="1" ht="15" customHeight="1">
      <c r="A15" s="1024"/>
      <c r="B15" s="1118" t="s">
        <v>476</v>
      </c>
      <c r="C15" s="1114" t="s">
        <v>172</v>
      </c>
      <c r="D15" s="1114"/>
      <c r="E15" s="1114"/>
      <c r="F15" s="1115"/>
      <c r="G15" s="827"/>
      <c r="H15" s="828"/>
      <c r="I15" s="1116"/>
      <c r="J15" s="1117"/>
      <c r="L15" s="821"/>
      <c r="N15" s="821"/>
    </row>
    <row r="16" spans="1:14" s="820" customFormat="1" ht="27" customHeight="1">
      <c r="A16" s="1024"/>
      <c r="B16" s="1118" t="s">
        <v>477</v>
      </c>
      <c r="C16" s="1114" t="s">
        <v>172</v>
      </c>
      <c r="D16" s="1114"/>
      <c r="E16" s="1114"/>
      <c r="F16" s="1115"/>
      <c r="G16" s="827"/>
      <c r="H16" s="828"/>
      <c r="I16" s="1116"/>
      <c r="J16" s="1117"/>
      <c r="L16" s="821"/>
      <c r="N16" s="834"/>
    </row>
    <row r="17" spans="1:14" s="820" customFormat="1" ht="15" customHeight="1">
      <c r="A17" s="1024"/>
      <c r="B17" s="1118" t="s">
        <v>478</v>
      </c>
      <c r="C17" s="1119" t="s">
        <v>172</v>
      </c>
      <c r="D17" s="1119"/>
      <c r="E17" s="1119"/>
      <c r="F17" s="1115"/>
      <c r="G17" s="827"/>
      <c r="H17" s="828"/>
      <c r="I17" s="1116"/>
      <c r="J17" s="1117"/>
      <c r="N17" s="821"/>
    </row>
    <row r="18" spans="1:14" s="820" customFormat="1" ht="15" customHeight="1">
      <c r="A18" s="1120"/>
      <c r="B18" s="995" t="s">
        <v>562</v>
      </c>
      <c r="C18" s="1121" t="s">
        <v>213</v>
      </c>
      <c r="D18" s="1121"/>
      <c r="E18" s="1121"/>
      <c r="F18" s="1122"/>
      <c r="G18" s="827"/>
      <c r="H18" s="828"/>
      <c r="I18" s="1116"/>
      <c r="J18" s="1117"/>
      <c r="N18" s="821"/>
    </row>
    <row r="19" spans="1:14" s="851" customFormat="1" ht="15.75" customHeight="1" thickBot="1">
      <c r="A19" s="842"/>
      <c r="B19" s="843" t="s">
        <v>480</v>
      </c>
      <c r="C19" s="844"/>
      <c r="D19" s="844" t="s">
        <v>172</v>
      </c>
      <c r="E19" s="845"/>
      <c r="F19" s="1123"/>
      <c r="G19" s="847"/>
      <c r="H19" s="848"/>
      <c r="I19" s="1124"/>
      <c r="J19" s="1125"/>
      <c r="N19" s="852"/>
    </row>
    <row r="20" spans="1:14" s="859" customFormat="1" ht="15.75" customHeight="1">
      <c r="A20" s="853" t="s">
        <v>481</v>
      </c>
      <c r="B20" s="854" t="s">
        <v>482</v>
      </c>
      <c r="C20" s="855" t="s">
        <v>172</v>
      </c>
      <c r="D20" s="855"/>
      <c r="E20" s="855"/>
      <c r="F20" s="856" t="s">
        <v>563</v>
      </c>
      <c r="G20" s="816" t="s">
        <v>213</v>
      </c>
      <c r="H20" s="817"/>
      <c r="I20" s="857" t="s">
        <v>239</v>
      </c>
      <c r="J20" s="857" t="s">
        <v>239</v>
      </c>
      <c r="K20" s="794"/>
      <c r="N20" s="860"/>
    </row>
    <row r="21" spans="1:14" s="859" customFormat="1" ht="15.75" customHeight="1">
      <c r="A21" s="861"/>
      <c r="B21" s="862" t="s">
        <v>484</v>
      </c>
      <c r="C21" s="863"/>
      <c r="D21" s="863" t="s">
        <v>172</v>
      </c>
      <c r="E21" s="863"/>
      <c r="F21" s="864"/>
      <c r="G21" s="827"/>
      <c r="H21" s="828"/>
      <c r="I21" s="865"/>
      <c r="J21" s="865"/>
      <c r="K21" s="794"/>
      <c r="L21" s="867"/>
      <c r="N21" s="860"/>
    </row>
    <row r="22" spans="1:14" s="859" customFormat="1" ht="15.75" customHeight="1">
      <c r="A22" s="861"/>
      <c r="B22" s="862" t="s">
        <v>485</v>
      </c>
      <c r="C22" s="863" t="s">
        <v>172</v>
      </c>
      <c r="D22" s="863"/>
      <c r="E22" s="863"/>
      <c r="F22" s="864"/>
      <c r="G22" s="827"/>
      <c r="H22" s="828"/>
      <c r="I22" s="865"/>
      <c r="J22" s="865"/>
      <c r="K22" s="794"/>
      <c r="L22" s="867"/>
      <c r="N22" s="860"/>
    </row>
    <row r="23" spans="1:14" s="859" customFormat="1" ht="15.75" customHeight="1">
      <c r="A23" s="861"/>
      <c r="B23" s="862" t="s">
        <v>486</v>
      </c>
      <c r="C23" s="863" t="s">
        <v>172</v>
      </c>
      <c r="D23" s="863"/>
      <c r="E23" s="863"/>
      <c r="F23" s="864"/>
      <c r="G23" s="827"/>
      <c r="H23" s="828"/>
      <c r="I23" s="865"/>
      <c r="J23" s="865"/>
      <c r="K23" s="794"/>
      <c r="L23" s="867"/>
      <c r="N23" s="860"/>
    </row>
    <row r="24" spans="1:14" s="859" customFormat="1" ht="15.75" customHeight="1">
      <c r="A24" s="861"/>
      <c r="B24" s="862" t="s">
        <v>487</v>
      </c>
      <c r="C24" s="863" t="s">
        <v>172</v>
      </c>
      <c r="D24" s="863"/>
      <c r="E24" s="863"/>
      <c r="F24" s="864"/>
      <c r="G24" s="827"/>
      <c r="H24" s="828"/>
      <c r="I24" s="865"/>
      <c r="J24" s="865"/>
      <c r="K24" s="794"/>
      <c r="N24" s="860"/>
    </row>
    <row r="25" spans="1:14" s="859" customFormat="1" ht="15.75" customHeight="1">
      <c r="A25" s="1126"/>
      <c r="B25" s="992" t="s">
        <v>488</v>
      </c>
      <c r="C25" s="898" t="s">
        <v>172</v>
      </c>
      <c r="D25" s="898"/>
      <c r="E25" s="898"/>
      <c r="F25" s="864"/>
      <c r="G25" s="827"/>
      <c r="H25" s="828"/>
      <c r="I25" s="865"/>
      <c r="J25" s="865"/>
      <c r="K25" s="794"/>
      <c r="N25" s="860"/>
    </row>
    <row r="26" spans="1:14" s="859" customFormat="1" ht="15.75" customHeight="1">
      <c r="A26" s="1126"/>
      <c r="B26" s="992" t="s">
        <v>489</v>
      </c>
      <c r="C26" s="898" t="s">
        <v>172</v>
      </c>
      <c r="D26" s="898"/>
      <c r="E26" s="898"/>
      <c r="F26" s="864"/>
      <c r="G26" s="827"/>
      <c r="H26" s="828"/>
      <c r="I26" s="865"/>
      <c r="J26" s="865"/>
      <c r="K26" s="794"/>
      <c r="N26" s="860"/>
    </row>
    <row r="27" spans="1:14" s="859" customFormat="1" ht="15.75" customHeight="1">
      <c r="A27" s="1126"/>
      <c r="B27" s="992" t="s">
        <v>490</v>
      </c>
      <c r="C27" s="898" t="s">
        <v>172</v>
      </c>
      <c r="D27" s="898"/>
      <c r="E27" s="898"/>
      <c r="F27" s="864"/>
      <c r="G27" s="827"/>
      <c r="H27" s="828"/>
      <c r="I27" s="865"/>
      <c r="J27" s="865"/>
      <c r="K27" s="794"/>
      <c r="N27" s="860"/>
    </row>
    <row r="28" spans="1:14" s="859" customFormat="1" ht="15" customHeight="1">
      <c r="A28" s="1126"/>
      <c r="B28" s="992" t="s">
        <v>491</v>
      </c>
      <c r="C28" s="898" t="s">
        <v>172</v>
      </c>
      <c r="D28" s="898"/>
      <c r="E28" s="898"/>
      <c r="F28" s="864"/>
      <c r="G28" s="827"/>
      <c r="H28" s="828"/>
      <c r="I28" s="865"/>
      <c r="J28" s="865"/>
      <c r="K28" s="794"/>
      <c r="N28" s="860"/>
    </row>
    <row r="29" spans="1:14" s="794" customFormat="1" ht="21.75" customHeight="1">
      <c r="A29" s="1126"/>
      <c r="B29" s="992" t="s">
        <v>492</v>
      </c>
      <c r="C29" s="898" t="s">
        <v>213</v>
      </c>
      <c r="D29" s="898"/>
      <c r="E29" s="898"/>
      <c r="F29" s="864"/>
      <c r="G29" s="827"/>
      <c r="H29" s="828"/>
      <c r="I29" s="865"/>
      <c r="J29" s="865"/>
      <c r="N29" s="795"/>
    </row>
    <row r="30" spans="1:14" s="794" customFormat="1" ht="30.75" customHeight="1">
      <c r="A30" s="1127"/>
      <c r="B30" s="995" t="s">
        <v>493</v>
      </c>
      <c r="C30" s="996" t="s">
        <v>172</v>
      </c>
      <c r="D30" s="996"/>
      <c r="E30" s="996"/>
      <c r="F30" s="864"/>
      <c r="G30" s="827"/>
      <c r="H30" s="828"/>
      <c r="I30" s="865"/>
      <c r="J30" s="865"/>
      <c r="N30" s="795"/>
    </row>
    <row r="31" spans="1:14" s="794" customFormat="1" ht="30.75" customHeight="1" thickBot="1">
      <c r="A31" s="1127"/>
      <c r="B31" s="995" t="s">
        <v>494</v>
      </c>
      <c r="C31" s="996" t="s">
        <v>172</v>
      </c>
      <c r="D31" s="996"/>
      <c r="E31" s="996"/>
      <c r="F31" s="864"/>
      <c r="G31" s="847"/>
      <c r="H31" s="828"/>
      <c r="I31" s="1010"/>
      <c r="J31" s="1010"/>
      <c r="N31" s="795"/>
    </row>
    <row r="32" spans="1:14" s="794" customFormat="1" ht="22.5" customHeight="1">
      <c r="A32" s="870" t="s">
        <v>495</v>
      </c>
      <c r="B32" s="871" t="s">
        <v>496</v>
      </c>
      <c r="C32" s="872" t="s">
        <v>172</v>
      </c>
      <c r="D32" s="872"/>
      <c r="E32" s="872"/>
      <c r="F32" s="1128" t="s">
        <v>239</v>
      </c>
      <c r="G32" s="816"/>
      <c r="H32" s="858"/>
      <c r="I32" s="873" t="s">
        <v>239</v>
      </c>
      <c r="J32" s="874" t="s">
        <v>239</v>
      </c>
      <c r="N32" s="795"/>
    </row>
    <row r="33" spans="1:14" s="794" customFormat="1" ht="22.5" customHeight="1">
      <c r="A33" s="879"/>
      <c r="B33" s="992" t="s">
        <v>498</v>
      </c>
      <c r="C33" s="876" t="s">
        <v>172</v>
      </c>
      <c r="D33" s="876"/>
      <c r="E33" s="876"/>
      <c r="F33" s="1129"/>
      <c r="G33" s="827"/>
      <c r="H33" s="866"/>
      <c r="I33" s="877"/>
      <c r="J33" s="878"/>
      <c r="N33" s="795"/>
    </row>
    <row r="34" spans="1:14" s="794" customFormat="1" ht="22.5" customHeight="1">
      <c r="A34" s="879"/>
      <c r="B34" s="880" t="s">
        <v>499</v>
      </c>
      <c r="C34" s="876" t="s">
        <v>213</v>
      </c>
      <c r="D34" s="876"/>
      <c r="E34" s="876"/>
      <c r="F34" s="1129"/>
      <c r="G34" s="827"/>
      <c r="H34" s="866"/>
      <c r="I34" s="877"/>
      <c r="J34" s="878"/>
      <c r="N34" s="795"/>
    </row>
    <row r="35" spans="1:14" s="794" customFormat="1" ht="22.5" customHeight="1">
      <c r="A35" s="879"/>
      <c r="B35" s="880" t="s">
        <v>500</v>
      </c>
      <c r="C35" s="876" t="s">
        <v>172</v>
      </c>
      <c r="D35" s="876"/>
      <c r="E35" s="876"/>
      <c r="F35" s="1129"/>
      <c r="G35" s="827"/>
      <c r="H35" s="866"/>
      <c r="I35" s="877"/>
      <c r="J35" s="878"/>
      <c r="N35" s="795"/>
    </row>
    <row r="36" spans="1:14" s="794" customFormat="1" ht="22.5" customHeight="1">
      <c r="A36" s="879"/>
      <c r="B36" s="880" t="s">
        <v>501</v>
      </c>
      <c r="C36" s="876" t="s">
        <v>172</v>
      </c>
      <c r="D36" s="876"/>
      <c r="E36" s="876"/>
      <c r="F36" s="1129"/>
      <c r="G36" s="827"/>
      <c r="H36" s="866"/>
      <c r="I36" s="877"/>
      <c r="J36" s="878"/>
      <c r="N36" s="795"/>
    </row>
    <row r="37" spans="1:14" s="794" customFormat="1" ht="22.5" customHeight="1">
      <c r="A37" s="879"/>
      <c r="B37" s="880" t="s">
        <v>502</v>
      </c>
      <c r="C37" s="876" t="s">
        <v>172</v>
      </c>
      <c r="D37" s="876"/>
      <c r="E37" s="876"/>
      <c r="F37" s="1129"/>
      <c r="G37" s="827"/>
      <c r="H37" s="866"/>
      <c r="I37" s="877"/>
      <c r="J37" s="878"/>
      <c r="N37" s="795"/>
    </row>
    <row r="38" spans="1:14" s="794" customFormat="1" ht="31.5" customHeight="1" thickBot="1">
      <c r="A38" s="881"/>
      <c r="B38" s="882" t="s">
        <v>503</v>
      </c>
      <c r="C38" s="883" t="s">
        <v>172</v>
      </c>
      <c r="D38" s="883"/>
      <c r="E38" s="883"/>
      <c r="F38" s="1130"/>
      <c r="G38" s="847"/>
      <c r="H38" s="885"/>
      <c r="I38" s="886"/>
      <c r="J38" s="887"/>
      <c r="N38" s="795"/>
    </row>
    <row r="39" spans="1:14" s="794" customFormat="1" ht="50.25" customHeight="1" thickBot="1">
      <c r="A39" s="911" t="s">
        <v>516</v>
      </c>
      <c r="B39" s="912" t="s">
        <v>517</v>
      </c>
      <c r="C39" s="883" t="s">
        <v>213</v>
      </c>
      <c r="D39" s="883"/>
      <c r="E39" s="913"/>
      <c r="F39" s="914" t="s">
        <v>239</v>
      </c>
      <c r="G39" s="847"/>
      <c r="H39" s="915"/>
      <c r="I39" s="894" t="s">
        <v>239</v>
      </c>
      <c r="J39" s="895" t="s">
        <v>239</v>
      </c>
      <c r="N39" s="795"/>
    </row>
    <row r="40" spans="1:14" s="794" customFormat="1" ht="83.25" thickBot="1">
      <c r="A40" s="804" t="s">
        <v>518</v>
      </c>
      <c r="B40" s="905" t="s">
        <v>519</v>
      </c>
      <c r="C40" s="806" t="s">
        <v>172</v>
      </c>
      <c r="D40" s="806"/>
      <c r="E40" s="806"/>
      <c r="F40" s="916" t="s">
        <v>239</v>
      </c>
      <c r="G40" s="917"/>
      <c r="H40" s="809"/>
      <c r="I40" s="810" t="s">
        <v>239</v>
      </c>
      <c r="J40" s="811" t="s">
        <v>239</v>
      </c>
      <c r="N40" s="795"/>
    </row>
    <row r="41" spans="1:14" s="925" customFormat="1" ht="33" customHeight="1" thickBot="1">
      <c r="A41" s="918" t="s">
        <v>520</v>
      </c>
      <c r="B41" s="919" t="s">
        <v>521</v>
      </c>
      <c r="C41" s="920"/>
      <c r="D41" s="920"/>
      <c r="E41" s="920"/>
      <c r="F41" s="921" t="s">
        <v>238</v>
      </c>
      <c r="G41" s="1039" t="s">
        <v>239</v>
      </c>
      <c r="H41" s="1131"/>
      <c r="I41" s="1040"/>
      <c r="J41" s="924" t="s">
        <v>239</v>
      </c>
      <c r="N41" s="926"/>
    </row>
    <row r="42" spans="1:14" s="925" customFormat="1" ht="19.5" hidden="1">
      <c r="A42" s="927"/>
      <c r="B42" s="928"/>
      <c r="C42" s="929"/>
      <c r="D42" s="929"/>
      <c r="E42" s="929"/>
      <c r="F42" s="930"/>
      <c r="G42" s="930"/>
      <c r="H42" s="931"/>
      <c r="N42" s="926"/>
    </row>
    <row r="43" spans="1:14" s="934" customFormat="1" ht="30.75" hidden="1" customHeight="1">
      <c r="A43" s="932" t="s">
        <v>522</v>
      </c>
      <c r="B43" s="933"/>
      <c r="C43" s="933"/>
      <c r="D43" s="933"/>
      <c r="E43" s="933"/>
      <c r="F43" s="933"/>
      <c r="G43" s="933"/>
      <c r="H43" s="933"/>
      <c r="I43" s="933"/>
      <c r="J43" s="933"/>
      <c r="N43" s="935"/>
    </row>
    <row r="44" spans="1:14" s="934" customFormat="1" ht="39" hidden="1" customHeight="1">
      <c r="A44" s="936"/>
      <c r="B44" s="936"/>
      <c r="C44" s="937"/>
      <c r="D44" s="937"/>
      <c r="E44" s="937"/>
      <c r="F44" s="938"/>
      <c r="G44" s="939"/>
      <c r="H44" s="936" t="s">
        <v>466</v>
      </c>
      <c r="I44" s="936"/>
      <c r="J44" s="939" t="s">
        <v>467</v>
      </c>
      <c r="N44" s="935"/>
    </row>
    <row r="45" spans="1:14" s="934" customFormat="1" ht="19.5" hidden="1" customHeight="1">
      <c r="A45" s="940" t="str">
        <f>+A10</f>
        <v xml:space="preserve">Carta de presentación de la oferta </v>
      </c>
      <c r="B45" s="941"/>
      <c r="C45" s="942"/>
      <c r="D45" s="942"/>
      <c r="E45" s="942"/>
      <c r="F45" s="943"/>
      <c r="G45" s="944"/>
      <c r="H45" s="945"/>
      <c r="I45" s="945"/>
      <c r="J45" s="946"/>
      <c r="N45" s="935"/>
    </row>
    <row r="46" spans="1:14" s="934" customFormat="1" ht="19.5" hidden="1" customHeight="1">
      <c r="A46" s="947" t="str">
        <f>+A20</f>
        <v xml:space="preserve">Garantía de seriedad de la Oferta </v>
      </c>
      <c r="B46" s="947"/>
      <c r="C46" s="942"/>
      <c r="D46" s="942"/>
      <c r="E46" s="942"/>
      <c r="F46" s="943"/>
      <c r="G46" s="944"/>
      <c r="H46" s="945"/>
      <c r="I46" s="945"/>
      <c r="J46" s="946"/>
      <c r="N46" s="935"/>
    </row>
    <row r="47" spans="1:14" s="934" customFormat="1" ht="19.5" hidden="1" customHeight="1">
      <c r="A47" s="947" t="e">
        <f>+#REF!</f>
        <v>#REF!</v>
      </c>
      <c r="B47" s="947"/>
      <c r="C47" s="942"/>
      <c r="D47" s="942"/>
      <c r="E47" s="942"/>
      <c r="F47" s="943"/>
      <c r="G47" s="944"/>
      <c r="H47" s="945"/>
      <c r="I47" s="945"/>
      <c r="J47" s="946"/>
      <c r="N47" s="935"/>
    </row>
    <row r="48" spans="1:14" s="934" customFormat="1" ht="19.5" hidden="1" customHeight="1">
      <c r="A48" s="948" t="str">
        <f>+A39</f>
        <v>Cedula de ciudadanía Representante Legal</v>
      </c>
      <c r="B48" s="948"/>
      <c r="C48" s="942"/>
      <c r="D48" s="942"/>
      <c r="E48" s="942"/>
      <c r="F48" s="943"/>
      <c r="G48" s="944"/>
      <c r="H48" s="945"/>
      <c r="I48" s="945"/>
      <c r="J48" s="946"/>
      <c r="N48" s="935"/>
    </row>
    <row r="49" spans="1:14" s="934" customFormat="1" ht="19.5" hidden="1" customHeight="1">
      <c r="A49" s="948" t="e">
        <f>+#REF!</f>
        <v>#REF!</v>
      </c>
      <c r="B49" s="948"/>
      <c r="C49" s="942"/>
      <c r="D49" s="942"/>
      <c r="E49" s="942"/>
      <c r="F49" s="943"/>
      <c r="G49" s="944"/>
      <c r="H49" s="945"/>
      <c r="I49" s="945"/>
      <c r="J49" s="946"/>
      <c r="N49" s="935"/>
    </row>
    <row r="50" spans="1:14" s="934" customFormat="1" ht="19.5" hidden="1" customHeight="1">
      <c r="A50" s="940" t="e">
        <f>+#REF!</f>
        <v>#REF!</v>
      </c>
      <c r="B50" s="941"/>
      <c r="C50" s="942"/>
      <c r="D50" s="942"/>
      <c r="E50" s="942"/>
      <c r="F50" s="943"/>
      <c r="G50" s="944"/>
      <c r="H50" s="945"/>
      <c r="I50" s="945"/>
      <c r="J50" s="946"/>
      <c r="N50" s="935"/>
    </row>
    <row r="51" spans="1:14" s="934" customFormat="1" ht="19.5" hidden="1" customHeight="1">
      <c r="A51" s="940" t="e">
        <f>+#REF!</f>
        <v>#REF!</v>
      </c>
      <c r="B51" s="941"/>
      <c r="C51" s="942"/>
      <c r="D51" s="942"/>
      <c r="E51" s="942"/>
      <c r="F51" s="943"/>
      <c r="G51" s="944"/>
      <c r="H51" s="945"/>
      <c r="I51" s="945"/>
      <c r="J51" s="946"/>
      <c r="N51" s="935"/>
    </row>
    <row r="52" spans="1:14" s="934" customFormat="1" ht="19.5" hidden="1" customHeight="1">
      <c r="A52" s="940" t="e">
        <f>+#REF!</f>
        <v>#REF!</v>
      </c>
      <c r="B52" s="941"/>
      <c r="C52" s="942"/>
      <c r="D52" s="942"/>
      <c r="E52" s="942"/>
      <c r="F52" s="943"/>
      <c r="G52" s="944"/>
      <c r="H52" s="945"/>
      <c r="I52" s="945"/>
      <c r="J52" s="946"/>
      <c r="N52" s="935"/>
    </row>
    <row r="53" spans="1:14" s="934" customFormat="1" ht="19.5" hidden="1" customHeight="1">
      <c r="A53" s="940" t="e">
        <f>+#REF!</f>
        <v>#REF!</v>
      </c>
      <c r="B53" s="941"/>
      <c r="C53" s="942"/>
      <c r="D53" s="942"/>
      <c r="E53" s="942"/>
      <c r="F53" s="943"/>
      <c r="G53" s="944"/>
      <c r="H53" s="945"/>
      <c r="I53" s="945"/>
      <c r="J53" s="946"/>
      <c r="N53" s="935"/>
    </row>
    <row r="54" spans="1:14" s="934" customFormat="1" ht="19.5" hidden="1" customHeight="1">
      <c r="A54" s="940" t="e">
        <f>+#REF!</f>
        <v>#REF!</v>
      </c>
      <c r="B54" s="941"/>
      <c r="C54" s="942"/>
      <c r="D54" s="942"/>
      <c r="E54" s="942"/>
      <c r="F54" s="943"/>
      <c r="G54" s="944"/>
      <c r="H54" s="945"/>
      <c r="I54" s="945"/>
      <c r="J54" s="946"/>
      <c r="N54" s="935"/>
    </row>
    <row r="55" spans="1:14" s="934" customFormat="1" ht="19.5" hidden="1" customHeight="1">
      <c r="A55" s="948" t="e">
        <f>+#REF!</f>
        <v>#REF!</v>
      </c>
      <c r="B55" s="948"/>
      <c r="C55" s="942"/>
      <c r="D55" s="942"/>
      <c r="E55" s="942"/>
      <c r="F55" s="943"/>
      <c r="G55" s="944"/>
      <c r="H55" s="945"/>
      <c r="I55" s="945"/>
      <c r="J55" s="946"/>
      <c r="N55" s="935"/>
    </row>
    <row r="56" spans="1:14" s="934" customFormat="1" ht="19.5" hidden="1" customHeight="1">
      <c r="A56" s="940" t="e">
        <f>+#REF!</f>
        <v>#REF!</v>
      </c>
      <c r="B56" s="941"/>
      <c r="C56" s="942"/>
      <c r="D56" s="942"/>
      <c r="E56" s="942"/>
      <c r="F56" s="943"/>
      <c r="G56" s="944"/>
      <c r="H56" s="945"/>
      <c r="I56" s="945"/>
      <c r="J56" s="946"/>
      <c r="N56" s="935"/>
    </row>
    <row r="57" spans="1:14" s="934" customFormat="1" ht="19.5" hidden="1" customHeight="1">
      <c r="A57" s="940" t="e">
        <f>+#REF!</f>
        <v>#REF!</v>
      </c>
      <c r="B57" s="941"/>
      <c r="C57" s="942"/>
      <c r="D57" s="942"/>
      <c r="E57" s="942"/>
      <c r="F57" s="943"/>
      <c r="G57" s="944"/>
      <c r="H57" s="945"/>
      <c r="I57" s="945"/>
      <c r="J57" s="946"/>
      <c r="N57" s="935"/>
    </row>
    <row r="58" spans="1:14" s="934" customFormat="1" ht="19.5" hidden="1" customHeight="1">
      <c r="A58" s="948" t="str">
        <f>+A40</f>
        <v xml:space="preserve">Manifestación de No Incursión en Prácticas Anticompetitivas (Formato 19) </v>
      </c>
      <c r="B58" s="948"/>
      <c r="C58" s="942"/>
      <c r="D58" s="942"/>
      <c r="E58" s="942"/>
      <c r="F58" s="943"/>
      <c r="G58" s="944"/>
      <c r="H58" s="945"/>
      <c r="I58" s="945"/>
      <c r="J58" s="946"/>
      <c r="N58" s="935"/>
    </row>
    <row r="59" spans="1:14" ht="27" hidden="1" customHeight="1">
      <c r="A59" s="949" t="s">
        <v>523</v>
      </c>
      <c r="B59" s="950"/>
      <c r="C59" s="951"/>
      <c r="D59" s="951"/>
      <c r="E59" s="951"/>
      <c r="F59" s="952"/>
      <c r="G59" s="953"/>
      <c r="H59" s="954"/>
      <c r="I59" s="954"/>
      <c r="J59" s="924"/>
    </row>
    <row r="60" spans="1:14" ht="16.5" hidden="1">
      <c r="A60" s="955" t="s">
        <v>524</v>
      </c>
      <c r="B60" s="956" t="s">
        <v>525</v>
      </c>
      <c r="C60" s="794"/>
      <c r="D60" s="794"/>
      <c r="E60" s="794"/>
      <c r="F60" s="794"/>
      <c r="G60" s="794"/>
      <c r="H60" s="794"/>
      <c r="I60" s="790"/>
      <c r="J60" s="790"/>
    </row>
    <row r="61" spans="1:14" ht="17.25" thickBot="1">
      <c r="A61" s="955"/>
      <c r="B61" s="956"/>
      <c r="C61" s="794"/>
      <c r="D61" s="794"/>
      <c r="E61" s="794"/>
      <c r="F61" s="794"/>
      <c r="G61" s="794"/>
      <c r="H61" s="794"/>
      <c r="I61" s="790"/>
      <c r="J61" s="790"/>
    </row>
    <row r="62" spans="1:14" ht="36" customHeight="1" thickBot="1">
      <c r="A62" s="957" t="s">
        <v>564</v>
      </c>
      <c r="B62" s="958"/>
      <c r="C62" s="958"/>
      <c r="D62" s="958"/>
      <c r="E62" s="958"/>
      <c r="F62" s="958"/>
      <c r="G62" s="958"/>
      <c r="H62" s="958"/>
      <c r="I62" s="958"/>
      <c r="J62" s="958"/>
      <c r="K62" s="961"/>
    </row>
    <row r="63" spans="1:14" ht="41.25" customHeight="1" thickBot="1">
      <c r="A63" s="936" t="s">
        <v>526</v>
      </c>
      <c r="B63" s="936"/>
      <c r="C63" s="958" t="s">
        <v>527</v>
      </c>
      <c r="D63" s="958"/>
      <c r="E63" s="958"/>
      <c r="F63" s="958"/>
      <c r="G63" s="957" t="s">
        <v>466</v>
      </c>
      <c r="H63" s="958"/>
      <c r="I63" s="961"/>
      <c r="J63" s="962" t="s">
        <v>467</v>
      </c>
      <c r="K63" s="962"/>
    </row>
    <row r="64" spans="1:14" ht="20.25" thickBot="1">
      <c r="A64" s="963" t="str">
        <f>+A9</f>
        <v>Nombre Proveedor Secop II</v>
      </c>
      <c r="B64" s="964"/>
      <c r="C64" s="965" t="s">
        <v>239</v>
      </c>
      <c r="D64" s="965"/>
      <c r="E64" s="965"/>
      <c r="F64" s="966"/>
      <c r="G64" s="1132" t="s">
        <v>239</v>
      </c>
      <c r="H64" s="1133"/>
      <c r="I64" s="1134"/>
      <c r="J64" s="969" t="s">
        <v>239</v>
      </c>
      <c r="K64" s="970"/>
    </row>
    <row r="65" spans="1:14" ht="16.5" thickBot="1">
      <c r="A65" s="963" t="str">
        <f>+A10</f>
        <v xml:space="preserve">Carta de presentación de la oferta </v>
      </c>
      <c r="B65" s="964"/>
      <c r="C65" s="965" t="s">
        <v>238</v>
      </c>
      <c r="D65" s="965"/>
      <c r="E65" s="965"/>
      <c r="F65" s="966"/>
      <c r="G65" s="1132" t="s">
        <v>239</v>
      </c>
      <c r="H65" s="1133"/>
      <c r="I65" s="1134"/>
      <c r="J65" s="971" t="s">
        <v>239</v>
      </c>
      <c r="K65" s="972"/>
    </row>
    <row r="66" spans="1:14" ht="16.5" thickBot="1">
      <c r="A66" s="947" t="str">
        <f>+A20</f>
        <v xml:space="preserve">Garantía de seriedad de la Oferta </v>
      </c>
      <c r="B66" s="947"/>
      <c r="C66" s="973" t="s">
        <v>238</v>
      </c>
      <c r="D66" s="973"/>
      <c r="E66" s="973"/>
      <c r="F66" s="974"/>
      <c r="G66" s="1132" t="s">
        <v>239</v>
      </c>
      <c r="H66" s="1133"/>
      <c r="I66" s="1134"/>
      <c r="J66" s="969" t="s">
        <v>239</v>
      </c>
      <c r="K66" s="972"/>
    </row>
    <row r="67" spans="1:14" ht="16.5" thickBot="1">
      <c r="A67" s="947" t="str">
        <f>+A32</f>
        <v>Documento Consorcial</v>
      </c>
      <c r="B67" s="947"/>
      <c r="C67" s="973" t="s">
        <v>239</v>
      </c>
      <c r="D67" s="973"/>
      <c r="E67" s="973"/>
      <c r="F67" s="974"/>
      <c r="G67" s="1132" t="s">
        <v>239</v>
      </c>
      <c r="H67" s="1133"/>
      <c r="I67" s="1134"/>
      <c r="J67" s="969" t="s">
        <v>239</v>
      </c>
      <c r="K67" s="972"/>
    </row>
    <row r="68" spans="1:14" ht="15.75" customHeight="1" thickBot="1">
      <c r="A68" s="948" t="str">
        <f>+A39</f>
        <v>Cedula de ciudadanía Representante Legal</v>
      </c>
      <c r="B68" s="948"/>
      <c r="C68" s="973" t="s">
        <v>239</v>
      </c>
      <c r="D68" s="973"/>
      <c r="E68" s="973"/>
      <c r="F68" s="974"/>
      <c r="G68" s="1132" t="s">
        <v>239</v>
      </c>
      <c r="H68" s="1133"/>
      <c r="I68" s="1134"/>
      <c r="J68" s="969" t="s">
        <v>239</v>
      </c>
      <c r="K68" s="972"/>
    </row>
    <row r="69" spans="1:14" ht="16.5" thickBot="1">
      <c r="A69" s="948" t="str">
        <f>+A40</f>
        <v xml:space="preserve">Manifestación de No Incursión en Prácticas Anticompetitivas (Formato 19) </v>
      </c>
      <c r="B69" s="948"/>
      <c r="C69" s="973" t="s">
        <v>239</v>
      </c>
      <c r="D69" s="973"/>
      <c r="E69" s="973"/>
      <c r="F69" s="974"/>
      <c r="G69" s="1132" t="s">
        <v>239</v>
      </c>
      <c r="H69" s="1133"/>
      <c r="I69" s="1134"/>
      <c r="J69" s="969" t="s">
        <v>239</v>
      </c>
      <c r="K69" s="972"/>
    </row>
    <row r="70" spans="1:14" ht="33" thickBot="1">
      <c r="A70" s="977" t="s">
        <v>523</v>
      </c>
      <c r="B70" s="978"/>
      <c r="C70" s="979" t="s">
        <v>238</v>
      </c>
      <c r="D70" s="979"/>
      <c r="E70" s="979"/>
      <c r="F70" s="979"/>
      <c r="G70" s="1135" t="s">
        <v>239</v>
      </c>
      <c r="H70" s="1136"/>
      <c r="I70" s="1137"/>
      <c r="J70" s="921" t="s">
        <v>239</v>
      </c>
      <c r="K70" s="982"/>
    </row>
    <row r="71" spans="1:14" ht="16.5">
      <c r="A71" s="955"/>
      <c r="B71" s="956"/>
      <c r="C71" s="794"/>
      <c r="D71" s="794"/>
      <c r="E71" s="794"/>
      <c r="F71" s="794"/>
      <c r="G71" s="794"/>
      <c r="H71" s="794"/>
      <c r="I71" s="790"/>
      <c r="J71" s="790"/>
    </row>
    <row r="72" spans="1:14" ht="16.5">
      <c r="A72" s="955"/>
      <c r="B72" s="956"/>
      <c r="C72" s="794"/>
      <c r="D72" s="794"/>
      <c r="E72" s="794"/>
      <c r="F72" s="794"/>
      <c r="G72" s="794"/>
      <c r="H72" s="794"/>
      <c r="I72" s="790"/>
      <c r="J72" s="790"/>
    </row>
    <row r="73" spans="1:14" s="794" customFormat="1" ht="19.5" customHeight="1" thickBot="1">
      <c r="A73" s="790"/>
      <c r="B73" s="791"/>
      <c r="C73" s="790"/>
      <c r="D73" s="790"/>
      <c r="E73" s="790"/>
      <c r="F73" s="792"/>
      <c r="G73" s="792"/>
      <c r="H73" s="793"/>
      <c r="I73" s="790"/>
      <c r="J73" s="790"/>
      <c r="N73" s="795"/>
    </row>
    <row r="74" spans="1:14" ht="87" customHeight="1" thickBot="1">
      <c r="A74" s="796" t="s">
        <v>565</v>
      </c>
      <c r="B74" s="797"/>
      <c r="C74" s="797"/>
      <c r="D74" s="797"/>
      <c r="E74" s="797"/>
      <c r="F74" s="797"/>
      <c r="G74" s="797"/>
      <c r="H74" s="797"/>
      <c r="I74" s="797"/>
      <c r="J74" s="798"/>
    </row>
    <row r="75" spans="1:14" s="802" customFormat="1" ht="30.75" customHeight="1" thickBot="1">
      <c r="A75" s="983" t="s">
        <v>462</v>
      </c>
      <c r="B75" s="983" t="s">
        <v>463</v>
      </c>
      <c r="C75" s="983" t="s">
        <v>21</v>
      </c>
      <c r="D75" s="983" t="s">
        <v>464</v>
      </c>
      <c r="E75" s="984" t="s">
        <v>150</v>
      </c>
      <c r="F75" s="983" t="s">
        <v>465</v>
      </c>
      <c r="G75" s="985" t="s">
        <v>21</v>
      </c>
      <c r="H75" s="984" t="s">
        <v>464</v>
      </c>
      <c r="I75" s="983" t="s">
        <v>466</v>
      </c>
      <c r="J75" s="983" t="s">
        <v>467</v>
      </c>
      <c r="N75" s="803"/>
    </row>
    <row r="76" spans="1:14" ht="48" customHeight="1" thickBot="1">
      <c r="A76" s="804" t="s">
        <v>468</v>
      </c>
      <c r="B76" s="805" t="s">
        <v>469</v>
      </c>
      <c r="C76" s="806" t="s">
        <v>172</v>
      </c>
      <c r="D76" s="806"/>
      <c r="E76" s="910"/>
      <c r="F76" s="810" t="s">
        <v>239</v>
      </c>
      <c r="G76" s="986"/>
      <c r="H76" s="987"/>
      <c r="I76" s="810" t="s">
        <v>239</v>
      </c>
      <c r="J76" s="810" t="s">
        <v>239</v>
      </c>
    </row>
    <row r="77" spans="1:14" s="794" customFormat="1" ht="22.5" customHeight="1">
      <c r="A77" s="870" t="s">
        <v>529</v>
      </c>
      <c r="B77" s="862" t="s">
        <v>530</v>
      </c>
      <c r="C77" s="863"/>
      <c r="D77" s="988"/>
      <c r="E77" s="989" t="s">
        <v>172</v>
      </c>
      <c r="F77" s="865" t="s">
        <v>150</v>
      </c>
      <c r="G77" s="990"/>
      <c r="H77" s="866"/>
      <c r="I77" s="865" t="s">
        <v>150</v>
      </c>
      <c r="J77" s="991" t="s">
        <v>150</v>
      </c>
      <c r="N77" s="795"/>
    </row>
    <row r="78" spans="1:14" s="794" customFormat="1" ht="29.25" customHeight="1">
      <c r="A78" s="879"/>
      <c r="B78" s="992" t="s">
        <v>531</v>
      </c>
      <c r="C78" s="898"/>
      <c r="D78" s="993"/>
      <c r="E78" s="994" t="s">
        <v>172</v>
      </c>
      <c r="F78" s="865"/>
      <c r="G78" s="990"/>
      <c r="H78" s="866"/>
      <c r="I78" s="865"/>
      <c r="J78" s="877"/>
      <c r="N78" s="795"/>
    </row>
    <row r="79" spans="1:14" s="794" customFormat="1" ht="22.5" customHeight="1">
      <c r="A79" s="879"/>
      <c r="B79" s="992" t="s">
        <v>532</v>
      </c>
      <c r="C79" s="898"/>
      <c r="D79" s="993"/>
      <c r="E79" s="994" t="s">
        <v>172</v>
      </c>
      <c r="F79" s="865"/>
      <c r="G79" s="990"/>
      <c r="H79" s="866"/>
      <c r="I79" s="865"/>
      <c r="J79" s="877"/>
      <c r="N79" s="795"/>
    </row>
    <row r="80" spans="1:14" s="794" customFormat="1" ht="22.5" customHeight="1">
      <c r="A80" s="879"/>
      <c r="B80" s="992" t="s">
        <v>533</v>
      </c>
      <c r="C80" s="898"/>
      <c r="D80" s="993"/>
      <c r="E80" s="994" t="s">
        <v>172</v>
      </c>
      <c r="F80" s="865"/>
      <c r="G80" s="990"/>
      <c r="H80" s="866"/>
      <c r="I80" s="865"/>
      <c r="J80" s="877"/>
      <c r="N80" s="795"/>
    </row>
    <row r="81" spans="1:14" s="794" customFormat="1" ht="15.75" customHeight="1" thickBot="1">
      <c r="A81" s="881"/>
      <c r="B81" s="995" t="s">
        <v>534</v>
      </c>
      <c r="C81" s="996"/>
      <c r="D81" s="997"/>
      <c r="E81" s="998" t="s">
        <v>172</v>
      </c>
      <c r="F81" s="865"/>
      <c r="G81" s="990"/>
      <c r="H81" s="866"/>
      <c r="I81" s="865"/>
      <c r="J81" s="999"/>
      <c r="N81" s="795"/>
    </row>
    <row r="82" spans="1:14" s="794" customFormat="1" ht="50.25" customHeight="1" thickBot="1">
      <c r="A82" s="804" t="s">
        <v>516</v>
      </c>
      <c r="B82" s="1000" t="s">
        <v>517</v>
      </c>
      <c r="C82" s="806" t="s">
        <v>172</v>
      </c>
      <c r="D82" s="806"/>
      <c r="E82" s="907"/>
      <c r="F82" s="810" t="s">
        <v>239</v>
      </c>
      <c r="G82" s="809"/>
      <c r="H82" s="1001"/>
      <c r="I82" s="810" t="s">
        <v>239</v>
      </c>
      <c r="J82" s="810" t="s">
        <v>239</v>
      </c>
      <c r="N82" s="795"/>
    </row>
    <row r="83" spans="1:14" s="794" customFormat="1" ht="15" customHeight="1">
      <c r="A83" s="1002" t="s">
        <v>185</v>
      </c>
      <c r="B83" s="1003" t="s">
        <v>535</v>
      </c>
      <c r="C83" s="863" t="s">
        <v>172</v>
      </c>
      <c r="D83" s="863"/>
      <c r="E83" s="1004"/>
      <c r="F83" s="857" t="s">
        <v>239</v>
      </c>
      <c r="G83" s="1005"/>
      <c r="H83" s="858"/>
      <c r="I83" s="865" t="s">
        <v>239</v>
      </c>
      <c r="J83" s="991" t="s">
        <v>239</v>
      </c>
      <c r="N83" s="795"/>
    </row>
    <row r="84" spans="1:14" s="794" customFormat="1" ht="15" customHeight="1">
      <c r="A84" s="879"/>
      <c r="B84" s="1006" t="s">
        <v>536</v>
      </c>
      <c r="C84" s="898" t="s">
        <v>172</v>
      </c>
      <c r="D84" s="898"/>
      <c r="E84" s="899"/>
      <c r="F84" s="865"/>
      <c r="G84" s="990"/>
      <c r="H84" s="866"/>
      <c r="I84" s="865"/>
      <c r="J84" s="877"/>
      <c r="N84" s="795"/>
    </row>
    <row r="85" spans="1:14" s="794" customFormat="1" ht="15" customHeight="1">
      <c r="A85" s="879"/>
      <c r="B85" s="1006" t="s">
        <v>537</v>
      </c>
      <c r="C85" s="898" t="s">
        <v>172</v>
      </c>
      <c r="D85" s="898"/>
      <c r="E85" s="899"/>
      <c r="F85" s="865"/>
      <c r="G85" s="990"/>
      <c r="H85" s="866"/>
      <c r="I85" s="865"/>
      <c r="J85" s="877"/>
      <c r="N85" s="795"/>
    </row>
    <row r="86" spans="1:14" s="794" customFormat="1" ht="15" customHeight="1">
      <c r="A86" s="879"/>
      <c r="B86" s="1006" t="s">
        <v>538</v>
      </c>
      <c r="C86" s="898" t="s">
        <v>172</v>
      </c>
      <c r="D86" s="898"/>
      <c r="E86" s="899"/>
      <c r="F86" s="865"/>
      <c r="G86" s="990"/>
      <c r="H86" s="866"/>
      <c r="I86" s="865"/>
      <c r="J86" s="877"/>
      <c r="N86" s="795"/>
    </row>
    <row r="87" spans="1:14" s="794" customFormat="1" ht="39" thickBot="1">
      <c r="A87" s="1007"/>
      <c r="B87" s="1008" t="s">
        <v>539</v>
      </c>
      <c r="C87" s="996" t="s">
        <v>172</v>
      </c>
      <c r="D87" s="996"/>
      <c r="E87" s="1009"/>
      <c r="F87" s="1010"/>
      <c r="G87" s="990"/>
      <c r="H87" s="866"/>
      <c r="I87" s="865"/>
      <c r="J87" s="999"/>
      <c r="N87" s="795"/>
    </row>
    <row r="88" spans="1:14" s="925" customFormat="1" ht="52.5" customHeight="1" thickBot="1">
      <c r="A88" s="908" t="s">
        <v>514</v>
      </c>
      <c r="B88" s="909" t="s">
        <v>515</v>
      </c>
      <c r="C88" s="806" t="s">
        <v>172</v>
      </c>
      <c r="D88" s="806"/>
      <c r="E88" s="910"/>
      <c r="F88" s="810" t="s">
        <v>239</v>
      </c>
      <c r="G88" s="809"/>
      <c r="H88" s="1001"/>
      <c r="I88" s="810" t="s">
        <v>239</v>
      </c>
      <c r="J88" s="810" t="s">
        <v>239</v>
      </c>
      <c r="N88" s="926"/>
    </row>
    <row r="89" spans="1:14" s="794" customFormat="1" ht="31.5">
      <c r="A89" s="1011" t="s">
        <v>540</v>
      </c>
      <c r="B89" s="862" t="s">
        <v>541</v>
      </c>
      <c r="C89" s="863" t="s">
        <v>172</v>
      </c>
      <c r="D89" s="863"/>
      <c r="E89" s="989"/>
      <c r="F89" s="1012" t="s">
        <v>239</v>
      </c>
      <c r="G89" s="1013"/>
      <c r="H89" s="1014"/>
      <c r="I89" s="1012" t="s">
        <v>239</v>
      </c>
      <c r="J89" s="1012" t="s">
        <v>239</v>
      </c>
      <c r="N89" s="795"/>
    </row>
    <row r="90" spans="1:14" s="794" customFormat="1" ht="39.75" customHeight="1">
      <c r="A90" s="1011"/>
      <c r="B90" s="992" t="s">
        <v>542</v>
      </c>
      <c r="C90" s="898" t="s">
        <v>172</v>
      </c>
      <c r="D90" s="898"/>
      <c r="E90" s="994"/>
      <c r="F90" s="1012" t="s">
        <v>239</v>
      </c>
      <c r="G90" s="1016"/>
      <c r="H90" s="1017"/>
      <c r="I90" s="1012" t="s">
        <v>239</v>
      </c>
      <c r="J90" s="1138" t="s">
        <v>239</v>
      </c>
      <c r="N90" s="795"/>
    </row>
    <row r="91" spans="1:14" s="794" customFormat="1" ht="159" customHeight="1" thickBot="1">
      <c r="A91" s="1011"/>
      <c r="B91" s="995" t="s">
        <v>543</v>
      </c>
      <c r="C91" s="997"/>
      <c r="D91" s="997" t="s">
        <v>172</v>
      </c>
      <c r="E91" s="998"/>
      <c r="F91" s="1080" t="s">
        <v>566</v>
      </c>
      <c r="G91" s="1018" t="s">
        <v>172</v>
      </c>
      <c r="H91" s="1019"/>
      <c r="I91" s="1030" t="s">
        <v>567</v>
      </c>
      <c r="J91" s="1139"/>
      <c r="L91" s="795"/>
      <c r="N91" s="795"/>
    </row>
    <row r="92" spans="1:14" s="794" customFormat="1" ht="156.75" customHeight="1">
      <c r="A92" s="812" t="s">
        <v>544</v>
      </c>
      <c r="B92" s="854" t="s">
        <v>545</v>
      </c>
      <c r="C92" s="855" t="s">
        <v>172</v>
      </c>
      <c r="D92" s="1081"/>
      <c r="E92" s="1020"/>
      <c r="F92" s="1021" t="s">
        <v>568</v>
      </c>
      <c r="G92" s="1022" t="s">
        <v>172</v>
      </c>
      <c r="H92" s="1023"/>
      <c r="I92" s="857" t="s">
        <v>239</v>
      </c>
      <c r="J92" s="857" t="s">
        <v>239</v>
      </c>
      <c r="L92" s="795"/>
      <c r="N92" s="795"/>
    </row>
    <row r="93" spans="1:14" s="794" customFormat="1" ht="16.5" customHeight="1">
      <c r="A93" s="1024"/>
      <c r="B93" s="1025" t="s">
        <v>547</v>
      </c>
      <c r="C93" s="898"/>
      <c r="D93" s="898"/>
      <c r="E93" s="899" t="s">
        <v>172</v>
      </c>
      <c r="F93" s="1026"/>
      <c r="G93" s="1027"/>
      <c r="H93" s="1028"/>
      <c r="I93" s="865"/>
      <c r="J93" s="865"/>
      <c r="N93" s="795"/>
    </row>
    <row r="94" spans="1:14" s="794" customFormat="1" ht="15" customHeight="1">
      <c r="A94" s="1024"/>
      <c r="B94" s="992" t="s">
        <v>548</v>
      </c>
      <c r="C94" s="898"/>
      <c r="D94" s="898"/>
      <c r="E94" s="899" t="s">
        <v>172</v>
      </c>
      <c r="F94" s="1026"/>
      <c r="G94" s="1027"/>
      <c r="H94" s="1028"/>
      <c r="I94" s="865"/>
      <c r="J94" s="865"/>
      <c r="N94" s="795"/>
    </row>
    <row r="95" spans="1:14" s="794" customFormat="1" ht="138" customHeight="1" thickBot="1">
      <c r="A95" s="842"/>
      <c r="B95" s="843" t="s">
        <v>549</v>
      </c>
      <c r="C95" s="844"/>
      <c r="D95" s="844"/>
      <c r="E95" s="903" t="s">
        <v>172</v>
      </c>
      <c r="F95" s="1029"/>
      <c r="G95" s="1030"/>
      <c r="H95" s="1031"/>
      <c r="I95" s="1010"/>
      <c r="J95" s="1010"/>
      <c r="N95" s="795"/>
    </row>
    <row r="96" spans="1:14" s="794" customFormat="1" ht="32.25" customHeight="1">
      <c r="A96" s="888" t="s">
        <v>504</v>
      </c>
      <c r="B96" s="889" t="s">
        <v>505</v>
      </c>
      <c r="C96" s="855" t="s">
        <v>172</v>
      </c>
      <c r="D96" s="855"/>
      <c r="E96" s="890"/>
      <c r="F96" s="891" t="s">
        <v>239</v>
      </c>
      <c r="G96" s="1032"/>
      <c r="H96" s="874"/>
      <c r="I96" s="891" t="s">
        <v>239</v>
      </c>
      <c r="J96" s="891" t="s">
        <v>239</v>
      </c>
      <c r="N96" s="795"/>
    </row>
    <row r="97" spans="1:14" s="794" customFormat="1" ht="32.25" customHeight="1">
      <c r="A97" s="896" t="s">
        <v>506</v>
      </c>
      <c r="B97" s="897" t="s">
        <v>507</v>
      </c>
      <c r="C97" s="898" t="s">
        <v>172</v>
      </c>
      <c r="D97" s="898"/>
      <c r="E97" s="899"/>
      <c r="F97" s="900" t="s">
        <v>239</v>
      </c>
      <c r="G97" s="1033"/>
      <c r="H97" s="878"/>
      <c r="I97" s="900" t="s">
        <v>239</v>
      </c>
      <c r="J97" s="900" t="s">
        <v>239</v>
      </c>
      <c r="N97" s="795"/>
    </row>
    <row r="98" spans="1:14" s="794" customFormat="1" ht="32.25" customHeight="1">
      <c r="A98" s="896" t="s">
        <v>508</v>
      </c>
      <c r="B98" s="897" t="s">
        <v>509</v>
      </c>
      <c r="C98" s="898" t="s">
        <v>172</v>
      </c>
      <c r="D98" s="898"/>
      <c r="E98" s="899"/>
      <c r="F98" s="900" t="s">
        <v>239</v>
      </c>
      <c r="G98" s="1033"/>
      <c r="H98" s="878"/>
      <c r="I98" s="900" t="s">
        <v>239</v>
      </c>
      <c r="J98" s="900" t="s">
        <v>239</v>
      </c>
      <c r="N98" s="795"/>
    </row>
    <row r="99" spans="1:14" s="794" customFormat="1" ht="32.25" customHeight="1" thickBot="1">
      <c r="A99" s="901" t="s">
        <v>510</v>
      </c>
      <c r="B99" s="902" t="s">
        <v>511</v>
      </c>
      <c r="C99" s="844" t="s">
        <v>172</v>
      </c>
      <c r="D99" s="844"/>
      <c r="E99" s="903"/>
      <c r="F99" s="904" t="s">
        <v>239</v>
      </c>
      <c r="G99" s="1034"/>
      <c r="H99" s="887"/>
      <c r="I99" s="904" t="s">
        <v>239</v>
      </c>
      <c r="J99" s="904" t="s">
        <v>239</v>
      </c>
      <c r="N99" s="795"/>
    </row>
    <row r="100" spans="1:14" s="794" customFormat="1" ht="32.25" thickBot="1">
      <c r="A100" s="804" t="s">
        <v>512</v>
      </c>
      <c r="B100" s="1000" t="s">
        <v>513</v>
      </c>
      <c r="C100" s="906" t="s">
        <v>172</v>
      </c>
      <c r="D100" s="906"/>
      <c r="E100" s="907"/>
      <c r="F100" s="810" t="s">
        <v>239</v>
      </c>
      <c r="G100" s="808"/>
      <c r="H100" s="1001"/>
      <c r="I100" s="810" t="s">
        <v>239</v>
      </c>
      <c r="J100" s="810" t="s">
        <v>239</v>
      </c>
      <c r="N100" s="795"/>
    </row>
    <row r="101" spans="1:14" s="794" customFormat="1" ht="221.25" thickBot="1">
      <c r="A101" s="911" t="s">
        <v>518</v>
      </c>
      <c r="B101" s="1140" t="s">
        <v>519</v>
      </c>
      <c r="C101" s="883"/>
      <c r="D101" s="883" t="s">
        <v>172</v>
      </c>
      <c r="E101" s="1036"/>
      <c r="F101" s="1141" t="s">
        <v>569</v>
      </c>
      <c r="G101" s="1142" t="s">
        <v>172</v>
      </c>
      <c r="H101" s="1143"/>
      <c r="I101" s="1012" t="s">
        <v>239</v>
      </c>
      <c r="J101" s="1012" t="s">
        <v>239</v>
      </c>
      <c r="N101" s="795"/>
    </row>
    <row r="102" spans="1:14" s="925" customFormat="1" ht="33" thickBot="1">
      <c r="A102" s="918" t="s">
        <v>520</v>
      </c>
      <c r="B102" s="919" t="s">
        <v>521</v>
      </c>
      <c r="C102" s="920"/>
      <c r="D102" s="920"/>
      <c r="E102" s="1037"/>
      <c r="F102" s="1038" t="s">
        <v>238</v>
      </c>
      <c r="G102" s="1039"/>
      <c r="H102" s="1040"/>
      <c r="I102" s="1041" t="s">
        <v>239</v>
      </c>
      <c r="J102" s="1042" t="s">
        <v>239</v>
      </c>
      <c r="N102" s="926"/>
    </row>
    <row r="103" spans="1:14" s="925" customFormat="1" ht="19.5" hidden="1">
      <c r="A103" s="927"/>
      <c r="B103" s="928"/>
      <c r="C103" s="929"/>
      <c r="D103" s="929"/>
      <c r="E103" s="929"/>
      <c r="F103" s="930"/>
      <c r="G103" s="930"/>
      <c r="H103" s="931"/>
      <c r="N103" s="926"/>
    </row>
    <row r="104" spans="1:14" s="934" customFormat="1" ht="30.75" hidden="1" customHeight="1">
      <c r="A104" s="932" t="s">
        <v>522</v>
      </c>
      <c r="B104" s="933"/>
      <c r="C104" s="933"/>
      <c r="D104" s="933"/>
      <c r="E104" s="933"/>
      <c r="F104" s="933"/>
      <c r="G104" s="933"/>
      <c r="H104" s="933"/>
      <c r="I104" s="933"/>
      <c r="J104" s="933"/>
      <c r="N104" s="935"/>
    </row>
    <row r="105" spans="1:14" s="934" customFormat="1" ht="39" hidden="1" customHeight="1">
      <c r="A105" s="936"/>
      <c r="B105" s="936"/>
      <c r="C105" s="937"/>
      <c r="D105" s="937"/>
      <c r="E105" s="937"/>
      <c r="F105" s="938"/>
      <c r="G105" s="939"/>
      <c r="H105" s="936" t="s">
        <v>466</v>
      </c>
      <c r="I105" s="936"/>
      <c r="J105" s="939" t="s">
        <v>467</v>
      </c>
      <c r="N105" s="935"/>
    </row>
    <row r="106" spans="1:14" s="934" customFormat="1" ht="19.5" hidden="1" customHeight="1">
      <c r="A106" s="940" t="e">
        <f>+#REF!</f>
        <v>#REF!</v>
      </c>
      <c r="B106" s="941"/>
      <c r="C106" s="942"/>
      <c r="D106" s="942"/>
      <c r="E106" s="942"/>
      <c r="F106" s="943"/>
      <c r="G106" s="944"/>
      <c r="H106" s="945"/>
      <c r="I106" s="945"/>
      <c r="J106" s="946"/>
      <c r="N106" s="935"/>
    </row>
    <row r="107" spans="1:14" s="934" customFormat="1" ht="19.5" hidden="1" customHeight="1">
      <c r="A107" s="947" t="e">
        <f>+#REF!</f>
        <v>#REF!</v>
      </c>
      <c r="B107" s="947"/>
      <c r="C107" s="942"/>
      <c r="D107" s="942"/>
      <c r="E107" s="942"/>
      <c r="F107" s="943"/>
      <c r="G107" s="944"/>
      <c r="H107" s="945"/>
      <c r="I107" s="945"/>
      <c r="J107" s="946"/>
      <c r="N107" s="935"/>
    </row>
    <row r="108" spans="1:14" s="934" customFormat="1" ht="19.5" hidden="1" customHeight="1">
      <c r="A108" s="947" t="str">
        <f>+A77</f>
        <v xml:space="preserve">Registro Mercantil-  Persona Natural </v>
      </c>
      <c r="B108" s="947"/>
      <c r="C108" s="942"/>
      <c r="D108" s="942"/>
      <c r="E108" s="942"/>
      <c r="F108" s="943"/>
      <c r="G108" s="944"/>
      <c r="H108" s="945"/>
      <c r="I108" s="945"/>
      <c r="J108" s="946"/>
      <c r="N108" s="935"/>
    </row>
    <row r="109" spans="1:14" s="934" customFormat="1" ht="19.5" hidden="1" customHeight="1">
      <c r="A109" s="948" t="str">
        <f>+A82</f>
        <v>Cedula de ciudadanía Representante Legal</v>
      </c>
      <c r="B109" s="948"/>
      <c r="C109" s="942"/>
      <c r="D109" s="942"/>
      <c r="E109" s="942"/>
      <c r="F109" s="943"/>
      <c r="G109" s="944"/>
      <c r="H109" s="945"/>
      <c r="I109" s="945"/>
      <c r="J109" s="946"/>
      <c r="N109" s="935"/>
    </row>
    <row r="110" spans="1:14" s="934" customFormat="1" ht="19.5" hidden="1" customHeight="1">
      <c r="A110" s="948" t="str">
        <f>+A83</f>
        <v>RUP Registro Único del Proponente (30 Días)</v>
      </c>
      <c r="B110" s="948"/>
      <c r="C110" s="942"/>
      <c r="D110" s="942"/>
      <c r="E110" s="942"/>
      <c r="F110" s="943"/>
      <c r="G110" s="944"/>
      <c r="H110" s="945"/>
      <c r="I110" s="945"/>
      <c r="J110" s="946"/>
      <c r="N110" s="935"/>
    </row>
    <row r="111" spans="1:14" s="934" customFormat="1" ht="19.5" hidden="1" customHeight="1">
      <c r="A111" s="940" t="str">
        <f>+A88</f>
        <v>MULTAS CON FONADE</v>
      </c>
      <c r="B111" s="941"/>
      <c r="C111" s="942"/>
      <c r="D111" s="942"/>
      <c r="E111" s="942"/>
      <c r="F111" s="943"/>
      <c r="G111" s="944"/>
      <c r="H111" s="945"/>
      <c r="I111" s="945"/>
      <c r="J111" s="946"/>
      <c r="N111" s="935"/>
    </row>
    <row r="112" spans="1:14" s="934" customFormat="1" ht="19.5" hidden="1" customHeight="1">
      <c r="A112" s="940" t="str">
        <f>+A89</f>
        <v xml:space="preserve">Otros documentos </v>
      </c>
      <c r="B112" s="941"/>
      <c r="C112" s="942"/>
      <c r="D112" s="942"/>
      <c r="E112" s="942"/>
      <c r="F112" s="943"/>
      <c r="G112" s="944"/>
      <c r="H112" s="945"/>
      <c r="I112" s="945"/>
      <c r="J112" s="946"/>
      <c r="N112" s="935"/>
    </row>
    <row r="113" spans="1:14" s="934" customFormat="1" ht="19.5" hidden="1" customHeight="1">
      <c r="A113" s="940" t="str">
        <f>+A92</f>
        <v xml:space="preserve">Certificado de pagos al Sistema de Seguridad Social y Aportes Parafiscales </v>
      </c>
      <c r="B113" s="941"/>
      <c r="C113" s="942"/>
      <c r="D113" s="942"/>
      <c r="E113" s="942"/>
      <c r="F113" s="943"/>
      <c r="G113" s="944"/>
      <c r="H113" s="945"/>
      <c r="I113" s="945"/>
      <c r="J113" s="946"/>
      <c r="N113" s="935"/>
    </row>
    <row r="114" spans="1:14" s="934" customFormat="1" ht="19.5" hidden="1" customHeight="1">
      <c r="A114" s="940" t="str">
        <f t="shared" ref="A114:A119" si="0">+A96</f>
        <v>Antecedentes Judiciales</v>
      </c>
      <c r="B114" s="941"/>
      <c r="C114" s="942"/>
      <c r="D114" s="942"/>
      <c r="E114" s="942"/>
      <c r="F114" s="943"/>
      <c r="G114" s="944"/>
      <c r="H114" s="945"/>
      <c r="I114" s="945"/>
      <c r="J114" s="946"/>
      <c r="N114" s="935"/>
    </row>
    <row r="115" spans="1:14" s="934" customFormat="1" ht="19.5" hidden="1" customHeight="1">
      <c r="A115" s="940" t="str">
        <f t="shared" si="0"/>
        <v>Antecedentes Contraloría</v>
      </c>
      <c r="B115" s="941"/>
      <c r="C115" s="942"/>
      <c r="D115" s="942"/>
      <c r="E115" s="942"/>
      <c r="F115" s="943"/>
      <c r="G115" s="944"/>
      <c r="H115" s="945"/>
      <c r="I115" s="945"/>
      <c r="J115" s="946"/>
      <c r="N115" s="935"/>
    </row>
    <row r="116" spans="1:14" s="934" customFormat="1" ht="19.5" hidden="1" customHeight="1">
      <c r="A116" s="948" t="str">
        <f t="shared" si="0"/>
        <v>Antecedentes Procuraduría</v>
      </c>
      <c r="B116" s="948"/>
      <c r="C116" s="942"/>
      <c r="D116" s="942"/>
      <c r="E116" s="942"/>
      <c r="F116" s="943"/>
      <c r="G116" s="944"/>
      <c r="H116" s="945"/>
      <c r="I116" s="945"/>
      <c r="J116" s="946"/>
      <c r="N116" s="935"/>
    </row>
    <row r="117" spans="1:14" s="934" customFormat="1" ht="19.5" hidden="1" customHeight="1">
      <c r="A117" s="940" t="str">
        <f t="shared" si="0"/>
        <v>Verificación de Medidas correctivas</v>
      </c>
      <c r="B117" s="941"/>
      <c r="C117" s="942"/>
      <c r="D117" s="942"/>
      <c r="E117" s="942"/>
      <c r="F117" s="943"/>
      <c r="G117" s="944"/>
      <c r="H117" s="945"/>
      <c r="I117" s="945"/>
      <c r="J117" s="946"/>
      <c r="N117" s="935"/>
    </row>
    <row r="118" spans="1:14" s="934" customFormat="1" ht="19.5" hidden="1" customHeight="1">
      <c r="A118" s="940" t="str">
        <f t="shared" si="0"/>
        <v>Ofac</v>
      </c>
      <c r="B118" s="941"/>
      <c r="C118" s="942"/>
      <c r="D118" s="942"/>
      <c r="E118" s="942"/>
      <c r="F118" s="943"/>
      <c r="G118" s="944"/>
      <c r="H118" s="945"/>
      <c r="I118" s="945"/>
      <c r="J118" s="946"/>
      <c r="N118" s="935"/>
    </row>
    <row r="119" spans="1:14" s="934" customFormat="1" ht="19.5" hidden="1" customHeight="1" thickBot="1">
      <c r="A119" s="948" t="str">
        <f t="shared" si="0"/>
        <v xml:space="preserve">Manifestación de No Incursión en Prácticas Anticompetitivas (Formato 19) </v>
      </c>
      <c r="B119" s="948"/>
      <c r="C119" s="942"/>
      <c r="D119" s="942"/>
      <c r="E119" s="942"/>
      <c r="F119" s="943"/>
      <c r="G119" s="944"/>
      <c r="H119" s="945"/>
      <c r="I119" s="945"/>
      <c r="J119" s="946"/>
      <c r="N119" s="935"/>
    </row>
    <row r="120" spans="1:14" ht="27" hidden="1" customHeight="1" thickBot="1">
      <c r="A120" s="949" t="s">
        <v>523</v>
      </c>
      <c r="B120" s="950"/>
      <c r="C120" s="951"/>
      <c r="D120" s="951"/>
      <c r="E120" s="951"/>
      <c r="F120" s="952"/>
      <c r="G120" s="953"/>
      <c r="H120" s="954"/>
      <c r="I120" s="954"/>
      <c r="J120" s="924"/>
    </row>
    <row r="121" spans="1:14" ht="16.5" hidden="1">
      <c r="A121" s="955" t="s">
        <v>524</v>
      </c>
      <c r="B121" s="956" t="s">
        <v>525</v>
      </c>
      <c r="C121" s="794"/>
      <c r="D121" s="794"/>
      <c r="E121" s="794"/>
      <c r="F121" s="794"/>
      <c r="G121" s="794"/>
      <c r="H121" s="794"/>
      <c r="I121" s="790"/>
      <c r="J121" s="790"/>
    </row>
    <row r="122" spans="1:14" ht="17.25" thickBot="1">
      <c r="A122" s="955"/>
      <c r="B122" s="956"/>
      <c r="C122" s="794"/>
      <c r="D122" s="794"/>
      <c r="E122" s="794"/>
      <c r="F122" s="794"/>
      <c r="G122" s="794"/>
      <c r="H122" s="794"/>
      <c r="I122" s="790"/>
      <c r="J122" s="790"/>
    </row>
    <row r="123" spans="1:14" ht="20.25" thickBot="1">
      <c r="A123" s="957" t="s">
        <v>570</v>
      </c>
      <c r="B123" s="958"/>
      <c r="C123" s="958"/>
      <c r="D123" s="958"/>
      <c r="E123" s="958"/>
      <c r="F123" s="958"/>
      <c r="G123" s="958"/>
      <c r="H123" s="958"/>
      <c r="I123" s="958"/>
      <c r="J123" s="958"/>
      <c r="K123" s="961"/>
    </row>
    <row r="124" spans="1:14" ht="39" customHeight="1" thickBot="1">
      <c r="A124" s="936" t="s">
        <v>526</v>
      </c>
      <c r="B124" s="1045"/>
      <c r="C124" s="957" t="s">
        <v>527</v>
      </c>
      <c r="D124" s="958"/>
      <c r="E124" s="958"/>
      <c r="F124" s="961"/>
      <c r="G124" s="957" t="s">
        <v>466</v>
      </c>
      <c r="H124" s="958"/>
      <c r="I124" s="961"/>
      <c r="J124" s="962" t="s">
        <v>467</v>
      </c>
      <c r="K124" s="1049"/>
    </row>
    <row r="125" spans="1:14" ht="16.5" thickBot="1">
      <c r="A125" s="1050" t="str">
        <f>+A76</f>
        <v>Nombre Proveedor Secop II</v>
      </c>
      <c r="B125" s="1051"/>
      <c r="C125" s="1052" t="s">
        <v>239</v>
      </c>
      <c r="D125" s="965"/>
      <c r="E125" s="965"/>
      <c r="F125" s="1053"/>
      <c r="G125" s="1144" t="s">
        <v>239</v>
      </c>
      <c r="H125" s="1133"/>
      <c r="I125" s="1145"/>
      <c r="J125" s="1146" t="s">
        <v>239</v>
      </c>
      <c r="K125" s="972"/>
    </row>
    <row r="126" spans="1:14" ht="16.5" thickBot="1">
      <c r="A126" s="1058" t="str">
        <f>+A77</f>
        <v xml:space="preserve">Registro Mercantil-  Persona Natural </v>
      </c>
      <c r="B126" s="940"/>
      <c r="C126" s="1059" t="s">
        <v>239</v>
      </c>
      <c r="D126" s="973"/>
      <c r="E126" s="973"/>
      <c r="F126" s="1060"/>
      <c r="G126" s="1144" t="s">
        <v>239</v>
      </c>
      <c r="H126" s="1133"/>
      <c r="I126" s="1145"/>
      <c r="J126" s="1147" t="s">
        <v>239</v>
      </c>
      <c r="K126" s="972"/>
    </row>
    <row r="127" spans="1:14" ht="16.5" thickBot="1">
      <c r="A127" s="1058" t="str">
        <f>+A82</f>
        <v>Cedula de ciudadanía Representante Legal</v>
      </c>
      <c r="B127" s="940"/>
      <c r="C127" s="1059" t="s">
        <v>239</v>
      </c>
      <c r="D127" s="973"/>
      <c r="E127" s="973"/>
      <c r="F127" s="1060"/>
      <c r="G127" s="1144" t="s">
        <v>239</v>
      </c>
      <c r="H127" s="1133"/>
      <c r="I127" s="1145"/>
      <c r="J127" s="1147" t="s">
        <v>239</v>
      </c>
      <c r="K127" s="972"/>
    </row>
    <row r="128" spans="1:14" ht="16.5" thickBot="1">
      <c r="A128" s="1064" t="str">
        <f>+A83</f>
        <v>RUP Registro Único del Proponente (30 Días)</v>
      </c>
      <c r="B128" s="1065"/>
      <c r="C128" s="1059" t="s">
        <v>239</v>
      </c>
      <c r="D128" s="973"/>
      <c r="E128" s="973"/>
      <c r="F128" s="1060"/>
      <c r="G128" s="1144" t="s">
        <v>239</v>
      </c>
      <c r="H128" s="1133"/>
      <c r="I128" s="1145"/>
      <c r="J128" s="1147" t="s">
        <v>239</v>
      </c>
      <c r="K128" s="972"/>
    </row>
    <row r="129" spans="1:21" ht="15.75" customHeight="1">
      <c r="A129" s="1064" t="str">
        <f>+A88</f>
        <v>MULTAS CON FONADE</v>
      </c>
      <c r="B129" s="1065"/>
      <c r="C129" s="1059" t="s">
        <v>239</v>
      </c>
      <c r="D129" s="973"/>
      <c r="E129" s="973"/>
      <c r="F129" s="1060"/>
      <c r="G129" s="1144" t="s">
        <v>239</v>
      </c>
      <c r="H129" s="1133"/>
      <c r="I129" s="1145"/>
      <c r="J129" s="1147" t="s">
        <v>239</v>
      </c>
      <c r="K129" s="972"/>
    </row>
    <row r="130" spans="1:21" ht="41.25" customHeight="1" thickBot="1">
      <c r="A130" s="1066" t="str">
        <f>+A89</f>
        <v xml:space="preserve">Otros documentos </v>
      </c>
      <c r="B130" s="1067"/>
      <c r="C130" s="1059" t="s">
        <v>556</v>
      </c>
      <c r="D130" s="973"/>
      <c r="E130" s="973"/>
      <c r="F130" s="1060"/>
      <c r="G130" s="1148" t="s">
        <v>571</v>
      </c>
      <c r="H130" s="1149"/>
      <c r="I130" s="1150"/>
      <c r="J130" s="1151" t="s">
        <v>571</v>
      </c>
      <c r="K130" s="972"/>
      <c r="P130" s="1068"/>
      <c r="Q130" s="1068"/>
      <c r="R130" s="1068"/>
      <c r="S130" s="1068"/>
      <c r="T130" s="1069"/>
      <c r="U130" s="1069"/>
    </row>
    <row r="131" spans="1:21" ht="16.5" thickBot="1">
      <c r="A131" s="1066" t="str">
        <f>+A92</f>
        <v xml:space="preserve">Certificado de pagos al Sistema de Seguridad Social y Aportes Parafiscales </v>
      </c>
      <c r="B131" s="1067"/>
      <c r="C131" s="1059" t="s">
        <v>238</v>
      </c>
      <c r="D131" s="973"/>
      <c r="E131" s="973"/>
      <c r="F131" s="1060"/>
      <c r="G131" s="1144" t="s">
        <v>239</v>
      </c>
      <c r="H131" s="1133"/>
      <c r="I131" s="1145"/>
      <c r="J131" s="1147" t="s">
        <v>239</v>
      </c>
      <c r="K131" s="972"/>
    </row>
    <row r="132" spans="1:21" ht="16.5" thickBot="1">
      <c r="A132" s="1066" t="str">
        <f t="shared" ref="A132:A137" si="1">+A96</f>
        <v>Antecedentes Judiciales</v>
      </c>
      <c r="B132" s="1067"/>
      <c r="C132" s="1059" t="s">
        <v>239</v>
      </c>
      <c r="D132" s="973"/>
      <c r="E132" s="973"/>
      <c r="F132" s="1060"/>
      <c r="G132" s="1144" t="s">
        <v>239</v>
      </c>
      <c r="H132" s="1133"/>
      <c r="I132" s="1145"/>
      <c r="J132" s="1147" t="s">
        <v>239</v>
      </c>
      <c r="K132" s="972"/>
    </row>
    <row r="133" spans="1:21" ht="16.5" thickBot="1">
      <c r="A133" s="1066" t="str">
        <f t="shared" si="1"/>
        <v>Antecedentes Contraloría</v>
      </c>
      <c r="B133" s="1067"/>
      <c r="C133" s="1059" t="s">
        <v>239</v>
      </c>
      <c r="D133" s="973"/>
      <c r="E133" s="973"/>
      <c r="F133" s="1060"/>
      <c r="G133" s="1144" t="s">
        <v>239</v>
      </c>
      <c r="H133" s="1133"/>
      <c r="I133" s="1145"/>
      <c r="J133" s="1147" t="s">
        <v>239</v>
      </c>
      <c r="K133" s="972"/>
    </row>
    <row r="134" spans="1:21" ht="16.5" thickBot="1">
      <c r="A134" s="1066" t="str">
        <f t="shared" si="1"/>
        <v>Antecedentes Procuraduría</v>
      </c>
      <c r="B134" s="1067"/>
      <c r="C134" s="1059" t="s">
        <v>239</v>
      </c>
      <c r="D134" s="973"/>
      <c r="E134" s="973"/>
      <c r="F134" s="1060"/>
      <c r="G134" s="1144" t="s">
        <v>239</v>
      </c>
      <c r="H134" s="1133"/>
      <c r="I134" s="1145"/>
      <c r="J134" s="1147" t="s">
        <v>239</v>
      </c>
      <c r="K134" s="972"/>
    </row>
    <row r="135" spans="1:21" ht="15.75" customHeight="1" thickBot="1">
      <c r="A135" s="1064" t="str">
        <f t="shared" si="1"/>
        <v>Verificación de Medidas correctivas</v>
      </c>
      <c r="B135" s="1065"/>
      <c r="C135" s="1059" t="s">
        <v>239</v>
      </c>
      <c r="D135" s="973"/>
      <c r="E135" s="973"/>
      <c r="F135" s="1060"/>
      <c r="G135" s="1144" t="s">
        <v>239</v>
      </c>
      <c r="H135" s="1133"/>
      <c r="I135" s="1145"/>
      <c r="J135" s="1147" t="s">
        <v>239</v>
      </c>
      <c r="K135" s="972"/>
    </row>
    <row r="136" spans="1:21" ht="16.5" thickBot="1">
      <c r="A136" s="1066" t="str">
        <f t="shared" si="1"/>
        <v>Ofac</v>
      </c>
      <c r="B136" s="1067"/>
      <c r="C136" s="1059" t="s">
        <v>239</v>
      </c>
      <c r="D136" s="973"/>
      <c r="E136" s="973"/>
      <c r="F136" s="1060"/>
      <c r="G136" s="1144" t="s">
        <v>239</v>
      </c>
      <c r="H136" s="1133"/>
      <c r="I136" s="1145"/>
      <c r="J136" s="1147" t="s">
        <v>239</v>
      </c>
      <c r="K136" s="972"/>
    </row>
    <row r="137" spans="1:21" ht="16.5" thickBot="1">
      <c r="A137" s="1066" t="str">
        <f t="shared" si="1"/>
        <v xml:space="preserve">Manifestación de No Incursión en Prácticas Anticompetitivas (Formato 19) </v>
      </c>
      <c r="B137" s="1067"/>
      <c r="C137" s="1059" t="s">
        <v>238</v>
      </c>
      <c r="D137" s="973"/>
      <c r="E137" s="973"/>
      <c r="F137" s="1060"/>
      <c r="G137" s="1144" t="s">
        <v>239</v>
      </c>
      <c r="H137" s="1133"/>
      <c r="I137" s="1145"/>
      <c r="J137" s="1147" t="s">
        <v>239</v>
      </c>
      <c r="K137" s="972"/>
    </row>
    <row r="138" spans="1:21" ht="33" thickBot="1">
      <c r="A138" s="977" t="s">
        <v>523</v>
      </c>
      <c r="B138" s="1073"/>
      <c r="C138" s="1152" t="s">
        <v>238</v>
      </c>
      <c r="D138" s="1153"/>
      <c r="E138" s="1153"/>
      <c r="F138" s="1154"/>
      <c r="G138" s="1155" t="s">
        <v>239</v>
      </c>
      <c r="H138" s="1156"/>
      <c r="I138" s="1157"/>
      <c r="J138" s="1079" t="s">
        <v>239</v>
      </c>
      <c r="K138" s="982"/>
    </row>
    <row r="139" spans="1:21" s="794" customFormat="1" ht="19.5" customHeight="1">
      <c r="A139" s="790"/>
      <c r="B139" s="791"/>
      <c r="C139" s="790"/>
      <c r="D139" s="790"/>
      <c r="E139" s="790"/>
      <c r="F139" s="792"/>
      <c r="G139" s="792"/>
      <c r="H139" s="793"/>
      <c r="I139" s="790"/>
      <c r="J139" s="790"/>
      <c r="N139" s="795"/>
    </row>
    <row r="140" spans="1:21" s="794" customFormat="1" ht="19.5" customHeight="1" thickBot="1">
      <c r="A140" s="790"/>
      <c r="B140" s="791"/>
      <c r="C140" s="790"/>
      <c r="D140" s="790"/>
      <c r="E140" s="790"/>
      <c r="F140" s="792"/>
      <c r="G140" s="792"/>
      <c r="H140" s="793"/>
      <c r="I140" s="790"/>
      <c r="J140" s="790"/>
      <c r="N140" s="795"/>
    </row>
    <row r="141" spans="1:21" ht="87" customHeight="1" thickBot="1">
      <c r="A141" s="796" t="s">
        <v>572</v>
      </c>
      <c r="B141" s="797"/>
      <c r="C141" s="797"/>
      <c r="D141" s="797"/>
      <c r="E141" s="797"/>
      <c r="F141" s="797"/>
      <c r="G141" s="797"/>
      <c r="H141" s="797"/>
      <c r="I141" s="797"/>
      <c r="J141" s="798"/>
    </row>
    <row r="142" spans="1:21" ht="30.75" customHeight="1" thickBot="1">
      <c r="A142" s="799" t="s">
        <v>462</v>
      </c>
      <c r="B142" s="799" t="s">
        <v>463</v>
      </c>
      <c r="C142" s="799" t="s">
        <v>21</v>
      </c>
      <c r="D142" s="799" t="s">
        <v>464</v>
      </c>
      <c r="E142" s="799" t="s">
        <v>150</v>
      </c>
      <c r="F142" s="799" t="s">
        <v>465</v>
      </c>
      <c r="G142" s="985" t="s">
        <v>21</v>
      </c>
      <c r="H142" s="984" t="s">
        <v>464</v>
      </c>
      <c r="I142" s="983" t="s">
        <v>466</v>
      </c>
      <c r="J142" s="983" t="s">
        <v>467</v>
      </c>
    </row>
    <row r="143" spans="1:21" ht="30.75" customHeight="1" thickBot="1">
      <c r="A143" s="1158" t="s">
        <v>468</v>
      </c>
      <c r="B143" s="1159" t="s">
        <v>469</v>
      </c>
      <c r="C143" s="872" t="s">
        <v>172</v>
      </c>
      <c r="D143" s="872"/>
      <c r="E143" s="872"/>
      <c r="F143" s="1160" t="s">
        <v>239</v>
      </c>
      <c r="G143" s="808"/>
      <c r="H143" s="809"/>
      <c r="I143" s="1161" t="s">
        <v>239</v>
      </c>
      <c r="J143" s="1161" t="s">
        <v>239</v>
      </c>
    </row>
    <row r="144" spans="1:21" s="794" customFormat="1" ht="22.5" customHeight="1">
      <c r="A144" s="870" t="s">
        <v>573</v>
      </c>
      <c r="B144" s="854" t="s">
        <v>530</v>
      </c>
      <c r="C144" s="855" t="s">
        <v>172</v>
      </c>
      <c r="D144" s="1081"/>
      <c r="E144" s="1081"/>
      <c r="F144" s="1162" t="s">
        <v>239</v>
      </c>
      <c r="G144" s="1163"/>
      <c r="H144" s="1164"/>
      <c r="I144" s="857" t="s">
        <v>239</v>
      </c>
      <c r="J144" s="857" t="s">
        <v>239</v>
      </c>
      <c r="N144" s="795"/>
    </row>
    <row r="145" spans="1:14" s="794" customFormat="1" ht="29.25" customHeight="1">
      <c r="A145" s="879"/>
      <c r="B145" s="992" t="s">
        <v>531</v>
      </c>
      <c r="C145" s="898" t="s">
        <v>172</v>
      </c>
      <c r="D145" s="993"/>
      <c r="E145" s="993"/>
      <c r="F145" s="1165"/>
      <c r="G145" s="1166"/>
      <c r="H145" s="1167"/>
      <c r="I145" s="865"/>
      <c r="J145" s="865"/>
      <c r="N145" s="795"/>
    </row>
    <row r="146" spans="1:14" s="794" customFormat="1" ht="22.5" customHeight="1">
      <c r="A146" s="879"/>
      <c r="B146" s="992" t="s">
        <v>532</v>
      </c>
      <c r="C146" s="898" t="s">
        <v>172</v>
      </c>
      <c r="D146" s="993"/>
      <c r="E146" s="993"/>
      <c r="F146" s="1165"/>
      <c r="G146" s="1166"/>
      <c r="H146" s="1167"/>
      <c r="I146" s="865"/>
      <c r="J146" s="865"/>
      <c r="N146" s="795"/>
    </row>
    <row r="147" spans="1:14" s="794" customFormat="1" ht="22.5" customHeight="1">
      <c r="A147" s="879"/>
      <c r="B147" s="992" t="s">
        <v>533</v>
      </c>
      <c r="C147" s="898" t="s">
        <v>172</v>
      </c>
      <c r="D147" s="993"/>
      <c r="E147" s="993"/>
      <c r="F147" s="1165"/>
      <c r="G147" s="1166"/>
      <c r="H147" s="1167"/>
      <c r="I147" s="865"/>
      <c r="J147" s="865"/>
      <c r="N147" s="795"/>
    </row>
    <row r="148" spans="1:14" s="794" customFormat="1" ht="15.75" customHeight="1" thickBot="1">
      <c r="A148" s="881"/>
      <c r="B148" s="843" t="s">
        <v>534</v>
      </c>
      <c r="C148" s="844" t="s">
        <v>172</v>
      </c>
      <c r="D148" s="1168"/>
      <c r="E148" s="1168"/>
      <c r="F148" s="1169"/>
      <c r="G148" s="1170"/>
      <c r="H148" s="1171"/>
      <c r="I148" s="1010"/>
      <c r="J148" s="1010"/>
      <c r="N148" s="795"/>
    </row>
    <row r="149" spans="1:14" s="794" customFormat="1" ht="50.25" customHeight="1" thickBot="1">
      <c r="A149" s="1172" t="s">
        <v>516</v>
      </c>
      <c r="B149" s="1173" t="s">
        <v>517</v>
      </c>
      <c r="C149" s="863" t="s">
        <v>172</v>
      </c>
      <c r="D149" s="863"/>
      <c r="E149" s="988"/>
      <c r="F149" s="1174" t="s">
        <v>239</v>
      </c>
      <c r="G149" s="1175"/>
      <c r="H149" s="1176"/>
      <c r="I149" s="810" t="s">
        <v>239</v>
      </c>
      <c r="J149" s="1012" t="s">
        <v>239</v>
      </c>
      <c r="N149" s="795"/>
    </row>
    <row r="150" spans="1:14" s="794" customFormat="1" ht="15" customHeight="1">
      <c r="A150" s="870" t="s">
        <v>185</v>
      </c>
      <c r="B150" s="1177" t="s">
        <v>535</v>
      </c>
      <c r="C150" s="855" t="s">
        <v>172</v>
      </c>
      <c r="D150" s="855"/>
      <c r="E150" s="855"/>
      <c r="F150" s="1128" t="s">
        <v>239</v>
      </c>
      <c r="G150" s="1178"/>
      <c r="H150" s="1164"/>
      <c r="I150" s="857" t="s">
        <v>239</v>
      </c>
      <c r="J150" s="857" t="s">
        <v>239</v>
      </c>
      <c r="N150" s="795"/>
    </row>
    <row r="151" spans="1:14" s="794" customFormat="1" ht="15" customHeight="1">
      <c r="A151" s="879"/>
      <c r="B151" s="1006" t="s">
        <v>536</v>
      </c>
      <c r="C151" s="898" t="s">
        <v>172</v>
      </c>
      <c r="D151" s="898"/>
      <c r="E151" s="898"/>
      <c r="F151" s="1129"/>
      <c r="G151" s="1179"/>
      <c r="H151" s="1167"/>
      <c r="I151" s="865"/>
      <c r="J151" s="865"/>
      <c r="N151" s="795"/>
    </row>
    <row r="152" spans="1:14" s="794" customFormat="1" ht="15" customHeight="1">
      <c r="A152" s="879"/>
      <c r="B152" s="1006" t="s">
        <v>537</v>
      </c>
      <c r="C152" s="898"/>
      <c r="D152" s="898"/>
      <c r="E152" s="898"/>
      <c r="F152" s="1129"/>
      <c r="G152" s="1179"/>
      <c r="H152" s="1167"/>
      <c r="I152" s="865"/>
      <c r="J152" s="865"/>
      <c r="N152" s="795"/>
    </row>
    <row r="153" spans="1:14" s="794" customFormat="1" ht="15" customHeight="1">
      <c r="A153" s="879"/>
      <c r="B153" s="1006" t="s">
        <v>538</v>
      </c>
      <c r="C153" s="898" t="s">
        <v>172</v>
      </c>
      <c r="D153" s="898"/>
      <c r="E153" s="898"/>
      <c r="F153" s="1129"/>
      <c r="G153" s="1179"/>
      <c r="H153" s="1167"/>
      <c r="I153" s="865"/>
      <c r="J153" s="865"/>
      <c r="N153" s="795"/>
    </row>
    <row r="154" spans="1:14" s="794" customFormat="1" ht="39" thickBot="1">
      <c r="A154" s="1007"/>
      <c r="B154" s="1008" t="s">
        <v>539</v>
      </c>
      <c r="C154" s="996" t="s">
        <v>172</v>
      </c>
      <c r="D154" s="996"/>
      <c r="E154" s="996"/>
      <c r="F154" s="1180" t="s">
        <v>239</v>
      </c>
      <c r="G154" s="1179"/>
      <c r="H154" s="1167"/>
      <c r="I154" s="865"/>
      <c r="J154" s="865"/>
      <c r="N154" s="795"/>
    </row>
    <row r="155" spans="1:14" s="925" customFormat="1" ht="52.5" customHeight="1" thickBot="1">
      <c r="A155" s="908" t="s">
        <v>514</v>
      </c>
      <c r="B155" s="909" t="s">
        <v>515</v>
      </c>
      <c r="C155" s="806" t="s">
        <v>213</v>
      </c>
      <c r="D155" s="906"/>
      <c r="E155" s="906"/>
      <c r="F155" s="916" t="s">
        <v>239</v>
      </c>
      <c r="G155" s="917"/>
      <c r="H155" s="809"/>
      <c r="I155" s="810" t="s">
        <v>239</v>
      </c>
      <c r="J155" s="810" t="s">
        <v>239</v>
      </c>
      <c r="N155" s="926"/>
    </row>
    <row r="156" spans="1:14" s="794" customFormat="1" ht="31.5" customHeight="1">
      <c r="A156" s="1011" t="s">
        <v>540</v>
      </c>
      <c r="B156" s="862" t="s">
        <v>541</v>
      </c>
      <c r="C156" s="863" t="s">
        <v>172</v>
      </c>
      <c r="D156" s="863"/>
      <c r="E156" s="988"/>
      <c r="F156" s="1174" t="s">
        <v>239</v>
      </c>
      <c r="G156" s="1181"/>
      <c r="H156" s="858"/>
      <c r="I156" s="1022" t="s">
        <v>574</v>
      </c>
      <c r="J156" s="1182"/>
      <c r="N156" s="795"/>
    </row>
    <row r="157" spans="1:14" s="794" customFormat="1" ht="33" customHeight="1">
      <c r="A157" s="1011"/>
      <c r="B157" s="992" t="s">
        <v>542</v>
      </c>
      <c r="C157" s="898" t="s">
        <v>213</v>
      </c>
      <c r="D157" s="898"/>
      <c r="E157" s="993"/>
      <c r="F157" s="1012" t="s">
        <v>239</v>
      </c>
      <c r="G157" s="1183"/>
      <c r="H157" s="1184"/>
      <c r="I157" s="1027"/>
      <c r="J157" s="1185"/>
      <c r="N157" s="795"/>
    </row>
    <row r="158" spans="1:14" s="794" customFormat="1" ht="160.5" customHeight="1" thickBot="1">
      <c r="A158" s="1011"/>
      <c r="B158" s="995" t="s">
        <v>543</v>
      </c>
      <c r="C158" s="997"/>
      <c r="D158" s="996" t="s">
        <v>172</v>
      </c>
      <c r="E158" s="997"/>
      <c r="F158" s="1080" t="s">
        <v>575</v>
      </c>
      <c r="G158" s="1186"/>
      <c r="H158" s="1187"/>
      <c r="I158" s="1030"/>
      <c r="J158" s="1139"/>
      <c r="L158" s="795"/>
      <c r="N158" s="795"/>
    </row>
    <row r="159" spans="1:14" s="794" customFormat="1" ht="138.75" customHeight="1">
      <c r="A159" s="812" t="s">
        <v>544</v>
      </c>
      <c r="B159" s="854" t="s">
        <v>576</v>
      </c>
      <c r="C159" s="855"/>
      <c r="D159" s="855" t="s">
        <v>172</v>
      </c>
      <c r="E159" s="1081"/>
      <c r="F159" s="1021" t="s">
        <v>577</v>
      </c>
      <c r="G159" s="1021"/>
      <c r="H159" s="1188"/>
      <c r="I159" s="857" t="s">
        <v>239</v>
      </c>
      <c r="J159" s="857" t="s">
        <v>239</v>
      </c>
      <c r="L159" s="795"/>
      <c r="N159" s="795"/>
    </row>
    <row r="160" spans="1:14" s="794" customFormat="1" ht="16.5" customHeight="1">
      <c r="A160" s="1024"/>
      <c r="B160" s="1025" t="s">
        <v>547</v>
      </c>
      <c r="C160" s="898"/>
      <c r="D160" s="898"/>
      <c r="E160" s="898" t="s">
        <v>172</v>
      </c>
      <c r="F160" s="1026"/>
      <c r="G160" s="1026"/>
      <c r="H160" s="1184"/>
      <c r="I160" s="865"/>
      <c r="J160" s="865"/>
      <c r="N160" s="795"/>
    </row>
    <row r="161" spans="1:14" s="794" customFormat="1" ht="15" customHeight="1">
      <c r="A161" s="1024"/>
      <c r="B161" s="992" t="s">
        <v>548</v>
      </c>
      <c r="C161" s="898"/>
      <c r="D161" s="898"/>
      <c r="E161" s="898" t="s">
        <v>172</v>
      </c>
      <c r="F161" s="1026"/>
      <c r="G161" s="1026"/>
      <c r="H161" s="1184"/>
      <c r="I161" s="865"/>
      <c r="J161" s="865"/>
      <c r="N161" s="795"/>
    </row>
    <row r="162" spans="1:14" s="794" customFormat="1" ht="63" customHeight="1" thickBot="1">
      <c r="A162" s="1120"/>
      <c r="B162" s="995" t="s">
        <v>549</v>
      </c>
      <c r="C162" s="996"/>
      <c r="D162" s="996"/>
      <c r="E162" s="996" t="s">
        <v>172</v>
      </c>
      <c r="F162" s="1029"/>
      <c r="G162" s="1029"/>
      <c r="H162" s="1184"/>
      <c r="I162" s="865"/>
      <c r="J162" s="865"/>
      <c r="N162" s="795"/>
    </row>
    <row r="163" spans="1:14" s="794" customFormat="1" ht="33">
      <c r="A163" s="888" t="s">
        <v>504</v>
      </c>
      <c r="B163" s="889" t="s">
        <v>505</v>
      </c>
      <c r="C163" s="855" t="s">
        <v>172</v>
      </c>
      <c r="D163" s="855"/>
      <c r="E163" s="855"/>
      <c r="F163" s="1189" t="s">
        <v>239</v>
      </c>
      <c r="G163" s="1190"/>
      <c r="H163" s="874"/>
      <c r="I163" s="891" t="s">
        <v>239</v>
      </c>
      <c r="J163" s="891" t="s">
        <v>239</v>
      </c>
      <c r="N163" s="795"/>
    </row>
    <row r="164" spans="1:14" s="794" customFormat="1" ht="33">
      <c r="A164" s="896" t="s">
        <v>506</v>
      </c>
      <c r="B164" s="897" t="s">
        <v>507</v>
      </c>
      <c r="C164" s="898" t="s">
        <v>172</v>
      </c>
      <c r="D164" s="898"/>
      <c r="E164" s="898"/>
      <c r="F164" s="1191" t="s">
        <v>239</v>
      </c>
      <c r="G164" s="1101"/>
      <c r="H164" s="878"/>
      <c r="I164" s="900" t="s">
        <v>239</v>
      </c>
      <c r="J164" s="900" t="s">
        <v>239</v>
      </c>
      <c r="N164" s="795"/>
    </row>
    <row r="165" spans="1:14" s="794" customFormat="1" ht="33.75" thickBot="1">
      <c r="A165" s="1192" t="s">
        <v>508</v>
      </c>
      <c r="B165" s="902" t="s">
        <v>509</v>
      </c>
      <c r="C165" s="844" t="s">
        <v>172</v>
      </c>
      <c r="D165" s="844"/>
      <c r="E165" s="844"/>
      <c r="F165" s="1193" t="s">
        <v>239</v>
      </c>
      <c r="G165" s="1108"/>
      <c r="H165" s="887"/>
      <c r="I165" s="904" t="s">
        <v>239</v>
      </c>
      <c r="J165" s="904" t="s">
        <v>239</v>
      </c>
      <c r="N165" s="795"/>
    </row>
    <row r="166" spans="1:14" s="794" customFormat="1" ht="51.75" customHeight="1" thickBot="1">
      <c r="A166" s="1194" t="s">
        <v>510</v>
      </c>
      <c r="B166" s="1195" t="s">
        <v>511</v>
      </c>
      <c r="C166" s="876" t="s">
        <v>172</v>
      </c>
      <c r="D166" s="876"/>
      <c r="E166" s="876"/>
      <c r="F166" s="1196" t="s">
        <v>239</v>
      </c>
      <c r="G166" s="1197"/>
      <c r="H166" s="866"/>
      <c r="I166" s="1015" t="s">
        <v>239</v>
      </c>
      <c r="J166" s="1015" t="s">
        <v>239</v>
      </c>
      <c r="N166" s="795"/>
    </row>
    <row r="167" spans="1:14" s="794" customFormat="1" ht="32.25" thickBot="1">
      <c r="A167" s="804" t="s">
        <v>512</v>
      </c>
      <c r="B167" s="1000" t="s">
        <v>513</v>
      </c>
      <c r="C167" s="906" t="s">
        <v>172</v>
      </c>
      <c r="D167" s="906"/>
      <c r="E167" s="906"/>
      <c r="F167" s="916" t="s">
        <v>239</v>
      </c>
      <c r="G167" s="917"/>
      <c r="H167" s="1001"/>
      <c r="I167" s="810" t="s">
        <v>239</v>
      </c>
      <c r="J167" s="810" t="s">
        <v>239</v>
      </c>
      <c r="N167" s="795"/>
    </row>
    <row r="168" spans="1:14" s="794" customFormat="1" ht="221.25" thickBot="1">
      <c r="A168" s="1194" t="s">
        <v>518</v>
      </c>
      <c r="B168" s="854" t="s">
        <v>519</v>
      </c>
      <c r="C168" s="876" t="s">
        <v>172</v>
      </c>
      <c r="D168" s="876"/>
      <c r="E168" s="876"/>
      <c r="F168" s="1141" t="s">
        <v>578</v>
      </c>
      <c r="G168" s="1198"/>
      <c r="H168" s="1199"/>
      <c r="I168" s="894" t="s">
        <v>239</v>
      </c>
      <c r="J168" s="1015" t="s">
        <v>239</v>
      </c>
      <c r="N168" s="795"/>
    </row>
    <row r="169" spans="1:14" s="925" customFormat="1" ht="33" thickBot="1">
      <c r="A169" s="918" t="s">
        <v>520</v>
      </c>
      <c r="B169" s="919" t="s">
        <v>521</v>
      </c>
      <c r="C169" s="920"/>
      <c r="D169" s="920"/>
      <c r="E169" s="920"/>
      <c r="F169" s="1200" t="s">
        <v>238</v>
      </c>
      <c r="G169" s="1201"/>
      <c r="H169" s="1040"/>
      <c r="I169" s="1202" t="s">
        <v>239</v>
      </c>
      <c r="J169" s="1038" t="s">
        <v>239</v>
      </c>
      <c r="N169" s="926"/>
    </row>
    <row r="170" spans="1:14" ht="15.75" thickBot="1"/>
    <row r="171" spans="1:14" ht="54" customHeight="1">
      <c r="A171" s="932" t="s">
        <v>579</v>
      </c>
      <c r="B171" s="933"/>
      <c r="C171" s="933"/>
      <c r="D171" s="933"/>
      <c r="E171" s="933"/>
      <c r="F171" s="933"/>
      <c r="G171" s="933"/>
      <c r="H171" s="933"/>
      <c r="I171" s="933"/>
      <c r="J171" s="933"/>
      <c r="K171" s="933"/>
    </row>
    <row r="172" spans="1:14" s="1204" customFormat="1" ht="39">
      <c r="A172" s="936" t="s">
        <v>526</v>
      </c>
      <c r="B172" s="936"/>
      <c r="C172" s="1045" t="s">
        <v>527</v>
      </c>
      <c r="D172" s="937"/>
      <c r="E172" s="937"/>
      <c r="F172" s="937"/>
      <c r="G172" s="937"/>
      <c r="H172" s="938"/>
      <c r="I172" s="1203" t="s">
        <v>466</v>
      </c>
      <c r="J172" s="1203" t="s">
        <v>467</v>
      </c>
      <c r="K172" s="939" t="s">
        <v>467</v>
      </c>
      <c r="N172" s="1205"/>
    </row>
    <row r="173" spans="1:14" ht="19.5" customHeight="1">
      <c r="A173" s="947" t="str">
        <f>+A143</f>
        <v>Nombre Proveedor Secop II</v>
      </c>
      <c r="B173" s="947"/>
      <c r="C173" s="1206" t="s">
        <v>239</v>
      </c>
      <c r="D173" s="973"/>
      <c r="E173" s="973"/>
      <c r="F173" s="973"/>
      <c r="G173" s="973"/>
      <c r="H173" s="974"/>
      <c r="I173" s="1207" t="s">
        <v>239</v>
      </c>
      <c r="J173" s="1207" t="s">
        <v>239</v>
      </c>
      <c r="K173" s="1208"/>
    </row>
    <row r="174" spans="1:14" ht="15.75">
      <c r="A174" s="947" t="str">
        <f>+A144</f>
        <v xml:space="preserve">Acreditación de la Existencia y Representación Legal -  Persona Jurídica </v>
      </c>
      <c r="B174" s="947"/>
      <c r="C174" s="1206" t="s">
        <v>239</v>
      </c>
      <c r="D174" s="973"/>
      <c r="E174" s="973"/>
      <c r="F174" s="973"/>
      <c r="G174" s="973"/>
      <c r="H174" s="974"/>
      <c r="I174" s="1209" t="s">
        <v>239</v>
      </c>
      <c r="J174" s="1209" t="s">
        <v>239</v>
      </c>
      <c r="K174" s="946"/>
    </row>
    <row r="175" spans="1:14" ht="15.75">
      <c r="A175" s="948" t="str">
        <f>+A149</f>
        <v>Cedula de ciudadanía Representante Legal</v>
      </c>
      <c r="B175" s="948"/>
      <c r="C175" s="1206" t="s">
        <v>239</v>
      </c>
      <c r="D175" s="973"/>
      <c r="E175" s="973"/>
      <c r="F175" s="973"/>
      <c r="G175" s="973"/>
      <c r="H175" s="974"/>
      <c r="I175" s="1209" t="s">
        <v>239</v>
      </c>
      <c r="J175" s="1209" t="s">
        <v>239</v>
      </c>
      <c r="K175" s="946"/>
    </row>
    <row r="176" spans="1:14" ht="15.75">
      <c r="A176" s="948" t="str">
        <f>+A150</f>
        <v>RUP Registro Único del Proponente (30 Días)</v>
      </c>
      <c r="B176" s="948"/>
      <c r="C176" s="1206" t="s">
        <v>239</v>
      </c>
      <c r="D176" s="973"/>
      <c r="E176" s="973"/>
      <c r="F176" s="973"/>
      <c r="G176" s="973"/>
      <c r="H176" s="974"/>
      <c r="I176" s="1209" t="s">
        <v>239</v>
      </c>
      <c r="J176" s="1209" t="s">
        <v>239</v>
      </c>
      <c r="K176" s="946"/>
    </row>
    <row r="177" spans="1:20" ht="15.75">
      <c r="A177" s="940" t="str">
        <f>+A155</f>
        <v>MULTAS CON FONADE</v>
      </c>
      <c r="B177" s="941"/>
      <c r="C177" s="1206" t="s">
        <v>239</v>
      </c>
      <c r="D177" s="973"/>
      <c r="E177" s="973"/>
      <c r="F177" s="973"/>
      <c r="G177" s="973"/>
      <c r="H177" s="974"/>
      <c r="I177" s="1209" t="s">
        <v>239</v>
      </c>
      <c r="J177" s="1209" t="s">
        <v>239</v>
      </c>
      <c r="K177" s="946"/>
      <c r="O177" s="1068"/>
      <c r="P177" s="1068"/>
      <c r="Q177" s="1068"/>
      <c r="R177" s="1068"/>
      <c r="S177" s="1068"/>
      <c r="T177" s="1068"/>
    </row>
    <row r="178" spans="1:20" ht="48.75" customHeight="1">
      <c r="A178" s="940" t="str">
        <f>+A156</f>
        <v xml:space="preserve">Otros documentos </v>
      </c>
      <c r="B178" s="941"/>
      <c r="C178" s="1206" t="s">
        <v>556</v>
      </c>
      <c r="D178" s="973"/>
      <c r="E178" s="973"/>
      <c r="F178" s="973"/>
      <c r="G178" s="973"/>
      <c r="H178" s="974"/>
      <c r="I178" s="1210" t="s">
        <v>571</v>
      </c>
      <c r="J178" s="1211"/>
      <c r="K178" s="946"/>
    </row>
    <row r="179" spans="1:20" ht="15.75" customHeight="1">
      <c r="A179" s="940" t="str">
        <f>+A159</f>
        <v xml:space="preserve">Certificado de pagos al Sistema de Seguridad Social y Aportes Parafiscales </v>
      </c>
      <c r="B179" s="941"/>
      <c r="C179" s="1206" t="s">
        <v>238</v>
      </c>
      <c r="D179" s="973"/>
      <c r="E179" s="973"/>
      <c r="F179" s="973"/>
      <c r="G179" s="973"/>
      <c r="H179" s="974"/>
      <c r="I179" s="1209" t="s">
        <v>239</v>
      </c>
      <c r="J179" s="1209" t="s">
        <v>239</v>
      </c>
      <c r="K179" s="946"/>
    </row>
    <row r="180" spans="1:20" ht="15.75">
      <c r="A180" s="940" t="str">
        <f t="shared" ref="A180:A185" si="2">+A163</f>
        <v>Antecedentes Judiciales</v>
      </c>
      <c r="B180" s="941"/>
      <c r="C180" s="1206" t="s">
        <v>239</v>
      </c>
      <c r="D180" s="973"/>
      <c r="E180" s="973"/>
      <c r="F180" s="973"/>
      <c r="G180" s="973"/>
      <c r="H180" s="974"/>
      <c r="I180" s="1209" t="s">
        <v>239</v>
      </c>
      <c r="J180" s="1209" t="s">
        <v>239</v>
      </c>
      <c r="K180" s="946"/>
    </row>
    <row r="181" spans="1:20" ht="15.75">
      <c r="A181" s="940" t="str">
        <f t="shared" si="2"/>
        <v>Antecedentes Contraloría</v>
      </c>
      <c r="B181" s="941"/>
      <c r="C181" s="1206" t="s">
        <v>239</v>
      </c>
      <c r="D181" s="973"/>
      <c r="E181" s="973"/>
      <c r="F181" s="973"/>
      <c r="G181" s="973"/>
      <c r="H181" s="974"/>
      <c r="I181" s="1209" t="s">
        <v>239</v>
      </c>
      <c r="J181" s="1209" t="s">
        <v>239</v>
      </c>
      <c r="K181" s="946"/>
    </row>
    <row r="182" spans="1:20" ht="15.75" customHeight="1">
      <c r="A182" s="948" t="str">
        <f t="shared" si="2"/>
        <v>Antecedentes Procuraduría</v>
      </c>
      <c r="B182" s="948"/>
      <c r="C182" s="1206" t="s">
        <v>239</v>
      </c>
      <c r="D182" s="973"/>
      <c r="E182" s="973"/>
      <c r="F182" s="973"/>
      <c r="G182" s="973"/>
      <c r="H182" s="974"/>
      <c r="I182" s="1209" t="s">
        <v>239</v>
      </c>
      <c r="J182" s="1209" t="s">
        <v>239</v>
      </c>
      <c r="K182" s="946"/>
    </row>
    <row r="183" spans="1:20" ht="15.75" customHeight="1">
      <c r="A183" s="940" t="str">
        <f t="shared" si="2"/>
        <v>Verificación de Medidas correctivas</v>
      </c>
      <c r="B183" s="941"/>
      <c r="C183" s="1206" t="s">
        <v>239</v>
      </c>
      <c r="D183" s="973"/>
      <c r="E183" s="973"/>
      <c r="F183" s="973"/>
      <c r="G183" s="973"/>
      <c r="H183" s="974"/>
      <c r="I183" s="1209" t="s">
        <v>239</v>
      </c>
      <c r="J183" s="1209" t="s">
        <v>239</v>
      </c>
      <c r="K183" s="946"/>
    </row>
    <row r="184" spans="1:20" ht="15.75" customHeight="1">
      <c r="A184" s="940" t="str">
        <f t="shared" si="2"/>
        <v>Ofac</v>
      </c>
      <c r="B184" s="941"/>
      <c r="C184" s="1206" t="s">
        <v>239</v>
      </c>
      <c r="D184" s="973"/>
      <c r="E184" s="973"/>
      <c r="F184" s="973"/>
      <c r="G184" s="973"/>
      <c r="H184" s="974"/>
      <c r="I184" s="1209" t="s">
        <v>239</v>
      </c>
      <c r="J184" s="1209" t="s">
        <v>239</v>
      </c>
      <c r="K184" s="946"/>
    </row>
    <row r="185" spans="1:20" ht="16.5" thickBot="1">
      <c r="A185" s="948" t="str">
        <f t="shared" si="2"/>
        <v xml:space="preserve">Manifestación de No Incursión en Prácticas Anticompetitivas (Formato 19) </v>
      </c>
      <c r="B185" s="948"/>
      <c r="C185" s="1212" t="s">
        <v>238</v>
      </c>
      <c r="D185" s="1213"/>
      <c r="E185" s="1213"/>
      <c r="F185" s="1213"/>
      <c r="G185" s="1213"/>
      <c r="H185" s="1214"/>
      <c r="I185" s="1215" t="s">
        <v>239</v>
      </c>
      <c r="J185" s="1215" t="s">
        <v>239</v>
      </c>
      <c r="K185" s="946"/>
      <c r="M185" s="1216"/>
    </row>
    <row r="186" spans="1:20" ht="33" thickBot="1">
      <c r="A186" s="1217" t="s">
        <v>523</v>
      </c>
      <c r="B186" s="1218"/>
      <c r="C186" s="1219" t="s">
        <v>238</v>
      </c>
      <c r="D186" s="1220"/>
      <c r="E186" s="1220"/>
      <c r="F186" s="1220"/>
      <c r="G186" s="1220"/>
      <c r="H186" s="1221"/>
      <c r="I186" s="1222" t="s">
        <v>239</v>
      </c>
      <c r="J186" s="1223" t="s">
        <v>239</v>
      </c>
      <c r="K186" s="924"/>
      <c r="M186" s="1216"/>
    </row>
    <row r="187" spans="1:20">
      <c r="C187" s="1088"/>
      <c r="H187" s="788"/>
      <c r="I187" s="1089"/>
    </row>
    <row r="188" spans="1:20" ht="15.75" thickBot="1">
      <c r="C188" s="1088"/>
      <c r="H188" s="788"/>
      <c r="I188" s="1089"/>
    </row>
    <row r="189" spans="1:20" ht="43.5" customHeight="1" thickBot="1">
      <c r="A189" s="1224" t="s">
        <v>580</v>
      </c>
      <c r="B189" s="1225"/>
      <c r="C189" s="1225"/>
      <c r="D189" s="1225"/>
      <c r="E189" s="1225"/>
      <c r="F189" s="1225"/>
      <c r="G189" s="1225"/>
      <c r="H189" s="1225"/>
      <c r="I189" s="1225"/>
      <c r="J189" s="1225"/>
      <c r="K189" s="1226"/>
    </row>
    <row r="190" spans="1:20" ht="43.5" customHeight="1" thickBot="1">
      <c r="A190" s="1227" t="s">
        <v>526</v>
      </c>
      <c r="B190" s="1228"/>
      <c r="C190" s="1229" t="s">
        <v>527</v>
      </c>
      <c r="D190" s="958"/>
      <c r="E190" s="958"/>
      <c r="F190" s="958"/>
      <c r="G190" s="958"/>
      <c r="H190" s="961"/>
      <c r="I190" s="1227" t="s">
        <v>467</v>
      </c>
      <c r="J190" s="1230"/>
      <c r="K190" s="1098" t="s">
        <v>467</v>
      </c>
    </row>
    <row r="191" spans="1:20" ht="36" customHeight="1">
      <c r="A191" s="1231" t="str">
        <f>+A7</f>
        <v>CONSORCIO INTRADOMICIALIARIAS 2018-  WILLIAM CARDONA OLMOS -  79.958.441 Representante Legal</v>
      </c>
      <c r="B191" s="1232"/>
      <c r="C191" s="1233" t="s">
        <v>238</v>
      </c>
      <c r="D191" s="1233"/>
      <c r="E191" s="1233"/>
      <c r="F191" s="1233"/>
      <c r="G191" s="1234"/>
      <c r="H191" s="1235"/>
      <c r="I191" s="1236" t="s">
        <v>239</v>
      </c>
      <c r="J191" s="830"/>
      <c r="K191" s="1237"/>
    </row>
    <row r="192" spans="1:20" ht="36" customHeight="1">
      <c r="A192" s="1238" t="str">
        <f>+A74</f>
        <v>WILLIAM CARDONA OLMOS - 79.958.441 - 70%</v>
      </c>
      <c r="B192" s="1239"/>
      <c r="C192" s="1240" t="s">
        <v>238</v>
      </c>
      <c r="D192" s="1240"/>
      <c r="E192" s="1240"/>
      <c r="F192" s="1240"/>
      <c r="G192" s="1241"/>
      <c r="H192" s="1242"/>
      <c r="I192" s="1243" t="s">
        <v>239</v>
      </c>
      <c r="J192" s="1244"/>
      <c r="K192" s="1237"/>
    </row>
    <row r="193" spans="1:11" ht="36" customHeight="1" thickBot="1">
      <c r="A193" s="1245" t="str">
        <f>+A141</f>
        <v>WILLIAM CARDONA OLMOS S.A.S - 900.584.208-5 - 30% WILLIAM CARDONA OLMOS -  79.958.441- Representante Legal</v>
      </c>
      <c r="B193" s="1246"/>
      <c r="C193" s="1247" t="s">
        <v>238</v>
      </c>
      <c r="D193" s="1247"/>
      <c r="E193" s="1247"/>
      <c r="F193" s="1247"/>
      <c r="G193" s="1248"/>
      <c r="H193" s="1249"/>
      <c r="I193" s="1250" t="s">
        <v>239</v>
      </c>
      <c r="J193" s="850"/>
      <c r="K193" s="1237"/>
    </row>
    <row r="194" spans="1:11" ht="16.5">
      <c r="A194" s="955" t="s">
        <v>524</v>
      </c>
      <c r="B194" s="956" t="s">
        <v>525</v>
      </c>
      <c r="C194" s="1251"/>
      <c r="D194" s="794"/>
      <c r="E194" s="794"/>
      <c r="F194" s="794"/>
      <c r="G194" s="794"/>
      <c r="H194" s="794"/>
      <c r="I194" s="794"/>
      <c r="J194" s="790"/>
      <c r="K194" s="790"/>
    </row>
  </sheetData>
  <mergeCells count="301">
    <mergeCell ref="A192:B192"/>
    <mergeCell ref="C192:H192"/>
    <mergeCell ref="I192:J192"/>
    <mergeCell ref="A193:B193"/>
    <mergeCell ref="C193:H193"/>
    <mergeCell ref="I193:J193"/>
    <mergeCell ref="A189:K189"/>
    <mergeCell ref="A190:B190"/>
    <mergeCell ref="C190:H190"/>
    <mergeCell ref="I190:J190"/>
    <mergeCell ref="A191:B191"/>
    <mergeCell ref="C191:H191"/>
    <mergeCell ref="I191:J191"/>
    <mergeCell ref="A184:B184"/>
    <mergeCell ref="C184:H184"/>
    <mergeCell ref="A185:B185"/>
    <mergeCell ref="C185:H185"/>
    <mergeCell ref="A186:B186"/>
    <mergeCell ref="C186:H186"/>
    <mergeCell ref="A181:B181"/>
    <mergeCell ref="C181:H181"/>
    <mergeCell ref="A182:B182"/>
    <mergeCell ref="C182:H182"/>
    <mergeCell ref="A183:B183"/>
    <mergeCell ref="C183:H183"/>
    <mergeCell ref="A178:B178"/>
    <mergeCell ref="C178:H178"/>
    <mergeCell ref="I178:J178"/>
    <mergeCell ref="A179:B179"/>
    <mergeCell ref="C179:H179"/>
    <mergeCell ref="A180:B180"/>
    <mergeCell ref="C180:H180"/>
    <mergeCell ref="A175:B175"/>
    <mergeCell ref="C175:H175"/>
    <mergeCell ref="A176:B176"/>
    <mergeCell ref="C176:H176"/>
    <mergeCell ref="A177:B177"/>
    <mergeCell ref="C177:H177"/>
    <mergeCell ref="A171:K171"/>
    <mergeCell ref="A172:B172"/>
    <mergeCell ref="C172:H172"/>
    <mergeCell ref="A173:B173"/>
    <mergeCell ref="C173:H173"/>
    <mergeCell ref="A174:B174"/>
    <mergeCell ref="C174:H174"/>
    <mergeCell ref="G163:H163"/>
    <mergeCell ref="G164:H164"/>
    <mergeCell ref="G165:H165"/>
    <mergeCell ref="G166:H166"/>
    <mergeCell ref="G167:H167"/>
    <mergeCell ref="C169:E169"/>
    <mergeCell ref="G169:H169"/>
    <mergeCell ref="G155:H155"/>
    <mergeCell ref="A156:A158"/>
    <mergeCell ref="G156:H156"/>
    <mergeCell ref="I156:J158"/>
    <mergeCell ref="A159:A162"/>
    <mergeCell ref="F159:F162"/>
    <mergeCell ref="G159:G162"/>
    <mergeCell ref="I159:I162"/>
    <mergeCell ref="J159:J162"/>
    <mergeCell ref="G149:H149"/>
    <mergeCell ref="A150:A154"/>
    <mergeCell ref="F150:F153"/>
    <mergeCell ref="G150:H154"/>
    <mergeCell ref="I150:I154"/>
    <mergeCell ref="J150:J154"/>
    <mergeCell ref="A141:J141"/>
    <mergeCell ref="G143:H143"/>
    <mergeCell ref="A144:A148"/>
    <mergeCell ref="F144:F148"/>
    <mergeCell ref="G144:H148"/>
    <mergeCell ref="I144:I148"/>
    <mergeCell ref="J144:J148"/>
    <mergeCell ref="A137:B137"/>
    <mergeCell ref="C137:F137"/>
    <mergeCell ref="G137:I137"/>
    <mergeCell ref="A138:B138"/>
    <mergeCell ref="C138:F138"/>
    <mergeCell ref="G138:I138"/>
    <mergeCell ref="A135:B135"/>
    <mergeCell ref="C135:F135"/>
    <mergeCell ref="G135:I135"/>
    <mergeCell ref="A136:B136"/>
    <mergeCell ref="C136:F136"/>
    <mergeCell ref="G136:I136"/>
    <mergeCell ref="A133:B133"/>
    <mergeCell ref="C133:F133"/>
    <mergeCell ref="G133:I133"/>
    <mergeCell ref="A134:B134"/>
    <mergeCell ref="C134:F134"/>
    <mergeCell ref="G134:I134"/>
    <mergeCell ref="A131:B131"/>
    <mergeCell ref="C131:F131"/>
    <mergeCell ref="G131:I131"/>
    <mergeCell ref="A132:B132"/>
    <mergeCell ref="C132:F132"/>
    <mergeCell ref="G132:I132"/>
    <mergeCell ref="A129:B129"/>
    <mergeCell ref="C129:F129"/>
    <mergeCell ref="G129:I129"/>
    <mergeCell ref="A130:B130"/>
    <mergeCell ref="C130:F130"/>
    <mergeCell ref="G130:I130"/>
    <mergeCell ref="G126:I126"/>
    <mergeCell ref="A127:B127"/>
    <mergeCell ref="C127:F127"/>
    <mergeCell ref="G127:I127"/>
    <mergeCell ref="A128:B128"/>
    <mergeCell ref="C128:F128"/>
    <mergeCell ref="G128:I128"/>
    <mergeCell ref="A123:K123"/>
    <mergeCell ref="A124:B124"/>
    <mergeCell ref="C124:F124"/>
    <mergeCell ref="G124:I124"/>
    <mergeCell ref="A125:B125"/>
    <mergeCell ref="C125:F125"/>
    <mergeCell ref="G125:I125"/>
    <mergeCell ref="K125:K138"/>
    <mergeCell ref="A126:B126"/>
    <mergeCell ref="C126:F126"/>
    <mergeCell ref="A119:B119"/>
    <mergeCell ref="C119:F119"/>
    <mergeCell ref="H119:I119"/>
    <mergeCell ref="A120:B120"/>
    <mergeCell ref="C120:F120"/>
    <mergeCell ref="H120:I120"/>
    <mergeCell ref="A117:B117"/>
    <mergeCell ref="C117:F117"/>
    <mergeCell ref="H117:I117"/>
    <mergeCell ref="A118:B118"/>
    <mergeCell ref="C118:F118"/>
    <mergeCell ref="H118:I118"/>
    <mergeCell ref="A115:B115"/>
    <mergeCell ref="C115:F115"/>
    <mergeCell ref="H115:I115"/>
    <mergeCell ref="A116:B116"/>
    <mergeCell ref="C116:F116"/>
    <mergeCell ref="H116:I116"/>
    <mergeCell ref="A113:B113"/>
    <mergeCell ref="C113:F113"/>
    <mergeCell ref="H113:I113"/>
    <mergeCell ref="A114:B114"/>
    <mergeCell ref="C114:F114"/>
    <mergeCell ref="H114:I114"/>
    <mergeCell ref="A111:B111"/>
    <mergeCell ref="C111:F111"/>
    <mergeCell ref="H111:I111"/>
    <mergeCell ref="A112:B112"/>
    <mergeCell ref="C112:F112"/>
    <mergeCell ref="H112:I112"/>
    <mergeCell ref="A109:B109"/>
    <mergeCell ref="C109:F109"/>
    <mergeCell ref="H109:I109"/>
    <mergeCell ref="A110:B110"/>
    <mergeCell ref="C110:F110"/>
    <mergeCell ref="H110:I110"/>
    <mergeCell ref="A107:B107"/>
    <mergeCell ref="C107:F107"/>
    <mergeCell ref="H107:I107"/>
    <mergeCell ref="A108:B108"/>
    <mergeCell ref="C108:F108"/>
    <mergeCell ref="H108:I108"/>
    <mergeCell ref="A104:J104"/>
    <mergeCell ref="A105:B105"/>
    <mergeCell ref="C105:F105"/>
    <mergeCell ref="H105:I105"/>
    <mergeCell ref="A106:B106"/>
    <mergeCell ref="C106:F106"/>
    <mergeCell ref="H106:I106"/>
    <mergeCell ref="G96:H96"/>
    <mergeCell ref="G97:H97"/>
    <mergeCell ref="G98:H98"/>
    <mergeCell ref="G99:H99"/>
    <mergeCell ref="G100:H100"/>
    <mergeCell ref="C102:E102"/>
    <mergeCell ref="G102:H102"/>
    <mergeCell ref="G88:H88"/>
    <mergeCell ref="A89:A91"/>
    <mergeCell ref="I91:J91"/>
    <mergeCell ref="A92:A95"/>
    <mergeCell ref="F92:F95"/>
    <mergeCell ref="G92:G95"/>
    <mergeCell ref="H92:H95"/>
    <mergeCell ref="I92:I95"/>
    <mergeCell ref="J92:J95"/>
    <mergeCell ref="G82:H82"/>
    <mergeCell ref="A83:A87"/>
    <mergeCell ref="F83:F87"/>
    <mergeCell ref="G83:H87"/>
    <mergeCell ref="I83:I87"/>
    <mergeCell ref="J83:J87"/>
    <mergeCell ref="A70:B70"/>
    <mergeCell ref="C70:F70"/>
    <mergeCell ref="G70:I70"/>
    <mergeCell ref="A74:J74"/>
    <mergeCell ref="G76:H76"/>
    <mergeCell ref="A77:A81"/>
    <mergeCell ref="F77:F81"/>
    <mergeCell ref="G77:H81"/>
    <mergeCell ref="I77:I81"/>
    <mergeCell ref="J77:J81"/>
    <mergeCell ref="A68:B68"/>
    <mergeCell ref="C68:F68"/>
    <mergeCell ref="G68:I68"/>
    <mergeCell ref="A69:B69"/>
    <mergeCell ref="C69:F69"/>
    <mergeCell ref="G69:I69"/>
    <mergeCell ref="A65:B65"/>
    <mergeCell ref="C65:F65"/>
    <mergeCell ref="G65:I65"/>
    <mergeCell ref="K65:K70"/>
    <mergeCell ref="A66:B66"/>
    <mergeCell ref="C66:F66"/>
    <mergeCell ref="G66:I66"/>
    <mergeCell ref="A67:B67"/>
    <mergeCell ref="C67:F67"/>
    <mergeCell ref="G67:I67"/>
    <mergeCell ref="A62:K62"/>
    <mergeCell ref="A63:B63"/>
    <mergeCell ref="C63:F63"/>
    <mergeCell ref="G63:I63"/>
    <mergeCell ref="A64:B64"/>
    <mergeCell ref="C64:F64"/>
    <mergeCell ref="G64:I64"/>
    <mergeCell ref="A58:B58"/>
    <mergeCell ref="C58:F58"/>
    <mergeCell ref="H58:I58"/>
    <mergeCell ref="A59:B59"/>
    <mergeCell ref="C59:F59"/>
    <mergeCell ref="H59:I59"/>
    <mergeCell ref="A56:B56"/>
    <mergeCell ref="C56:F56"/>
    <mergeCell ref="H56:I56"/>
    <mergeCell ref="A57:B57"/>
    <mergeCell ref="C57:F57"/>
    <mergeCell ref="H57:I57"/>
    <mergeCell ref="A54:B54"/>
    <mergeCell ref="C54:F54"/>
    <mergeCell ref="H54:I54"/>
    <mergeCell ref="A55:B55"/>
    <mergeCell ref="C55:F55"/>
    <mergeCell ref="H55:I55"/>
    <mergeCell ref="A52:B52"/>
    <mergeCell ref="C52:F52"/>
    <mergeCell ref="H52:I52"/>
    <mergeCell ref="A53:B53"/>
    <mergeCell ref="C53:F53"/>
    <mergeCell ref="H53:I53"/>
    <mergeCell ref="A50:B50"/>
    <mergeCell ref="C50:F50"/>
    <mergeCell ref="H50:I50"/>
    <mergeCell ref="A51:B51"/>
    <mergeCell ref="C51:F51"/>
    <mergeCell ref="H51:I51"/>
    <mergeCell ref="A48:B48"/>
    <mergeCell ref="C48:F48"/>
    <mergeCell ref="H48:I48"/>
    <mergeCell ref="A49:B49"/>
    <mergeCell ref="C49:F49"/>
    <mergeCell ref="H49:I49"/>
    <mergeCell ref="A46:B46"/>
    <mergeCell ref="C46:F46"/>
    <mergeCell ref="H46:I46"/>
    <mergeCell ref="A47:B47"/>
    <mergeCell ref="C47:F47"/>
    <mergeCell ref="H47:I47"/>
    <mergeCell ref="A44:B44"/>
    <mergeCell ref="C44:F44"/>
    <mergeCell ref="H44:I44"/>
    <mergeCell ref="A45:B45"/>
    <mergeCell ref="C45:F45"/>
    <mergeCell ref="H45:I45"/>
    <mergeCell ref="J32:J38"/>
    <mergeCell ref="G39:H39"/>
    <mergeCell ref="G40:H40"/>
    <mergeCell ref="C41:E41"/>
    <mergeCell ref="G41:I41"/>
    <mergeCell ref="A43:J43"/>
    <mergeCell ref="A20:A31"/>
    <mergeCell ref="F20:F31"/>
    <mergeCell ref="G20:G31"/>
    <mergeCell ref="I20:I31"/>
    <mergeCell ref="J20:J31"/>
    <mergeCell ref="A32:A38"/>
    <mergeCell ref="F32:F38"/>
    <mergeCell ref="G32:G38"/>
    <mergeCell ref="H32:H38"/>
    <mergeCell ref="I32:I38"/>
    <mergeCell ref="G9:H9"/>
    <mergeCell ref="A10:A19"/>
    <mergeCell ref="F10:F19"/>
    <mergeCell ref="G10:G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632E0-B226-44FB-AFF1-8E4146E35478}">
  <dimension ref="A1:J261"/>
  <sheetViews>
    <sheetView topLeftCell="A43" zoomScaleNormal="100" zoomScaleSheetLayoutView="100" workbookViewId="0">
      <selection activeCell="C45" sqref="C45"/>
    </sheetView>
  </sheetViews>
  <sheetFormatPr baseColWidth="10" defaultColWidth="0" defaultRowHeight="12.75" customHeight="1" zeroHeight="1"/>
  <cols>
    <col min="1" max="1" width="43.28515625" style="1330" bestFit="1" customWidth="1"/>
    <col min="2" max="2" width="25.42578125" style="1331" customWidth="1"/>
    <col min="3" max="3" width="20.42578125" style="1408" customWidth="1"/>
    <col min="4" max="4" width="20" style="1409" customWidth="1"/>
    <col min="5" max="8" width="11.42578125" style="1255" hidden="1" customWidth="1"/>
    <col min="9" max="10" width="18.28515625" style="1255" hidden="1" customWidth="1"/>
    <col min="11" max="16384" width="11.42578125" style="1255" hidden="1"/>
  </cols>
  <sheetData>
    <row r="1" spans="1:9" ht="13.5" thickBot="1">
      <c r="A1" s="1252"/>
      <c r="B1" s="1253"/>
      <c r="C1" s="1254"/>
      <c r="D1" s="1254"/>
    </row>
    <row r="2" spans="1:9" ht="16.5" customHeight="1" thickBot="1">
      <c r="A2" s="1256" t="str">
        <f>+'[9]Datos Basicos'!B2</f>
        <v>CPU - 022 - 2018</v>
      </c>
      <c r="B2" s="1257"/>
      <c r="C2" s="1257"/>
      <c r="D2" s="1258"/>
      <c r="I2" s="1255" t="s">
        <v>581</v>
      </c>
    </row>
    <row r="3" spans="1:9" ht="13.5" thickBot="1">
      <c r="A3" s="1259"/>
      <c r="B3" s="1260"/>
      <c r="C3" s="1260"/>
      <c r="D3" s="1261"/>
      <c r="I3" s="1255" t="s">
        <v>582</v>
      </c>
    </row>
    <row r="4" spans="1:9" ht="120" customHeight="1" thickBot="1">
      <c r="A4" s="1256" t="str">
        <f>+'[9]Datos Basicos'!B4</f>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
      <c r="B4" s="1262"/>
      <c r="C4" s="1262"/>
      <c r="D4" s="1263"/>
    </row>
    <row r="5" spans="1:9" s="1266" customFormat="1" ht="13.5" thickBot="1">
      <c r="A5" s="1259"/>
      <c r="B5" s="1264"/>
      <c r="C5" s="1264"/>
      <c r="D5" s="1265"/>
      <c r="I5" s="1266" t="s">
        <v>583</v>
      </c>
    </row>
    <row r="6" spans="1:9" ht="15.75" customHeight="1" thickBot="1">
      <c r="A6" s="1267" t="s">
        <v>584</v>
      </c>
      <c r="B6" s="1268"/>
      <c r="C6" s="1268"/>
      <c r="D6" s="1269"/>
      <c r="I6" s="1255" t="s">
        <v>585</v>
      </c>
    </row>
    <row r="7" spans="1:9">
      <c r="A7" s="1270"/>
      <c r="B7" s="1271"/>
      <c r="C7" s="1272"/>
      <c r="D7" s="1273"/>
    </row>
    <row r="8" spans="1:9" ht="13.5" customHeight="1">
      <c r="A8" s="1274"/>
      <c r="B8" s="1275"/>
      <c r="C8" s="1272"/>
      <c r="D8" s="1273"/>
    </row>
    <row r="9" spans="1:9" ht="13.5" customHeight="1">
      <c r="A9" s="1276" t="s">
        <v>586</v>
      </c>
      <c r="B9" s="1277"/>
      <c r="C9" s="1277"/>
      <c r="D9" s="1278"/>
    </row>
    <row r="10" spans="1:9" ht="13.5" customHeight="1">
      <c r="A10" s="1274"/>
      <c r="B10" s="1275"/>
      <c r="C10" s="1272"/>
      <c r="D10" s="1273"/>
    </row>
    <row r="11" spans="1:9" ht="82.5" customHeight="1">
      <c r="A11" s="1279" t="s">
        <v>107</v>
      </c>
      <c r="B11" s="1280" t="str">
        <f>+'[9]Datos Basicos'!C6</f>
        <v>“DIAGNÓSTICO, CONCERTACIÓN, PLAN DE INTERVENCIÓN Y EJECUCIÓN DE LA CONSTRUCCIÓN DEL PROGRAMA DE CONEXIONES INTRADOMICIALIARIAS, EN LOS MUNICIPIOS DE: PUERTO BERRIO – ANTIOQUIA, COTORRA Y LA APARTADA – CÓRDOBA”.</v>
      </c>
      <c r="C11" s="1281"/>
      <c r="D11" s="1282"/>
    </row>
    <row r="12" spans="1:9" ht="17.25" customHeight="1">
      <c r="A12" s="1283"/>
      <c r="B12" s="1284"/>
      <c r="C12" s="1284"/>
      <c r="D12" s="1285"/>
    </row>
    <row r="13" spans="1:9" ht="21" customHeight="1">
      <c r="A13" s="1286" t="s">
        <v>45</v>
      </c>
      <c r="B13" s="1287" t="s">
        <v>587</v>
      </c>
      <c r="C13" s="1288"/>
      <c r="D13" s="1285"/>
    </row>
    <row r="14" spans="1:9" s="1266" customFormat="1" ht="9.75" hidden="1" customHeight="1">
      <c r="A14" s="1289"/>
      <c r="B14" s="1290"/>
      <c r="C14" s="1291"/>
      <c r="D14" s="1292"/>
    </row>
    <row r="15" spans="1:9" ht="18" hidden="1" customHeight="1">
      <c r="A15" s="1293" t="s">
        <v>588</v>
      </c>
      <c r="B15" s="1294"/>
      <c r="C15" s="1295"/>
      <c r="D15" s="1296"/>
    </row>
    <row r="16" spans="1:9" ht="18" hidden="1" customHeight="1">
      <c r="A16" s="1293" t="s">
        <v>589</v>
      </c>
      <c r="B16" s="1297">
        <v>0</v>
      </c>
      <c r="C16" s="1298"/>
      <c r="D16" s="1299"/>
    </row>
    <row r="17" spans="1:4" ht="18" hidden="1" customHeight="1">
      <c r="A17" s="1293" t="s">
        <v>590</v>
      </c>
      <c r="B17" s="1297">
        <f>+B15+B16</f>
        <v>0</v>
      </c>
      <c r="C17" s="1298"/>
      <c r="D17" s="1299"/>
    </row>
    <row r="18" spans="1:4" s="1266" customFormat="1" ht="9.75" hidden="1" customHeight="1">
      <c r="A18" s="1300"/>
      <c r="B18" s="1272"/>
      <c r="C18" s="1301"/>
      <c r="D18" s="1302"/>
    </row>
    <row r="19" spans="1:4" s="1266" customFormat="1" ht="9.75" customHeight="1">
      <c r="A19" s="1300"/>
      <c r="B19" s="1272"/>
      <c r="C19" s="1303"/>
      <c r="D19" s="1304"/>
    </row>
    <row r="20" spans="1:4" s="1266" customFormat="1" ht="7.5" customHeight="1">
      <c r="A20" s="1305"/>
      <c r="B20" s="1306"/>
      <c r="C20" s="1306"/>
      <c r="D20" s="1307"/>
    </row>
    <row r="21" spans="1:4" ht="16.5" customHeight="1">
      <c r="A21" s="1308"/>
      <c r="B21" s="1309"/>
      <c r="C21" s="1310"/>
      <c r="D21" s="1273"/>
    </row>
    <row r="22" spans="1:4" ht="13.5" customHeight="1">
      <c r="A22" s="1276" t="s">
        <v>591</v>
      </c>
      <c r="B22" s="1277"/>
      <c r="C22" s="1277"/>
      <c r="D22" s="1278"/>
    </row>
    <row r="23" spans="1:4" ht="13.5" customHeight="1" thickBot="1">
      <c r="A23" s="1311"/>
      <c r="B23" s="1312"/>
      <c r="C23" s="1312"/>
      <c r="D23" s="1313"/>
    </row>
    <row r="24" spans="1:4" ht="18.75" customHeight="1" thickBot="1">
      <c r="A24" s="1314" t="s">
        <v>592</v>
      </c>
      <c r="B24" s="1315"/>
      <c r="C24" s="1316"/>
      <c r="D24" s="1317"/>
    </row>
    <row r="25" spans="1:4" ht="29.25" customHeight="1">
      <c r="A25" s="1318" t="s">
        <v>593</v>
      </c>
      <c r="B25" s="1319">
        <f>+'[9]Datos Basicos'!D9</f>
        <v>1259893667</v>
      </c>
      <c r="C25" s="1320"/>
      <c r="D25" s="1317"/>
    </row>
    <row r="26" spans="1:4" ht="29.25" customHeight="1">
      <c r="A26" s="1321" t="str">
        <f>+'[9]Datos Basicos'!B10</f>
        <v>CAPITAL DE TRABAJO REQUERIDO DE VALOR TOTAL CONTRATO</v>
      </c>
      <c r="B26" s="1322">
        <f>+'[9]Datos Basicos'!C10</f>
        <v>0.7</v>
      </c>
      <c r="C26" s="1323">
        <f>+B25*B26</f>
        <v>881925566.89999998</v>
      </c>
      <c r="D26" s="1317"/>
    </row>
    <row r="27" spans="1:4" ht="21" customHeight="1">
      <c r="A27" s="1324" t="str">
        <f>+'[9]Datos Basicos'!B11</f>
        <v xml:space="preserve">INDICE DE LIQUIDEZ REQUERIDO                                                                            </v>
      </c>
      <c r="B27" s="1322" t="str">
        <f>+'[9]Datos Basicos'!C11</f>
        <v xml:space="preserve"> ≥ 1.5</v>
      </c>
      <c r="C27" s="1325">
        <f>+'[9]Datos Basicos'!D11</f>
        <v>1.5</v>
      </c>
      <c r="D27" s="1317"/>
    </row>
    <row r="28" spans="1:4" ht="18" customHeight="1">
      <c r="A28" s="1324" t="str">
        <f>+'[9]Datos Basicos'!B12</f>
        <v xml:space="preserve">NIVEL DE ENDEUDAMIENTO REQUERIDO                                                         </v>
      </c>
      <c r="B28" s="1322" t="str">
        <f>+'[9]Datos Basicos'!C12</f>
        <v xml:space="preserve"> ≤ 0.60</v>
      </c>
      <c r="C28" s="1326">
        <f>+'[9]Datos Basicos'!D12</f>
        <v>0.6</v>
      </c>
      <c r="D28" s="1317"/>
    </row>
    <row r="29" spans="1:4" ht="18" customHeight="1">
      <c r="A29" s="1324" t="str">
        <f>+'[9]Datos Basicos'!B13</f>
        <v xml:space="preserve">RENTABILIDAD DEL PATRIMONIO                                                                        </v>
      </c>
      <c r="B29" s="1322" t="str">
        <f>+'[9]Datos Basicos'!C13</f>
        <v xml:space="preserve"> ≥ 0.05</v>
      </c>
      <c r="C29" s="1326">
        <f>+'[9]Datos Basicos'!D13</f>
        <v>0.05</v>
      </c>
      <c r="D29" s="1317"/>
    </row>
    <row r="30" spans="1:4" ht="18" customHeight="1">
      <c r="A30" s="1324" t="str">
        <f>+'[9]Datos Basicos'!B14</f>
        <v xml:space="preserve">RENTABILIDAD DEL ACTIVO                                                                                   </v>
      </c>
      <c r="B30" s="1322" t="str">
        <f>+'[9]Datos Basicos'!C14</f>
        <v xml:space="preserve"> ≥ 0.03</v>
      </c>
      <c r="C30" s="1326">
        <f>+'[9]Datos Basicos'!D14</f>
        <v>0.03</v>
      </c>
      <c r="D30" s="1317"/>
    </row>
    <row r="31" spans="1:4" ht="15.75" customHeight="1" thickBot="1">
      <c r="A31" s="1327" t="str">
        <f>+'[9]Datos Basicos'!B15</f>
        <v xml:space="preserve">COBERTURA DE INTERESES                                                                                    </v>
      </c>
      <c r="B31" s="1328" t="str">
        <f>+'[9]Datos Basicos'!C15</f>
        <v>≥ 2.0</v>
      </c>
      <c r="C31" s="1329">
        <f>+'[9]Datos Basicos'!D15</f>
        <v>2</v>
      </c>
      <c r="D31" s="1317"/>
    </row>
    <row r="32" spans="1:4" ht="13.5" thickBot="1">
      <c r="C32" s="1266"/>
      <c r="D32" s="1317"/>
    </row>
    <row r="33" spans="1:4" ht="43.5" customHeight="1" thickBot="1">
      <c r="A33" s="1332" t="s">
        <v>594</v>
      </c>
      <c r="B33" s="1333"/>
      <c r="C33" s="1334" t="s">
        <v>595</v>
      </c>
      <c r="D33" s="1335" t="s">
        <v>420</v>
      </c>
    </row>
    <row r="34" spans="1:4" ht="13.5" thickBot="1">
      <c r="A34" s="1274"/>
      <c r="B34" s="1336" t="s">
        <v>596</v>
      </c>
      <c r="C34" s="1337">
        <v>0.6</v>
      </c>
      <c r="D34" s="1338">
        <f>100%-C34</f>
        <v>0.4</v>
      </c>
    </row>
    <row r="35" spans="1:4" s="1343" customFormat="1" ht="13.5" customHeight="1">
      <c r="A35" s="1339" t="s">
        <v>597</v>
      </c>
      <c r="B35" s="1340"/>
      <c r="C35" s="1341" t="s">
        <v>598</v>
      </c>
      <c r="D35" s="1342" t="s">
        <v>599</v>
      </c>
    </row>
    <row r="36" spans="1:4" s="1343" customFormat="1" ht="13.5" customHeight="1">
      <c r="A36" s="1344" t="s">
        <v>600</v>
      </c>
      <c r="B36" s="1345"/>
      <c r="C36" s="1346" t="s">
        <v>582</v>
      </c>
      <c r="D36" s="1347" t="s">
        <v>581</v>
      </c>
    </row>
    <row r="37" spans="1:4" ht="13.5" hidden="1" customHeight="1">
      <c r="A37" s="1348" t="s">
        <v>601</v>
      </c>
      <c r="B37" s="1349" t="s">
        <v>602</v>
      </c>
      <c r="C37" s="1346"/>
      <c r="D37" s="1347"/>
    </row>
    <row r="38" spans="1:4" ht="13.5" hidden="1" customHeight="1">
      <c r="A38" s="1348"/>
      <c r="B38" s="1350" t="s">
        <v>603</v>
      </c>
      <c r="C38" s="1346"/>
      <c r="D38" s="1347"/>
    </row>
    <row r="39" spans="1:4" ht="13.5" hidden="1" customHeight="1">
      <c r="A39" s="1348"/>
      <c r="B39" s="1350" t="s">
        <v>604</v>
      </c>
      <c r="C39" s="1346"/>
      <c r="D39" s="1347"/>
    </row>
    <row r="40" spans="1:4" ht="13.5" hidden="1" customHeight="1">
      <c r="A40" s="1348"/>
      <c r="B40" s="1350" t="s">
        <v>605</v>
      </c>
      <c r="C40" s="1346"/>
      <c r="D40" s="1347"/>
    </row>
    <row r="41" spans="1:4" ht="13.5" hidden="1" customHeight="1">
      <c r="A41" s="1348"/>
      <c r="B41" s="1350" t="s">
        <v>606</v>
      </c>
      <c r="C41" s="1346"/>
      <c r="D41" s="1347"/>
    </row>
    <row r="42" spans="1:4" ht="13.5" hidden="1" customHeight="1" thickBot="1">
      <c r="A42" s="1351"/>
      <c r="B42" s="1352" t="s">
        <v>607</v>
      </c>
      <c r="C42" s="1353"/>
      <c r="D42" s="1354"/>
    </row>
    <row r="43" spans="1:4" ht="13.5" customHeight="1">
      <c r="A43" s="1344" t="s">
        <v>608</v>
      </c>
      <c r="B43" s="1345"/>
      <c r="C43" s="1355">
        <v>43230</v>
      </c>
      <c r="D43" s="1356">
        <v>43245</v>
      </c>
    </row>
    <row r="44" spans="1:4" ht="13.5" customHeight="1">
      <c r="A44" s="1357" t="s">
        <v>609</v>
      </c>
      <c r="B44" s="1358"/>
      <c r="C44" s="1355">
        <v>43175</v>
      </c>
      <c r="D44" s="1356">
        <v>43201</v>
      </c>
    </row>
    <row r="45" spans="1:4" ht="13.5" customHeight="1">
      <c r="A45" s="1359"/>
      <c r="B45" s="1360"/>
      <c r="C45" s="1355" t="s">
        <v>585</v>
      </c>
      <c r="D45" s="1356" t="s">
        <v>585</v>
      </c>
    </row>
    <row r="46" spans="1:4" ht="13.5" customHeight="1">
      <c r="A46" s="1344" t="s">
        <v>610</v>
      </c>
      <c r="B46" s="1345"/>
      <c r="C46" s="1355">
        <v>43100</v>
      </c>
      <c r="D46" s="1355">
        <v>43100</v>
      </c>
    </row>
    <row r="47" spans="1:4" ht="13.5" customHeight="1" thickBot="1">
      <c r="A47" s="1361" t="s">
        <v>611</v>
      </c>
      <c r="B47" s="1362"/>
      <c r="C47" s="1363" t="s">
        <v>21</v>
      </c>
      <c r="D47" s="1364" t="s">
        <v>21</v>
      </c>
    </row>
    <row r="48" spans="1:4" ht="12.75" customHeight="1">
      <c r="A48" s="1365" t="s">
        <v>612</v>
      </c>
      <c r="B48" s="1366" t="s">
        <v>613</v>
      </c>
      <c r="C48" s="1367">
        <v>985610536</v>
      </c>
      <c r="D48" s="1368">
        <v>1235600000</v>
      </c>
    </row>
    <row r="49" spans="1:5" ht="12.75" customHeight="1">
      <c r="A49" s="1369"/>
      <c r="B49" s="1370" t="s">
        <v>614</v>
      </c>
      <c r="C49" s="1371">
        <v>1846858923</v>
      </c>
      <c r="D49" s="1372">
        <v>1585600000</v>
      </c>
    </row>
    <row r="50" spans="1:5" ht="12.75" customHeight="1">
      <c r="A50" s="1369"/>
      <c r="B50" s="1370" t="s">
        <v>615</v>
      </c>
      <c r="C50" s="1371">
        <v>86720280</v>
      </c>
      <c r="D50" s="1372">
        <v>5200000</v>
      </c>
    </row>
    <row r="51" spans="1:5" ht="12.75" customHeight="1">
      <c r="A51" s="1369"/>
      <c r="B51" s="1373" t="s">
        <v>616</v>
      </c>
      <c r="C51" s="1371">
        <v>356646182</v>
      </c>
      <c r="D51" s="1372">
        <v>216000000</v>
      </c>
    </row>
    <row r="52" spans="1:5" ht="12.75" customHeight="1">
      <c r="A52" s="1369"/>
      <c r="B52" s="1373" t="s">
        <v>617</v>
      </c>
      <c r="C52" s="1371">
        <f>+C49-C51</f>
        <v>1490212741</v>
      </c>
      <c r="D52" s="1372">
        <f>+D49-D51</f>
        <v>1369600000</v>
      </c>
    </row>
    <row r="53" spans="1:5" ht="12.75" customHeight="1">
      <c r="A53" s="1369"/>
      <c r="B53" s="1373" t="s">
        <v>618</v>
      </c>
      <c r="C53" s="1371">
        <v>388969701</v>
      </c>
      <c r="D53" s="1372">
        <v>260600000</v>
      </c>
    </row>
    <row r="54" spans="1:5" ht="12.75" customHeight="1" thickBot="1">
      <c r="A54" s="1369"/>
      <c r="B54" s="1370" t="s">
        <v>619</v>
      </c>
      <c r="C54" s="1374">
        <v>110536400</v>
      </c>
      <c r="D54" s="1375">
        <v>2100000</v>
      </c>
    </row>
    <row r="55" spans="1:5" s="1343" customFormat="1" ht="15" customHeight="1" thickBot="1">
      <c r="A55" s="1376" t="s">
        <v>620</v>
      </c>
      <c r="B55" s="1366" t="s">
        <v>621</v>
      </c>
      <c r="C55" s="1377">
        <f>IFERROR((C48+D48)-(C50+D50),0)</f>
        <v>2129290256</v>
      </c>
      <c r="D55" s="1378"/>
      <c r="E55" s="1378"/>
    </row>
    <row r="56" spans="1:5" s="1343" customFormat="1" ht="14.25" customHeight="1">
      <c r="A56" s="1379"/>
      <c r="B56" s="1370" t="s">
        <v>622</v>
      </c>
      <c r="C56" s="1380">
        <f>IFERROR(((C48*$C$34)+(D48*$D$34))/((C50*$C$34)+(D50*$D$34)),0)</f>
        <v>20.062147973816163</v>
      </c>
      <c r="D56" s="1381"/>
    </row>
    <row r="57" spans="1:5" s="1343" customFormat="1" ht="14.25" customHeight="1">
      <c r="A57" s="1379"/>
      <c r="B57" s="1370" t="s">
        <v>623</v>
      </c>
      <c r="C57" s="1382">
        <f>IFERROR(((C51*$C$34)+(D51*$D$34))/((C49*$C$34)+(D49*$D$34)),0)</f>
        <v>0.17240324055874576</v>
      </c>
      <c r="D57" s="1383"/>
    </row>
    <row r="58" spans="1:5" s="1343" customFormat="1" ht="14.25" customHeight="1">
      <c r="A58" s="1379"/>
      <c r="B58" s="1373" t="s">
        <v>624</v>
      </c>
      <c r="C58" s="1382">
        <f>IFERROR(((C53*$C$34)+(D53*$D$34))/((C52*$C$34)+(D52*$D$34)),0)</f>
        <v>0.23413966455097257</v>
      </c>
      <c r="D58" s="1383"/>
    </row>
    <row r="59" spans="1:5" s="1343" customFormat="1" ht="14.25" customHeight="1">
      <c r="A59" s="1379"/>
      <c r="B59" s="1373" t="s">
        <v>625</v>
      </c>
      <c r="C59" s="1382">
        <f>IFERROR(((C53*$C$34)+(D53*$D$34))/((C49*$C$34)+(D49*$D$34)),0)</f>
        <v>0.1937732276390472</v>
      </c>
      <c r="D59" s="1383"/>
    </row>
    <row r="60" spans="1:5" s="1343" customFormat="1" ht="16.5" customHeight="1" thickBot="1">
      <c r="A60" s="1384"/>
      <c r="B60" s="1385" t="s">
        <v>626</v>
      </c>
      <c r="C60" s="1386">
        <f>IFERROR(((C53*$C$34)+(D53*$D$34))/((C54*$C$34)+(D54*$D$34)),0)</f>
        <v>5.0269888466426771</v>
      </c>
      <c r="D60" s="1387"/>
    </row>
    <row r="61" spans="1:5" ht="44.25" customHeight="1" thickBot="1">
      <c r="A61" s="1384" t="s">
        <v>50</v>
      </c>
      <c r="B61" s="1388"/>
      <c r="C61" s="1389"/>
      <c r="D61" s="1390"/>
    </row>
    <row r="62" spans="1:5" s="1391" customFormat="1">
      <c r="A62" s="1270"/>
      <c r="B62" s="1271"/>
      <c r="C62" s="1272"/>
      <c r="D62" s="1273"/>
    </row>
    <row r="63" spans="1:5" s="1391" customFormat="1">
      <c r="A63" s="1270"/>
      <c r="B63" s="1271"/>
      <c r="C63" s="1272"/>
      <c r="D63" s="1273"/>
    </row>
    <row r="64" spans="1:5" s="1391" customFormat="1" ht="27.75" customHeight="1">
      <c r="A64" s="1392" t="s">
        <v>627</v>
      </c>
      <c r="B64" s="1393" t="s">
        <v>628</v>
      </c>
      <c r="C64" s="1394" t="s">
        <v>629</v>
      </c>
      <c r="D64" s="1273"/>
    </row>
    <row r="65" spans="1:4" s="1391" customFormat="1" ht="32.25" customHeight="1">
      <c r="A65" s="1395" t="str">
        <f>+B13</f>
        <v>CONSORCIO REDES IM</v>
      </c>
      <c r="B65" s="1396">
        <f>+C55</f>
        <v>2129290256</v>
      </c>
      <c r="C65" s="1397">
        <f>+C56</f>
        <v>20.062147973816163</v>
      </c>
      <c r="D65" s="1273"/>
    </row>
    <row r="66" spans="1:4" s="1391" customFormat="1" ht="15">
      <c r="A66" s="1398" t="s">
        <v>630</v>
      </c>
      <c r="B66" s="1399" t="str">
        <f>+IF(C55&gt;C26,"CUMPLE","NO CUMPLE")</f>
        <v>CUMPLE</v>
      </c>
      <c r="C66" s="1399" t="str">
        <f>+IF(C56&gt;C27,"CUMPLE","NO CUMPLE")</f>
        <v>CUMPLE</v>
      </c>
      <c r="D66" s="1273"/>
    </row>
    <row r="67" spans="1:4" s="1254" customFormat="1" ht="22.5" customHeight="1">
      <c r="A67" s="1400"/>
      <c r="B67" s="1401"/>
      <c r="C67" s="1401"/>
      <c r="D67" s="1273"/>
    </row>
    <row r="68" spans="1:4" s="1391" customFormat="1" ht="25.5">
      <c r="A68" s="1392" t="s">
        <v>631</v>
      </c>
      <c r="B68" s="1394" t="s">
        <v>632</v>
      </c>
      <c r="C68" s="1394" t="s">
        <v>633</v>
      </c>
      <c r="D68" s="1402" t="s">
        <v>634</v>
      </c>
    </row>
    <row r="69" spans="1:4" s="1391" customFormat="1">
      <c r="A69" s="1403">
        <f>+C57</f>
        <v>0.17240324055874576</v>
      </c>
      <c r="B69" s="1404">
        <f>+C58</f>
        <v>0.23413966455097257</v>
      </c>
      <c r="C69" s="1404">
        <f>+C59</f>
        <v>0.1937732276390472</v>
      </c>
      <c r="D69" s="1405">
        <f>+C60</f>
        <v>5.0269888466426771</v>
      </c>
    </row>
    <row r="70" spans="1:4" s="1391" customFormat="1" ht="15">
      <c r="A70" s="1406" t="str">
        <f>+IF(C57&lt;C28,"CUMPLE","NO CUMPLE")</f>
        <v>CUMPLE</v>
      </c>
      <c r="B70" s="1399" t="str">
        <f>+IF(C58&gt;C29,"CUMPLE","NO CUMPLE")</f>
        <v>CUMPLE</v>
      </c>
      <c r="C70" s="1399" t="str">
        <f>+IF(C59&gt;C30,"CUMPLE","NO CUMPLE")</f>
        <v>CUMPLE</v>
      </c>
      <c r="D70" s="1407" t="str">
        <f>+IF(C60&gt;C31,"CUMPLE","NO CUMPLE")</f>
        <v>CUMPLE</v>
      </c>
    </row>
    <row r="71" spans="1:4" s="1391" customFormat="1" hidden="1">
      <c r="A71" s="1330"/>
      <c r="B71" s="1331"/>
      <c r="C71" s="1408"/>
      <c r="D71" s="1409"/>
    </row>
    <row r="72" spans="1:4" s="1391" customFormat="1" hidden="1">
      <c r="A72" s="1330"/>
      <c r="B72" s="1331"/>
      <c r="C72" s="1408"/>
      <c r="D72" s="1409"/>
    </row>
    <row r="73" spans="1:4" s="1391" customFormat="1" hidden="1">
      <c r="A73" s="1330"/>
      <c r="B73" s="1331"/>
      <c r="C73" s="1408"/>
      <c r="D73" s="1409"/>
    </row>
    <row r="74" spans="1:4" s="1391" customFormat="1" hidden="1">
      <c r="A74" s="1330"/>
      <c r="B74" s="1331"/>
      <c r="C74" s="1408"/>
      <c r="D74" s="1409"/>
    </row>
    <row r="75" spans="1:4" s="1391" customFormat="1" hidden="1">
      <c r="A75" s="1330"/>
      <c r="B75" s="1331"/>
      <c r="C75" s="1408"/>
      <c r="D75" s="1409"/>
    </row>
    <row r="76" spans="1:4" s="1391" customFormat="1" hidden="1">
      <c r="A76" s="1330"/>
      <c r="B76" s="1331"/>
      <c r="C76" s="1408"/>
      <c r="D76" s="1409"/>
    </row>
    <row r="77" spans="1:4" s="1391" customFormat="1" hidden="1">
      <c r="A77" s="1330"/>
      <c r="B77" s="1331"/>
      <c r="C77" s="1408"/>
      <c r="D77" s="1409"/>
    </row>
    <row r="78" spans="1:4" s="1391" customFormat="1" hidden="1">
      <c r="A78" s="1330"/>
      <c r="B78" s="1331"/>
      <c r="C78" s="1408"/>
      <c r="D78" s="1409"/>
    </row>
    <row r="79" spans="1:4" s="1391" customFormat="1" hidden="1">
      <c r="A79" s="1330"/>
      <c r="B79" s="1331"/>
      <c r="C79" s="1408"/>
      <c r="D79" s="1409"/>
    </row>
    <row r="80" spans="1:4" s="1391" customFormat="1" hidden="1">
      <c r="A80" s="1330"/>
      <c r="B80" s="1331"/>
      <c r="C80" s="1408"/>
      <c r="D80" s="1409"/>
    </row>
    <row r="81" spans="1:4" s="1391" customFormat="1" hidden="1">
      <c r="A81" s="1330"/>
      <c r="B81" s="1331"/>
      <c r="C81" s="1408"/>
      <c r="D81" s="1409"/>
    </row>
    <row r="82" spans="1:4" s="1391" customFormat="1" hidden="1">
      <c r="A82" s="1330"/>
      <c r="B82" s="1331"/>
      <c r="C82" s="1408"/>
      <c r="D82" s="1409"/>
    </row>
    <row r="83" spans="1:4" s="1391" customFormat="1" hidden="1">
      <c r="A83" s="1330"/>
      <c r="B83" s="1331"/>
      <c r="C83" s="1408"/>
      <c r="D83" s="1409"/>
    </row>
    <row r="84" spans="1:4" s="1391" customFormat="1" hidden="1">
      <c r="A84" s="1330"/>
      <c r="B84" s="1331"/>
      <c r="C84" s="1408"/>
      <c r="D84" s="1409"/>
    </row>
    <row r="85" spans="1:4" s="1391" customFormat="1" hidden="1">
      <c r="A85" s="1330"/>
      <c r="B85" s="1331"/>
      <c r="C85" s="1408"/>
      <c r="D85" s="1409"/>
    </row>
    <row r="86" spans="1:4" s="1391" customFormat="1" hidden="1">
      <c r="A86" s="1330"/>
      <c r="B86" s="1331"/>
      <c r="C86" s="1408"/>
      <c r="D86" s="1409"/>
    </row>
    <row r="87" spans="1:4" s="1391" customFormat="1" hidden="1">
      <c r="A87" s="1330"/>
      <c r="B87" s="1331"/>
      <c r="C87" s="1408"/>
      <c r="D87" s="1409"/>
    </row>
    <row r="88" spans="1:4" s="1391" customFormat="1" hidden="1">
      <c r="A88" s="1330"/>
      <c r="B88" s="1331"/>
      <c r="C88" s="1408"/>
      <c r="D88" s="1409"/>
    </row>
    <row r="89" spans="1:4" s="1391" customFormat="1" hidden="1">
      <c r="A89" s="1330"/>
      <c r="B89" s="1331"/>
      <c r="C89" s="1408"/>
      <c r="D89" s="1409"/>
    </row>
    <row r="90" spans="1:4" s="1391" customFormat="1" hidden="1">
      <c r="A90" s="1330"/>
      <c r="B90" s="1331"/>
      <c r="C90" s="1408"/>
      <c r="D90" s="1409"/>
    </row>
    <row r="91" spans="1:4" s="1391" customFormat="1" hidden="1">
      <c r="A91" s="1330"/>
      <c r="B91" s="1331"/>
      <c r="C91" s="1408"/>
      <c r="D91" s="1409"/>
    </row>
    <row r="92" spans="1:4" s="1391" customFormat="1" hidden="1">
      <c r="A92" s="1330"/>
      <c r="B92" s="1331"/>
      <c r="C92" s="1408"/>
      <c r="D92" s="1409"/>
    </row>
    <row r="93" spans="1:4" s="1391" customFormat="1" hidden="1">
      <c r="A93" s="1330"/>
      <c r="B93" s="1331"/>
      <c r="C93" s="1408"/>
      <c r="D93" s="1409"/>
    </row>
    <row r="94" spans="1:4" s="1391" customFormat="1" hidden="1">
      <c r="A94" s="1330"/>
      <c r="B94" s="1331"/>
      <c r="C94" s="1408"/>
      <c r="D94" s="1409"/>
    </row>
    <row r="95" spans="1:4" s="1391" customFormat="1" hidden="1">
      <c r="A95" s="1330"/>
      <c r="B95" s="1331"/>
      <c r="C95" s="1408"/>
      <c r="D95" s="1409"/>
    </row>
    <row r="96" spans="1:4" s="1391" customFormat="1" hidden="1">
      <c r="A96" s="1330"/>
      <c r="B96" s="1331"/>
      <c r="C96" s="1408"/>
      <c r="D96" s="1409"/>
    </row>
    <row r="97" spans="1:4" s="1391" customFormat="1" hidden="1">
      <c r="A97" s="1330"/>
      <c r="B97" s="1331"/>
      <c r="C97" s="1408"/>
      <c r="D97" s="1409"/>
    </row>
    <row r="98" spans="1:4" s="1391" customFormat="1" hidden="1">
      <c r="A98" s="1330"/>
      <c r="B98" s="1331"/>
      <c r="C98" s="1408"/>
      <c r="D98" s="1409"/>
    </row>
    <row r="99" spans="1:4" s="1391" customFormat="1" hidden="1">
      <c r="A99" s="1330"/>
      <c r="B99" s="1331"/>
      <c r="C99" s="1408"/>
      <c r="D99" s="1409"/>
    </row>
    <row r="100" spans="1:4" s="1391" customFormat="1" hidden="1">
      <c r="A100" s="1330"/>
      <c r="B100" s="1331"/>
      <c r="C100" s="1408"/>
      <c r="D100" s="1409"/>
    </row>
    <row r="101" spans="1:4" s="1391" customFormat="1" hidden="1">
      <c r="A101" s="1330"/>
      <c r="B101" s="1331"/>
      <c r="C101" s="1408"/>
      <c r="D101" s="1409"/>
    </row>
    <row r="102" spans="1:4" s="1391" customFormat="1" hidden="1">
      <c r="A102" s="1330"/>
      <c r="B102" s="1331"/>
      <c r="C102" s="1408"/>
      <c r="D102" s="1409"/>
    </row>
    <row r="103" spans="1:4" s="1391" customFormat="1" hidden="1">
      <c r="A103" s="1330"/>
      <c r="B103" s="1331"/>
      <c r="C103" s="1408"/>
      <c r="D103" s="1409"/>
    </row>
    <row r="104" spans="1:4" s="1391" customFormat="1" hidden="1">
      <c r="A104" s="1330"/>
      <c r="B104" s="1331"/>
      <c r="C104" s="1408"/>
      <c r="D104" s="1409"/>
    </row>
    <row r="105" spans="1:4" s="1391" customFormat="1" hidden="1">
      <c r="A105" s="1330"/>
      <c r="B105" s="1331"/>
      <c r="C105" s="1408"/>
      <c r="D105" s="1409"/>
    </row>
    <row r="106" spans="1:4" s="1391" customFormat="1" hidden="1">
      <c r="A106" s="1330"/>
      <c r="B106" s="1331"/>
      <c r="C106" s="1408"/>
      <c r="D106" s="1409"/>
    </row>
    <row r="107" spans="1:4" s="1391" customFormat="1" hidden="1">
      <c r="A107" s="1330"/>
      <c r="B107" s="1331"/>
      <c r="C107" s="1408"/>
      <c r="D107" s="1409"/>
    </row>
    <row r="108" spans="1:4" s="1391" customFormat="1" hidden="1">
      <c r="A108" s="1330"/>
      <c r="B108" s="1331"/>
      <c r="C108" s="1408"/>
      <c r="D108" s="1409"/>
    </row>
    <row r="109" spans="1:4" s="1391" customFormat="1" hidden="1">
      <c r="A109" s="1330"/>
      <c r="B109" s="1331"/>
      <c r="C109" s="1408"/>
      <c r="D109" s="1409"/>
    </row>
    <row r="110" spans="1:4" s="1391" customFormat="1" hidden="1">
      <c r="A110" s="1330"/>
      <c r="B110" s="1331"/>
      <c r="C110" s="1408"/>
      <c r="D110" s="1409"/>
    </row>
    <row r="111" spans="1:4" s="1391" customFormat="1" hidden="1">
      <c r="A111" s="1330"/>
      <c r="B111" s="1331"/>
      <c r="C111" s="1408"/>
      <c r="D111" s="1409"/>
    </row>
    <row r="112" spans="1:4" s="1391" customFormat="1" hidden="1">
      <c r="A112" s="1330"/>
      <c r="B112" s="1331"/>
      <c r="C112" s="1408"/>
      <c r="D112" s="1409"/>
    </row>
    <row r="113" spans="1:4" s="1391" customFormat="1" hidden="1">
      <c r="A113" s="1330"/>
      <c r="B113" s="1331"/>
      <c r="C113" s="1408"/>
      <c r="D113" s="1409"/>
    </row>
    <row r="114" spans="1:4" s="1391" customFormat="1" hidden="1">
      <c r="A114" s="1330"/>
      <c r="B114" s="1331"/>
      <c r="C114" s="1408"/>
      <c r="D114" s="1409"/>
    </row>
    <row r="115" spans="1:4" s="1391" customFormat="1" hidden="1">
      <c r="A115" s="1330"/>
      <c r="B115" s="1331"/>
      <c r="C115" s="1408"/>
      <c r="D115" s="1409"/>
    </row>
    <row r="116" spans="1:4" s="1391" customFormat="1" hidden="1">
      <c r="A116" s="1330"/>
      <c r="B116" s="1331"/>
      <c r="C116" s="1408"/>
      <c r="D116" s="1409"/>
    </row>
    <row r="117" spans="1:4" s="1391" customFormat="1" hidden="1">
      <c r="A117" s="1330"/>
      <c r="B117" s="1331"/>
      <c r="C117" s="1408"/>
      <c r="D117" s="1409"/>
    </row>
    <row r="118" spans="1:4" s="1391" customFormat="1" hidden="1">
      <c r="A118" s="1330"/>
      <c r="B118" s="1331"/>
      <c r="C118" s="1408"/>
      <c r="D118" s="1409"/>
    </row>
    <row r="119" spans="1:4" s="1391" customFormat="1" hidden="1">
      <c r="A119" s="1330"/>
      <c r="B119" s="1331"/>
      <c r="C119" s="1408"/>
      <c r="D119" s="1409"/>
    </row>
    <row r="120" spans="1:4" s="1391" customFormat="1" hidden="1">
      <c r="A120" s="1330"/>
      <c r="B120" s="1331"/>
      <c r="C120" s="1408"/>
      <c r="D120" s="1409"/>
    </row>
    <row r="121" spans="1:4" s="1391" customFormat="1" hidden="1">
      <c r="A121" s="1330"/>
      <c r="B121" s="1331"/>
      <c r="C121" s="1408"/>
      <c r="D121" s="1409"/>
    </row>
    <row r="122" spans="1:4" s="1391" customFormat="1" hidden="1">
      <c r="A122" s="1330"/>
      <c r="B122" s="1331"/>
      <c r="C122" s="1408"/>
      <c r="D122" s="1409"/>
    </row>
    <row r="123" spans="1:4" s="1391" customFormat="1" hidden="1">
      <c r="A123" s="1330"/>
      <c r="B123" s="1331"/>
      <c r="C123" s="1408"/>
      <c r="D123" s="1409"/>
    </row>
    <row r="124" spans="1:4" s="1391" customFormat="1" hidden="1">
      <c r="A124" s="1330"/>
      <c r="B124" s="1331"/>
      <c r="C124" s="1408"/>
      <c r="D124" s="1409"/>
    </row>
    <row r="125" spans="1:4" s="1391" customFormat="1" hidden="1">
      <c r="A125" s="1330"/>
      <c r="B125" s="1331"/>
      <c r="C125" s="1408"/>
      <c r="D125" s="1409"/>
    </row>
    <row r="126" spans="1:4" s="1391" customFormat="1" hidden="1">
      <c r="A126" s="1330"/>
      <c r="B126" s="1331"/>
      <c r="C126" s="1408"/>
      <c r="D126" s="1409"/>
    </row>
    <row r="127" spans="1:4" s="1391" customFormat="1" hidden="1">
      <c r="A127" s="1330"/>
      <c r="B127" s="1331"/>
      <c r="C127" s="1408"/>
      <c r="D127" s="1409"/>
    </row>
    <row r="128" spans="1:4" s="1391" customFormat="1" hidden="1">
      <c r="A128" s="1330"/>
      <c r="B128" s="1331"/>
      <c r="C128" s="1408"/>
      <c r="D128" s="1409"/>
    </row>
    <row r="129" spans="1:4" s="1391" customFormat="1" hidden="1">
      <c r="A129" s="1330"/>
      <c r="B129" s="1331"/>
      <c r="C129" s="1408"/>
      <c r="D129" s="1409"/>
    </row>
    <row r="130" spans="1:4" s="1391" customFormat="1" hidden="1">
      <c r="A130" s="1330"/>
      <c r="B130" s="1331"/>
      <c r="C130" s="1408"/>
      <c r="D130" s="1409"/>
    </row>
    <row r="131" spans="1:4" s="1391" customFormat="1" hidden="1">
      <c r="A131" s="1330"/>
      <c r="B131" s="1331"/>
      <c r="C131" s="1408"/>
      <c r="D131" s="1409"/>
    </row>
    <row r="132" spans="1:4" s="1391" customFormat="1" hidden="1">
      <c r="A132" s="1330"/>
      <c r="B132" s="1331"/>
      <c r="C132" s="1408"/>
      <c r="D132" s="1409"/>
    </row>
    <row r="133" spans="1:4" s="1391" customFormat="1" hidden="1">
      <c r="A133" s="1330"/>
      <c r="B133" s="1331"/>
      <c r="C133" s="1408"/>
      <c r="D133" s="1409"/>
    </row>
    <row r="134" spans="1:4" s="1391" customFormat="1" hidden="1">
      <c r="A134" s="1330"/>
      <c r="B134" s="1331"/>
      <c r="C134" s="1408"/>
      <c r="D134" s="1409"/>
    </row>
    <row r="135" spans="1:4" s="1391" customFormat="1" hidden="1">
      <c r="A135" s="1330"/>
      <c r="B135" s="1331"/>
      <c r="C135" s="1408"/>
      <c r="D135" s="1409"/>
    </row>
    <row r="136" spans="1:4" s="1391" customFormat="1" hidden="1">
      <c r="A136" s="1330"/>
      <c r="B136" s="1331"/>
      <c r="C136" s="1408"/>
      <c r="D136" s="1409"/>
    </row>
    <row r="137" spans="1:4" s="1391" customFormat="1" hidden="1">
      <c r="A137" s="1330"/>
      <c r="B137" s="1331"/>
      <c r="C137" s="1408"/>
      <c r="D137" s="1409"/>
    </row>
    <row r="138" spans="1:4" s="1391" customFormat="1" hidden="1">
      <c r="A138" s="1330"/>
      <c r="B138" s="1331"/>
      <c r="C138" s="1408"/>
      <c r="D138" s="1409"/>
    </row>
    <row r="139" spans="1:4" s="1391" customFormat="1" hidden="1">
      <c r="A139" s="1330"/>
      <c r="B139" s="1331"/>
      <c r="C139" s="1408"/>
      <c r="D139" s="1409"/>
    </row>
    <row r="140" spans="1:4" s="1391" customFormat="1" hidden="1">
      <c r="A140" s="1330"/>
      <c r="B140" s="1331"/>
      <c r="C140" s="1408"/>
      <c r="D140" s="1409"/>
    </row>
    <row r="141" spans="1:4" s="1391" customFormat="1" hidden="1">
      <c r="A141" s="1330"/>
      <c r="B141" s="1331"/>
      <c r="C141" s="1408"/>
      <c r="D141" s="1409"/>
    </row>
    <row r="142" spans="1:4" s="1391" customFormat="1" hidden="1">
      <c r="A142" s="1330"/>
      <c r="B142" s="1331"/>
      <c r="C142" s="1408"/>
      <c r="D142" s="1409"/>
    </row>
    <row r="143" spans="1:4" s="1391" customFormat="1" hidden="1">
      <c r="A143" s="1330"/>
      <c r="B143" s="1331"/>
      <c r="C143" s="1408"/>
      <c r="D143" s="1409"/>
    </row>
    <row r="144" spans="1:4" s="1391" customFormat="1" hidden="1">
      <c r="A144" s="1330"/>
      <c r="B144" s="1331"/>
      <c r="C144" s="1408"/>
      <c r="D144" s="1409"/>
    </row>
    <row r="145" spans="1:4" s="1391" customFormat="1" hidden="1">
      <c r="A145" s="1330"/>
      <c r="B145" s="1331"/>
      <c r="C145" s="1408"/>
      <c r="D145" s="1409"/>
    </row>
    <row r="146" spans="1:4" s="1391" customFormat="1" hidden="1">
      <c r="A146" s="1330"/>
      <c r="B146" s="1331"/>
      <c r="C146" s="1408"/>
      <c r="D146" s="1409"/>
    </row>
    <row r="147" spans="1:4" s="1391" customFormat="1" hidden="1">
      <c r="A147" s="1330"/>
      <c r="B147" s="1331"/>
      <c r="C147" s="1408"/>
      <c r="D147" s="1409"/>
    </row>
    <row r="148" spans="1:4" s="1391" customFormat="1" hidden="1">
      <c r="A148" s="1330"/>
      <c r="B148" s="1331"/>
      <c r="C148" s="1408"/>
      <c r="D148" s="1409"/>
    </row>
    <row r="149" spans="1:4" s="1391" customFormat="1" hidden="1">
      <c r="A149" s="1330"/>
      <c r="B149" s="1331"/>
      <c r="C149" s="1408"/>
      <c r="D149" s="1409"/>
    </row>
    <row r="150" spans="1:4" s="1391" customFormat="1" hidden="1">
      <c r="A150" s="1330"/>
      <c r="B150" s="1331"/>
      <c r="C150" s="1408"/>
      <c r="D150" s="1409"/>
    </row>
    <row r="151" spans="1:4" s="1391" customFormat="1" hidden="1">
      <c r="A151" s="1330"/>
      <c r="B151" s="1331"/>
      <c r="C151" s="1408"/>
      <c r="D151" s="1409"/>
    </row>
    <row r="152" spans="1:4" s="1391" customFormat="1" hidden="1">
      <c r="A152" s="1330"/>
      <c r="B152" s="1331"/>
      <c r="C152" s="1408"/>
      <c r="D152" s="1409"/>
    </row>
    <row r="153" spans="1:4" s="1391" customFormat="1" hidden="1">
      <c r="A153" s="1330"/>
      <c r="B153" s="1331"/>
      <c r="C153" s="1408"/>
      <c r="D153" s="1409"/>
    </row>
    <row r="154" spans="1:4" s="1391" customFormat="1" hidden="1">
      <c r="A154" s="1330"/>
      <c r="B154" s="1331"/>
      <c r="C154" s="1408"/>
      <c r="D154" s="1409"/>
    </row>
    <row r="155" spans="1:4" s="1391" customFormat="1" hidden="1">
      <c r="A155" s="1330"/>
      <c r="B155" s="1331"/>
      <c r="C155" s="1408"/>
      <c r="D155" s="1409"/>
    </row>
    <row r="156" spans="1:4" s="1391" customFormat="1" hidden="1">
      <c r="A156" s="1330"/>
      <c r="B156" s="1331"/>
      <c r="C156" s="1408"/>
      <c r="D156" s="1409"/>
    </row>
    <row r="157" spans="1:4" s="1391" customFormat="1" hidden="1">
      <c r="A157" s="1330"/>
      <c r="B157" s="1331"/>
      <c r="C157" s="1408"/>
      <c r="D157" s="1409"/>
    </row>
    <row r="158" spans="1:4" s="1391" customFormat="1" hidden="1">
      <c r="A158" s="1330"/>
      <c r="B158" s="1331"/>
      <c r="C158" s="1408"/>
      <c r="D158" s="1409"/>
    </row>
    <row r="159" spans="1:4" s="1391" customFormat="1" hidden="1">
      <c r="A159" s="1330"/>
      <c r="B159" s="1331"/>
      <c r="C159" s="1408"/>
      <c r="D159" s="1409"/>
    </row>
    <row r="160" spans="1:4" s="1391" customFormat="1" hidden="1">
      <c r="A160" s="1330"/>
      <c r="B160" s="1331"/>
      <c r="C160" s="1408"/>
      <c r="D160" s="1409"/>
    </row>
    <row r="161" spans="1:4" s="1391" customFormat="1" hidden="1">
      <c r="A161" s="1330"/>
      <c r="B161" s="1331"/>
      <c r="C161" s="1408"/>
      <c r="D161" s="1409"/>
    </row>
    <row r="162" spans="1:4" s="1391" customFormat="1" hidden="1">
      <c r="A162" s="1330"/>
      <c r="B162" s="1331"/>
      <c r="C162" s="1408"/>
      <c r="D162" s="1409"/>
    </row>
    <row r="163" spans="1:4" s="1391" customFormat="1" hidden="1">
      <c r="A163" s="1330"/>
      <c r="B163" s="1331"/>
      <c r="C163" s="1408"/>
      <c r="D163" s="1409"/>
    </row>
    <row r="164" spans="1:4" s="1391" customFormat="1" hidden="1">
      <c r="A164" s="1330"/>
      <c r="B164" s="1331"/>
      <c r="C164" s="1408"/>
      <c r="D164" s="1409"/>
    </row>
    <row r="165" spans="1:4" s="1391" customFormat="1" hidden="1">
      <c r="A165" s="1330"/>
      <c r="B165" s="1331"/>
      <c r="C165" s="1408"/>
      <c r="D165" s="1409"/>
    </row>
    <row r="166" spans="1:4" s="1391" customFormat="1" hidden="1">
      <c r="A166" s="1330"/>
      <c r="B166" s="1331"/>
      <c r="C166" s="1408"/>
      <c r="D166" s="1409"/>
    </row>
    <row r="167" spans="1:4" s="1391" customFormat="1" hidden="1">
      <c r="A167" s="1330"/>
      <c r="B167" s="1331"/>
      <c r="C167" s="1408"/>
      <c r="D167" s="1409"/>
    </row>
    <row r="168" spans="1:4" s="1391" customFormat="1" hidden="1">
      <c r="A168" s="1330"/>
      <c r="B168" s="1331"/>
      <c r="C168" s="1408"/>
      <c r="D168" s="1409"/>
    </row>
    <row r="169" spans="1:4" s="1391" customFormat="1" hidden="1">
      <c r="A169" s="1330"/>
      <c r="B169" s="1331"/>
      <c r="C169" s="1408"/>
      <c r="D169" s="1409"/>
    </row>
    <row r="170" spans="1:4" s="1391" customFormat="1" hidden="1">
      <c r="A170" s="1330"/>
      <c r="B170" s="1331"/>
      <c r="C170" s="1408"/>
      <c r="D170" s="1409"/>
    </row>
    <row r="171" spans="1:4" s="1391" customFormat="1" hidden="1">
      <c r="A171" s="1330"/>
      <c r="B171" s="1331"/>
      <c r="C171" s="1408"/>
      <c r="D171" s="1409"/>
    </row>
    <row r="172" spans="1:4" s="1391" customFormat="1" hidden="1">
      <c r="A172" s="1330"/>
      <c r="B172" s="1331"/>
      <c r="C172" s="1408"/>
      <c r="D172" s="1409"/>
    </row>
    <row r="173" spans="1:4" s="1391" customFormat="1" hidden="1">
      <c r="A173" s="1330"/>
      <c r="B173" s="1331"/>
      <c r="C173" s="1408"/>
      <c r="D173" s="1409"/>
    </row>
    <row r="174" spans="1:4" s="1391" customFormat="1" hidden="1">
      <c r="A174" s="1330"/>
      <c r="B174" s="1331"/>
      <c r="C174" s="1408"/>
      <c r="D174" s="1409"/>
    </row>
    <row r="175" spans="1:4" s="1391" customFormat="1" hidden="1">
      <c r="A175" s="1330"/>
      <c r="B175" s="1331"/>
      <c r="C175" s="1408"/>
      <c r="D175" s="1409"/>
    </row>
    <row r="176" spans="1:4" s="1391" customFormat="1" hidden="1">
      <c r="A176" s="1330"/>
      <c r="B176" s="1331"/>
      <c r="C176" s="1408"/>
      <c r="D176" s="1409"/>
    </row>
    <row r="177" spans="1:4" s="1391" customFormat="1" hidden="1">
      <c r="A177" s="1330"/>
      <c r="B177" s="1331"/>
      <c r="C177" s="1408"/>
      <c r="D177" s="1409"/>
    </row>
    <row r="178" spans="1:4" s="1391" customFormat="1" hidden="1">
      <c r="A178" s="1330"/>
      <c r="B178" s="1331"/>
      <c r="C178" s="1408"/>
      <c r="D178" s="1409"/>
    </row>
    <row r="179" spans="1:4" s="1391" customFormat="1" hidden="1">
      <c r="A179" s="1330"/>
      <c r="B179" s="1331"/>
      <c r="C179" s="1408"/>
      <c r="D179" s="1409"/>
    </row>
    <row r="180" spans="1:4" s="1391" customFormat="1" hidden="1">
      <c r="A180" s="1330"/>
      <c r="B180" s="1331"/>
      <c r="C180" s="1408"/>
      <c r="D180" s="1409"/>
    </row>
    <row r="181" spans="1:4" s="1391" customFormat="1" hidden="1">
      <c r="A181" s="1330"/>
      <c r="B181" s="1331"/>
      <c r="C181" s="1408"/>
      <c r="D181" s="1409"/>
    </row>
    <row r="182" spans="1:4" s="1391" customFormat="1" hidden="1">
      <c r="A182" s="1330"/>
      <c r="B182" s="1331"/>
      <c r="C182" s="1408"/>
      <c r="D182" s="1409"/>
    </row>
    <row r="183" spans="1:4" s="1391" customFormat="1" hidden="1">
      <c r="A183" s="1330"/>
      <c r="B183" s="1331"/>
      <c r="C183" s="1408"/>
      <c r="D183" s="1409"/>
    </row>
    <row r="184" spans="1:4" s="1391" customFormat="1" hidden="1">
      <c r="A184" s="1330"/>
      <c r="B184" s="1331"/>
      <c r="C184" s="1408"/>
      <c r="D184" s="1409"/>
    </row>
    <row r="185" spans="1:4" s="1391" customFormat="1" hidden="1">
      <c r="A185" s="1330"/>
      <c r="B185" s="1331"/>
      <c r="C185" s="1408"/>
      <c r="D185" s="1409"/>
    </row>
    <row r="186" spans="1:4" s="1391" customFormat="1" hidden="1">
      <c r="A186" s="1330"/>
      <c r="B186" s="1331"/>
      <c r="C186" s="1408"/>
      <c r="D186" s="1409"/>
    </row>
    <row r="187" spans="1:4" s="1391" customFormat="1" hidden="1">
      <c r="A187" s="1330"/>
      <c r="B187" s="1331"/>
      <c r="C187" s="1408"/>
      <c r="D187" s="1409"/>
    </row>
    <row r="188" spans="1:4" s="1391" customFormat="1" hidden="1">
      <c r="A188" s="1330"/>
      <c r="B188" s="1331"/>
      <c r="C188" s="1408"/>
      <c r="D188" s="1409"/>
    </row>
    <row r="189" spans="1:4" s="1391" customFormat="1" hidden="1">
      <c r="A189" s="1330"/>
      <c r="B189" s="1331"/>
      <c r="C189" s="1408"/>
      <c r="D189" s="1409"/>
    </row>
    <row r="190" spans="1:4" s="1391" customFormat="1" hidden="1">
      <c r="A190" s="1330"/>
      <c r="B190" s="1331"/>
      <c r="C190" s="1408"/>
      <c r="D190" s="1409"/>
    </row>
    <row r="191" spans="1:4" s="1391" customFormat="1" hidden="1">
      <c r="A191" s="1330"/>
      <c r="B191" s="1331"/>
      <c r="C191" s="1408"/>
      <c r="D191" s="1409"/>
    </row>
    <row r="192" spans="1:4" s="1391" customFormat="1" hidden="1">
      <c r="A192" s="1330"/>
      <c r="B192" s="1331"/>
      <c r="C192" s="1408"/>
      <c r="D192" s="1409"/>
    </row>
    <row r="193" spans="1:4" s="1391" customFormat="1" hidden="1">
      <c r="A193" s="1330"/>
      <c r="B193" s="1331"/>
      <c r="C193" s="1408"/>
      <c r="D193" s="1409"/>
    </row>
    <row r="194" spans="1:4" s="1391" customFormat="1" hidden="1">
      <c r="A194" s="1330"/>
      <c r="B194" s="1331"/>
      <c r="C194" s="1408"/>
      <c r="D194" s="1409"/>
    </row>
    <row r="195" spans="1:4" s="1391" customFormat="1" hidden="1">
      <c r="A195" s="1330"/>
      <c r="B195" s="1331"/>
      <c r="C195" s="1408"/>
      <c r="D195" s="1409"/>
    </row>
    <row r="196" spans="1:4" s="1391" customFormat="1" hidden="1">
      <c r="A196" s="1330"/>
      <c r="B196" s="1331"/>
      <c r="C196" s="1408"/>
      <c r="D196" s="1409"/>
    </row>
    <row r="197" spans="1:4" s="1391" customFormat="1" hidden="1">
      <c r="A197" s="1330"/>
      <c r="B197" s="1331"/>
      <c r="C197" s="1408"/>
      <c r="D197" s="1409"/>
    </row>
    <row r="198" spans="1:4" s="1391" customFormat="1" hidden="1">
      <c r="A198" s="1330"/>
      <c r="B198" s="1331"/>
      <c r="C198" s="1408"/>
      <c r="D198" s="1409"/>
    </row>
    <row r="199" spans="1:4" s="1391" customFormat="1" hidden="1">
      <c r="A199" s="1330"/>
      <c r="B199" s="1331"/>
      <c r="C199" s="1408"/>
      <c r="D199" s="1409"/>
    </row>
    <row r="200" spans="1:4" s="1391" customFormat="1" hidden="1">
      <c r="A200" s="1330"/>
      <c r="B200" s="1331"/>
      <c r="C200" s="1408"/>
      <c r="D200" s="1409"/>
    </row>
    <row r="201" spans="1:4" s="1391" customFormat="1" hidden="1">
      <c r="A201" s="1330"/>
      <c r="B201" s="1331"/>
      <c r="C201" s="1408"/>
      <c r="D201" s="1409"/>
    </row>
    <row r="202" spans="1:4" s="1391" customFormat="1" hidden="1">
      <c r="A202" s="1330"/>
      <c r="B202" s="1331"/>
      <c r="C202" s="1408"/>
      <c r="D202" s="1409"/>
    </row>
    <row r="203" spans="1:4" s="1391" customFormat="1" hidden="1">
      <c r="A203" s="1330"/>
      <c r="B203" s="1331"/>
      <c r="C203" s="1408"/>
      <c r="D203" s="1409"/>
    </row>
    <row r="204" spans="1:4" s="1391" customFormat="1" hidden="1">
      <c r="A204" s="1330"/>
      <c r="B204" s="1331"/>
      <c r="C204" s="1408"/>
      <c r="D204" s="1409"/>
    </row>
    <row r="205" spans="1:4" s="1391" customFormat="1" hidden="1">
      <c r="A205" s="1330"/>
      <c r="B205" s="1331"/>
      <c r="C205" s="1408"/>
      <c r="D205" s="1409"/>
    </row>
    <row r="206" spans="1:4" s="1391" customFormat="1" hidden="1">
      <c r="A206" s="1330"/>
      <c r="B206" s="1331"/>
      <c r="C206" s="1408"/>
      <c r="D206" s="1409"/>
    </row>
    <row r="207" spans="1:4" s="1391" customFormat="1" hidden="1">
      <c r="A207" s="1330"/>
      <c r="B207" s="1331"/>
      <c r="C207" s="1408"/>
      <c r="D207" s="1409"/>
    </row>
    <row r="208" spans="1:4" s="1391" customFormat="1" hidden="1">
      <c r="A208" s="1330"/>
      <c r="B208" s="1331"/>
      <c r="C208" s="1408"/>
      <c r="D208" s="1409"/>
    </row>
    <row r="209" spans="1:4" s="1391" customFormat="1" hidden="1">
      <c r="A209" s="1330"/>
      <c r="B209" s="1331"/>
      <c r="C209" s="1408"/>
      <c r="D209" s="1409"/>
    </row>
    <row r="210" spans="1:4" s="1391" customFormat="1" hidden="1">
      <c r="A210" s="1330"/>
      <c r="B210" s="1331"/>
      <c r="C210" s="1408"/>
      <c r="D210" s="1409"/>
    </row>
    <row r="211" spans="1:4" s="1391" customFormat="1" hidden="1">
      <c r="A211" s="1330"/>
      <c r="B211" s="1331"/>
      <c r="C211" s="1408"/>
      <c r="D211" s="1409"/>
    </row>
    <row r="212" spans="1:4" s="1391" customFormat="1" hidden="1">
      <c r="A212" s="1330"/>
      <c r="B212" s="1331"/>
      <c r="C212" s="1408"/>
      <c r="D212" s="1409"/>
    </row>
    <row r="213" spans="1:4" s="1391" customFormat="1" hidden="1">
      <c r="A213" s="1330"/>
      <c r="B213" s="1331"/>
      <c r="C213" s="1408"/>
      <c r="D213" s="1409"/>
    </row>
    <row r="214" spans="1:4" s="1391" customFormat="1" hidden="1">
      <c r="A214" s="1330"/>
      <c r="B214" s="1331"/>
      <c r="C214" s="1408"/>
      <c r="D214" s="1409"/>
    </row>
    <row r="215" spans="1:4" s="1391" customFormat="1" hidden="1">
      <c r="A215" s="1330"/>
      <c r="B215" s="1331"/>
      <c r="C215" s="1408"/>
      <c r="D215" s="1409"/>
    </row>
    <row r="216" spans="1:4" s="1391" customFormat="1" hidden="1">
      <c r="A216" s="1330"/>
      <c r="B216" s="1331"/>
      <c r="C216" s="1408"/>
      <c r="D216" s="1409"/>
    </row>
    <row r="217" spans="1:4" s="1391" customFormat="1" hidden="1">
      <c r="A217" s="1330"/>
      <c r="B217" s="1331"/>
      <c r="C217" s="1408"/>
      <c r="D217" s="1409"/>
    </row>
    <row r="218" spans="1:4" s="1391" customFormat="1" hidden="1">
      <c r="A218" s="1330"/>
      <c r="B218" s="1331"/>
      <c r="C218" s="1408"/>
      <c r="D218" s="1409"/>
    </row>
    <row r="219" spans="1:4" s="1391" customFormat="1" hidden="1">
      <c r="A219" s="1330"/>
      <c r="B219" s="1331"/>
      <c r="C219" s="1408"/>
      <c r="D219" s="1409"/>
    </row>
    <row r="220" spans="1:4" s="1391" customFormat="1" hidden="1">
      <c r="A220" s="1330"/>
      <c r="B220" s="1331"/>
      <c r="C220" s="1408"/>
      <c r="D220" s="1409"/>
    </row>
    <row r="221" spans="1:4" s="1391" customFormat="1" hidden="1">
      <c r="A221" s="1330"/>
      <c r="B221" s="1331"/>
      <c r="C221" s="1408"/>
      <c r="D221" s="1409"/>
    </row>
    <row r="222" spans="1:4" s="1391" customFormat="1" hidden="1">
      <c r="A222" s="1330"/>
      <c r="B222" s="1331"/>
      <c r="C222" s="1408"/>
      <c r="D222" s="1409"/>
    </row>
    <row r="223" spans="1:4" s="1391" customFormat="1" hidden="1">
      <c r="A223" s="1330"/>
      <c r="B223" s="1331"/>
      <c r="C223" s="1408"/>
      <c r="D223" s="1409"/>
    </row>
    <row r="224" spans="1:4" s="1391" customFormat="1" hidden="1">
      <c r="A224" s="1330"/>
      <c r="B224" s="1331"/>
      <c r="C224" s="1408"/>
      <c r="D224" s="1409"/>
    </row>
    <row r="225" spans="1:4" s="1391" customFormat="1" hidden="1">
      <c r="A225" s="1330"/>
      <c r="B225" s="1331"/>
      <c r="C225" s="1408"/>
      <c r="D225" s="1409"/>
    </row>
    <row r="226" spans="1:4" s="1391" customFormat="1" hidden="1">
      <c r="A226" s="1330"/>
      <c r="B226" s="1331"/>
      <c r="C226" s="1408"/>
      <c r="D226" s="1409"/>
    </row>
    <row r="227" spans="1:4" s="1391" customFormat="1" hidden="1">
      <c r="A227" s="1330"/>
      <c r="B227" s="1331"/>
      <c r="C227" s="1408"/>
      <c r="D227" s="1409"/>
    </row>
    <row r="228" spans="1:4" s="1391" customFormat="1" hidden="1">
      <c r="A228" s="1330"/>
      <c r="B228" s="1331"/>
      <c r="C228" s="1408"/>
      <c r="D228" s="1409"/>
    </row>
    <row r="229" spans="1:4" s="1391" customFormat="1" hidden="1">
      <c r="A229" s="1330"/>
      <c r="B229" s="1331"/>
      <c r="C229" s="1408"/>
      <c r="D229" s="1409"/>
    </row>
    <row r="230" spans="1:4" s="1391" customFormat="1" hidden="1">
      <c r="A230" s="1330"/>
      <c r="B230" s="1331"/>
      <c r="C230" s="1408"/>
      <c r="D230" s="1409"/>
    </row>
    <row r="231" spans="1:4" s="1391" customFormat="1" hidden="1">
      <c r="A231" s="1330"/>
      <c r="B231" s="1331"/>
      <c r="C231" s="1408"/>
      <c r="D231" s="1409"/>
    </row>
    <row r="232" spans="1:4" s="1391" customFormat="1" hidden="1">
      <c r="A232" s="1330"/>
      <c r="B232" s="1331"/>
      <c r="C232" s="1408"/>
      <c r="D232" s="1409"/>
    </row>
    <row r="233" spans="1:4" s="1391" customFormat="1" hidden="1">
      <c r="A233" s="1330"/>
      <c r="B233" s="1331"/>
      <c r="C233" s="1408"/>
      <c r="D233" s="1409"/>
    </row>
    <row r="234" spans="1:4" s="1391" customFormat="1" hidden="1">
      <c r="A234" s="1330"/>
      <c r="B234" s="1331"/>
      <c r="C234" s="1408"/>
      <c r="D234" s="1409"/>
    </row>
    <row r="235" spans="1:4" s="1391" customFormat="1" hidden="1">
      <c r="A235" s="1330"/>
      <c r="B235" s="1331"/>
      <c r="C235" s="1408"/>
      <c r="D235" s="1409"/>
    </row>
    <row r="236" spans="1:4" s="1391" customFormat="1" hidden="1">
      <c r="A236" s="1330"/>
      <c r="B236" s="1331"/>
      <c r="C236" s="1408"/>
      <c r="D236" s="1409"/>
    </row>
    <row r="237" spans="1:4" s="1391" customFormat="1" hidden="1">
      <c r="A237" s="1330"/>
      <c r="B237" s="1331"/>
      <c r="C237" s="1408"/>
      <c r="D237" s="1409"/>
    </row>
    <row r="238" spans="1:4" s="1391" customFormat="1" hidden="1">
      <c r="A238" s="1330"/>
      <c r="B238" s="1331"/>
      <c r="C238" s="1408"/>
      <c r="D238" s="1409"/>
    </row>
    <row r="239" spans="1:4" s="1391" customFormat="1" hidden="1">
      <c r="A239" s="1330"/>
      <c r="B239" s="1331"/>
      <c r="C239" s="1408"/>
      <c r="D239" s="1409"/>
    </row>
    <row r="240" spans="1:4" s="1391" customFormat="1" hidden="1">
      <c r="A240" s="1330"/>
      <c r="B240" s="1331"/>
      <c r="C240" s="1408"/>
      <c r="D240" s="1409"/>
    </row>
    <row r="241" spans="1:4" s="1391" customFormat="1" hidden="1">
      <c r="A241" s="1330"/>
      <c r="B241" s="1331"/>
      <c r="C241" s="1408"/>
      <c r="D241" s="1409"/>
    </row>
    <row r="242" spans="1:4" s="1391" customFormat="1" hidden="1">
      <c r="A242" s="1330"/>
      <c r="B242" s="1331"/>
      <c r="C242" s="1408"/>
      <c r="D242" s="1409"/>
    </row>
    <row r="243" spans="1:4" s="1391" customFormat="1" hidden="1">
      <c r="A243" s="1330"/>
      <c r="B243" s="1331"/>
      <c r="C243" s="1408"/>
      <c r="D243" s="1409"/>
    </row>
    <row r="244" spans="1:4" s="1391" customFormat="1" hidden="1">
      <c r="A244" s="1330"/>
      <c r="B244" s="1331"/>
      <c r="C244" s="1408"/>
      <c r="D244" s="1409"/>
    </row>
    <row r="245" spans="1:4" s="1391" customFormat="1" hidden="1">
      <c r="A245" s="1330"/>
      <c r="B245" s="1331"/>
      <c r="C245" s="1408"/>
      <c r="D245" s="1409"/>
    </row>
    <row r="246" spans="1:4" s="1391" customFormat="1" hidden="1">
      <c r="A246" s="1330"/>
      <c r="B246" s="1331"/>
      <c r="C246" s="1408"/>
      <c r="D246" s="1409"/>
    </row>
    <row r="247" spans="1:4" s="1391" customFormat="1" hidden="1">
      <c r="A247" s="1330"/>
      <c r="B247" s="1331"/>
      <c r="C247" s="1408"/>
      <c r="D247" s="1409"/>
    </row>
    <row r="248" spans="1:4" s="1391" customFormat="1" hidden="1">
      <c r="A248" s="1330"/>
      <c r="B248" s="1331"/>
      <c r="C248" s="1408"/>
      <c r="D248" s="1409"/>
    </row>
    <row r="249" spans="1:4" s="1391" customFormat="1" hidden="1">
      <c r="A249" s="1330"/>
      <c r="B249" s="1331"/>
      <c r="C249" s="1408"/>
      <c r="D249" s="1409"/>
    </row>
    <row r="250" spans="1:4" s="1391" customFormat="1" hidden="1">
      <c r="A250" s="1330"/>
      <c r="B250" s="1331"/>
      <c r="C250" s="1408"/>
      <c r="D250" s="1409"/>
    </row>
    <row r="251" spans="1:4" s="1391" customFormat="1" hidden="1">
      <c r="A251" s="1330"/>
      <c r="B251" s="1331"/>
      <c r="C251" s="1408"/>
      <c r="D251" s="1409"/>
    </row>
    <row r="252" spans="1:4" s="1391" customFormat="1" hidden="1">
      <c r="A252" s="1330"/>
      <c r="B252" s="1331"/>
      <c r="C252" s="1408"/>
      <c r="D252" s="1409"/>
    </row>
    <row r="253" spans="1:4" s="1391" customFormat="1" hidden="1">
      <c r="A253" s="1330"/>
      <c r="B253" s="1331"/>
      <c r="C253" s="1408"/>
      <c r="D253" s="1409"/>
    </row>
    <row r="254" spans="1:4" s="1391" customFormat="1" hidden="1">
      <c r="A254" s="1330"/>
      <c r="B254" s="1331"/>
      <c r="C254" s="1408"/>
      <c r="D254" s="1409"/>
    </row>
    <row r="255" spans="1:4" s="1391" customFormat="1" hidden="1">
      <c r="A255" s="1330"/>
      <c r="B255" s="1331"/>
      <c r="C255" s="1408"/>
      <c r="D255" s="1409"/>
    </row>
    <row r="256" spans="1:4" s="1391" customFormat="1" hidden="1">
      <c r="A256" s="1330"/>
      <c r="B256" s="1331"/>
      <c r="C256" s="1408"/>
      <c r="D256" s="1409"/>
    </row>
    <row r="257" spans="1:4" s="1391" customFormat="1" hidden="1">
      <c r="A257" s="1330"/>
      <c r="B257" s="1331"/>
      <c r="C257" s="1408"/>
      <c r="D257" s="1409"/>
    </row>
    <row r="258" spans="1:4" s="1391" customFormat="1" hidden="1">
      <c r="A258" s="1330"/>
      <c r="B258" s="1331"/>
      <c r="C258" s="1408"/>
      <c r="D258" s="1409"/>
    </row>
    <row r="259" spans="1:4" s="1391" customFormat="1" hidden="1">
      <c r="A259" s="1330"/>
      <c r="B259" s="1331"/>
      <c r="C259" s="1408"/>
      <c r="D259" s="1409"/>
    </row>
    <row r="260" spans="1:4" s="1391" customFormat="1" hidden="1">
      <c r="A260" s="1330"/>
      <c r="B260" s="1331"/>
      <c r="C260" s="1408"/>
      <c r="D260" s="1409"/>
    </row>
    <row r="261" spans="1:4" s="1391" customFormat="1" hidden="1">
      <c r="A261" s="1330"/>
      <c r="B261" s="1331"/>
      <c r="C261" s="1408"/>
      <c r="D261" s="1409"/>
    </row>
  </sheetData>
  <mergeCells count="29">
    <mergeCell ref="A61:B61"/>
    <mergeCell ref="C61:D61"/>
    <mergeCell ref="A47:B47"/>
    <mergeCell ref="A48:A54"/>
    <mergeCell ref="A55:A60"/>
    <mergeCell ref="C55:E55"/>
    <mergeCell ref="C56:D56"/>
    <mergeCell ref="C57:D57"/>
    <mergeCell ref="C58:D58"/>
    <mergeCell ref="C59:D59"/>
    <mergeCell ref="C60:D60"/>
    <mergeCell ref="A35:B35"/>
    <mergeCell ref="A36:B36"/>
    <mergeCell ref="A37:A42"/>
    <mergeCell ref="A43:B43"/>
    <mergeCell ref="A44:B45"/>
    <mergeCell ref="A46:B46"/>
    <mergeCell ref="B16:D16"/>
    <mergeCell ref="B17:D17"/>
    <mergeCell ref="A20:D20"/>
    <mergeCell ref="A22:D22"/>
    <mergeCell ref="A24:C24"/>
    <mergeCell ref="B25:C25"/>
    <mergeCell ref="A2:D2"/>
    <mergeCell ref="A4:D4"/>
    <mergeCell ref="A6:D6"/>
    <mergeCell ref="A9:D9"/>
    <mergeCell ref="B11:D11"/>
    <mergeCell ref="B13:C13"/>
  </mergeCells>
  <dataValidations count="2">
    <dataValidation type="list" allowBlank="1" showInputMessage="1" showErrorMessage="1" sqref="C36:D36" xr:uid="{DB4D3B2A-2E25-4D49-A4E6-71E45EADB3A7}">
      <formula1>$I$2:$I$3</formula1>
    </dataValidation>
    <dataValidation type="list" allowBlank="1" showInputMessage="1" showErrorMessage="1" sqref="C45:D45" xr:uid="{E2B2BAFA-3FC5-4687-AC90-282922EA9DC0}">
      <formula1>$I$5:$I$6</formula1>
    </dataValidation>
  </dataValidations>
  <pageMargins left="0.51181102362204722" right="0.51181102362204722" top="0.55118110236220474" bottom="0.55118110236220474" header="0.31496062992125984" footer="0.31496062992125984"/>
  <pageSetup scale="5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2A679-13DE-4B00-965F-D4F94254A06D}">
  <dimension ref="A1:J261"/>
  <sheetViews>
    <sheetView topLeftCell="A52" zoomScaleNormal="100" zoomScaleSheetLayoutView="100" workbookViewId="0">
      <selection activeCell="A61" sqref="A61:B61"/>
    </sheetView>
  </sheetViews>
  <sheetFormatPr baseColWidth="10" defaultColWidth="0" defaultRowHeight="12.75" customHeight="1" zeroHeight="1"/>
  <cols>
    <col min="1" max="1" width="43.28515625" style="1330" bestFit="1" customWidth="1"/>
    <col min="2" max="2" width="25.42578125" style="1331" customWidth="1"/>
    <col min="3" max="3" width="20.42578125" style="1408" customWidth="1"/>
    <col min="4" max="4" width="20" style="1409" customWidth="1"/>
    <col min="5" max="8" width="11.42578125" style="1255" hidden="1" customWidth="1"/>
    <col min="9" max="10" width="18.28515625" style="1255" hidden="1" customWidth="1"/>
    <col min="11" max="16384" width="11.42578125" style="1255" hidden="1"/>
  </cols>
  <sheetData>
    <row r="1" spans="1:9" ht="13.5" thickBot="1">
      <c r="A1" s="1252"/>
      <c r="B1" s="1253"/>
      <c r="C1" s="1254"/>
      <c r="D1" s="1254"/>
    </row>
    <row r="2" spans="1:9" ht="16.5" customHeight="1" thickBot="1">
      <c r="A2" s="1256" t="str">
        <f>+'[9]Datos Basicos'!B2</f>
        <v>CPU - 022 - 2018</v>
      </c>
      <c r="B2" s="1257"/>
      <c r="C2" s="1257"/>
      <c r="D2" s="1258"/>
      <c r="I2" s="1255" t="s">
        <v>581</v>
      </c>
    </row>
    <row r="3" spans="1:9" ht="13.5" thickBot="1">
      <c r="A3" s="1259"/>
      <c r="B3" s="1260"/>
      <c r="C3" s="1260"/>
      <c r="D3" s="1261"/>
      <c r="I3" s="1255" t="s">
        <v>582</v>
      </c>
    </row>
    <row r="4" spans="1:9" ht="120" customHeight="1" thickBot="1">
      <c r="A4" s="1256" t="str">
        <f>+'[9]Datos Basicos'!B4</f>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
      <c r="B4" s="1262"/>
      <c r="C4" s="1262"/>
      <c r="D4" s="1263"/>
    </row>
    <row r="5" spans="1:9" s="1266" customFormat="1" ht="13.5" thickBot="1">
      <c r="A5" s="1259"/>
      <c r="B5" s="1264"/>
      <c r="C5" s="1264"/>
      <c r="D5" s="1265"/>
      <c r="I5" s="1266" t="s">
        <v>583</v>
      </c>
    </row>
    <row r="6" spans="1:9" ht="15.75" customHeight="1" thickBot="1">
      <c r="A6" s="1267" t="s">
        <v>584</v>
      </c>
      <c r="B6" s="1268"/>
      <c r="C6" s="1268"/>
      <c r="D6" s="1269"/>
      <c r="I6" s="1255" t="s">
        <v>585</v>
      </c>
    </row>
    <row r="7" spans="1:9">
      <c r="A7" s="1270"/>
      <c r="B7" s="1271"/>
      <c r="C7" s="1272"/>
      <c r="D7" s="1273"/>
    </row>
    <row r="8" spans="1:9" ht="13.5" customHeight="1">
      <c r="A8" s="1274"/>
      <c r="B8" s="1275"/>
      <c r="C8" s="1272"/>
      <c r="D8" s="1273"/>
    </row>
    <row r="9" spans="1:9" ht="13.5" customHeight="1">
      <c r="A9" s="1276" t="s">
        <v>586</v>
      </c>
      <c r="B9" s="1277"/>
      <c r="C9" s="1277"/>
      <c r="D9" s="1278"/>
    </row>
    <row r="10" spans="1:9" ht="13.5" customHeight="1">
      <c r="A10" s="1274"/>
      <c r="B10" s="1275"/>
      <c r="C10" s="1272"/>
      <c r="D10" s="1273"/>
    </row>
    <row r="11" spans="1:9" ht="82.5" customHeight="1">
      <c r="A11" s="1279" t="s">
        <v>107</v>
      </c>
      <c r="B11" s="1280" t="str">
        <f>+'[9]Datos Basicos'!C6</f>
        <v>“DIAGNÓSTICO, CONCERTACIÓN, PLAN DE INTERVENCIÓN Y EJECUCIÓN DE LA CONSTRUCCIÓN DEL PROGRAMA DE CONEXIONES INTRADOMICIALIARIAS, EN LOS MUNICIPIOS DE: PUERTO BERRIO – ANTIOQUIA, COTORRA Y LA APARTADA – CÓRDOBA”.</v>
      </c>
      <c r="C11" s="1281"/>
      <c r="D11" s="1282"/>
    </row>
    <row r="12" spans="1:9" ht="17.25" customHeight="1">
      <c r="A12" s="1283"/>
      <c r="B12" s="1284"/>
      <c r="C12" s="1284"/>
      <c r="D12" s="1285"/>
    </row>
    <row r="13" spans="1:9" ht="21" customHeight="1">
      <c r="A13" s="1286" t="s">
        <v>45</v>
      </c>
      <c r="B13" s="1287" t="s">
        <v>635</v>
      </c>
      <c r="C13" s="1288"/>
      <c r="D13" s="1285"/>
    </row>
    <row r="14" spans="1:9" s="1266" customFormat="1" ht="9.75" hidden="1" customHeight="1">
      <c r="A14" s="1289"/>
      <c r="B14" s="1290"/>
      <c r="C14" s="1291"/>
      <c r="D14" s="1292"/>
    </row>
    <row r="15" spans="1:9" ht="18" hidden="1" customHeight="1">
      <c r="A15" s="1293" t="s">
        <v>588</v>
      </c>
      <c r="B15" s="1294"/>
      <c r="C15" s="1295"/>
      <c r="D15" s="1296"/>
    </row>
    <row r="16" spans="1:9" ht="18" hidden="1" customHeight="1">
      <c r="A16" s="1293" t="s">
        <v>589</v>
      </c>
      <c r="B16" s="1297">
        <v>0</v>
      </c>
      <c r="C16" s="1298"/>
      <c r="D16" s="1299"/>
    </row>
    <row r="17" spans="1:4" ht="18" hidden="1" customHeight="1">
      <c r="A17" s="1293" t="s">
        <v>590</v>
      </c>
      <c r="B17" s="1297">
        <f>+B15+B16</f>
        <v>0</v>
      </c>
      <c r="C17" s="1298"/>
      <c r="D17" s="1299"/>
    </row>
    <row r="18" spans="1:4" s="1266" customFormat="1" ht="9.75" hidden="1" customHeight="1">
      <c r="A18" s="1300"/>
      <c r="B18" s="1272"/>
      <c r="C18" s="1301"/>
      <c r="D18" s="1302"/>
    </row>
    <row r="19" spans="1:4" s="1266" customFormat="1" ht="9.75" customHeight="1">
      <c r="A19" s="1300"/>
      <c r="B19" s="1272"/>
      <c r="C19" s="1303"/>
      <c r="D19" s="1304"/>
    </row>
    <row r="20" spans="1:4" s="1266" customFormat="1" ht="7.5" customHeight="1">
      <c r="A20" s="1305"/>
      <c r="B20" s="1306"/>
      <c r="C20" s="1306"/>
      <c r="D20" s="1307"/>
    </row>
    <row r="21" spans="1:4" ht="16.5" customHeight="1">
      <c r="A21" s="1308"/>
      <c r="B21" s="1309"/>
      <c r="C21" s="1310"/>
      <c r="D21" s="1273"/>
    </row>
    <row r="22" spans="1:4" ht="13.5" customHeight="1">
      <c r="A22" s="1276" t="s">
        <v>591</v>
      </c>
      <c r="B22" s="1277"/>
      <c r="C22" s="1277"/>
      <c r="D22" s="1278"/>
    </row>
    <row r="23" spans="1:4" ht="13.5" customHeight="1" thickBot="1">
      <c r="A23" s="1311"/>
      <c r="B23" s="1312"/>
      <c r="C23" s="1312"/>
      <c r="D23" s="1313"/>
    </row>
    <row r="24" spans="1:4" ht="18.75" customHeight="1" thickBot="1">
      <c r="A24" s="1314" t="s">
        <v>592</v>
      </c>
      <c r="B24" s="1315"/>
      <c r="C24" s="1316"/>
      <c r="D24" s="1317"/>
    </row>
    <row r="25" spans="1:4" ht="29.25" customHeight="1">
      <c r="A25" s="1318" t="s">
        <v>593</v>
      </c>
      <c r="B25" s="1319">
        <f>+'[9]Datos Basicos'!D9</f>
        <v>1259893667</v>
      </c>
      <c r="C25" s="1320"/>
      <c r="D25" s="1317"/>
    </row>
    <row r="26" spans="1:4" ht="29.25" customHeight="1">
      <c r="A26" s="1321" t="str">
        <f>+'[9]Datos Basicos'!B10</f>
        <v>CAPITAL DE TRABAJO REQUERIDO DE VALOR TOTAL CONTRATO</v>
      </c>
      <c r="B26" s="1322">
        <f>+'[9]Datos Basicos'!C10</f>
        <v>0.7</v>
      </c>
      <c r="C26" s="1323">
        <f>+B25*B26</f>
        <v>881925566.89999998</v>
      </c>
      <c r="D26" s="1317"/>
    </row>
    <row r="27" spans="1:4" ht="21" customHeight="1">
      <c r="A27" s="1324" t="str">
        <f>+'[9]Datos Basicos'!B11</f>
        <v xml:space="preserve">INDICE DE LIQUIDEZ REQUERIDO                                                                            </v>
      </c>
      <c r="B27" s="1322" t="str">
        <f>+'[9]Datos Basicos'!C11</f>
        <v xml:space="preserve"> ≥ 1.5</v>
      </c>
      <c r="C27" s="1325">
        <f>+'[9]Datos Basicos'!D11</f>
        <v>1.5</v>
      </c>
      <c r="D27" s="1317"/>
    </row>
    <row r="28" spans="1:4" ht="18" customHeight="1">
      <c r="A28" s="1324" t="str">
        <f>+'[9]Datos Basicos'!B12</f>
        <v xml:space="preserve">NIVEL DE ENDEUDAMIENTO REQUERIDO                                                         </v>
      </c>
      <c r="B28" s="1322" t="str">
        <f>+'[9]Datos Basicos'!C12</f>
        <v xml:space="preserve"> ≤ 0.60</v>
      </c>
      <c r="C28" s="1326">
        <f>+'[9]Datos Basicos'!D12</f>
        <v>0.6</v>
      </c>
      <c r="D28" s="1317"/>
    </row>
    <row r="29" spans="1:4" ht="18" customHeight="1">
      <c r="A29" s="1324" t="str">
        <f>+'[9]Datos Basicos'!B13</f>
        <v xml:space="preserve">RENTABILIDAD DEL PATRIMONIO                                                                        </v>
      </c>
      <c r="B29" s="1322" t="str">
        <f>+'[9]Datos Basicos'!C13</f>
        <v xml:space="preserve"> ≥ 0.05</v>
      </c>
      <c r="C29" s="1326">
        <f>+'[9]Datos Basicos'!D13</f>
        <v>0.05</v>
      </c>
      <c r="D29" s="1317"/>
    </row>
    <row r="30" spans="1:4" ht="18" customHeight="1">
      <c r="A30" s="1324" t="str">
        <f>+'[9]Datos Basicos'!B14</f>
        <v xml:space="preserve">RENTABILIDAD DEL ACTIVO                                                                                   </v>
      </c>
      <c r="B30" s="1322" t="str">
        <f>+'[9]Datos Basicos'!C14</f>
        <v xml:space="preserve"> ≥ 0.03</v>
      </c>
      <c r="C30" s="1326">
        <f>+'[9]Datos Basicos'!D14</f>
        <v>0.03</v>
      </c>
      <c r="D30" s="1317"/>
    </row>
    <row r="31" spans="1:4" ht="15.75" customHeight="1" thickBot="1">
      <c r="A31" s="1327" t="str">
        <f>+'[9]Datos Basicos'!B15</f>
        <v xml:space="preserve">COBERTURA DE INTERESES                                                                                    </v>
      </c>
      <c r="B31" s="1328" t="str">
        <f>+'[9]Datos Basicos'!C15</f>
        <v>≥ 2.0</v>
      </c>
      <c r="C31" s="1329">
        <f>+'[9]Datos Basicos'!D15</f>
        <v>2</v>
      </c>
      <c r="D31" s="1317"/>
    </row>
    <row r="32" spans="1:4" ht="13.5" thickBot="1">
      <c r="C32" s="1266"/>
      <c r="D32" s="1317"/>
    </row>
    <row r="33" spans="1:4" ht="43.5" customHeight="1" thickBot="1">
      <c r="A33" s="1332" t="s">
        <v>594</v>
      </c>
      <c r="B33" s="1333"/>
      <c r="C33" s="1334" t="s">
        <v>424</v>
      </c>
      <c r="D33" s="1334" t="s">
        <v>636</v>
      </c>
    </row>
    <row r="34" spans="1:4" ht="13.5" thickBot="1">
      <c r="A34" s="1274"/>
      <c r="B34" s="1336" t="s">
        <v>596</v>
      </c>
      <c r="C34" s="1337">
        <v>0.7</v>
      </c>
      <c r="D34" s="1338">
        <f>100%-C34</f>
        <v>0.30000000000000004</v>
      </c>
    </row>
    <row r="35" spans="1:4" s="1343" customFormat="1" ht="13.5" customHeight="1">
      <c r="A35" s="1339" t="s">
        <v>597</v>
      </c>
      <c r="B35" s="1340"/>
      <c r="C35" s="1341" t="s">
        <v>637</v>
      </c>
      <c r="D35" s="1342" t="s">
        <v>638</v>
      </c>
    </row>
    <row r="36" spans="1:4" s="1343" customFormat="1" ht="13.5" customHeight="1">
      <c r="A36" s="1344" t="s">
        <v>600</v>
      </c>
      <c r="B36" s="1345"/>
      <c r="C36" s="1346" t="s">
        <v>582</v>
      </c>
      <c r="D36" s="1347" t="s">
        <v>581</v>
      </c>
    </row>
    <row r="37" spans="1:4" ht="13.5" hidden="1" customHeight="1">
      <c r="A37" s="1348" t="s">
        <v>601</v>
      </c>
      <c r="B37" s="1349" t="s">
        <v>602</v>
      </c>
      <c r="C37" s="1346"/>
      <c r="D37" s="1347"/>
    </row>
    <row r="38" spans="1:4" ht="13.5" hidden="1" customHeight="1">
      <c r="A38" s="1348"/>
      <c r="B38" s="1350" t="s">
        <v>603</v>
      </c>
      <c r="C38" s="1346"/>
      <c r="D38" s="1347"/>
    </row>
    <row r="39" spans="1:4" ht="13.5" hidden="1" customHeight="1">
      <c r="A39" s="1348"/>
      <c r="B39" s="1350" t="s">
        <v>604</v>
      </c>
      <c r="C39" s="1346"/>
      <c r="D39" s="1347"/>
    </row>
    <row r="40" spans="1:4" ht="13.5" hidden="1" customHeight="1">
      <c r="A40" s="1348"/>
      <c r="B40" s="1350" t="s">
        <v>605</v>
      </c>
      <c r="C40" s="1346"/>
      <c r="D40" s="1347"/>
    </row>
    <row r="41" spans="1:4" ht="13.5" hidden="1" customHeight="1">
      <c r="A41" s="1348"/>
      <c r="B41" s="1350" t="s">
        <v>606</v>
      </c>
      <c r="C41" s="1346"/>
      <c r="D41" s="1347"/>
    </row>
    <row r="42" spans="1:4" ht="13.5" hidden="1" customHeight="1" thickBot="1">
      <c r="A42" s="1351"/>
      <c r="B42" s="1352" t="s">
        <v>607</v>
      </c>
      <c r="C42" s="1353"/>
      <c r="D42" s="1354"/>
    </row>
    <row r="43" spans="1:4" ht="13.5" customHeight="1">
      <c r="A43" s="1344" t="s">
        <v>608</v>
      </c>
      <c r="B43" s="1345"/>
      <c r="C43" s="1355">
        <v>43223</v>
      </c>
      <c r="D43" s="1356">
        <v>43222</v>
      </c>
    </row>
    <row r="44" spans="1:4" ht="13.5" customHeight="1">
      <c r="A44" s="1357" t="s">
        <v>609</v>
      </c>
      <c r="B44" s="1358"/>
      <c r="C44" s="1355">
        <v>43206</v>
      </c>
      <c r="D44" s="1356">
        <v>43196</v>
      </c>
    </row>
    <row r="45" spans="1:4" ht="13.5" customHeight="1">
      <c r="A45" s="1359"/>
      <c r="B45" s="1360"/>
      <c r="C45" s="1355" t="s">
        <v>585</v>
      </c>
      <c r="D45" s="1356" t="s">
        <v>585</v>
      </c>
    </row>
    <row r="46" spans="1:4" ht="13.5" customHeight="1">
      <c r="A46" s="1344" t="s">
        <v>610</v>
      </c>
      <c r="B46" s="1345"/>
      <c r="C46" s="1355">
        <v>43100</v>
      </c>
      <c r="D46" s="1355">
        <v>43100</v>
      </c>
    </row>
    <row r="47" spans="1:4" ht="13.5" customHeight="1" thickBot="1">
      <c r="A47" s="1361" t="s">
        <v>611</v>
      </c>
      <c r="B47" s="1362"/>
      <c r="C47" s="1363" t="s">
        <v>21</v>
      </c>
      <c r="D47" s="1364" t="s">
        <v>21</v>
      </c>
    </row>
    <row r="48" spans="1:4" ht="12.75" customHeight="1">
      <c r="A48" s="1365" t="s">
        <v>612</v>
      </c>
      <c r="B48" s="1366" t="s">
        <v>613</v>
      </c>
      <c r="C48" s="1367">
        <v>5861540877.7299995</v>
      </c>
      <c r="D48" s="1368">
        <v>1994727675.78</v>
      </c>
    </row>
    <row r="49" spans="1:5" ht="12.75" customHeight="1">
      <c r="A49" s="1369"/>
      <c r="B49" s="1370" t="s">
        <v>614</v>
      </c>
      <c r="C49" s="1371">
        <v>6421907088.6700001</v>
      </c>
      <c r="D49" s="1372">
        <v>2152459527.7800002</v>
      </c>
    </row>
    <row r="50" spans="1:5" ht="12.75" customHeight="1">
      <c r="A50" s="1369"/>
      <c r="B50" s="1370" t="s">
        <v>615</v>
      </c>
      <c r="C50" s="1371">
        <v>946108041.42999995</v>
      </c>
      <c r="D50" s="1372">
        <v>163905095</v>
      </c>
    </row>
    <row r="51" spans="1:5" ht="12.75" customHeight="1">
      <c r="A51" s="1369"/>
      <c r="B51" s="1373" t="s">
        <v>616</v>
      </c>
      <c r="C51" s="1371">
        <v>3320087456.9200001</v>
      </c>
      <c r="D51" s="1372">
        <v>1370554876.9300001</v>
      </c>
    </row>
    <row r="52" spans="1:5" ht="12.75" customHeight="1">
      <c r="A52" s="1369"/>
      <c r="B52" s="1373" t="s">
        <v>617</v>
      </c>
      <c r="C52" s="1371">
        <f>+C49-C51</f>
        <v>3101819631.75</v>
      </c>
      <c r="D52" s="1372">
        <f>+D49-D51</f>
        <v>781904650.85000014</v>
      </c>
    </row>
    <row r="53" spans="1:5" ht="12.75" customHeight="1">
      <c r="A53" s="1369"/>
      <c r="B53" s="1373" t="s">
        <v>618</v>
      </c>
      <c r="C53" s="1371">
        <v>982780197</v>
      </c>
      <c r="D53" s="1372">
        <v>182530318.91</v>
      </c>
    </row>
    <row r="54" spans="1:5" ht="12.75" customHeight="1" thickBot="1">
      <c r="A54" s="1369"/>
      <c r="B54" s="1370" t="s">
        <v>619</v>
      </c>
      <c r="C54" s="1374">
        <v>238805869</v>
      </c>
      <c r="D54" s="1375">
        <v>41239213</v>
      </c>
    </row>
    <row r="55" spans="1:5" s="1343" customFormat="1" ht="15" customHeight="1" thickBot="1">
      <c r="A55" s="1376" t="s">
        <v>620</v>
      </c>
      <c r="B55" s="1366" t="s">
        <v>621</v>
      </c>
      <c r="C55" s="1377">
        <f>IFERROR((C48+D48)-(C50+D50),0)</f>
        <v>6746255417.0799999</v>
      </c>
      <c r="D55" s="1378"/>
      <c r="E55" s="1378"/>
    </row>
    <row r="56" spans="1:5" s="1343" customFormat="1" ht="14.25" customHeight="1">
      <c r="A56" s="1379"/>
      <c r="B56" s="1370" t="s">
        <v>622</v>
      </c>
      <c r="C56" s="1380">
        <f>IFERROR(((C48*$C$34)+(D48*$D$34))/((C50*$C$34)+(D50*$D$34)),0)</f>
        <v>6.6083571598757729</v>
      </c>
      <c r="D56" s="1381"/>
    </row>
    <row r="57" spans="1:5" s="1343" customFormat="1" ht="14.25" customHeight="1">
      <c r="A57" s="1379"/>
      <c r="B57" s="1370" t="s">
        <v>623</v>
      </c>
      <c r="C57" s="1382">
        <f>IFERROR(((C51*$C$34)+(D51*$D$34))/((C49*$C$34)+(D49*$D$34)),0)</f>
        <v>0.53203441742118529</v>
      </c>
      <c r="D57" s="1383"/>
    </row>
    <row r="58" spans="1:5" s="1343" customFormat="1" ht="14.25" customHeight="1">
      <c r="A58" s="1379"/>
      <c r="B58" s="1373" t="s">
        <v>624</v>
      </c>
      <c r="C58" s="1382">
        <f>IFERROR(((C53*$C$34)+(D53*$D$34))/((C52*$C$34)+(D52*$D$34)),0)</f>
        <v>0.3087086620841048</v>
      </c>
      <c r="D58" s="1383"/>
    </row>
    <row r="59" spans="1:5" s="1343" customFormat="1" ht="14.25" customHeight="1">
      <c r="A59" s="1379"/>
      <c r="B59" s="1373" t="s">
        <v>625</v>
      </c>
      <c r="C59" s="1382">
        <f>IFERROR(((C53*$C$34)+(D53*$D$34))/((C49*$C$34)+(D49*$D$34)),0)</f>
        <v>0.14446502889931456</v>
      </c>
      <c r="D59" s="1383"/>
    </row>
    <row r="60" spans="1:5" s="1343" customFormat="1" ht="16.5" customHeight="1" thickBot="1">
      <c r="A60" s="1384"/>
      <c r="B60" s="1385" t="s">
        <v>626</v>
      </c>
      <c r="C60" s="1386">
        <f>IFERROR(((C53*$C$34)+(D53*$D$34))/((C54*$C$34)+(D54*$D$34)),0)</f>
        <v>4.1368068925280772</v>
      </c>
      <c r="D60" s="1387"/>
    </row>
    <row r="61" spans="1:5" ht="44.25" customHeight="1" thickBot="1">
      <c r="A61" s="1384" t="s">
        <v>50</v>
      </c>
      <c r="B61" s="1388"/>
      <c r="C61" s="1389"/>
      <c r="D61" s="1390"/>
    </row>
    <row r="62" spans="1:5" s="1391" customFormat="1">
      <c r="A62" s="1270"/>
      <c r="B62" s="1271"/>
      <c r="C62" s="1272"/>
      <c r="D62" s="1273"/>
    </row>
    <row r="63" spans="1:5" s="1391" customFormat="1">
      <c r="A63" s="1270"/>
      <c r="B63" s="1271"/>
      <c r="C63" s="1272"/>
      <c r="D63" s="1273"/>
    </row>
    <row r="64" spans="1:5" s="1391" customFormat="1" ht="27.75" customHeight="1">
      <c r="A64" s="1392" t="s">
        <v>627</v>
      </c>
      <c r="B64" s="1393" t="s">
        <v>628</v>
      </c>
      <c r="C64" s="1394" t="s">
        <v>629</v>
      </c>
      <c r="D64" s="1273"/>
    </row>
    <row r="65" spans="1:4" s="1391" customFormat="1" ht="32.25" customHeight="1">
      <c r="A65" s="1395" t="str">
        <f>+B13</f>
        <v>CONSORCIO INTRADOMICILIARIAS 2018</v>
      </c>
      <c r="B65" s="1396">
        <f>+C55</f>
        <v>6746255417.0799999</v>
      </c>
      <c r="C65" s="1397">
        <f>+C56</f>
        <v>6.6083571598757729</v>
      </c>
      <c r="D65" s="1273"/>
    </row>
    <row r="66" spans="1:4" s="1391" customFormat="1" ht="15">
      <c r="A66" s="1398" t="s">
        <v>630</v>
      </c>
      <c r="B66" s="1399" t="str">
        <f>+IF(C55&gt;C26,"CUMPLE","NO CUMPLE")</f>
        <v>CUMPLE</v>
      </c>
      <c r="C66" s="1399" t="str">
        <f>+IF(C56&gt;C27,"CUMPLE","NO CUMPLE")</f>
        <v>CUMPLE</v>
      </c>
      <c r="D66" s="1273"/>
    </row>
    <row r="67" spans="1:4" s="1254" customFormat="1" ht="22.5" customHeight="1">
      <c r="A67" s="1400"/>
      <c r="B67" s="1401"/>
      <c r="C67" s="1401"/>
      <c r="D67" s="1273"/>
    </row>
    <row r="68" spans="1:4" s="1391" customFormat="1" ht="25.5">
      <c r="A68" s="1392" t="s">
        <v>631</v>
      </c>
      <c r="B68" s="1394" t="s">
        <v>632</v>
      </c>
      <c r="C68" s="1394" t="s">
        <v>633</v>
      </c>
      <c r="D68" s="1402" t="s">
        <v>634</v>
      </c>
    </row>
    <row r="69" spans="1:4" s="1391" customFormat="1">
      <c r="A69" s="1403">
        <f>+C57</f>
        <v>0.53203441742118529</v>
      </c>
      <c r="B69" s="1404">
        <f>+C58</f>
        <v>0.3087086620841048</v>
      </c>
      <c r="C69" s="1404">
        <f>+C59</f>
        <v>0.14446502889931456</v>
      </c>
      <c r="D69" s="1405">
        <f>+C60</f>
        <v>4.1368068925280772</v>
      </c>
    </row>
    <row r="70" spans="1:4" s="1391" customFormat="1" ht="15">
      <c r="A70" s="1406" t="str">
        <f>+IF(C57&lt;C28,"CUMPLE","NO CUMPLE")</f>
        <v>CUMPLE</v>
      </c>
      <c r="B70" s="1399" t="str">
        <f>+IF(C58&gt;C29,"CUMPLE","NO CUMPLE")</f>
        <v>CUMPLE</v>
      </c>
      <c r="C70" s="1399" t="str">
        <f>+IF(C59&gt;C30,"CUMPLE","NO CUMPLE")</f>
        <v>CUMPLE</v>
      </c>
      <c r="D70" s="1407" t="str">
        <f>+IF(C60&gt;C31,"CUMPLE","NO CUMPLE")</f>
        <v>CUMPLE</v>
      </c>
    </row>
    <row r="71" spans="1:4" s="1391" customFormat="1" hidden="1">
      <c r="A71" s="1330"/>
      <c r="B71" s="1331"/>
      <c r="C71" s="1408"/>
      <c r="D71" s="1409"/>
    </row>
    <row r="72" spans="1:4" s="1391" customFormat="1" hidden="1">
      <c r="A72" s="1330"/>
      <c r="B72" s="1331"/>
      <c r="C72" s="1408"/>
      <c r="D72" s="1409"/>
    </row>
    <row r="73" spans="1:4" s="1391" customFormat="1" hidden="1">
      <c r="A73" s="1330"/>
      <c r="B73" s="1331"/>
      <c r="C73" s="1408"/>
      <c r="D73" s="1409"/>
    </row>
    <row r="74" spans="1:4" s="1391" customFormat="1" hidden="1">
      <c r="A74" s="1330"/>
      <c r="B74" s="1331"/>
      <c r="C74" s="1408"/>
      <c r="D74" s="1409"/>
    </row>
    <row r="75" spans="1:4" s="1391" customFormat="1" hidden="1">
      <c r="A75" s="1330"/>
      <c r="B75" s="1331"/>
      <c r="C75" s="1408"/>
      <c r="D75" s="1409"/>
    </row>
    <row r="76" spans="1:4" s="1391" customFormat="1" hidden="1">
      <c r="A76" s="1330"/>
      <c r="B76" s="1331"/>
      <c r="C76" s="1408"/>
      <c r="D76" s="1409"/>
    </row>
    <row r="77" spans="1:4" s="1391" customFormat="1" hidden="1">
      <c r="A77" s="1330"/>
      <c r="B77" s="1331"/>
      <c r="C77" s="1408"/>
      <c r="D77" s="1409"/>
    </row>
    <row r="78" spans="1:4" s="1391" customFormat="1" hidden="1">
      <c r="A78" s="1330"/>
      <c r="B78" s="1331"/>
      <c r="C78" s="1408"/>
      <c r="D78" s="1409"/>
    </row>
    <row r="79" spans="1:4" s="1391" customFormat="1" hidden="1">
      <c r="A79" s="1330"/>
      <c r="B79" s="1331"/>
      <c r="C79" s="1408"/>
      <c r="D79" s="1409"/>
    </row>
    <row r="80" spans="1:4" s="1391" customFormat="1" hidden="1">
      <c r="A80" s="1330"/>
      <c r="B80" s="1331"/>
      <c r="C80" s="1408"/>
      <c r="D80" s="1409"/>
    </row>
    <row r="81" spans="1:4" s="1391" customFormat="1" hidden="1">
      <c r="A81" s="1330"/>
      <c r="B81" s="1331"/>
      <c r="C81" s="1408"/>
      <c r="D81" s="1409"/>
    </row>
    <row r="82" spans="1:4" s="1391" customFormat="1" hidden="1">
      <c r="A82" s="1330"/>
      <c r="B82" s="1331"/>
      <c r="C82" s="1408"/>
      <c r="D82" s="1409"/>
    </row>
    <row r="83" spans="1:4" s="1391" customFormat="1" hidden="1">
      <c r="A83" s="1330"/>
      <c r="B83" s="1331"/>
      <c r="C83" s="1408"/>
      <c r="D83" s="1409"/>
    </row>
    <row r="84" spans="1:4" s="1391" customFormat="1" hidden="1">
      <c r="A84" s="1330"/>
      <c r="B84" s="1331"/>
      <c r="C84" s="1408"/>
      <c r="D84" s="1409"/>
    </row>
    <row r="85" spans="1:4" s="1391" customFormat="1" hidden="1">
      <c r="A85" s="1330"/>
      <c r="B85" s="1331"/>
      <c r="C85" s="1408"/>
      <c r="D85" s="1409"/>
    </row>
    <row r="86" spans="1:4" s="1391" customFormat="1" hidden="1">
      <c r="A86" s="1330"/>
      <c r="B86" s="1331"/>
      <c r="C86" s="1408"/>
      <c r="D86" s="1409"/>
    </row>
    <row r="87" spans="1:4" s="1391" customFormat="1" hidden="1">
      <c r="A87" s="1330"/>
      <c r="B87" s="1331"/>
      <c r="C87" s="1408"/>
      <c r="D87" s="1409"/>
    </row>
    <row r="88" spans="1:4" s="1391" customFormat="1" hidden="1">
      <c r="A88" s="1330"/>
      <c r="B88" s="1331"/>
      <c r="C88" s="1408"/>
      <c r="D88" s="1409"/>
    </row>
    <row r="89" spans="1:4" s="1391" customFormat="1" hidden="1">
      <c r="A89" s="1330"/>
      <c r="B89" s="1331"/>
      <c r="C89" s="1408"/>
      <c r="D89" s="1409"/>
    </row>
    <row r="90" spans="1:4" s="1391" customFormat="1" hidden="1">
      <c r="A90" s="1330"/>
      <c r="B90" s="1331"/>
      <c r="C90" s="1408"/>
      <c r="D90" s="1409"/>
    </row>
    <row r="91" spans="1:4" s="1391" customFormat="1" hidden="1">
      <c r="A91" s="1330"/>
      <c r="B91" s="1331"/>
      <c r="C91" s="1408"/>
      <c r="D91" s="1409"/>
    </row>
    <row r="92" spans="1:4" s="1391" customFormat="1" hidden="1">
      <c r="A92" s="1330"/>
      <c r="B92" s="1331"/>
      <c r="C92" s="1408"/>
      <c r="D92" s="1409"/>
    </row>
    <row r="93" spans="1:4" s="1391" customFormat="1" hidden="1">
      <c r="A93" s="1330"/>
      <c r="B93" s="1331"/>
      <c r="C93" s="1408"/>
      <c r="D93" s="1409"/>
    </row>
    <row r="94" spans="1:4" s="1391" customFormat="1" hidden="1">
      <c r="A94" s="1330"/>
      <c r="B94" s="1331"/>
      <c r="C94" s="1408"/>
      <c r="D94" s="1409"/>
    </row>
    <row r="95" spans="1:4" s="1391" customFormat="1" hidden="1">
      <c r="A95" s="1330"/>
      <c r="B95" s="1331"/>
      <c r="C95" s="1408"/>
      <c r="D95" s="1409"/>
    </row>
    <row r="96" spans="1:4" s="1391" customFormat="1" hidden="1">
      <c r="A96" s="1330"/>
      <c r="B96" s="1331"/>
      <c r="C96" s="1408"/>
      <c r="D96" s="1409"/>
    </row>
    <row r="97" spans="1:4" s="1391" customFormat="1" hidden="1">
      <c r="A97" s="1330"/>
      <c r="B97" s="1331"/>
      <c r="C97" s="1408"/>
      <c r="D97" s="1409"/>
    </row>
    <row r="98" spans="1:4" s="1391" customFormat="1" hidden="1">
      <c r="A98" s="1330"/>
      <c r="B98" s="1331"/>
      <c r="C98" s="1408"/>
      <c r="D98" s="1409"/>
    </row>
    <row r="99" spans="1:4" s="1391" customFormat="1" hidden="1">
      <c r="A99" s="1330"/>
      <c r="B99" s="1331"/>
      <c r="C99" s="1408"/>
      <c r="D99" s="1409"/>
    </row>
    <row r="100" spans="1:4" s="1391" customFormat="1" hidden="1">
      <c r="A100" s="1330"/>
      <c r="B100" s="1331"/>
      <c r="C100" s="1408"/>
      <c r="D100" s="1409"/>
    </row>
    <row r="101" spans="1:4" s="1391" customFormat="1" hidden="1">
      <c r="A101" s="1330"/>
      <c r="B101" s="1331"/>
      <c r="C101" s="1408"/>
      <c r="D101" s="1409"/>
    </row>
    <row r="102" spans="1:4" s="1391" customFormat="1" hidden="1">
      <c r="A102" s="1330"/>
      <c r="B102" s="1331"/>
      <c r="C102" s="1408"/>
      <c r="D102" s="1409"/>
    </row>
    <row r="103" spans="1:4" s="1391" customFormat="1" hidden="1">
      <c r="A103" s="1330"/>
      <c r="B103" s="1331"/>
      <c r="C103" s="1408"/>
      <c r="D103" s="1409"/>
    </row>
    <row r="104" spans="1:4" s="1391" customFormat="1" hidden="1">
      <c r="A104" s="1330"/>
      <c r="B104" s="1331"/>
      <c r="C104" s="1408"/>
      <c r="D104" s="1409"/>
    </row>
    <row r="105" spans="1:4" s="1391" customFormat="1" hidden="1">
      <c r="A105" s="1330"/>
      <c r="B105" s="1331"/>
      <c r="C105" s="1408"/>
      <c r="D105" s="1409"/>
    </row>
    <row r="106" spans="1:4" s="1391" customFormat="1" hidden="1">
      <c r="A106" s="1330"/>
      <c r="B106" s="1331"/>
      <c r="C106" s="1408"/>
      <c r="D106" s="1409"/>
    </row>
    <row r="107" spans="1:4" s="1391" customFormat="1" hidden="1">
      <c r="A107" s="1330"/>
      <c r="B107" s="1331"/>
      <c r="C107" s="1408"/>
      <c r="D107" s="1409"/>
    </row>
    <row r="108" spans="1:4" s="1391" customFormat="1" hidden="1">
      <c r="A108" s="1330"/>
      <c r="B108" s="1331"/>
      <c r="C108" s="1408"/>
      <c r="D108" s="1409"/>
    </row>
    <row r="109" spans="1:4" s="1391" customFormat="1" hidden="1">
      <c r="A109" s="1330"/>
      <c r="B109" s="1331"/>
      <c r="C109" s="1408"/>
      <c r="D109" s="1409"/>
    </row>
    <row r="110" spans="1:4" s="1391" customFormat="1" hidden="1">
      <c r="A110" s="1330"/>
      <c r="B110" s="1331"/>
      <c r="C110" s="1408"/>
      <c r="D110" s="1409"/>
    </row>
    <row r="111" spans="1:4" s="1391" customFormat="1" hidden="1">
      <c r="A111" s="1330"/>
      <c r="B111" s="1331"/>
      <c r="C111" s="1408"/>
      <c r="D111" s="1409"/>
    </row>
    <row r="112" spans="1:4" s="1391" customFormat="1" hidden="1">
      <c r="A112" s="1330"/>
      <c r="B112" s="1331"/>
      <c r="C112" s="1408"/>
      <c r="D112" s="1409"/>
    </row>
    <row r="113" spans="1:4" s="1391" customFormat="1" hidden="1">
      <c r="A113" s="1330"/>
      <c r="B113" s="1331"/>
      <c r="C113" s="1408"/>
      <c r="D113" s="1409"/>
    </row>
    <row r="114" spans="1:4" s="1391" customFormat="1" hidden="1">
      <c r="A114" s="1330"/>
      <c r="B114" s="1331"/>
      <c r="C114" s="1408"/>
      <c r="D114" s="1409"/>
    </row>
    <row r="115" spans="1:4" s="1391" customFormat="1" hidden="1">
      <c r="A115" s="1330"/>
      <c r="B115" s="1331"/>
      <c r="C115" s="1408"/>
      <c r="D115" s="1409"/>
    </row>
    <row r="116" spans="1:4" s="1391" customFormat="1" hidden="1">
      <c r="A116" s="1330"/>
      <c r="B116" s="1331"/>
      <c r="C116" s="1408"/>
      <c r="D116" s="1409"/>
    </row>
    <row r="117" spans="1:4" s="1391" customFormat="1" hidden="1">
      <c r="A117" s="1330"/>
      <c r="B117" s="1331"/>
      <c r="C117" s="1408"/>
      <c r="D117" s="1409"/>
    </row>
    <row r="118" spans="1:4" s="1391" customFormat="1" hidden="1">
      <c r="A118" s="1330"/>
      <c r="B118" s="1331"/>
      <c r="C118" s="1408"/>
      <c r="D118" s="1409"/>
    </row>
    <row r="119" spans="1:4" s="1391" customFormat="1" hidden="1">
      <c r="A119" s="1330"/>
      <c r="B119" s="1331"/>
      <c r="C119" s="1408"/>
      <c r="D119" s="1409"/>
    </row>
    <row r="120" spans="1:4" s="1391" customFormat="1" hidden="1">
      <c r="A120" s="1330"/>
      <c r="B120" s="1331"/>
      <c r="C120" s="1408"/>
      <c r="D120" s="1409"/>
    </row>
    <row r="121" spans="1:4" s="1391" customFormat="1" hidden="1">
      <c r="A121" s="1330"/>
      <c r="B121" s="1331"/>
      <c r="C121" s="1408"/>
      <c r="D121" s="1409"/>
    </row>
    <row r="122" spans="1:4" s="1391" customFormat="1" hidden="1">
      <c r="A122" s="1330"/>
      <c r="B122" s="1331"/>
      <c r="C122" s="1408"/>
      <c r="D122" s="1409"/>
    </row>
    <row r="123" spans="1:4" s="1391" customFormat="1" hidden="1">
      <c r="A123" s="1330"/>
      <c r="B123" s="1331"/>
      <c r="C123" s="1408"/>
      <c r="D123" s="1409"/>
    </row>
    <row r="124" spans="1:4" s="1391" customFormat="1" hidden="1">
      <c r="A124" s="1330"/>
      <c r="B124" s="1331"/>
      <c r="C124" s="1408"/>
      <c r="D124" s="1409"/>
    </row>
    <row r="125" spans="1:4" s="1391" customFormat="1" hidden="1">
      <c r="A125" s="1330"/>
      <c r="B125" s="1331"/>
      <c r="C125" s="1408"/>
      <c r="D125" s="1409"/>
    </row>
    <row r="126" spans="1:4" s="1391" customFormat="1" hidden="1">
      <c r="A126" s="1330"/>
      <c r="B126" s="1331"/>
      <c r="C126" s="1408"/>
      <c r="D126" s="1409"/>
    </row>
    <row r="127" spans="1:4" s="1391" customFormat="1" hidden="1">
      <c r="A127" s="1330"/>
      <c r="B127" s="1331"/>
      <c r="C127" s="1408"/>
      <c r="D127" s="1409"/>
    </row>
    <row r="128" spans="1:4" s="1391" customFormat="1" hidden="1">
      <c r="A128" s="1330"/>
      <c r="B128" s="1331"/>
      <c r="C128" s="1408"/>
      <c r="D128" s="1409"/>
    </row>
    <row r="129" spans="1:4" s="1391" customFormat="1" hidden="1">
      <c r="A129" s="1330"/>
      <c r="B129" s="1331"/>
      <c r="C129" s="1408"/>
      <c r="D129" s="1409"/>
    </row>
    <row r="130" spans="1:4" s="1391" customFormat="1" hidden="1">
      <c r="A130" s="1330"/>
      <c r="B130" s="1331"/>
      <c r="C130" s="1408"/>
      <c r="D130" s="1409"/>
    </row>
    <row r="131" spans="1:4" s="1391" customFormat="1" hidden="1">
      <c r="A131" s="1330"/>
      <c r="B131" s="1331"/>
      <c r="C131" s="1408"/>
      <c r="D131" s="1409"/>
    </row>
    <row r="132" spans="1:4" s="1391" customFormat="1" hidden="1">
      <c r="A132" s="1330"/>
      <c r="B132" s="1331"/>
      <c r="C132" s="1408"/>
      <c r="D132" s="1409"/>
    </row>
    <row r="133" spans="1:4" s="1391" customFormat="1" hidden="1">
      <c r="A133" s="1330"/>
      <c r="B133" s="1331"/>
      <c r="C133" s="1408"/>
      <c r="D133" s="1409"/>
    </row>
    <row r="134" spans="1:4" s="1391" customFormat="1" hidden="1">
      <c r="A134" s="1330"/>
      <c r="B134" s="1331"/>
      <c r="C134" s="1408"/>
      <c r="D134" s="1409"/>
    </row>
    <row r="135" spans="1:4" s="1391" customFormat="1" hidden="1">
      <c r="A135" s="1330"/>
      <c r="B135" s="1331"/>
      <c r="C135" s="1408"/>
      <c r="D135" s="1409"/>
    </row>
    <row r="136" spans="1:4" s="1391" customFormat="1" hidden="1">
      <c r="A136" s="1330"/>
      <c r="B136" s="1331"/>
      <c r="C136" s="1408"/>
      <c r="D136" s="1409"/>
    </row>
    <row r="137" spans="1:4" s="1391" customFormat="1" hidden="1">
      <c r="A137" s="1330"/>
      <c r="B137" s="1331"/>
      <c r="C137" s="1408"/>
      <c r="D137" s="1409"/>
    </row>
    <row r="138" spans="1:4" s="1391" customFormat="1" hidden="1">
      <c r="A138" s="1330"/>
      <c r="B138" s="1331"/>
      <c r="C138" s="1408"/>
      <c r="D138" s="1409"/>
    </row>
    <row r="139" spans="1:4" s="1391" customFormat="1" hidden="1">
      <c r="A139" s="1330"/>
      <c r="B139" s="1331"/>
      <c r="C139" s="1408"/>
      <c r="D139" s="1409"/>
    </row>
    <row r="140" spans="1:4" s="1391" customFormat="1" hidden="1">
      <c r="A140" s="1330"/>
      <c r="B140" s="1331"/>
      <c r="C140" s="1408"/>
      <c r="D140" s="1409"/>
    </row>
    <row r="141" spans="1:4" s="1391" customFormat="1" hidden="1">
      <c r="A141" s="1330"/>
      <c r="B141" s="1331"/>
      <c r="C141" s="1408"/>
      <c r="D141" s="1409"/>
    </row>
    <row r="142" spans="1:4" s="1391" customFormat="1" hidden="1">
      <c r="A142" s="1330"/>
      <c r="B142" s="1331"/>
      <c r="C142" s="1408"/>
      <c r="D142" s="1409"/>
    </row>
    <row r="143" spans="1:4" s="1391" customFormat="1" hidden="1">
      <c r="A143" s="1330"/>
      <c r="B143" s="1331"/>
      <c r="C143" s="1408"/>
      <c r="D143" s="1409"/>
    </row>
    <row r="144" spans="1:4" s="1391" customFormat="1" hidden="1">
      <c r="A144" s="1330"/>
      <c r="B144" s="1331"/>
      <c r="C144" s="1408"/>
      <c r="D144" s="1409"/>
    </row>
    <row r="145" spans="1:4" s="1391" customFormat="1" hidden="1">
      <c r="A145" s="1330"/>
      <c r="B145" s="1331"/>
      <c r="C145" s="1408"/>
      <c r="D145" s="1409"/>
    </row>
    <row r="146" spans="1:4" s="1391" customFormat="1" hidden="1">
      <c r="A146" s="1330"/>
      <c r="B146" s="1331"/>
      <c r="C146" s="1408"/>
      <c r="D146" s="1409"/>
    </row>
    <row r="147" spans="1:4" s="1391" customFormat="1" hidden="1">
      <c r="A147" s="1330"/>
      <c r="B147" s="1331"/>
      <c r="C147" s="1408"/>
      <c r="D147" s="1409"/>
    </row>
    <row r="148" spans="1:4" s="1391" customFormat="1" hidden="1">
      <c r="A148" s="1330"/>
      <c r="B148" s="1331"/>
      <c r="C148" s="1408"/>
      <c r="D148" s="1409"/>
    </row>
    <row r="149" spans="1:4" s="1391" customFormat="1" hidden="1">
      <c r="A149" s="1330"/>
      <c r="B149" s="1331"/>
      <c r="C149" s="1408"/>
      <c r="D149" s="1409"/>
    </row>
    <row r="150" spans="1:4" s="1391" customFormat="1" hidden="1">
      <c r="A150" s="1330"/>
      <c r="B150" s="1331"/>
      <c r="C150" s="1408"/>
      <c r="D150" s="1409"/>
    </row>
    <row r="151" spans="1:4" s="1391" customFormat="1" hidden="1">
      <c r="A151" s="1330"/>
      <c r="B151" s="1331"/>
      <c r="C151" s="1408"/>
      <c r="D151" s="1409"/>
    </row>
    <row r="152" spans="1:4" s="1391" customFormat="1" hidden="1">
      <c r="A152" s="1330"/>
      <c r="B152" s="1331"/>
      <c r="C152" s="1408"/>
      <c r="D152" s="1409"/>
    </row>
    <row r="153" spans="1:4" s="1391" customFormat="1" hidden="1">
      <c r="A153" s="1330"/>
      <c r="B153" s="1331"/>
      <c r="C153" s="1408"/>
      <c r="D153" s="1409"/>
    </row>
    <row r="154" spans="1:4" s="1391" customFormat="1" hidden="1">
      <c r="A154" s="1330"/>
      <c r="B154" s="1331"/>
      <c r="C154" s="1408"/>
      <c r="D154" s="1409"/>
    </row>
    <row r="155" spans="1:4" s="1391" customFormat="1" hidden="1">
      <c r="A155" s="1330"/>
      <c r="B155" s="1331"/>
      <c r="C155" s="1408"/>
      <c r="D155" s="1409"/>
    </row>
    <row r="156" spans="1:4" s="1391" customFormat="1" hidden="1">
      <c r="A156" s="1330"/>
      <c r="B156" s="1331"/>
      <c r="C156" s="1408"/>
      <c r="D156" s="1409"/>
    </row>
    <row r="157" spans="1:4" s="1391" customFormat="1" hidden="1">
      <c r="A157" s="1330"/>
      <c r="B157" s="1331"/>
      <c r="C157" s="1408"/>
      <c r="D157" s="1409"/>
    </row>
    <row r="158" spans="1:4" s="1391" customFormat="1" hidden="1">
      <c r="A158" s="1330"/>
      <c r="B158" s="1331"/>
      <c r="C158" s="1408"/>
      <c r="D158" s="1409"/>
    </row>
    <row r="159" spans="1:4" s="1391" customFormat="1" hidden="1">
      <c r="A159" s="1330"/>
      <c r="B159" s="1331"/>
      <c r="C159" s="1408"/>
      <c r="D159" s="1409"/>
    </row>
    <row r="160" spans="1:4" s="1391" customFormat="1" hidden="1">
      <c r="A160" s="1330"/>
      <c r="B160" s="1331"/>
      <c r="C160" s="1408"/>
      <c r="D160" s="1409"/>
    </row>
    <row r="161" spans="1:4" s="1391" customFormat="1" hidden="1">
      <c r="A161" s="1330"/>
      <c r="B161" s="1331"/>
      <c r="C161" s="1408"/>
      <c r="D161" s="1409"/>
    </row>
    <row r="162" spans="1:4" s="1391" customFormat="1" hidden="1">
      <c r="A162" s="1330"/>
      <c r="B162" s="1331"/>
      <c r="C162" s="1408"/>
      <c r="D162" s="1409"/>
    </row>
    <row r="163" spans="1:4" s="1391" customFormat="1" hidden="1">
      <c r="A163" s="1330"/>
      <c r="B163" s="1331"/>
      <c r="C163" s="1408"/>
      <c r="D163" s="1409"/>
    </row>
    <row r="164" spans="1:4" s="1391" customFormat="1" hidden="1">
      <c r="A164" s="1330"/>
      <c r="B164" s="1331"/>
      <c r="C164" s="1408"/>
      <c r="D164" s="1409"/>
    </row>
    <row r="165" spans="1:4" s="1391" customFormat="1" hidden="1">
      <c r="A165" s="1330"/>
      <c r="B165" s="1331"/>
      <c r="C165" s="1408"/>
      <c r="D165" s="1409"/>
    </row>
    <row r="166" spans="1:4" s="1391" customFormat="1" hidden="1">
      <c r="A166" s="1330"/>
      <c r="B166" s="1331"/>
      <c r="C166" s="1408"/>
      <c r="D166" s="1409"/>
    </row>
    <row r="167" spans="1:4" s="1391" customFormat="1" hidden="1">
      <c r="A167" s="1330"/>
      <c r="B167" s="1331"/>
      <c r="C167" s="1408"/>
      <c r="D167" s="1409"/>
    </row>
    <row r="168" spans="1:4" s="1391" customFormat="1" hidden="1">
      <c r="A168" s="1330"/>
      <c r="B168" s="1331"/>
      <c r="C168" s="1408"/>
      <c r="D168" s="1409"/>
    </row>
    <row r="169" spans="1:4" s="1391" customFormat="1" hidden="1">
      <c r="A169" s="1330"/>
      <c r="B169" s="1331"/>
      <c r="C169" s="1408"/>
      <c r="D169" s="1409"/>
    </row>
    <row r="170" spans="1:4" s="1391" customFormat="1" hidden="1">
      <c r="A170" s="1330"/>
      <c r="B170" s="1331"/>
      <c r="C170" s="1408"/>
      <c r="D170" s="1409"/>
    </row>
    <row r="171" spans="1:4" s="1391" customFormat="1" hidden="1">
      <c r="A171" s="1330"/>
      <c r="B171" s="1331"/>
      <c r="C171" s="1408"/>
      <c r="D171" s="1409"/>
    </row>
    <row r="172" spans="1:4" s="1391" customFormat="1" hidden="1">
      <c r="A172" s="1330"/>
      <c r="B172" s="1331"/>
      <c r="C172" s="1408"/>
      <c r="D172" s="1409"/>
    </row>
    <row r="173" spans="1:4" s="1391" customFormat="1" hidden="1">
      <c r="A173" s="1330"/>
      <c r="B173" s="1331"/>
      <c r="C173" s="1408"/>
      <c r="D173" s="1409"/>
    </row>
    <row r="174" spans="1:4" s="1391" customFormat="1" hidden="1">
      <c r="A174" s="1330"/>
      <c r="B174" s="1331"/>
      <c r="C174" s="1408"/>
      <c r="D174" s="1409"/>
    </row>
    <row r="175" spans="1:4" s="1391" customFormat="1" hidden="1">
      <c r="A175" s="1330"/>
      <c r="B175" s="1331"/>
      <c r="C175" s="1408"/>
      <c r="D175" s="1409"/>
    </row>
    <row r="176" spans="1:4" s="1391" customFormat="1" hidden="1">
      <c r="A176" s="1330"/>
      <c r="B176" s="1331"/>
      <c r="C176" s="1408"/>
      <c r="D176" s="1409"/>
    </row>
    <row r="177" spans="1:4" s="1391" customFormat="1" hidden="1">
      <c r="A177" s="1330"/>
      <c r="B177" s="1331"/>
      <c r="C177" s="1408"/>
      <c r="D177" s="1409"/>
    </row>
    <row r="178" spans="1:4" s="1391" customFormat="1" hidden="1">
      <c r="A178" s="1330"/>
      <c r="B178" s="1331"/>
      <c r="C178" s="1408"/>
      <c r="D178" s="1409"/>
    </row>
    <row r="179" spans="1:4" s="1391" customFormat="1" hidden="1">
      <c r="A179" s="1330"/>
      <c r="B179" s="1331"/>
      <c r="C179" s="1408"/>
      <c r="D179" s="1409"/>
    </row>
    <row r="180" spans="1:4" s="1391" customFormat="1" hidden="1">
      <c r="A180" s="1330"/>
      <c r="B180" s="1331"/>
      <c r="C180" s="1408"/>
      <c r="D180" s="1409"/>
    </row>
    <row r="181" spans="1:4" s="1391" customFormat="1" hidden="1">
      <c r="A181" s="1330"/>
      <c r="B181" s="1331"/>
      <c r="C181" s="1408"/>
      <c r="D181" s="1409"/>
    </row>
    <row r="182" spans="1:4" s="1391" customFormat="1" hidden="1">
      <c r="A182" s="1330"/>
      <c r="B182" s="1331"/>
      <c r="C182" s="1408"/>
      <c r="D182" s="1409"/>
    </row>
    <row r="183" spans="1:4" s="1391" customFormat="1" hidden="1">
      <c r="A183" s="1330"/>
      <c r="B183" s="1331"/>
      <c r="C183" s="1408"/>
      <c r="D183" s="1409"/>
    </row>
    <row r="184" spans="1:4" s="1391" customFormat="1" hidden="1">
      <c r="A184" s="1330"/>
      <c r="B184" s="1331"/>
      <c r="C184" s="1408"/>
      <c r="D184" s="1409"/>
    </row>
    <row r="185" spans="1:4" s="1391" customFormat="1" hidden="1">
      <c r="A185" s="1330"/>
      <c r="B185" s="1331"/>
      <c r="C185" s="1408"/>
      <c r="D185" s="1409"/>
    </row>
    <row r="186" spans="1:4" s="1391" customFormat="1" hidden="1">
      <c r="A186" s="1330"/>
      <c r="B186" s="1331"/>
      <c r="C186" s="1408"/>
      <c r="D186" s="1409"/>
    </row>
    <row r="187" spans="1:4" s="1391" customFormat="1" hidden="1">
      <c r="A187" s="1330"/>
      <c r="B187" s="1331"/>
      <c r="C187" s="1408"/>
      <c r="D187" s="1409"/>
    </row>
    <row r="188" spans="1:4" s="1391" customFormat="1" hidden="1">
      <c r="A188" s="1330"/>
      <c r="B188" s="1331"/>
      <c r="C188" s="1408"/>
      <c r="D188" s="1409"/>
    </row>
    <row r="189" spans="1:4" s="1391" customFormat="1" hidden="1">
      <c r="A189" s="1330"/>
      <c r="B189" s="1331"/>
      <c r="C189" s="1408"/>
      <c r="D189" s="1409"/>
    </row>
    <row r="190" spans="1:4" s="1391" customFormat="1" hidden="1">
      <c r="A190" s="1330"/>
      <c r="B190" s="1331"/>
      <c r="C190" s="1408"/>
      <c r="D190" s="1409"/>
    </row>
    <row r="191" spans="1:4" s="1391" customFormat="1" hidden="1">
      <c r="A191" s="1330"/>
      <c r="B191" s="1331"/>
      <c r="C191" s="1408"/>
      <c r="D191" s="1409"/>
    </row>
    <row r="192" spans="1:4" s="1391" customFormat="1" hidden="1">
      <c r="A192" s="1330"/>
      <c r="B192" s="1331"/>
      <c r="C192" s="1408"/>
      <c r="D192" s="1409"/>
    </row>
    <row r="193" spans="1:4" s="1391" customFormat="1" hidden="1">
      <c r="A193" s="1330"/>
      <c r="B193" s="1331"/>
      <c r="C193" s="1408"/>
      <c r="D193" s="1409"/>
    </row>
    <row r="194" spans="1:4" s="1391" customFormat="1" hidden="1">
      <c r="A194" s="1330"/>
      <c r="B194" s="1331"/>
      <c r="C194" s="1408"/>
      <c r="D194" s="1409"/>
    </row>
    <row r="195" spans="1:4" s="1391" customFormat="1" hidden="1">
      <c r="A195" s="1330"/>
      <c r="B195" s="1331"/>
      <c r="C195" s="1408"/>
      <c r="D195" s="1409"/>
    </row>
    <row r="196" spans="1:4" s="1391" customFormat="1" hidden="1">
      <c r="A196" s="1330"/>
      <c r="B196" s="1331"/>
      <c r="C196" s="1408"/>
      <c r="D196" s="1409"/>
    </row>
    <row r="197" spans="1:4" s="1391" customFormat="1" hidden="1">
      <c r="A197" s="1330"/>
      <c r="B197" s="1331"/>
      <c r="C197" s="1408"/>
      <c r="D197" s="1409"/>
    </row>
    <row r="198" spans="1:4" s="1391" customFormat="1" hidden="1">
      <c r="A198" s="1330"/>
      <c r="B198" s="1331"/>
      <c r="C198" s="1408"/>
      <c r="D198" s="1409"/>
    </row>
    <row r="199" spans="1:4" s="1391" customFormat="1" hidden="1">
      <c r="A199" s="1330"/>
      <c r="B199" s="1331"/>
      <c r="C199" s="1408"/>
      <c r="D199" s="1409"/>
    </row>
    <row r="200" spans="1:4" s="1391" customFormat="1" hidden="1">
      <c r="A200" s="1330"/>
      <c r="B200" s="1331"/>
      <c r="C200" s="1408"/>
      <c r="D200" s="1409"/>
    </row>
    <row r="201" spans="1:4" s="1391" customFormat="1" hidden="1">
      <c r="A201" s="1330"/>
      <c r="B201" s="1331"/>
      <c r="C201" s="1408"/>
      <c r="D201" s="1409"/>
    </row>
    <row r="202" spans="1:4" s="1391" customFormat="1" hidden="1">
      <c r="A202" s="1330"/>
      <c r="B202" s="1331"/>
      <c r="C202" s="1408"/>
      <c r="D202" s="1409"/>
    </row>
    <row r="203" spans="1:4" s="1391" customFormat="1" hidden="1">
      <c r="A203" s="1330"/>
      <c r="B203" s="1331"/>
      <c r="C203" s="1408"/>
      <c r="D203" s="1409"/>
    </row>
    <row r="204" spans="1:4" s="1391" customFormat="1" hidden="1">
      <c r="A204" s="1330"/>
      <c r="B204" s="1331"/>
      <c r="C204" s="1408"/>
      <c r="D204" s="1409"/>
    </row>
    <row r="205" spans="1:4" s="1391" customFormat="1" hidden="1">
      <c r="A205" s="1330"/>
      <c r="B205" s="1331"/>
      <c r="C205" s="1408"/>
      <c r="D205" s="1409"/>
    </row>
    <row r="206" spans="1:4" s="1391" customFormat="1" hidden="1">
      <c r="A206" s="1330"/>
      <c r="B206" s="1331"/>
      <c r="C206" s="1408"/>
      <c r="D206" s="1409"/>
    </row>
    <row r="207" spans="1:4" s="1391" customFormat="1" hidden="1">
      <c r="A207" s="1330"/>
      <c r="B207" s="1331"/>
      <c r="C207" s="1408"/>
      <c r="D207" s="1409"/>
    </row>
    <row r="208" spans="1:4" s="1391" customFormat="1" hidden="1">
      <c r="A208" s="1330"/>
      <c r="B208" s="1331"/>
      <c r="C208" s="1408"/>
      <c r="D208" s="1409"/>
    </row>
    <row r="209" spans="1:4" s="1391" customFormat="1" hidden="1">
      <c r="A209" s="1330"/>
      <c r="B209" s="1331"/>
      <c r="C209" s="1408"/>
      <c r="D209" s="1409"/>
    </row>
    <row r="210" spans="1:4" s="1391" customFormat="1" hidden="1">
      <c r="A210" s="1330"/>
      <c r="B210" s="1331"/>
      <c r="C210" s="1408"/>
      <c r="D210" s="1409"/>
    </row>
    <row r="211" spans="1:4" s="1391" customFormat="1" hidden="1">
      <c r="A211" s="1330"/>
      <c r="B211" s="1331"/>
      <c r="C211" s="1408"/>
      <c r="D211" s="1409"/>
    </row>
    <row r="212" spans="1:4" s="1391" customFormat="1" hidden="1">
      <c r="A212" s="1330"/>
      <c r="B212" s="1331"/>
      <c r="C212" s="1408"/>
      <c r="D212" s="1409"/>
    </row>
    <row r="213" spans="1:4" s="1391" customFormat="1" hidden="1">
      <c r="A213" s="1330"/>
      <c r="B213" s="1331"/>
      <c r="C213" s="1408"/>
      <c r="D213" s="1409"/>
    </row>
    <row r="214" spans="1:4" s="1391" customFormat="1" hidden="1">
      <c r="A214" s="1330"/>
      <c r="B214" s="1331"/>
      <c r="C214" s="1408"/>
      <c r="D214" s="1409"/>
    </row>
    <row r="215" spans="1:4" s="1391" customFormat="1" hidden="1">
      <c r="A215" s="1330"/>
      <c r="B215" s="1331"/>
      <c r="C215" s="1408"/>
      <c r="D215" s="1409"/>
    </row>
    <row r="216" spans="1:4" s="1391" customFormat="1" hidden="1">
      <c r="A216" s="1330"/>
      <c r="B216" s="1331"/>
      <c r="C216" s="1408"/>
      <c r="D216" s="1409"/>
    </row>
    <row r="217" spans="1:4" s="1391" customFormat="1" hidden="1">
      <c r="A217" s="1330"/>
      <c r="B217" s="1331"/>
      <c r="C217" s="1408"/>
      <c r="D217" s="1409"/>
    </row>
    <row r="218" spans="1:4" s="1391" customFormat="1" hidden="1">
      <c r="A218" s="1330"/>
      <c r="B218" s="1331"/>
      <c r="C218" s="1408"/>
      <c r="D218" s="1409"/>
    </row>
    <row r="219" spans="1:4" s="1391" customFormat="1" hidden="1">
      <c r="A219" s="1330"/>
      <c r="B219" s="1331"/>
      <c r="C219" s="1408"/>
      <c r="D219" s="1409"/>
    </row>
    <row r="220" spans="1:4" s="1391" customFormat="1" hidden="1">
      <c r="A220" s="1330"/>
      <c r="B220" s="1331"/>
      <c r="C220" s="1408"/>
      <c r="D220" s="1409"/>
    </row>
    <row r="221" spans="1:4" s="1391" customFormat="1" hidden="1">
      <c r="A221" s="1330"/>
      <c r="B221" s="1331"/>
      <c r="C221" s="1408"/>
      <c r="D221" s="1409"/>
    </row>
    <row r="222" spans="1:4" s="1391" customFormat="1" hidden="1">
      <c r="A222" s="1330"/>
      <c r="B222" s="1331"/>
      <c r="C222" s="1408"/>
      <c r="D222" s="1409"/>
    </row>
    <row r="223" spans="1:4" s="1391" customFormat="1" hidden="1">
      <c r="A223" s="1330"/>
      <c r="B223" s="1331"/>
      <c r="C223" s="1408"/>
      <c r="D223" s="1409"/>
    </row>
    <row r="224" spans="1:4" s="1391" customFormat="1" hidden="1">
      <c r="A224" s="1330"/>
      <c r="B224" s="1331"/>
      <c r="C224" s="1408"/>
      <c r="D224" s="1409"/>
    </row>
    <row r="225" spans="1:4" s="1391" customFormat="1" hidden="1">
      <c r="A225" s="1330"/>
      <c r="B225" s="1331"/>
      <c r="C225" s="1408"/>
      <c r="D225" s="1409"/>
    </row>
    <row r="226" spans="1:4" s="1391" customFormat="1" hidden="1">
      <c r="A226" s="1330"/>
      <c r="B226" s="1331"/>
      <c r="C226" s="1408"/>
      <c r="D226" s="1409"/>
    </row>
    <row r="227" spans="1:4" s="1391" customFormat="1" hidden="1">
      <c r="A227" s="1330"/>
      <c r="B227" s="1331"/>
      <c r="C227" s="1408"/>
      <c r="D227" s="1409"/>
    </row>
    <row r="228" spans="1:4" s="1391" customFormat="1" hidden="1">
      <c r="A228" s="1330"/>
      <c r="B228" s="1331"/>
      <c r="C228" s="1408"/>
      <c r="D228" s="1409"/>
    </row>
    <row r="229" spans="1:4" s="1391" customFormat="1" hidden="1">
      <c r="A229" s="1330"/>
      <c r="B229" s="1331"/>
      <c r="C229" s="1408"/>
      <c r="D229" s="1409"/>
    </row>
    <row r="230" spans="1:4" s="1391" customFormat="1" hidden="1">
      <c r="A230" s="1330"/>
      <c r="B230" s="1331"/>
      <c r="C230" s="1408"/>
      <c r="D230" s="1409"/>
    </row>
    <row r="231" spans="1:4" s="1391" customFormat="1" hidden="1">
      <c r="A231" s="1330"/>
      <c r="B231" s="1331"/>
      <c r="C231" s="1408"/>
      <c r="D231" s="1409"/>
    </row>
    <row r="232" spans="1:4" s="1391" customFormat="1" hidden="1">
      <c r="A232" s="1330"/>
      <c r="B232" s="1331"/>
      <c r="C232" s="1408"/>
      <c r="D232" s="1409"/>
    </row>
    <row r="233" spans="1:4" s="1391" customFormat="1" hidden="1">
      <c r="A233" s="1330"/>
      <c r="B233" s="1331"/>
      <c r="C233" s="1408"/>
      <c r="D233" s="1409"/>
    </row>
    <row r="234" spans="1:4" s="1391" customFormat="1" hidden="1">
      <c r="A234" s="1330"/>
      <c r="B234" s="1331"/>
      <c r="C234" s="1408"/>
      <c r="D234" s="1409"/>
    </row>
    <row r="235" spans="1:4" s="1391" customFormat="1" hidden="1">
      <c r="A235" s="1330"/>
      <c r="B235" s="1331"/>
      <c r="C235" s="1408"/>
      <c r="D235" s="1409"/>
    </row>
    <row r="236" spans="1:4" s="1391" customFormat="1" hidden="1">
      <c r="A236" s="1330"/>
      <c r="B236" s="1331"/>
      <c r="C236" s="1408"/>
      <c r="D236" s="1409"/>
    </row>
    <row r="237" spans="1:4" s="1391" customFormat="1" hidden="1">
      <c r="A237" s="1330"/>
      <c r="B237" s="1331"/>
      <c r="C237" s="1408"/>
      <c r="D237" s="1409"/>
    </row>
    <row r="238" spans="1:4" s="1391" customFormat="1" hidden="1">
      <c r="A238" s="1330"/>
      <c r="B238" s="1331"/>
      <c r="C238" s="1408"/>
      <c r="D238" s="1409"/>
    </row>
    <row r="239" spans="1:4" s="1391" customFormat="1" hidden="1">
      <c r="A239" s="1330"/>
      <c r="B239" s="1331"/>
      <c r="C239" s="1408"/>
      <c r="D239" s="1409"/>
    </row>
    <row r="240" spans="1:4" s="1391" customFormat="1" hidden="1">
      <c r="A240" s="1330"/>
      <c r="B240" s="1331"/>
      <c r="C240" s="1408"/>
      <c r="D240" s="1409"/>
    </row>
    <row r="241" spans="1:4" s="1391" customFormat="1" hidden="1">
      <c r="A241" s="1330"/>
      <c r="B241" s="1331"/>
      <c r="C241" s="1408"/>
      <c r="D241" s="1409"/>
    </row>
    <row r="242" spans="1:4" s="1391" customFormat="1" hidden="1">
      <c r="A242" s="1330"/>
      <c r="B242" s="1331"/>
      <c r="C242" s="1408"/>
      <c r="D242" s="1409"/>
    </row>
    <row r="243" spans="1:4" s="1391" customFormat="1" hidden="1">
      <c r="A243" s="1330"/>
      <c r="B243" s="1331"/>
      <c r="C243" s="1408"/>
      <c r="D243" s="1409"/>
    </row>
    <row r="244" spans="1:4" s="1391" customFormat="1" hidden="1">
      <c r="A244" s="1330"/>
      <c r="B244" s="1331"/>
      <c r="C244" s="1408"/>
      <c r="D244" s="1409"/>
    </row>
    <row r="245" spans="1:4" s="1391" customFormat="1" hidden="1">
      <c r="A245" s="1330"/>
      <c r="B245" s="1331"/>
      <c r="C245" s="1408"/>
      <c r="D245" s="1409"/>
    </row>
    <row r="246" spans="1:4" s="1391" customFormat="1" hidden="1">
      <c r="A246" s="1330"/>
      <c r="B246" s="1331"/>
      <c r="C246" s="1408"/>
      <c r="D246" s="1409"/>
    </row>
    <row r="247" spans="1:4" s="1391" customFormat="1" hidden="1">
      <c r="A247" s="1330"/>
      <c r="B247" s="1331"/>
      <c r="C247" s="1408"/>
      <c r="D247" s="1409"/>
    </row>
    <row r="248" spans="1:4" s="1391" customFormat="1" hidden="1">
      <c r="A248" s="1330"/>
      <c r="B248" s="1331"/>
      <c r="C248" s="1408"/>
      <c r="D248" s="1409"/>
    </row>
    <row r="249" spans="1:4" s="1391" customFormat="1" hidden="1">
      <c r="A249" s="1330"/>
      <c r="B249" s="1331"/>
      <c r="C249" s="1408"/>
      <c r="D249" s="1409"/>
    </row>
    <row r="250" spans="1:4" s="1391" customFormat="1" hidden="1">
      <c r="A250" s="1330"/>
      <c r="B250" s="1331"/>
      <c r="C250" s="1408"/>
      <c r="D250" s="1409"/>
    </row>
    <row r="251" spans="1:4" s="1391" customFormat="1" hidden="1">
      <c r="A251" s="1330"/>
      <c r="B251" s="1331"/>
      <c r="C251" s="1408"/>
      <c r="D251" s="1409"/>
    </row>
    <row r="252" spans="1:4" s="1391" customFormat="1" hidden="1">
      <c r="A252" s="1330"/>
      <c r="B252" s="1331"/>
      <c r="C252" s="1408"/>
      <c r="D252" s="1409"/>
    </row>
    <row r="253" spans="1:4" s="1391" customFormat="1" hidden="1">
      <c r="A253" s="1330"/>
      <c r="B253" s="1331"/>
      <c r="C253" s="1408"/>
      <c r="D253" s="1409"/>
    </row>
    <row r="254" spans="1:4" s="1391" customFormat="1" hidden="1">
      <c r="A254" s="1330"/>
      <c r="B254" s="1331"/>
      <c r="C254" s="1408"/>
      <c r="D254" s="1409"/>
    </row>
    <row r="255" spans="1:4" s="1391" customFormat="1" hidden="1">
      <c r="A255" s="1330"/>
      <c r="B255" s="1331"/>
      <c r="C255" s="1408"/>
      <c r="D255" s="1409"/>
    </row>
    <row r="256" spans="1:4" s="1391" customFormat="1" hidden="1">
      <c r="A256" s="1330"/>
      <c r="B256" s="1331"/>
      <c r="C256" s="1408"/>
      <c r="D256" s="1409"/>
    </row>
    <row r="257" spans="1:4" s="1391" customFormat="1" hidden="1">
      <c r="A257" s="1330"/>
      <c r="B257" s="1331"/>
      <c r="C257" s="1408"/>
      <c r="D257" s="1409"/>
    </row>
    <row r="258" spans="1:4" s="1391" customFormat="1" hidden="1">
      <c r="A258" s="1330"/>
      <c r="B258" s="1331"/>
      <c r="C258" s="1408"/>
      <c r="D258" s="1409"/>
    </row>
    <row r="259" spans="1:4" s="1391" customFormat="1" hidden="1">
      <c r="A259" s="1330"/>
      <c r="B259" s="1331"/>
      <c r="C259" s="1408"/>
      <c r="D259" s="1409"/>
    </row>
    <row r="260" spans="1:4" s="1391" customFormat="1" hidden="1">
      <c r="A260" s="1330"/>
      <c r="B260" s="1331"/>
      <c r="C260" s="1408"/>
      <c r="D260" s="1409"/>
    </row>
    <row r="261" spans="1:4" s="1391" customFormat="1" hidden="1">
      <c r="A261" s="1330"/>
      <c r="B261" s="1331"/>
      <c r="C261" s="1408"/>
      <c r="D261" s="1409"/>
    </row>
  </sheetData>
  <mergeCells count="29">
    <mergeCell ref="A61:B61"/>
    <mergeCell ref="C61:D61"/>
    <mergeCell ref="A47:B47"/>
    <mergeCell ref="A48:A54"/>
    <mergeCell ref="A55:A60"/>
    <mergeCell ref="C55:E55"/>
    <mergeCell ref="C56:D56"/>
    <mergeCell ref="C57:D57"/>
    <mergeCell ref="C58:D58"/>
    <mergeCell ref="C59:D59"/>
    <mergeCell ref="C60:D60"/>
    <mergeCell ref="A35:B35"/>
    <mergeCell ref="A36:B36"/>
    <mergeCell ref="A37:A42"/>
    <mergeCell ref="A43:B43"/>
    <mergeCell ref="A44:B45"/>
    <mergeCell ref="A46:B46"/>
    <mergeCell ref="B16:D16"/>
    <mergeCell ref="B17:D17"/>
    <mergeCell ref="A20:D20"/>
    <mergeCell ref="A22:D22"/>
    <mergeCell ref="A24:C24"/>
    <mergeCell ref="B25:C25"/>
    <mergeCell ref="A2:D2"/>
    <mergeCell ref="A4:D4"/>
    <mergeCell ref="A6:D6"/>
    <mergeCell ref="A9:D9"/>
    <mergeCell ref="B11:D11"/>
    <mergeCell ref="B13:C13"/>
  </mergeCells>
  <dataValidations count="2">
    <dataValidation type="list" allowBlank="1" showInputMessage="1" showErrorMessage="1" sqref="C45:D45" xr:uid="{FBB269A4-236C-4F0E-8C68-A9B2CD0DFF8A}">
      <formula1>$I$5:$I$6</formula1>
    </dataValidation>
    <dataValidation type="list" allowBlank="1" showInputMessage="1" showErrorMessage="1" sqref="C36:D36" xr:uid="{E2B016F2-9A29-4E12-91B7-AEE1FB6602C9}">
      <formula1>$I$2:$I$3</formula1>
    </dataValidation>
  </dataValidations>
  <pageMargins left="0.51181102362204722" right="0.51181102362204722" top="0.55118110236220474" bottom="0.55118110236220474" header="0.31496062992125984" footer="0.31496062992125984"/>
  <pageSetup scale="5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0C922-A16C-4D18-99C1-F3953EBD4133}">
  <sheetPr codeName="Hoja8"/>
  <dimension ref="A3:G6"/>
  <sheetViews>
    <sheetView topLeftCell="B1" workbookViewId="0">
      <selection activeCell="B6" sqref="B6"/>
    </sheetView>
  </sheetViews>
  <sheetFormatPr baseColWidth="10" defaultRowHeight="12.75"/>
  <cols>
    <col min="1" max="1" width="23.28515625" customWidth="1"/>
    <col min="2" max="2" width="31.140625" customWidth="1"/>
    <col min="3" max="3" width="28.140625" customWidth="1"/>
    <col min="4" max="4" width="26.85546875" customWidth="1"/>
    <col min="5" max="5" width="14.7109375" customWidth="1"/>
    <col min="6" max="6" width="31" customWidth="1"/>
  </cols>
  <sheetData>
    <row r="3" spans="1:7">
      <c r="A3" s="711" t="s">
        <v>50</v>
      </c>
      <c r="B3" s="711"/>
      <c r="C3" s="711"/>
      <c r="D3" s="711"/>
      <c r="E3" s="711"/>
      <c r="F3" s="711"/>
      <c r="G3" s="711"/>
    </row>
    <row r="4" spans="1:7" s="506" customFormat="1" ht="147.75" customHeight="1">
      <c r="A4" s="514" t="str">
        <f>+Conformación!B5</f>
        <v>CONSORCIO INTRA</v>
      </c>
      <c r="B4" s="513" t="s">
        <v>392</v>
      </c>
      <c r="C4" s="513" t="s">
        <v>389</v>
      </c>
      <c r="D4" s="513" t="s">
        <v>390</v>
      </c>
      <c r="E4" s="513" t="s">
        <v>391</v>
      </c>
      <c r="F4" s="513" t="s">
        <v>394</v>
      </c>
    </row>
    <row r="5" spans="1:7" s="506" customFormat="1" ht="81" customHeight="1">
      <c r="A5" s="515" t="str">
        <f>+Conformación!B6</f>
        <v xml:space="preserve">CONSORCIO INTRADOMICILIARIAS 2018 </v>
      </c>
      <c r="B5" s="513" t="s">
        <v>393</v>
      </c>
      <c r="C5" s="376"/>
      <c r="D5" s="376"/>
      <c r="E5" s="376"/>
      <c r="F5" s="376"/>
    </row>
    <row r="6" spans="1:7" s="506" customFormat="1" ht="88.5" customHeight="1">
      <c r="A6" s="514">
        <f>+Conformación!B7</f>
        <v>0</v>
      </c>
      <c r="B6" s="513" t="s">
        <v>396</v>
      </c>
      <c r="C6" s="522" t="s">
        <v>395</v>
      </c>
      <c r="D6" s="376"/>
      <c r="E6" s="376"/>
      <c r="F6" s="376"/>
    </row>
  </sheetData>
  <mergeCells count="1">
    <mergeCell ref="A3:G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tabColor theme="9" tint="-0.249977111117893"/>
    <pageSetUpPr fitToPage="1"/>
  </sheetPr>
  <dimension ref="A1:AF92"/>
  <sheetViews>
    <sheetView topLeftCell="B1" zoomScale="70" zoomScaleNormal="70" workbookViewId="0">
      <selection activeCell="F7" sqref="F7:H8"/>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7" width="17.42578125" style="91" customWidth="1"/>
    <col min="8" max="8" width="51.42578125" style="91" customWidth="1"/>
    <col min="9" max="9" width="16.42578125" style="91" customWidth="1"/>
    <col min="10" max="10" width="18.42578125" style="91" customWidth="1"/>
    <col min="11" max="11" width="9.85546875" style="91" customWidth="1"/>
    <col min="12" max="12" width="7.85546875" style="91" customWidth="1"/>
    <col min="13" max="13" width="9.42578125" style="91" customWidth="1"/>
    <col min="14" max="14" width="6.7109375" style="91" customWidth="1"/>
    <col min="15" max="15" width="8.140625" style="91" customWidth="1"/>
    <col min="16" max="16" width="30.85546875" style="91" customWidth="1"/>
    <col min="17" max="17" width="6" style="90" customWidth="1"/>
    <col min="18" max="18" width="11" style="90" customWidth="1"/>
    <col min="19" max="19" width="5.85546875" style="157" customWidth="1"/>
    <col min="20" max="20" width="14.7109375" style="158" customWidth="1"/>
    <col min="21" max="21" width="11" style="91" customWidth="1"/>
    <col min="22" max="26" width="11.42578125" style="91" customWidth="1"/>
    <col min="27" max="259" width="11" style="91"/>
    <col min="260" max="260" width="24" style="91" customWidth="1"/>
    <col min="261" max="261" width="22.140625" style="91" customWidth="1"/>
    <col min="262" max="263" width="17" style="91" customWidth="1"/>
    <col min="264" max="264" width="25" style="91" customWidth="1"/>
    <col min="265" max="265" width="17.42578125" style="91" customWidth="1"/>
    <col min="266" max="266" width="51.42578125" style="91" customWidth="1"/>
    <col min="267" max="267" width="18.42578125" style="91" customWidth="1"/>
    <col min="268" max="268" width="28.85546875" style="91" customWidth="1"/>
    <col min="269" max="271" width="25.140625" style="91" customWidth="1"/>
    <col min="272" max="272" width="30.85546875" style="91" customWidth="1"/>
    <col min="273" max="273" width="6" style="91" customWidth="1"/>
    <col min="274" max="274" width="11" style="91" customWidth="1"/>
    <col min="275" max="275" width="5.85546875" style="91" customWidth="1"/>
    <col min="276" max="276" width="14.7109375" style="91" customWidth="1"/>
    <col min="277" max="277" width="11" style="91" customWidth="1"/>
    <col min="278" max="282" width="11.42578125" style="91" customWidth="1"/>
    <col min="283" max="515" width="11" style="91"/>
    <col min="516" max="516" width="24" style="91" customWidth="1"/>
    <col min="517" max="517" width="22.140625" style="91" customWidth="1"/>
    <col min="518" max="519" width="17" style="91" customWidth="1"/>
    <col min="520" max="520" width="25" style="91" customWidth="1"/>
    <col min="521" max="521" width="17.42578125" style="91" customWidth="1"/>
    <col min="522" max="522" width="51.42578125" style="91" customWidth="1"/>
    <col min="523" max="523" width="18.42578125" style="91" customWidth="1"/>
    <col min="524" max="524" width="28.85546875" style="91" customWidth="1"/>
    <col min="525" max="527" width="25.140625" style="91" customWidth="1"/>
    <col min="528" max="528" width="30.85546875" style="91" customWidth="1"/>
    <col min="529" max="529" width="6" style="91" customWidth="1"/>
    <col min="530" max="530" width="11" style="91" customWidth="1"/>
    <col min="531" max="531" width="5.85546875" style="91" customWidth="1"/>
    <col min="532" max="532" width="14.7109375" style="91" customWidth="1"/>
    <col min="533" max="533" width="11" style="91" customWidth="1"/>
    <col min="534" max="538" width="11.42578125" style="91" customWidth="1"/>
    <col min="539" max="771" width="11" style="91"/>
    <col min="772" max="772" width="24" style="91" customWidth="1"/>
    <col min="773" max="773" width="22.140625" style="91" customWidth="1"/>
    <col min="774" max="775" width="17" style="91" customWidth="1"/>
    <col min="776" max="776" width="25" style="91" customWidth="1"/>
    <col min="777" max="777" width="17.42578125" style="91" customWidth="1"/>
    <col min="778" max="778" width="51.42578125" style="91" customWidth="1"/>
    <col min="779" max="779" width="18.42578125" style="91" customWidth="1"/>
    <col min="780" max="780" width="28.85546875" style="91" customWidth="1"/>
    <col min="781" max="783" width="25.140625" style="91" customWidth="1"/>
    <col min="784" max="784" width="30.85546875" style="91" customWidth="1"/>
    <col min="785" max="785" width="6" style="91" customWidth="1"/>
    <col min="786" max="786" width="11" style="91" customWidth="1"/>
    <col min="787" max="787" width="5.85546875" style="91" customWidth="1"/>
    <col min="788" max="788" width="14.7109375" style="91" customWidth="1"/>
    <col min="789" max="789" width="11" style="91" customWidth="1"/>
    <col min="790" max="794" width="11.42578125" style="91" customWidth="1"/>
    <col min="795" max="1027" width="11" style="91"/>
    <col min="1028" max="1028" width="24" style="91" customWidth="1"/>
    <col min="1029" max="1029" width="22.140625" style="91" customWidth="1"/>
    <col min="1030" max="1031" width="17" style="91" customWidth="1"/>
    <col min="1032" max="1032" width="25" style="91" customWidth="1"/>
    <col min="1033" max="1033" width="17.42578125" style="91" customWidth="1"/>
    <col min="1034" max="1034" width="51.42578125" style="91" customWidth="1"/>
    <col min="1035" max="1035" width="18.42578125" style="91" customWidth="1"/>
    <col min="1036" max="1036" width="28.85546875" style="91" customWidth="1"/>
    <col min="1037" max="1039" width="25.140625" style="91" customWidth="1"/>
    <col min="1040" max="1040" width="30.85546875" style="91" customWidth="1"/>
    <col min="1041" max="1041" width="6" style="91" customWidth="1"/>
    <col min="1042" max="1042" width="11" style="91" customWidth="1"/>
    <col min="1043" max="1043" width="5.85546875" style="91" customWidth="1"/>
    <col min="1044" max="1044" width="14.7109375" style="91" customWidth="1"/>
    <col min="1045" max="1045" width="11" style="91" customWidth="1"/>
    <col min="1046" max="1050" width="11.42578125" style="91" customWidth="1"/>
    <col min="1051" max="1283" width="11" style="91"/>
    <col min="1284" max="1284" width="24" style="91" customWidth="1"/>
    <col min="1285" max="1285" width="22.140625" style="91" customWidth="1"/>
    <col min="1286" max="1287" width="17" style="91" customWidth="1"/>
    <col min="1288" max="1288" width="25" style="91" customWidth="1"/>
    <col min="1289" max="1289" width="17.42578125" style="91" customWidth="1"/>
    <col min="1290" max="1290" width="51.42578125" style="91" customWidth="1"/>
    <col min="1291" max="1291" width="18.42578125" style="91" customWidth="1"/>
    <col min="1292" max="1292" width="28.85546875" style="91" customWidth="1"/>
    <col min="1293" max="1295" width="25.140625" style="91" customWidth="1"/>
    <col min="1296" max="1296" width="30.85546875" style="91" customWidth="1"/>
    <col min="1297" max="1297" width="6" style="91" customWidth="1"/>
    <col min="1298" max="1298" width="11" style="91" customWidth="1"/>
    <col min="1299" max="1299" width="5.85546875" style="91" customWidth="1"/>
    <col min="1300" max="1300" width="14.7109375" style="91" customWidth="1"/>
    <col min="1301" max="1301" width="11" style="91" customWidth="1"/>
    <col min="1302" max="1306" width="11.42578125" style="91" customWidth="1"/>
    <col min="1307" max="1539" width="11" style="91"/>
    <col min="1540" max="1540" width="24" style="91" customWidth="1"/>
    <col min="1541" max="1541" width="22.140625" style="91" customWidth="1"/>
    <col min="1542" max="1543" width="17" style="91" customWidth="1"/>
    <col min="1544" max="1544" width="25" style="91" customWidth="1"/>
    <col min="1545" max="1545" width="17.42578125" style="91" customWidth="1"/>
    <col min="1546" max="1546" width="51.42578125" style="91" customWidth="1"/>
    <col min="1547" max="1547" width="18.42578125" style="91" customWidth="1"/>
    <col min="1548" max="1548" width="28.85546875" style="91" customWidth="1"/>
    <col min="1549" max="1551" width="25.140625" style="91" customWidth="1"/>
    <col min="1552" max="1552" width="30.85546875" style="91" customWidth="1"/>
    <col min="1553" max="1553" width="6" style="91" customWidth="1"/>
    <col min="1554" max="1554" width="11" style="91" customWidth="1"/>
    <col min="1555" max="1555" width="5.85546875" style="91" customWidth="1"/>
    <col min="1556" max="1556" width="14.7109375" style="91" customWidth="1"/>
    <col min="1557" max="1557" width="11" style="91" customWidth="1"/>
    <col min="1558" max="1562" width="11.42578125" style="91" customWidth="1"/>
    <col min="1563" max="1795" width="11" style="91"/>
    <col min="1796" max="1796" width="24" style="91" customWidth="1"/>
    <col min="1797" max="1797" width="22.140625" style="91" customWidth="1"/>
    <col min="1798" max="1799" width="17" style="91" customWidth="1"/>
    <col min="1800" max="1800" width="25" style="91" customWidth="1"/>
    <col min="1801" max="1801" width="17.42578125" style="91" customWidth="1"/>
    <col min="1802" max="1802" width="51.42578125" style="91" customWidth="1"/>
    <col min="1803" max="1803" width="18.42578125" style="91" customWidth="1"/>
    <col min="1804" max="1804" width="28.85546875" style="91" customWidth="1"/>
    <col min="1805" max="1807" width="25.140625" style="91" customWidth="1"/>
    <col min="1808" max="1808" width="30.85546875" style="91" customWidth="1"/>
    <col min="1809" max="1809" width="6" style="91" customWidth="1"/>
    <col min="1810" max="1810" width="11" style="91" customWidth="1"/>
    <col min="1811" max="1811" width="5.85546875" style="91" customWidth="1"/>
    <col min="1812" max="1812" width="14.7109375" style="91" customWidth="1"/>
    <col min="1813" max="1813" width="11" style="91" customWidth="1"/>
    <col min="1814" max="1818" width="11.42578125" style="91" customWidth="1"/>
    <col min="1819" max="2051" width="11" style="91"/>
    <col min="2052" max="2052" width="24" style="91" customWidth="1"/>
    <col min="2053" max="2053" width="22.140625" style="91" customWidth="1"/>
    <col min="2054" max="2055" width="17" style="91" customWidth="1"/>
    <col min="2056" max="2056" width="25" style="91" customWidth="1"/>
    <col min="2057" max="2057" width="17.42578125" style="91" customWidth="1"/>
    <col min="2058" max="2058" width="51.42578125" style="91" customWidth="1"/>
    <col min="2059" max="2059" width="18.42578125" style="91" customWidth="1"/>
    <col min="2060" max="2060" width="28.85546875" style="91" customWidth="1"/>
    <col min="2061" max="2063" width="25.140625" style="91" customWidth="1"/>
    <col min="2064" max="2064" width="30.85546875" style="91" customWidth="1"/>
    <col min="2065" max="2065" width="6" style="91" customWidth="1"/>
    <col min="2066" max="2066" width="11" style="91" customWidth="1"/>
    <col min="2067" max="2067" width="5.85546875" style="91" customWidth="1"/>
    <col min="2068" max="2068" width="14.7109375" style="91" customWidth="1"/>
    <col min="2069" max="2069" width="11" style="91" customWidth="1"/>
    <col min="2070" max="2074" width="11.42578125" style="91" customWidth="1"/>
    <col min="2075" max="2307" width="11" style="91"/>
    <col min="2308" max="2308" width="24" style="91" customWidth="1"/>
    <col min="2309" max="2309" width="22.140625" style="91" customWidth="1"/>
    <col min="2310" max="2311" width="17" style="91" customWidth="1"/>
    <col min="2312" max="2312" width="25" style="91" customWidth="1"/>
    <col min="2313" max="2313" width="17.42578125" style="91" customWidth="1"/>
    <col min="2314" max="2314" width="51.42578125" style="91" customWidth="1"/>
    <col min="2315" max="2315" width="18.42578125" style="91" customWidth="1"/>
    <col min="2316" max="2316" width="28.85546875" style="91" customWidth="1"/>
    <col min="2317" max="2319" width="25.140625" style="91" customWidth="1"/>
    <col min="2320" max="2320" width="30.85546875" style="91" customWidth="1"/>
    <col min="2321" max="2321" width="6" style="91" customWidth="1"/>
    <col min="2322" max="2322" width="11" style="91" customWidth="1"/>
    <col min="2323" max="2323" width="5.85546875" style="91" customWidth="1"/>
    <col min="2324" max="2324" width="14.7109375" style="91" customWidth="1"/>
    <col min="2325" max="2325" width="11" style="91" customWidth="1"/>
    <col min="2326" max="2330" width="11.42578125" style="91" customWidth="1"/>
    <col min="2331" max="2563" width="11" style="91"/>
    <col min="2564" max="2564" width="24" style="91" customWidth="1"/>
    <col min="2565" max="2565" width="22.140625" style="91" customWidth="1"/>
    <col min="2566" max="2567" width="17" style="91" customWidth="1"/>
    <col min="2568" max="2568" width="25" style="91" customWidth="1"/>
    <col min="2569" max="2569" width="17.42578125" style="91" customWidth="1"/>
    <col min="2570" max="2570" width="51.42578125" style="91" customWidth="1"/>
    <col min="2571" max="2571" width="18.42578125" style="91" customWidth="1"/>
    <col min="2572" max="2572" width="28.85546875" style="91" customWidth="1"/>
    <col min="2573" max="2575" width="25.140625" style="91" customWidth="1"/>
    <col min="2576" max="2576" width="30.85546875" style="91" customWidth="1"/>
    <col min="2577" max="2577" width="6" style="91" customWidth="1"/>
    <col min="2578" max="2578" width="11" style="91" customWidth="1"/>
    <col min="2579" max="2579" width="5.85546875" style="91" customWidth="1"/>
    <col min="2580" max="2580" width="14.7109375" style="91" customWidth="1"/>
    <col min="2581" max="2581" width="11" style="91" customWidth="1"/>
    <col min="2582" max="2586" width="11.42578125" style="91" customWidth="1"/>
    <col min="2587" max="2819" width="11" style="91"/>
    <col min="2820" max="2820" width="24" style="91" customWidth="1"/>
    <col min="2821" max="2821" width="22.140625" style="91" customWidth="1"/>
    <col min="2822" max="2823" width="17" style="91" customWidth="1"/>
    <col min="2824" max="2824" width="25" style="91" customWidth="1"/>
    <col min="2825" max="2825" width="17.42578125" style="91" customWidth="1"/>
    <col min="2826" max="2826" width="51.42578125" style="91" customWidth="1"/>
    <col min="2827" max="2827" width="18.42578125" style="91" customWidth="1"/>
    <col min="2828" max="2828" width="28.85546875" style="91" customWidth="1"/>
    <col min="2829" max="2831" width="25.140625" style="91" customWidth="1"/>
    <col min="2832" max="2832" width="30.85546875" style="91" customWidth="1"/>
    <col min="2833" max="2833" width="6" style="91" customWidth="1"/>
    <col min="2834" max="2834" width="11" style="91" customWidth="1"/>
    <col min="2835" max="2835" width="5.85546875" style="91" customWidth="1"/>
    <col min="2836" max="2836" width="14.7109375" style="91" customWidth="1"/>
    <col min="2837" max="2837" width="11" style="91" customWidth="1"/>
    <col min="2838" max="2842" width="11.42578125" style="91" customWidth="1"/>
    <col min="2843" max="3075" width="11" style="91"/>
    <col min="3076" max="3076" width="24" style="91" customWidth="1"/>
    <col min="3077" max="3077" width="22.140625" style="91" customWidth="1"/>
    <col min="3078" max="3079" width="17" style="91" customWidth="1"/>
    <col min="3080" max="3080" width="25" style="91" customWidth="1"/>
    <col min="3081" max="3081" width="17.42578125" style="91" customWidth="1"/>
    <col min="3082" max="3082" width="51.42578125" style="91" customWidth="1"/>
    <col min="3083" max="3083" width="18.42578125" style="91" customWidth="1"/>
    <col min="3084" max="3084" width="28.85546875" style="91" customWidth="1"/>
    <col min="3085" max="3087" width="25.140625" style="91" customWidth="1"/>
    <col min="3088" max="3088" width="30.85546875" style="91" customWidth="1"/>
    <col min="3089" max="3089" width="6" style="91" customWidth="1"/>
    <col min="3090" max="3090" width="11" style="91" customWidth="1"/>
    <col min="3091" max="3091" width="5.85546875" style="91" customWidth="1"/>
    <col min="3092" max="3092" width="14.7109375" style="91" customWidth="1"/>
    <col min="3093" max="3093" width="11" style="91" customWidth="1"/>
    <col min="3094" max="3098" width="11.42578125" style="91" customWidth="1"/>
    <col min="3099" max="3331" width="11" style="91"/>
    <col min="3332" max="3332" width="24" style="91" customWidth="1"/>
    <col min="3333" max="3333" width="22.140625" style="91" customWidth="1"/>
    <col min="3334" max="3335" width="17" style="91" customWidth="1"/>
    <col min="3336" max="3336" width="25" style="91" customWidth="1"/>
    <col min="3337" max="3337" width="17.42578125" style="91" customWidth="1"/>
    <col min="3338" max="3338" width="51.42578125" style="91" customWidth="1"/>
    <col min="3339" max="3339" width="18.42578125" style="91" customWidth="1"/>
    <col min="3340" max="3340" width="28.85546875" style="91" customWidth="1"/>
    <col min="3341" max="3343" width="25.140625" style="91" customWidth="1"/>
    <col min="3344" max="3344" width="30.85546875" style="91" customWidth="1"/>
    <col min="3345" max="3345" width="6" style="91" customWidth="1"/>
    <col min="3346" max="3346" width="11" style="91" customWidth="1"/>
    <col min="3347" max="3347" width="5.85546875" style="91" customWidth="1"/>
    <col min="3348" max="3348" width="14.7109375" style="91" customWidth="1"/>
    <col min="3349" max="3349" width="11" style="91" customWidth="1"/>
    <col min="3350" max="3354" width="11.42578125" style="91" customWidth="1"/>
    <col min="3355" max="3587" width="11" style="91"/>
    <col min="3588" max="3588" width="24" style="91" customWidth="1"/>
    <col min="3589" max="3589" width="22.140625" style="91" customWidth="1"/>
    <col min="3590" max="3591" width="17" style="91" customWidth="1"/>
    <col min="3592" max="3592" width="25" style="91" customWidth="1"/>
    <col min="3593" max="3593" width="17.42578125" style="91" customWidth="1"/>
    <col min="3594" max="3594" width="51.42578125" style="91" customWidth="1"/>
    <col min="3595" max="3595" width="18.42578125" style="91" customWidth="1"/>
    <col min="3596" max="3596" width="28.85546875" style="91" customWidth="1"/>
    <col min="3597" max="3599" width="25.140625" style="91" customWidth="1"/>
    <col min="3600" max="3600" width="30.85546875" style="91" customWidth="1"/>
    <col min="3601" max="3601" width="6" style="91" customWidth="1"/>
    <col min="3602" max="3602" width="11" style="91" customWidth="1"/>
    <col min="3603" max="3603" width="5.85546875" style="91" customWidth="1"/>
    <col min="3604" max="3604" width="14.7109375" style="91" customWidth="1"/>
    <col min="3605" max="3605" width="11" style="91" customWidth="1"/>
    <col min="3606" max="3610" width="11.42578125" style="91" customWidth="1"/>
    <col min="3611" max="3843" width="11" style="91"/>
    <col min="3844" max="3844" width="24" style="91" customWidth="1"/>
    <col min="3845" max="3845" width="22.140625" style="91" customWidth="1"/>
    <col min="3846" max="3847" width="17" style="91" customWidth="1"/>
    <col min="3848" max="3848" width="25" style="91" customWidth="1"/>
    <col min="3849" max="3849" width="17.42578125" style="91" customWidth="1"/>
    <col min="3850" max="3850" width="51.42578125" style="91" customWidth="1"/>
    <col min="3851" max="3851" width="18.42578125" style="91" customWidth="1"/>
    <col min="3852" max="3852" width="28.85546875" style="91" customWidth="1"/>
    <col min="3853" max="3855" width="25.140625" style="91" customWidth="1"/>
    <col min="3856" max="3856" width="30.85546875" style="91" customWidth="1"/>
    <col min="3857" max="3857" width="6" style="91" customWidth="1"/>
    <col min="3858" max="3858" width="11" style="91" customWidth="1"/>
    <col min="3859" max="3859" width="5.85546875" style="91" customWidth="1"/>
    <col min="3860" max="3860" width="14.7109375" style="91" customWidth="1"/>
    <col min="3861" max="3861" width="11" style="91" customWidth="1"/>
    <col min="3862" max="3866" width="11.42578125" style="91" customWidth="1"/>
    <col min="3867" max="4099" width="11" style="91"/>
    <col min="4100" max="4100" width="24" style="91" customWidth="1"/>
    <col min="4101" max="4101" width="22.140625" style="91" customWidth="1"/>
    <col min="4102" max="4103" width="17" style="91" customWidth="1"/>
    <col min="4104" max="4104" width="25" style="91" customWidth="1"/>
    <col min="4105" max="4105" width="17.42578125" style="91" customWidth="1"/>
    <col min="4106" max="4106" width="51.42578125" style="91" customWidth="1"/>
    <col min="4107" max="4107" width="18.42578125" style="91" customWidth="1"/>
    <col min="4108" max="4108" width="28.85546875" style="91" customWidth="1"/>
    <col min="4109" max="4111" width="25.140625" style="91" customWidth="1"/>
    <col min="4112" max="4112" width="30.85546875" style="91" customWidth="1"/>
    <col min="4113" max="4113" width="6" style="91" customWidth="1"/>
    <col min="4114" max="4114" width="11" style="91" customWidth="1"/>
    <col min="4115" max="4115" width="5.85546875" style="91" customWidth="1"/>
    <col min="4116" max="4116" width="14.7109375" style="91" customWidth="1"/>
    <col min="4117" max="4117" width="11" style="91" customWidth="1"/>
    <col min="4118" max="4122" width="11.42578125" style="91" customWidth="1"/>
    <col min="4123" max="4355" width="11" style="91"/>
    <col min="4356" max="4356" width="24" style="91" customWidth="1"/>
    <col min="4357" max="4357" width="22.140625" style="91" customWidth="1"/>
    <col min="4358" max="4359" width="17" style="91" customWidth="1"/>
    <col min="4360" max="4360" width="25" style="91" customWidth="1"/>
    <col min="4361" max="4361" width="17.42578125" style="91" customWidth="1"/>
    <col min="4362" max="4362" width="51.42578125" style="91" customWidth="1"/>
    <col min="4363" max="4363" width="18.42578125" style="91" customWidth="1"/>
    <col min="4364" max="4364" width="28.85546875" style="91" customWidth="1"/>
    <col min="4365" max="4367" width="25.140625" style="91" customWidth="1"/>
    <col min="4368" max="4368" width="30.85546875" style="91" customWidth="1"/>
    <col min="4369" max="4369" width="6" style="91" customWidth="1"/>
    <col min="4370" max="4370" width="11" style="91" customWidth="1"/>
    <col min="4371" max="4371" width="5.85546875" style="91" customWidth="1"/>
    <col min="4372" max="4372" width="14.7109375" style="91" customWidth="1"/>
    <col min="4373" max="4373" width="11" style="91" customWidth="1"/>
    <col min="4374" max="4378" width="11.42578125" style="91" customWidth="1"/>
    <col min="4379" max="4611" width="11" style="91"/>
    <col min="4612" max="4612" width="24" style="91" customWidth="1"/>
    <col min="4613" max="4613" width="22.140625" style="91" customWidth="1"/>
    <col min="4614" max="4615" width="17" style="91" customWidth="1"/>
    <col min="4616" max="4616" width="25" style="91" customWidth="1"/>
    <col min="4617" max="4617" width="17.42578125" style="91" customWidth="1"/>
    <col min="4618" max="4618" width="51.42578125" style="91" customWidth="1"/>
    <col min="4619" max="4619" width="18.42578125" style="91" customWidth="1"/>
    <col min="4620" max="4620" width="28.85546875" style="91" customWidth="1"/>
    <col min="4621" max="4623" width="25.140625" style="91" customWidth="1"/>
    <col min="4624" max="4624" width="30.85546875" style="91" customWidth="1"/>
    <col min="4625" max="4625" width="6" style="91" customWidth="1"/>
    <col min="4626" max="4626" width="11" style="91" customWidth="1"/>
    <col min="4627" max="4627" width="5.85546875" style="91" customWidth="1"/>
    <col min="4628" max="4628" width="14.7109375" style="91" customWidth="1"/>
    <col min="4629" max="4629" width="11" style="91" customWidth="1"/>
    <col min="4630" max="4634" width="11.42578125" style="91" customWidth="1"/>
    <col min="4635" max="4867" width="11" style="91"/>
    <col min="4868" max="4868" width="24" style="91" customWidth="1"/>
    <col min="4869" max="4869" width="22.140625" style="91" customWidth="1"/>
    <col min="4870" max="4871" width="17" style="91" customWidth="1"/>
    <col min="4872" max="4872" width="25" style="91" customWidth="1"/>
    <col min="4873" max="4873" width="17.42578125" style="91" customWidth="1"/>
    <col min="4874" max="4874" width="51.42578125" style="91" customWidth="1"/>
    <col min="4875" max="4875" width="18.42578125" style="91" customWidth="1"/>
    <col min="4876" max="4876" width="28.85546875" style="91" customWidth="1"/>
    <col min="4877" max="4879" width="25.140625" style="91" customWidth="1"/>
    <col min="4880" max="4880" width="30.85546875" style="91" customWidth="1"/>
    <col min="4881" max="4881" width="6" style="91" customWidth="1"/>
    <col min="4882" max="4882" width="11" style="91" customWidth="1"/>
    <col min="4883" max="4883" width="5.85546875" style="91" customWidth="1"/>
    <col min="4884" max="4884" width="14.7109375" style="91" customWidth="1"/>
    <col min="4885" max="4885" width="11" style="91" customWidth="1"/>
    <col min="4886" max="4890" width="11.42578125" style="91" customWidth="1"/>
    <col min="4891" max="5123" width="11" style="91"/>
    <col min="5124" max="5124" width="24" style="91" customWidth="1"/>
    <col min="5125" max="5125" width="22.140625" style="91" customWidth="1"/>
    <col min="5126" max="5127" width="17" style="91" customWidth="1"/>
    <col min="5128" max="5128" width="25" style="91" customWidth="1"/>
    <col min="5129" max="5129" width="17.42578125" style="91" customWidth="1"/>
    <col min="5130" max="5130" width="51.42578125" style="91" customWidth="1"/>
    <col min="5131" max="5131" width="18.42578125" style="91" customWidth="1"/>
    <col min="5132" max="5132" width="28.85546875" style="91" customWidth="1"/>
    <col min="5133" max="5135" width="25.140625" style="91" customWidth="1"/>
    <col min="5136" max="5136" width="30.85546875" style="91" customWidth="1"/>
    <col min="5137" max="5137" width="6" style="91" customWidth="1"/>
    <col min="5138" max="5138" width="11" style="91" customWidth="1"/>
    <col min="5139" max="5139" width="5.85546875" style="91" customWidth="1"/>
    <col min="5140" max="5140" width="14.7109375" style="91" customWidth="1"/>
    <col min="5141" max="5141" width="11" style="91" customWidth="1"/>
    <col min="5142" max="5146" width="11.42578125" style="91" customWidth="1"/>
    <col min="5147" max="5379" width="11" style="91"/>
    <col min="5380" max="5380" width="24" style="91" customWidth="1"/>
    <col min="5381" max="5381" width="22.140625" style="91" customWidth="1"/>
    <col min="5382" max="5383" width="17" style="91" customWidth="1"/>
    <col min="5384" max="5384" width="25" style="91" customWidth="1"/>
    <col min="5385" max="5385" width="17.42578125" style="91" customWidth="1"/>
    <col min="5386" max="5386" width="51.42578125" style="91" customWidth="1"/>
    <col min="5387" max="5387" width="18.42578125" style="91" customWidth="1"/>
    <col min="5388" max="5388" width="28.85546875" style="91" customWidth="1"/>
    <col min="5389" max="5391" width="25.140625" style="91" customWidth="1"/>
    <col min="5392" max="5392" width="30.85546875" style="91" customWidth="1"/>
    <col min="5393" max="5393" width="6" style="91" customWidth="1"/>
    <col min="5394" max="5394" width="11" style="91" customWidth="1"/>
    <col min="5395" max="5395" width="5.85546875" style="91" customWidth="1"/>
    <col min="5396" max="5396" width="14.7109375" style="91" customWidth="1"/>
    <col min="5397" max="5397" width="11" style="91" customWidth="1"/>
    <col min="5398" max="5402" width="11.42578125" style="91" customWidth="1"/>
    <col min="5403" max="5635" width="11" style="91"/>
    <col min="5636" max="5636" width="24" style="91" customWidth="1"/>
    <col min="5637" max="5637" width="22.140625" style="91" customWidth="1"/>
    <col min="5638" max="5639" width="17" style="91" customWidth="1"/>
    <col min="5640" max="5640" width="25" style="91" customWidth="1"/>
    <col min="5641" max="5641" width="17.42578125" style="91" customWidth="1"/>
    <col min="5642" max="5642" width="51.42578125" style="91" customWidth="1"/>
    <col min="5643" max="5643" width="18.42578125" style="91" customWidth="1"/>
    <col min="5644" max="5644" width="28.85546875" style="91" customWidth="1"/>
    <col min="5645" max="5647" width="25.140625" style="91" customWidth="1"/>
    <col min="5648" max="5648" width="30.85546875" style="91" customWidth="1"/>
    <col min="5649" max="5649" width="6" style="91" customWidth="1"/>
    <col min="5650" max="5650" width="11" style="91" customWidth="1"/>
    <col min="5651" max="5651" width="5.85546875" style="91" customWidth="1"/>
    <col min="5652" max="5652" width="14.7109375" style="91" customWidth="1"/>
    <col min="5653" max="5653" width="11" style="91" customWidth="1"/>
    <col min="5654" max="5658" width="11.42578125" style="91" customWidth="1"/>
    <col min="5659" max="5891" width="11" style="91"/>
    <col min="5892" max="5892" width="24" style="91" customWidth="1"/>
    <col min="5893" max="5893" width="22.140625" style="91" customWidth="1"/>
    <col min="5894" max="5895" width="17" style="91" customWidth="1"/>
    <col min="5896" max="5896" width="25" style="91" customWidth="1"/>
    <col min="5897" max="5897" width="17.42578125" style="91" customWidth="1"/>
    <col min="5898" max="5898" width="51.42578125" style="91" customWidth="1"/>
    <col min="5899" max="5899" width="18.42578125" style="91" customWidth="1"/>
    <col min="5900" max="5900" width="28.85546875" style="91" customWidth="1"/>
    <col min="5901" max="5903" width="25.140625" style="91" customWidth="1"/>
    <col min="5904" max="5904" width="30.85546875" style="91" customWidth="1"/>
    <col min="5905" max="5905" width="6" style="91" customWidth="1"/>
    <col min="5906" max="5906" width="11" style="91" customWidth="1"/>
    <col min="5907" max="5907" width="5.85546875" style="91" customWidth="1"/>
    <col min="5908" max="5908" width="14.7109375" style="91" customWidth="1"/>
    <col min="5909" max="5909" width="11" style="91" customWidth="1"/>
    <col min="5910" max="5914" width="11.42578125" style="91" customWidth="1"/>
    <col min="5915" max="6147" width="11" style="91"/>
    <col min="6148" max="6148" width="24" style="91" customWidth="1"/>
    <col min="6149" max="6149" width="22.140625" style="91" customWidth="1"/>
    <col min="6150" max="6151" width="17" style="91" customWidth="1"/>
    <col min="6152" max="6152" width="25" style="91" customWidth="1"/>
    <col min="6153" max="6153" width="17.42578125" style="91" customWidth="1"/>
    <col min="6154" max="6154" width="51.42578125" style="91" customWidth="1"/>
    <col min="6155" max="6155" width="18.42578125" style="91" customWidth="1"/>
    <col min="6156" max="6156" width="28.85546875" style="91" customWidth="1"/>
    <col min="6157" max="6159" width="25.140625" style="91" customWidth="1"/>
    <col min="6160" max="6160" width="30.85546875" style="91" customWidth="1"/>
    <col min="6161" max="6161" width="6" style="91" customWidth="1"/>
    <col min="6162" max="6162" width="11" style="91" customWidth="1"/>
    <col min="6163" max="6163" width="5.85546875" style="91" customWidth="1"/>
    <col min="6164" max="6164" width="14.7109375" style="91" customWidth="1"/>
    <col min="6165" max="6165" width="11" style="91" customWidth="1"/>
    <col min="6166" max="6170" width="11.42578125" style="91" customWidth="1"/>
    <col min="6171" max="6403" width="11" style="91"/>
    <col min="6404" max="6404" width="24" style="91" customWidth="1"/>
    <col min="6405" max="6405" width="22.140625" style="91" customWidth="1"/>
    <col min="6406" max="6407" width="17" style="91" customWidth="1"/>
    <col min="6408" max="6408" width="25" style="91" customWidth="1"/>
    <col min="6409" max="6409" width="17.42578125" style="91" customWidth="1"/>
    <col min="6410" max="6410" width="51.42578125" style="91" customWidth="1"/>
    <col min="6411" max="6411" width="18.42578125" style="91" customWidth="1"/>
    <col min="6412" max="6412" width="28.85546875" style="91" customWidth="1"/>
    <col min="6413" max="6415" width="25.140625" style="91" customWidth="1"/>
    <col min="6416" max="6416" width="30.85546875" style="91" customWidth="1"/>
    <col min="6417" max="6417" width="6" style="91" customWidth="1"/>
    <col min="6418" max="6418" width="11" style="91" customWidth="1"/>
    <col min="6419" max="6419" width="5.85546875" style="91" customWidth="1"/>
    <col min="6420" max="6420" width="14.7109375" style="91" customWidth="1"/>
    <col min="6421" max="6421" width="11" style="91" customWidth="1"/>
    <col min="6422" max="6426" width="11.42578125" style="91" customWidth="1"/>
    <col min="6427" max="6659" width="11" style="91"/>
    <col min="6660" max="6660" width="24" style="91" customWidth="1"/>
    <col min="6661" max="6661" width="22.140625" style="91" customWidth="1"/>
    <col min="6662" max="6663" width="17" style="91" customWidth="1"/>
    <col min="6664" max="6664" width="25" style="91" customWidth="1"/>
    <col min="6665" max="6665" width="17.42578125" style="91" customWidth="1"/>
    <col min="6666" max="6666" width="51.42578125" style="91" customWidth="1"/>
    <col min="6667" max="6667" width="18.42578125" style="91" customWidth="1"/>
    <col min="6668" max="6668" width="28.85546875" style="91" customWidth="1"/>
    <col min="6669" max="6671" width="25.140625" style="91" customWidth="1"/>
    <col min="6672" max="6672" width="30.85546875" style="91" customWidth="1"/>
    <col min="6673" max="6673" width="6" style="91" customWidth="1"/>
    <col min="6674" max="6674" width="11" style="91" customWidth="1"/>
    <col min="6675" max="6675" width="5.85546875" style="91" customWidth="1"/>
    <col min="6676" max="6676" width="14.7109375" style="91" customWidth="1"/>
    <col min="6677" max="6677" width="11" style="91" customWidth="1"/>
    <col min="6678" max="6682" width="11.42578125" style="91" customWidth="1"/>
    <col min="6683" max="6915" width="11" style="91"/>
    <col min="6916" max="6916" width="24" style="91" customWidth="1"/>
    <col min="6917" max="6917" width="22.140625" style="91" customWidth="1"/>
    <col min="6918" max="6919" width="17" style="91" customWidth="1"/>
    <col min="6920" max="6920" width="25" style="91" customWidth="1"/>
    <col min="6921" max="6921" width="17.42578125" style="91" customWidth="1"/>
    <col min="6922" max="6922" width="51.42578125" style="91" customWidth="1"/>
    <col min="6923" max="6923" width="18.42578125" style="91" customWidth="1"/>
    <col min="6924" max="6924" width="28.85546875" style="91" customWidth="1"/>
    <col min="6925" max="6927" width="25.140625" style="91" customWidth="1"/>
    <col min="6928" max="6928" width="30.85546875" style="91" customWidth="1"/>
    <col min="6929" max="6929" width="6" style="91" customWidth="1"/>
    <col min="6930" max="6930" width="11" style="91" customWidth="1"/>
    <col min="6931" max="6931" width="5.85546875" style="91" customWidth="1"/>
    <col min="6932" max="6932" width="14.7109375" style="91" customWidth="1"/>
    <col min="6933" max="6933" width="11" style="91" customWidth="1"/>
    <col min="6934" max="6938" width="11.42578125" style="91" customWidth="1"/>
    <col min="6939" max="7171" width="11" style="91"/>
    <col min="7172" max="7172" width="24" style="91" customWidth="1"/>
    <col min="7173" max="7173" width="22.140625" style="91" customWidth="1"/>
    <col min="7174" max="7175" width="17" style="91" customWidth="1"/>
    <col min="7176" max="7176" width="25" style="91" customWidth="1"/>
    <col min="7177" max="7177" width="17.42578125" style="91" customWidth="1"/>
    <col min="7178" max="7178" width="51.42578125" style="91" customWidth="1"/>
    <col min="7179" max="7179" width="18.42578125" style="91" customWidth="1"/>
    <col min="7180" max="7180" width="28.85546875" style="91" customWidth="1"/>
    <col min="7181" max="7183" width="25.140625" style="91" customWidth="1"/>
    <col min="7184" max="7184" width="30.85546875" style="91" customWidth="1"/>
    <col min="7185" max="7185" width="6" style="91" customWidth="1"/>
    <col min="7186" max="7186" width="11" style="91" customWidth="1"/>
    <col min="7187" max="7187" width="5.85546875" style="91" customWidth="1"/>
    <col min="7188" max="7188" width="14.7109375" style="91" customWidth="1"/>
    <col min="7189" max="7189" width="11" style="91" customWidth="1"/>
    <col min="7190" max="7194" width="11.42578125" style="91" customWidth="1"/>
    <col min="7195" max="7427" width="11" style="91"/>
    <col min="7428" max="7428" width="24" style="91" customWidth="1"/>
    <col min="7429" max="7429" width="22.140625" style="91" customWidth="1"/>
    <col min="7430" max="7431" width="17" style="91" customWidth="1"/>
    <col min="7432" max="7432" width="25" style="91" customWidth="1"/>
    <col min="7433" max="7433" width="17.42578125" style="91" customWidth="1"/>
    <col min="7434" max="7434" width="51.42578125" style="91" customWidth="1"/>
    <col min="7435" max="7435" width="18.42578125" style="91" customWidth="1"/>
    <col min="7436" max="7436" width="28.85546875" style="91" customWidth="1"/>
    <col min="7437" max="7439" width="25.140625" style="91" customWidth="1"/>
    <col min="7440" max="7440" width="30.85546875" style="91" customWidth="1"/>
    <col min="7441" max="7441" width="6" style="91" customWidth="1"/>
    <col min="7442" max="7442" width="11" style="91" customWidth="1"/>
    <col min="7443" max="7443" width="5.85546875" style="91" customWidth="1"/>
    <col min="7444" max="7444" width="14.7109375" style="91" customWidth="1"/>
    <col min="7445" max="7445" width="11" style="91" customWidth="1"/>
    <col min="7446" max="7450" width="11.42578125" style="91" customWidth="1"/>
    <col min="7451" max="7683" width="11" style="91"/>
    <col min="7684" max="7684" width="24" style="91" customWidth="1"/>
    <col min="7685" max="7685" width="22.140625" style="91" customWidth="1"/>
    <col min="7686" max="7687" width="17" style="91" customWidth="1"/>
    <col min="7688" max="7688" width="25" style="91" customWidth="1"/>
    <col min="7689" max="7689" width="17.42578125" style="91" customWidth="1"/>
    <col min="7690" max="7690" width="51.42578125" style="91" customWidth="1"/>
    <col min="7691" max="7691" width="18.42578125" style="91" customWidth="1"/>
    <col min="7692" max="7692" width="28.85546875" style="91" customWidth="1"/>
    <col min="7693" max="7695" width="25.140625" style="91" customWidth="1"/>
    <col min="7696" max="7696" width="30.85546875" style="91" customWidth="1"/>
    <col min="7697" max="7697" width="6" style="91" customWidth="1"/>
    <col min="7698" max="7698" width="11" style="91" customWidth="1"/>
    <col min="7699" max="7699" width="5.85546875" style="91" customWidth="1"/>
    <col min="7700" max="7700" width="14.7109375" style="91" customWidth="1"/>
    <col min="7701" max="7701" width="11" style="91" customWidth="1"/>
    <col min="7702" max="7706" width="11.42578125" style="91" customWidth="1"/>
    <col min="7707" max="7939" width="11" style="91"/>
    <col min="7940" max="7940" width="24" style="91" customWidth="1"/>
    <col min="7941" max="7941" width="22.140625" style="91" customWidth="1"/>
    <col min="7942" max="7943" width="17" style="91" customWidth="1"/>
    <col min="7944" max="7944" width="25" style="91" customWidth="1"/>
    <col min="7945" max="7945" width="17.42578125" style="91" customWidth="1"/>
    <col min="7946" max="7946" width="51.42578125" style="91" customWidth="1"/>
    <col min="7947" max="7947" width="18.42578125" style="91" customWidth="1"/>
    <col min="7948" max="7948" width="28.85546875" style="91" customWidth="1"/>
    <col min="7949" max="7951" width="25.140625" style="91" customWidth="1"/>
    <col min="7952" max="7952" width="30.85546875" style="91" customWidth="1"/>
    <col min="7953" max="7953" width="6" style="91" customWidth="1"/>
    <col min="7954" max="7954" width="11" style="91" customWidth="1"/>
    <col min="7955" max="7955" width="5.85546875" style="91" customWidth="1"/>
    <col min="7956" max="7956" width="14.7109375" style="91" customWidth="1"/>
    <col min="7957" max="7957" width="11" style="91" customWidth="1"/>
    <col min="7958" max="7962" width="11.42578125" style="91" customWidth="1"/>
    <col min="7963" max="8195" width="11" style="91"/>
    <col min="8196" max="8196" width="24" style="91" customWidth="1"/>
    <col min="8197" max="8197" width="22.140625" style="91" customWidth="1"/>
    <col min="8198" max="8199" width="17" style="91" customWidth="1"/>
    <col min="8200" max="8200" width="25" style="91" customWidth="1"/>
    <col min="8201" max="8201" width="17.42578125" style="91" customWidth="1"/>
    <col min="8202" max="8202" width="51.42578125" style="91" customWidth="1"/>
    <col min="8203" max="8203" width="18.42578125" style="91" customWidth="1"/>
    <col min="8204" max="8204" width="28.85546875" style="91" customWidth="1"/>
    <col min="8205" max="8207" width="25.140625" style="91" customWidth="1"/>
    <col min="8208" max="8208" width="30.85546875" style="91" customWidth="1"/>
    <col min="8209" max="8209" width="6" style="91" customWidth="1"/>
    <col min="8210" max="8210" width="11" style="91" customWidth="1"/>
    <col min="8211" max="8211" width="5.85546875" style="91" customWidth="1"/>
    <col min="8212" max="8212" width="14.7109375" style="91" customWidth="1"/>
    <col min="8213" max="8213" width="11" style="91" customWidth="1"/>
    <col min="8214" max="8218" width="11.42578125" style="91" customWidth="1"/>
    <col min="8219" max="8451" width="11" style="91"/>
    <col min="8452" max="8452" width="24" style="91" customWidth="1"/>
    <col min="8453" max="8453" width="22.140625" style="91" customWidth="1"/>
    <col min="8454" max="8455" width="17" style="91" customWidth="1"/>
    <col min="8456" max="8456" width="25" style="91" customWidth="1"/>
    <col min="8457" max="8457" width="17.42578125" style="91" customWidth="1"/>
    <col min="8458" max="8458" width="51.42578125" style="91" customWidth="1"/>
    <col min="8459" max="8459" width="18.42578125" style="91" customWidth="1"/>
    <col min="8460" max="8460" width="28.85546875" style="91" customWidth="1"/>
    <col min="8461" max="8463" width="25.140625" style="91" customWidth="1"/>
    <col min="8464" max="8464" width="30.85546875" style="91" customWidth="1"/>
    <col min="8465" max="8465" width="6" style="91" customWidth="1"/>
    <col min="8466" max="8466" width="11" style="91" customWidth="1"/>
    <col min="8467" max="8467" width="5.85546875" style="91" customWidth="1"/>
    <col min="8468" max="8468" width="14.7109375" style="91" customWidth="1"/>
    <col min="8469" max="8469" width="11" style="91" customWidth="1"/>
    <col min="8470" max="8474" width="11.42578125" style="91" customWidth="1"/>
    <col min="8475" max="8707" width="11" style="91"/>
    <col min="8708" max="8708" width="24" style="91" customWidth="1"/>
    <col min="8709" max="8709" width="22.140625" style="91" customWidth="1"/>
    <col min="8710" max="8711" width="17" style="91" customWidth="1"/>
    <col min="8712" max="8712" width="25" style="91" customWidth="1"/>
    <col min="8713" max="8713" width="17.42578125" style="91" customWidth="1"/>
    <col min="8714" max="8714" width="51.42578125" style="91" customWidth="1"/>
    <col min="8715" max="8715" width="18.42578125" style="91" customWidth="1"/>
    <col min="8716" max="8716" width="28.85546875" style="91" customWidth="1"/>
    <col min="8717" max="8719" width="25.140625" style="91" customWidth="1"/>
    <col min="8720" max="8720" width="30.85546875" style="91" customWidth="1"/>
    <col min="8721" max="8721" width="6" style="91" customWidth="1"/>
    <col min="8722" max="8722" width="11" style="91" customWidth="1"/>
    <col min="8723" max="8723" width="5.85546875" style="91" customWidth="1"/>
    <col min="8724" max="8724" width="14.7109375" style="91" customWidth="1"/>
    <col min="8725" max="8725" width="11" style="91" customWidth="1"/>
    <col min="8726" max="8730" width="11.42578125" style="91" customWidth="1"/>
    <col min="8731" max="8963" width="11" style="91"/>
    <col min="8964" max="8964" width="24" style="91" customWidth="1"/>
    <col min="8965" max="8965" width="22.140625" style="91" customWidth="1"/>
    <col min="8966" max="8967" width="17" style="91" customWidth="1"/>
    <col min="8968" max="8968" width="25" style="91" customWidth="1"/>
    <col min="8969" max="8969" width="17.42578125" style="91" customWidth="1"/>
    <col min="8970" max="8970" width="51.42578125" style="91" customWidth="1"/>
    <col min="8971" max="8971" width="18.42578125" style="91" customWidth="1"/>
    <col min="8972" max="8972" width="28.85546875" style="91" customWidth="1"/>
    <col min="8973" max="8975" width="25.140625" style="91" customWidth="1"/>
    <col min="8976" max="8976" width="30.85546875" style="91" customWidth="1"/>
    <col min="8977" max="8977" width="6" style="91" customWidth="1"/>
    <col min="8978" max="8978" width="11" style="91" customWidth="1"/>
    <col min="8979" max="8979" width="5.85546875" style="91" customWidth="1"/>
    <col min="8980" max="8980" width="14.7109375" style="91" customWidth="1"/>
    <col min="8981" max="8981" width="11" style="91" customWidth="1"/>
    <col min="8982" max="8986" width="11.42578125" style="91" customWidth="1"/>
    <col min="8987" max="9219" width="11" style="91"/>
    <col min="9220" max="9220" width="24" style="91" customWidth="1"/>
    <col min="9221" max="9221" width="22.140625" style="91" customWidth="1"/>
    <col min="9222" max="9223" width="17" style="91" customWidth="1"/>
    <col min="9224" max="9224" width="25" style="91" customWidth="1"/>
    <col min="9225" max="9225" width="17.42578125" style="91" customWidth="1"/>
    <col min="9226" max="9226" width="51.42578125" style="91" customWidth="1"/>
    <col min="9227" max="9227" width="18.42578125" style="91" customWidth="1"/>
    <col min="9228" max="9228" width="28.85546875" style="91" customWidth="1"/>
    <col min="9229" max="9231" width="25.140625" style="91" customWidth="1"/>
    <col min="9232" max="9232" width="30.85546875" style="91" customWidth="1"/>
    <col min="9233" max="9233" width="6" style="91" customWidth="1"/>
    <col min="9234" max="9234" width="11" style="91" customWidth="1"/>
    <col min="9235" max="9235" width="5.85546875" style="91" customWidth="1"/>
    <col min="9236" max="9236" width="14.7109375" style="91" customWidth="1"/>
    <col min="9237" max="9237" width="11" style="91" customWidth="1"/>
    <col min="9238" max="9242" width="11.42578125" style="91" customWidth="1"/>
    <col min="9243" max="9475" width="11" style="91"/>
    <col min="9476" max="9476" width="24" style="91" customWidth="1"/>
    <col min="9477" max="9477" width="22.140625" style="91" customWidth="1"/>
    <col min="9478" max="9479" width="17" style="91" customWidth="1"/>
    <col min="9480" max="9480" width="25" style="91" customWidth="1"/>
    <col min="9481" max="9481" width="17.42578125" style="91" customWidth="1"/>
    <col min="9482" max="9482" width="51.42578125" style="91" customWidth="1"/>
    <col min="9483" max="9483" width="18.42578125" style="91" customWidth="1"/>
    <col min="9484" max="9484" width="28.85546875" style="91" customWidth="1"/>
    <col min="9485" max="9487" width="25.140625" style="91" customWidth="1"/>
    <col min="9488" max="9488" width="30.85546875" style="91" customWidth="1"/>
    <col min="9489" max="9489" width="6" style="91" customWidth="1"/>
    <col min="9490" max="9490" width="11" style="91" customWidth="1"/>
    <col min="9491" max="9491" width="5.85546875" style="91" customWidth="1"/>
    <col min="9492" max="9492" width="14.7109375" style="91" customWidth="1"/>
    <col min="9493" max="9493" width="11" style="91" customWidth="1"/>
    <col min="9494" max="9498" width="11.42578125" style="91" customWidth="1"/>
    <col min="9499" max="9731" width="11" style="91"/>
    <col min="9732" max="9732" width="24" style="91" customWidth="1"/>
    <col min="9733" max="9733" width="22.140625" style="91" customWidth="1"/>
    <col min="9734" max="9735" width="17" style="91" customWidth="1"/>
    <col min="9736" max="9736" width="25" style="91" customWidth="1"/>
    <col min="9737" max="9737" width="17.42578125" style="91" customWidth="1"/>
    <col min="9738" max="9738" width="51.42578125" style="91" customWidth="1"/>
    <col min="9739" max="9739" width="18.42578125" style="91" customWidth="1"/>
    <col min="9740" max="9740" width="28.85546875" style="91" customWidth="1"/>
    <col min="9741" max="9743" width="25.140625" style="91" customWidth="1"/>
    <col min="9744" max="9744" width="30.85546875" style="91" customWidth="1"/>
    <col min="9745" max="9745" width="6" style="91" customWidth="1"/>
    <col min="9746" max="9746" width="11" style="91" customWidth="1"/>
    <col min="9747" max="9747" width="5.85546875" style="91" customWidth="1"/>
    <col min="9748" max="9748" width="14.7109375" style="91" customWidth="1"/>
    <col min="9749" max="9749" width="11" style="91" customWidth="1"/>
    <col min="9750" max="9754" width="11.42578125" style="91" customWidth="1"/>
    <col min="9755" max="9987" width="11" style="91"/>
    <col min="9988" max="9988" width="24" style="91" customWidth="1"/>
    <col min="9989" max="9989" width="22.140625" style="91" customWidth="1"/>
    <col min="9990" max="9991" width="17" style="91" customWidth="1"/>
    <col min="9992" max="9992" width="25" style="91" customWidth="1"/>
    <col min="9993" max="9993" width="17.42578125" style="91" customWidth="1"/>
    <col min="9994" max="9994" width="51.42578125" style="91" customWidth="1"/>
    <col min="9995" max="9995" width="18.42578125" style="91" customWidth="1"/>
    <col min="9996" max="9996" width="28.85546875" style="91" customWidth="1"/>
    <col min="9997" max="9999" width="25.140625" style="91" customWidth="1"/>
    <col min="10000" max="10000" width="30.85546875" style="91" customWidth="1"/>
    <col min="10001" max="10001" width="6" style="91" customWidth="1"/>
    <col min="10002" max="10002" width="11" style="91" customWidth="1"/>
    <col min="10003" max="10003" width="5.85546875" style="91" customWidth="1"/>
    <col min="10004" max="10004" width="14.7109375" style="91" customWidth="1"/>
    <col min="10005" max="10005" width="11" style="91" customWidth="1"/>
    <col min="10006" max="10010" width="11.42578125" style="91" customWidth="1"/>
    <col min="10011" max="10243" width="11" style="91"/>
    <col min="10244" max="10244" width="24" style="91" customWidth="1"/>
    <col min="10245" max="10245" width="22.140625" style="91" customWidth="1"/>
    <col min="10246" max="10247" width="17" style="91" customWidth="1"/>
    <col min="10248" max="10248" width="25" style="91" customWidth="1"/>
    <col min="10249" max="10249" width="17.42578125" style="91" customWidth="1"/>
    <col min="10250" max="10250" width="51.42578125" style="91" customWidth="1"/>
    <col min="10251" max="10251" width="18.42578125" style="91" customWidth="1"/>
    <col min="10252" max="10252" width="28.85546875" style="91" customWidth="1"/>
    <col min="10253" max="10255" width="25.140625" style="91" customWidth="1"/>
    <col min="10256" max="10256" width="30.85546875" style="91" customWidth="1"/>
    <col min="10257" max="10257" width="6" style="91" customWidth="1"/>
    <col min="10258" max="10258" width="11" style="91" customWidth="1"/>
    <col min="10259" max="10259" width="5.85546875" style="91" customWidth="1"/>
    <col min="10260" max="10260" width="14.7109375" style="91" customWidth="1"/>
    <col min="10261" max="10261" width="11" style="91" customWidth="1"/>
    <col min="10262" max="10266" width="11.42578125" style="91" customWidth="1"/>
    <col min="10267" max="10499" width="11" style="91"/>
    <col min="10500" max="10500" width="24" style="91" customWidth="1"/>
    <col min="10501" max="10501" width="22.140625" style="91" customWidth="1"/>
    <col min="10502" max="10503" width="17" style="91" customWidth="1"/>
    <col min="10504" max="10504" width="25" style="91" customWidth="1"/>
    <col min="10505" max="10505" width="17.42578125" style="91" customWidth="1"/>
    <col min="10506" max="10506" width="51.42578125" style="91" customWidth="1"/>
    <col min="10507" max="10507" width="18.42578125" style="91" customWidth="1"/>
    <col min="10508" max="10508" width="28.85546875" style="91" customWidth="1"/>
    <col min="10509" max="10511" width="25.140625" style="91" customWidth="1"/>
    <col min="10512" max="10512" width="30.85546875" style="91" customWidth="1"/>
    <col min="10513" max="10513" width="6" style="91" customWidth="1"/>
    <col min="10514" max="10514" width="11" style="91" customWidth="1"/>
    <col min="10515" max="10515" width="5.85546875" style="91" customWidth="1"/>
    <col min="10516" max="10516" width="14.7109375" style="91" customWidth="1"/>
    <col min="10517" max="10517" width="11" style="91" customWidth="1"/>
    <col min="10518" max="10522" width="11.42578125" style="91" customWidth="1"/>
    <col min="10523" max="10755" width="11" style="91"/>
    <col min="10756" max="10756" width="24" style="91" customWidth="1"/>
    <col min="10757" max="10757" width="22.140625" style="91" customWidth="1"/>
    <col min="10758" max="10759" width="17" style="91" customWidth="1"/>
    <col min="10760" max="10760" width="25" style="91" customWidth="1"/>
    <col min="10761" max="10761" width="17.42578125" style="91" customWidth="1"/>
    <col min="10762" max="10762" width="51.42578125" style="91" customWidth="1"/>
    <col min="10763" max="10763" width="18.42578125" style="91" customWidth="1"/>
    <col min="10764" max="10764" width="28.85546875" style="91" customWidth="1"/>
    <col min="10765" max="10767" width="25.140625" style="91" customWidth="1"/>
    <col min="10768" max="10768" width="30.85546875" style="91" customWidth="1"/>
    <col min="10769" max="10769" width="6" style="91" customWidth="1"/>
    <col min="10770" max="10770" width="11" style="91" customWidth="1"/>
    <col min="10771" max="10771" width="5.85546875" style="91" customWidth="1"/>
    <col min="10772" max="10772" width="14.7109375" style="91" customWidth="1"/>
    <col min="10773" max="10773" width="11" style="91" customWidth="1"/>
    <col min="10774" max="10778" width="11.42578125" style="91" customWidth="1"/>
    <col min="10779" max="11011" width="11" style="91"/>
    <col min="11012" max="11012" width="24" style="91" customWidth="1"/>
    <col min="11013" max="11013" width="22.140625" style="91" customWidth="1"/>
    <col min="11014" max="11015" width="17" style="91" customWidth="1"/>
    <col min="11016" max="11016" width="25" style="91" customWidth="1"/>
    <col min="11017" max="11017" width="17.42578125" style="91" customWidth="1"/>
    <col min="11018" max="11018" width="51.42578125" style="91" customWidth="1"/>
    <col min="11019" max="11019" width="18.42578125" style="91" customWidth="1"/>
    <col min="11020" max="11020" width="28.85546875" style="91" customWidth="1"/>
    <col min="11021" max="11023" width="25.140625" style="91" customWidth="1"/>
    <col min="11024" max="11024" width="30.85546875" style="91" customWidth="1"/>
    <col min="11025" max="11025" width="6" style="91" customWidth="1"/>
    <col min="11026" max="11026" width="11" style="91" customWidth="1"/>
    <col min="11027" max="11027" width="5.85546875" style="91" customWidth="1"/>
    <col min="11028" max="11028" width="14.7109375" style="91" customWidth="1"/>
    <col min="11029" max="11029" width="11" style="91" customWidth="1"/>
    <col min="11030" max="11034" width="11.42578125" style="91" customWidth="1"/>
    <col min="11035" max="11267" width="11" style="91"/>
    <col min="11268" max="11268" width="24" style="91" customWidth="1"/>
    <col min="11269" max="11269" width="22.140625" style="91" customWidth="1"/>
    <col min="11270" max="11271" width="17" style="91" customWidth="1"/>
    <col min="11272" max="11272" width="25" style="91" customWidth="1"/>
    <col min="11273" max="11273" width="17.42578125" style="91" customWidth="1"/>
    <col min="11274" max="11274" width="51.42578125" style="91" customWidth="1"/>
    <col min="11275" max="11275" width="18.42578125" style="91" customWidth="1"/>
    <col min="11276" max="11276" width="28.85546875" style="91" customWidth="1"/>
    <col min="11277" max="11279" width="25.140625" style="91" customWidth="1"/>
    <col min="11280" max="11280" width="30.85546875" style="91" customWidth="1"/>
    <col min="11281" max="11281" width="6" style="91" customWidth="1"/>
    <col min="11282" max="11282" width="11" style="91" customWidth="1"/>
    <col min="11283" max="11283" width="5.85546875" style="91" customWidth="1"/>
    <col min="11284" max="11284" width="14.7109375" style="91" customWidth="1"/>
    <col min="11285" max="11285" width="11" style="91" customWidth="1"/>
    <col min="11286" max="11290" width="11.42578125" style="91" customWidth="1"/>
    <col min="11291" max="11523" width="11" style="91"/>
    <col min="11524" max="11524" width="24" style="91" customWidth="1"/>
    <col min="11525" max="11525" width="22.140625" style="91" customWidth="1"/>
    <col min="11526" max="11527" width="17" style="91" customWidth="1"/>
    <col min="11528" max="11528" width="25" style="91" customWidth="1"/>
    <col min="11529" max="11529" width="17.42578125" style="91" customWidth="1"/>
    <col min="11530" max="11530" width="51.42578125" style="91" customWidth="1"/>
    <col min="11531" max="11531" width="18.42578125" style="91" customWidth="1"/>
    <col min="11532" max="11532" width="28.85546875" style="91" customWidth="1"/>
    <col min="11533" max="11535" width="25.140625" style="91" customWidth="1"/>
    <col min="11536" max="11536" width="30.85546875" style="91" customWidth="1"/>
    <col min="11537" max="11537" width="6" style="91" customWidth="1"/>
    <col min="11538" max="11538" width="11" style="91" customWidth="1"/>
    <col min="11539" max="11539" width="5.85546875" style="91" customWidth="1"/>
    <col min="11540" max="11540" width="14.7109375" style="91" customWidth="1"/>
    <col min="11541" max="11541" width="11" style="91" customWidth="1"/>
    <col min="11542" max="11546" width="11.42578125" style="91" customWidth="1"/>
    <col min="11547" max="11779" width="11" style="91"/>
    <col min="11780" max="11780" width="24" style="91" customWidth="1"/>
    <col min="11781" max="11781" width="22.140625" style="91" customWidth="1"/>
    <col min="11782" max="11783" width="17" style="91" customWidth="1"/>
    <col min="11784" max="11784" width="25" style="91" customWidth="1"/>
    <col min="11785" max="11785" width="17.42578125" style="91" customWidth="1"/>
    <col min="11786" max="11786" width="51.42578125" style="91" customWidth="1"/>
    <col min="11787" max="11787" width="18.42578125" style="91" customWidth="1"/>
    <col min="11788" max="11788" width="28.85546875" style="91" customWidth="1"/>
    <col min="11789" max="11791" width="25.140625" style="91" customWidth="1"/>
    <col min="11792" max="11792" width="30.85546875" style="91" customWidth="1"/>
    <col min="11793" max="11793" width="6" style="91" customWidth="1"/>
    <col min="11794" max="11794" width="11" style="91" customWidth="1"/>
    <col min="11795" max="11795" width="5.85546875" style="91" customWidth="1"/>
    <col min="11796" max="11796" width="14.7109375" style="91" customWidth="1"/>
    <col min="11797" max="11797" width="11" style="91" customWidth="1"/>
    <col min="11798" max="11802" width="11.42578125" style="91" customWidth="1"/>
    <col min="11803" max="12035" width="11" style="91"/>
    <col min="12036" max="12036" width="24" style="91" customWidth="1"/>
    <col min="12037" max="12037" width="22.140625" style="91" customWidth="1"/>
    <col min="12038" max="12039" width="17" style="91" customWidth="1"/>
    <col min="12040" max="12040" width="25" style="91" customWidth="1"/>
    <col min="12041" max="12041" width="17.42578125" style="91" customWidth="1"/>
    <col min="12042" max="12042" width="51.42578125" style="91" customWidth="1"/>
    <col min="12043" max="12043" width="18.42578125" style="91" customWidth="1"/>
    <col min="12044" max="12044" width="28.85546875" style="91" customWidth="1"/>
    <col min="12045" max="12047" width="25.140625" style="91" customWidth="1"/>
    <col min="12048" max="12048" width="30.85546875" style="91" customWidth="1"/>
    <col min="12049" max="12049" width="6" style="91" customWidth="1"/>
    <col min="12050" max="12050" width="11" style="91" customWidth="1"/>
    <col min="12051" max="12051" width="5.85546875" style="91" customWidth="1"/>
    <col min="12052" max="12052" width="14.7109375" style="91" customWidth="1"/>
    <col min="12053" max="12053" width="11" style="91" customWidth="1"/>
    <col min="12054" max="12058" width="11.42578125" style="91" customWidth="1"/>
    <col min="12059" max="12291" width="11" style="91"/>
    <col min="12292" max="12292" width="24" style="91" customWidth="1"/>
    <col min="12293" max="12293" width="22.140625" style="91" customWidth="1"/>
    <col min="12294" max="12295" width="17" style="91" customWidth="1"/>
    <col min="12296" max="12296" width="25" style="91" customWidth="1"/>
    <col min="12297" max="12297" width="17.42578125" style="91" customWidth="1"/>
    <col min="12298" max="12298" width="51.42578125" style="91" customWidth="1"/>
    <col min="12299" max="12299" width="18.42578125" style="91" customWidth="1"/>
    <col min="12300" max="12300" width="28.85546875" style="91" customWidth="1"/>
    <col min="12301" max="12303" width="25.140625" style="91" customWidth="1"/>
    <col min="12304" max="12304" width="30.85546875" style="91" customWidth="1"/>
    <col min="12305" max="12305" width="6" style="91" customWidth="1"/>
    <col min="12306" max="12306" width="11" style="91" customWidth="1"/>
    <col min="12307" max="12307" width="5.85546875" style="91" customWidth="1"/>
    <col min="12308" max="12308" width="14.7109375" style="91" customWidth="1"/>
    <col min="12309" max="12309" width="11" style="91" customWidth="1"/>
    <col min="12310" max="12314" width="11.42578125" style="91" customWidth="1"/>
    <col min="12315" max="12547" width="11" style="91"/>
    <col min="12548" max="12548" width="24" style="91" customWidth="1"/>
    <col min="12549" max="12549" width="22.140625" style="91" customWidth="1"/>
    <col min="12550" max="12551" width="17" style="91" customWidth="1"/>
    <col min="12552" max="12552" width="25" style="91" customWidth="1"/>
    <col min="12553" max="12553" width="17.42578125" style="91" customWidth="1"/>
    <col min="12554" max="12554" width="51.42578125" style="91" customWidth="1"/>
    <col min="12555" max="12555" width="18.42578125" style="91" customWidth="1"/>
    <col min="12556" max="12556" width="28.85546875" style="91" customWidth="1"/>
    <col min="12557" max="12559" width="25.140625" style="91" customWidth="1"/>
    <col min="12560" max="12560" width="30.85546875" style="91" customWidth="1"/>
    <col min="12561" max="12561" width="6" style="91" customWidth="1"/>
    <col min="12562" max="12562" width="11" style="91" customWidth="1"/>
    <col min="12563" max="12563" width="5.85546875" style="91" customWidth="1"/>
    <col min="12564" max="12564" width="14.7109375" style="91" customWidth="1"/>
    <col min="12565" max="12565" width="11" style="91" customWidth="1"/>
    <col min="12566" max="12570" width="11.42578125" style="91" customWidth="1"/>
    <col min="12571" max="12803" width="11" style="91"/>
    <col min="12804" max="12804" width="24" style="91" customWidth="1"/>
    <col min="12805" max="12805" width="22.140625" style="91" customWidth="1"/>
    <col min="12806" max="12807" width="17" style="91" customWidth="1"/>
    <col min="12808" max="12808" width="25" style="91" customWidth="1"/>
    <col min="12809" max="12809" width="17.42578125" style="91" customWidth="1"/>
    <col min="12810" max="12810" width="51.42578125" style="91" customWidth="1"/>
    <col min="12811" max="12811" width="18.42578125" style="91" customWidth="1"/>
    <col min="12812" max="12812" width="28.85546875" style="91" customWidth="1"/>
    <col min="12813" max="12815" width="25.140625" style="91" customWidth="1"/>
    <col min="12816" max="12816" width="30.85546875" style="91" customWidth="1"/>
    <col min="12817" max="12817" width="6" style="91" customWidth="1"/>
    <col min="12818" max="12818" width="11" style="91" customWidth="1"/>
    <col min="12819" max="12819" width="5.85546875" style="91" customWidth="1"/>
    <col min="12820" max="12820" width="14.7109375" style="91" customWidth="1"/>
    <col min="12821" max="12821" width="11" style="91" customWidth="1"/>
    <col min="12822" max="12826" width="11.42578125" style="91" customWidth="1"/>
    <col min="12827" max="13059" width="11" style="91"/>
    <col min="13060" max="13060" width="24" style="91" customWidth="1"/>
    <col min="13061" max="13061" width="22.140625" style="91" customWidth="1"/>
    <col min="13062" max="13063" width="17" style="91" customWidth="1"/>
    <col min="13064" max="13064" width="25" style="91" customWidth="1"/>
    <col min="13065" max="13065" width="17.42578125" style="91" customWidth="1"/>
    <col min="13066" max="13066" width="51.42578125" style="91" customWidth="1"/>
    <col min="13067" max="13067" width="18.42578125" style="91" customWidth="1"/>
    <col min="13068" max="13068" width="28.85546875" style="91" customWidth="1"/>
    <col min="13069" max="13071" width="25.140625" style="91" customWidth="1"/>
    <col min="13072" max="13072" width="30.85546875" style="91" customWidth="1"/>
    <col min="13073" max="13073" width="6" style="91" customWidth="1"/>
    <col min="13074" max="13074" width="11" style="91" customWidth="1"/>
    <col min="13075" max="13075" width="5.85546875" style="91" customWidth="1"/>
    <col min="13076" max="13076" width="14.7109375" style="91" customWidth="1"/>
    <col min="13077" max="13077" width="11" style="91" customWidth="1"/>
    <col min="13078" max="13082" width="11.42578125" style="91" customWidth="1"/>
    <col min="13083" max="13315" width="11" style="91"/>
    <col min="13316" max="13316" width="24" style="91" customWidth="1"/>
    <col min="13317" max="13317" width="22.140625" style="91" customWidth="1"/>
    <col min="13318" max="13319" width="17" style="91" customWidth="1"/>
    <col min="13320" max="13320" width="25" style="91" customWidth="1"/>
    <col min="13321" max="13321" width="17.42578125" style="91" customWidth="1"/>
    <col min="13322" max="13322" width="51.42578125" style="91" customWidth="1"/>
    <col min="13323" max="13323" width="18.42578125" style="91" customWidth="1"/>
    <col min="13324" max="13324" width="28.85546875" style="91" customWidth="1"/>
    <col min="13325" max="13327" width="25.140625" style="91" customWidth="1"/>
    <col min="13328" max="13328" width="30.85546875" style="91" customWidth="1"/>
    <col min="13329" max="13329" width="6" style="91" customWidth="1"/>
    <col min="13330" max="13330" width="11" style="91" customWidth="1"/>
    <col min="13331" max="13331" width="5.85546875" style="91" customWidth="1"/>
    <col min="13332" max="13332" width="14.7109375" style="91" customWidth="1"/>
    <col min="13333" max="13333" width="11" style="91" customWidth="1"/>
    <col min="13334" max="13338" width="11.42578125" style="91" customWidth="1"/>
    <col min="13339" max="13571" width="11" style="91"/>
    <col min="13572" max="13572" width="24" style="91" customWidth="1"/>
    <col min="13573" max="13573" width="22.140625" style="91" customWidth="1"/>
    <col min="13574" max="13575" width="17" style="91" customWidth="1"/>
    <col min="13576" max="13576" width="25" style="91" customWidth="1"/>
    <col min="13577" max="13577" width="17.42578125" style="91" customWidth="1"/>
    <col min="13578" max="13578" width="51.42578125" style="91" customWidth="1"/>
    <col min="13579" max="13579" width="18.42578125" style="91" customWidth="1"/>
    <col min="13580" max="13580" width="28.85546875" style="91" customWidth="1"/>
    <col min="13581" max="13583" width="25.140625" style="91" customWidth="1"/>
    <col min="13584" max="13584" width="30.85546875" style="91" customWidth="1"/>
    <col min="13585" max="13585" width="6" style="91" customWidth="1"/>
    <col min="13586" max="13586" width="11" style="91" customWidth="1"/>
    <col min="13587" max="13587" width="5.85546875" style="91" customWidth="1"/>
    <col min="13588" max="13588" width="14.7109375" style="91" customWidth="1"/>
    <col min="13589" max="13589" width="11" style="91" customWidth="1"/>
    <col min="13590" max="13594" width="11.42578125" style="91" customWidth="1"/>
    <col min="13595" max="13827" width="11" style="91"/>
    <col min="13828" max="13828" width="24" style="91" customWidth="1"/>
    <col min="13829" max="13829" width="22.140625" style="91" customWidth="1"/>
    <col min="13830" max="13831" width="17" style="91" customWidth="1"/>
    <col min="13832" max="13832" width="25" style="91" customWidth="1"/>
    <col min="13833" max="13833" width="17.42578125" style="91" customWidth="1"/>
    <col min="13834" max="13834" width="51.42578125" style="91" customWidth="1"/>
    <col min="13835" max="13835" width="18.42578125" style="91" customWidth="1"/>
    <col min="13836" max="13836" width="28.85546875" style="91" customWidth="1"/>
    <col min="13837" max="13839" width="25.140625" style="91" customWidth="1"/>
    <col min="13840" max="13840" width="30.85546875" style="91" customWidth="1"/>
    <col min="13841" max="13841" width="6" style="91" customWidth="1"/>
    <col min="13842" max="13842" width="11" style="91" customWidth="1"/>
    <col min="13843" max="13843" width="5.85546875" style="91" customWidth="1"/>
    <col min="13844" max="13844" width="14.7109375" style="91" customWidth="1"/>
    <col min="13845" max="13845" width="11" style="91" customWidth="1"/>
    <col min="13846" max="13850" width="11.42578125" style="91" customWidth="1"/>
    <col min="13851" max="14083" width="11" style="91"/>
    <col min="14084" max="14084" width="24" style="91" customWidth="1"/>
    <col min="14085" max="14085" width="22.140625" style="91" customWidth="1"/>
    <col min="14086" max="14087" width="17" style="91" customWidth="1"/>
    <col min="14088" max="14088" width="25" style="91" customWidth="1"/>
    <col min="14089" max="14089" width="17.42578125" style="91" customWidth="1"/>
    <col min="14090" max="14090" width="51.42578125" style="91" customWidth="1"/>
    <col min="14091" max="14091" width="18.42578125" style="91" customWidth="1"/>
    <col min="14092" max="14092" width="28.85546875" style="91" customWidth="1"/>
    <col min="14093" max="14095" width="25.140625" style="91" customWidth="1"/>
    <col min="14096" max="14096" width="30.85546875" style="91" customWidth="1"/>
    <col min="14097" max="14097" width="6" style="91" customWidth="1"/>
    <col min="14098" max="14098" width="11" style="91" customWidth="1"/>
    <col min="14099" max="14099" width="5.85546875" style="91" customWidth="1"/>
    <col min="14100" max="14100" width="14.7109375" style="91" customWidth="1"/>
    <col min="14101" max="14101" width="11" style="91" customWidth="1"/>
    <col min="14102" max="14106" width="11.42578125" style="91" customWidth="1"/>
    <col min="14107" max="14339" width="11" style="91"/>
    <col min="14340" max="14340" width="24" style="91" customWidth="1"/>
    <col min="14341" max="14341" width="22.140625" style="91" customWidth="1"/>
    <col min="14342" max="14343" width="17" style="91" customWidth="1"/>
    <col min="14344" max="14344" width="25" style="91" customWidth="1"/>
    <col min="14345" max="14345" width="17.42578125" style="91" customWidth="1"/>
    <col min="14346" max="14346" width="51.42578125" style="91" customWidth="1"/>
    <col min="14347" max="14347" width="18.42578125" style="91" customWidth="1"/>
    <col min="14348" max="14348" width="28.85546875" style="91" customWidth="1"/>
    <col min="14349" max="14351" width="25.140625" style="91" customWidth="1"/>
    <col min="14352" max="14352" width="30.85546875" style="91" customWidth="1"/>
    <col min="14353" max="14353" width="6" style="91" customWidth="1"/>
    <col min="14354" max="14354" width="11" style="91" customWidth="1"/>
    <col min="14355" max="14355" width="5.85546875" style="91" customWidth="1"/>
    <col min="14356" max="14356" width="14.7109375" style="91" customWidth="1"/>
    <col min="14357" max="14357" width="11" style="91" customWidth="1"/>
    <col min="14358" max="14362" width="11.42578125" style="91" customWidth="1"/>
    <col min="14363" max="14595" width="11" style="91"/>
    <col min="14596" max="14596" width="24" style="91" customWidth="1"/>
    <col min="14597" max="14597" width="22.140625" style="91" customWidth="1"/>
    <col min="14598" max="14599" width="17" style="91" customWidth="1"/>
    <col min="14600" max="14600" width="25" style="91" customWidth="1"/>
    <col min="14601" max="14601" width="17.42578125" style="91" customWidth="1"/>
    <col min="14602" max="14602" width="51.42578125" style="91" customWidth="1"/>
    <col min="14603" max="14603" width="18.42578125" style="91" customWidth="1"/>
    <col min="14604" max="14604" width="28.85546875" style="91" customWidth="1"/>
    <col min="14605" max="14607" width="25.140625" style="91" customWidth="1"/>
    <col min="14608" max="14608" width="30.85546875" style="91" customWidth="1"/>
    <col min="14609" max="14609" width="6" style="91" customWidth="1"/>
    <col min="14610" max="14610" width="11" style="91" customWidth="1"/>
    <col min="14611" max="14611" width="5.85546875" style="91" customWidth="1"/>
    <col min="14612" max="14612" width="14.7109375" style="91" customWidth="1"/>
    <col min="14613" max="14613" width="11" style="91" customWidth="1"/>
    <col min="14614" max="14618" width="11.42578125" style="91" customWidth="1"/>
    <col min="14619" max="14851" width="11" style="91"/>
    <col min="14852" max="14852" width="24" style="91" customWidth="1"/>
    <col min="14853" max="14853" width="22.140625" style="91" customWidth="1"/>
    <col min="14854" max="14855" width="17" style="91" customWidth="1"/>
    <col min="14856" max="14856" width="25" style="91" customWidth="1"/>
    <col min="14857" max="14857" width="17.42578125" style="91" customWidth="1"/>
    <col min="14858" max="14858" width="51.42578125" style="91" customWidth="1"/>
    <col min="14859" max="14859" width="18.42578125" style="91" customWidth="1"/>
    <col min="14860" max="14860" width="28.85546875" style="91" customWidth="1"/>
    <col min="14861" max="14863" width="25.140625" style="91" customWidth="1"/>
    <col min="14864" max="14864" width="30.85546875" style="91" customWidth="1"/>
    <col min="14865" max="14865" width="6" style="91" customWidth="1"/>
    <col min="14866" max="14866" width="11" style="91" customWidth="1"/>
    <col min="14867" max="14867" width="5.85546875" style="91" customWidth="1"/>
    <col min="14868" max="14868" width="14.7109375" style="91" customWidth="1"/>
    <col min="14869" max="14869" width="11" style="91" customWidth="1"/>
    <col min="14870" max="14874" width="11.42578125" style="91" customWidth="1"/>
    <col min="14875" max="15107" width="11" style="91"/>
    <col min="15108" max="15108" width="24" style="91" customWidth="1"/>
    <col min="15109" max="15109" width="22.140625" style="91" customWidth="1"/>
    <col min="15110" max="15111" width="17" style="91" customWidth="1"/>
    <col min="15112" max="15112" width="25" style="91" customWidth="1"/>
    <col min="15113" max="15113" width="17.42578125" style="91" customWidth="1"/>
    <col min="15114" max="15114" width="51.42578125" style="91" customWidth="1"/>
    <col min="15115" max="15115" width="18.42578125" style="91" customWidth="1"/>
    <col min="15116" max="15116" width="28.85546875" style="91" customWidth="1"/>
    <col min="15117" max="15119" width="25.140625" style="91" customWidth="1"/>
    <col min="15120" max="15120" width="30.85546875" style="91" customWidth="1"/>
    <col min="15121" max="15121" width="6" style="91" customWidth="1"/>
    <col min="15122" max="15122" width="11" style="91" customWidth="1"/>
    <col min="15123" max="15123" width="5.85546875" style="91" customWidth="1"/>
    <col min="15124" max="15124" width="14.7109375" style="91" customWidth="1"/>
    <col min="15125" max="15125" width="11" style="91" customWidth="1"/>
    <col min="15126" max="15130" width="11.42578125" style="91" customWidth="1"/>
    <col min="15131" max="15363" width="11" style="91"/>
    <col min="15364" max="15364" width="24" style="91" customWidth="1"/>
    <col min="15365" max="15365" width="22.140625" style="91" customWidth="1"/>
    <col min="15366" max="15367" width="17" style="91" customWidth="1"/>
    <col min="15368" max="15368" width="25" style="91" customWidth="1"/>
    <col min="15369" max="15369" width="17.42578125" style="91" customWidth="1"/>
    <col min="15370" max="15370" width="51.42578125" style="91" customWidth="1"/>
    <col min="15371" max="15371" width="18.42578125" style="91" customWidth="1"/>
    <col min="15372" max="15372" width="28.85546875" style="91" customWidth="1"/>
    <col min="15373" max="15375" width="25.140625" style="91" customWidth="1"/>
    <col min="15376" max="15376" width="30.85546875" style="91" customWidth="1"/>
    <col min="15377" max="15377" width="6" style="91" customWidth="1"/>
    <col min="15378" max="15378" width="11" style="91" customWidth="1"/>
    <col min="15379" max="15379" width="5.85546875" style="91" customWidth="1"/>
    <col min="15380" max="15380" width="14.7109375" style="91" customWidth="1"/>
    <col min="15381" max="15381" width="11" style="91" customWidth="1"/>
    <col min="15382" max="15386" width="11.42578125" style="91" customWidth="1"/>
    <col min="15387" max="15619" width="11" style="91"/>
    <col min="15620" max="15620" width="24" style="91" customWidth="1"/>
    <col min="15621" max="15621" width="22.140625" style="91" customWidth="1"/>
    <col min="15622" max="15623" width="17" style="91" customWidth="1"/>
    <col min="15624" max="15624" width="25" style="91" customWidth="1"/>
    <col min="15625" max="15625" width="17.42578125" style="91" customWidth="1"/>
    <col min="15626" max="15626" width="51.42578125" style="91" customWidth="1"/>
    <col min="15627" max="15627" width="18.42578125" style="91" customWidth="1"/>
    <col min="15628" max="15628" width="28.85546875" style="91" customWidth="1"/>
    <col min="15629" max="15631" width="25.140625" style="91" customWidth="1"/>
    <col min="15632" max="15632" width="30.85546875" style="91" customWidth="1"/>
    <col min="15633" max="15633" width="6" style="91" customWidth="1"/>
    <col min="15634" max="15634" width="11" style="91" customWidth="1"/>
    <col min="15635" max="15635" width="5.85546875" style="91" customWidth="1"/>
    <col min="15636" max="15636" width="14.7109375" style="91" customWidth="1"/>
    <col min="15637" max="15637" width="11" style="91" customWidth="1"/>
    <col min="15638" max="15642" width="11.42578125" style="91" customWidth="1"/>
    <col min="15643" max="15875" width="11" style="91"/>
    <col min="15876" max="15876" width="24" style="91" customWidth="1"/>
    <col min="15877" max="15877" width="22.140625" style="91" customWidth="1"/>
    <col min="15878" max="15879" width="17" style="91" customWidth="1"/>
    <col min="15880" max="15880" width="25" style="91" customWidth="1"/>
    <col min="15881" max="15881" width="17.42578125" style="91" customWidth="1"/>
    <col min="15882" max="15882" width="51.42578125" style="91" customWidth="1"/>
    <col min="15883" max="15883" width="18.42578125" style="91" customWidth="1"/>
    <col min="15884" max="15884" width="28.85546875" style="91" customWidth="1"/>
    <col min="15885" max="15887" width="25.140625" style="91" customWidth="1"/>
    <col min="15888" max="15888" width="30.85546875" style="91" customWidth="1"/>
    <col min="15889" max="15889" width="6" style="91" customWidth="1"/>
    <col min="15890" max="15890" width="11" style="91" customWidth="1"/>
    <col min="15891" max="15891" width="5.85546875" style="91" customWidth="1"/>
    <col min="15892" max="15892" width="14.7109375" style="91" customWidth="1"/>
    <col min="15893" max="15893" width="11" style="91" customWidth="1"/>
    <col min="15894" max="15898" width="11.42578125" style="91" customWidth="1"/>
    <col min="15899" max="16131" width="11" style="91"/>
    <col min="16132" max="16132" width="24" style="91" customWidth="1"/>
    <col min="16133" max="16133" width="22.140625" style="91" customWidth="1"/>
    <col min="16134" max="16135" width="17" style="91" customWidth="1"/>
    <col min="16136" max="16136" width="25" style="91" customWidth="1"/>
    <col min="16137" max="16137" width="17.42578125" style="91" customWidth="1"/>
    <col min="16138" max="16138" width="51.42578125" style="91" customWidth="1"/>
    <col min="16139" max="16139" width="18.42578125" style="91" customWidth="1"/>
    <col min="16140" max="16140" width="28.85546875" style="91" customWidth="1"/>
    <col min="16141" max="16143" width="25.140625" style="91" customWidth="1"/>
    <col min="16144" max="16144" width="30.85546875" style="91" customWidth="1"/>
    <col min="16145" max="16145" width="6" style="91" customWidth="1"/>
    <col min="16146" max="16146" width="11" style="91" customWidth="1"/>
    <col min="16147" max="16147" width="5.85546875" style="91" customWidth="1"/>
    <col min="16148" max="16148" width="14.7109375" style="91" customWidth="1"/>
    <col min="16149" max="16149" width="11" style="91" customWidth="1"/>
    <col min="16150" max="16154" width="11.42578125" style="91" customWidth="1"/>
    <col min="16155" max="16384" width="11" style="91"/>
  </cols>
  <sheetData>
    <row r="1" spans="1:31" ht="51.75" customHeight="1">
      <c r="A1" s="639"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39"/>
      <c r="C1" s="639"/>
      <c r="D1" s="639"/>
      <c r="E1" s="639"/>
      <c r="F1" s="639"/>
      <c r="G1" s="639"/>
      <c r="H1" s="639"/>
      <c r="I1" s="639"/>
      <c r="J1" s="639"/>
      <c r="K1" s="639"/>
      <c r="L1" s="639"/>
      <c r="M1" s="639"/>
      <c r="N1" s="639"/>
      <c r="O1" s="639"/>
      <c r="P1" s="639"/>
      <c r="S1" s="431">
        <v>1957</v>
      </c>
      <c r="T1" s="432">
        <v>155.4</v>
      </c>
    </row>
    <row r="2" spans="1:31" ht="48.75" customHeight="1">
      <c r="A2" s="639"/>
      <c r="B2" s="639"/>
      <c r="C2" s="639"/>
      <c r="D2" s="639"/>
      <c r="E2" s="639"/>
      <c r="F2" s="639"/>
      <c r="G2" s="639"/>
      <c r="H2" s="639"/>
      <c r="I2" s="639"/>
      <c r="J2" s="639"/>
      <c r="K2" s="639"/>
      <c r="L2" s="639"/>
      <c r="M2" s="639"/>
      <c r="N2" s="639"/>
      <c r="O2" s="639"/>
      <c r="P2" s="639"/>
      <c r="S2" s="431">
        <v>1958</v>
      </c>
      <c r="T2" s="432">
        <v>155.4</v>
      </c>
    </row>
    <row r="3" spans="1:31">
      <c r="A3" s="92"/>
      <c r="B3" s="92"/>
      <c r="C3" s="92"/>
      <c r="D3" s="92"/>
      <c r="E3" s="92"/>
      <c r="F3" s="92"/>
      <c r="G3" s="92"/>
      <c r="H3" s="92"/>
      <c r="I3" s="92"/>
      <c r="J3" s="92"/>
      <c r="K3" s="92"/>
      <c r="L3" s="92"/>
      <c r="M3" s="92"/>
      <c r="N3" s="92"/>
      <c r="O3" s="92"/>
      <c r="P3" s="92"/>
      <c r="S3" s="431">
        <v>1959</v>
      </c>
      <c r="T3" s="432">
        <v>155.4</v>
      </c>
    </row>
    <row r="4" spans="1:31" ht="38.25" customHeight="1">
      <c r="A4" s="640" t="s">
        <v>114</v>
      </c>
      <c r="B4" s="640"/>
      <c r="C4" s="640"/>
      <c r="D4" s="640"/>
      <c r="E4" s="640"/>
      <c r="F4" s="640"/>
      <c r="G4" s="640"/>
      <c r="H4" s="640"/>
      <c r="I4" s="640"/>
      <c r="J4" s="640"/>
      <c r="K4" s="640"/>
      <c r="L4" s="640"/>
      <c r="M4" s="640"/>
      <c r="N4" s="640"/>
      <c r="O4" s="640"/>
      <c r="P4" s="640"/>
      <c r="S4" s="431">
        <v>1960</v>
      </c>
      <c r="T4" s="432">
        <v>198</v>
      </c>
    </row>
    <row r="5" spans="1:31" ht="13.5" thickBot="1">
      <c r="S5" s="431">
        <v>1961</v>
      </c>
      <c r="T5" s="432"/>
    </row>
    <row r="6" spans="1:31" ht="58.5" customHeight="1" thickBot="1">
      <c r="A6" s="93" t="s">
        <v>115</v>
      </c>
      <c r="B6" s="93" t="s">
        <v>116</v>
      </c>
      <c r="C6" s="641" t="s">
        <v>117</v>
      </c>
      <c r="D6" s="642"/>
      <c r="E6" s="315" t="s">
        <v>247</v>
      </c>
      <c r="F6" s="641" t="s">
        <v>119</v>
      </c>
      <c r="G6" s="714"/>
      <c r="H6" s="642"/>
      <c r="I6" s="184"/>
      <c r="J6" s="184"/>
      <c r="K6" s="184"/>
      <c r="L6" s="184"/>
      <c r="M6" s="184"/>
      <c r="N6" s="184"/>
      <c r="S6" s="431">
        <v>1962</v>
      </c>
      <c r="T6" s="432">
        <v>300</v>
      </c>
    </row>
    <row r="7" spans="1:31" ht="31.5" customHeight="1">
      <c r="A7" s="644" t="s">
        <v>248</v>
      </c>
      <c r="B7" s="646" t="s">
        <v>249</v>
      </c>
      <c r="C7" s="648">
        <v>12</v>
      </c>
      <c r="D7" s="650">
        <v>38508</v>
      </c>
      <c r="E7" s="652">
        <v>5</v>
      </c>
      <c r="F7" s="627" t="s">
        <v>250</v>
      </c>
      <c r="G7" s="715"/>
      <c r="H7" s="628"/>
      <c r="I7" s="184"/>
      <c r="J7" s="184"/>
      <c r="K7" s="184"/>
      <c r="L7" s="184"/>
      <c r="M7" s="184"/>
      <c r="N7" s="184"/>
      <c r="S7" s="431">
        <v>1963</v>
      </c>
      <c r="T7" s="433">
        <v>420</v>
      </c>
    </row>
    <row r="8" spans="1:31" ht="38.25" customHeight="1" thickBot="1">
      <c r="A8" s="645"/>
      <c r="B8" s="647"/>
      <c r="C8" s="649"/>
      <c r="D8" s="651"/>
      <c r="E8" s="653"/>
      <c r="F8" s="629"/>
      <c r="G8" s="716"/>
      <c r="H8" s="630"/>
      <c r="I8" s="184"/>
      <c r="J8" s="184"/>
      <c r="K8" s="184"/>
      <c r="L8" s="184"/>
      <c r="M8" s="184"/>
      <c r="N8" s="184"/>
      <c r="O8" s="159"/>
      <c r="P8" s="95"/>
      <c r="S8" s="431">
        <v>1964</v>
      </c>
      <c r="T8" s="433">
        <v>420</v>
      </c>
    </row>
    <row r="9" spans="1:31" ht="54.75" customHeight="1">
      <c r="A9" s="184"/>
      <c r="B9" s="184"/>
      <c r="C9" s="184"/>
      <c r="D9" s="184"/>
      <c r="E9" s="184"/>
      <c r="F9" s="184"/>
      <c r="G9" s="184"/>
      <c r="H9" s="184"/>
      <c r="I9" s="184"/>
      <c r="J9" s="184"/>
      <c r="K9" s="184"/>
      <c r="L9" s="184"/>
      <c r="M9" s="184"/>
      <c r="N9" s="184"/>
      <c r="S9" s="431">
        <v>1965</v>
      </c>
      <c r="T9" s="433">
        <v>420</v>
      </c>
    </row>
    <row r="10" spans="1:31" ht="15" hidden="1">
      <c r="A10" s="184"/>
      <c r="B10" s="184"/>
      <c r="C10" s="184"/>
      <c r="D10" s="184"/>
      <c r="E10" s="184"/>
      <c r="F10" s="184"/>
      <c r="G10" s="184"/>
      <c r="H10" s="184"/>
      <c r="I10" s="184"/>
      <c r="J10" s="184"/>
      <c r="K10" s="184"/>
      <c r="L10" s="184"/>
      <c r="M10" s="184"/>
      <c r="N10" s="184"/>
      <c r="S10" s="431">
        <v>1966</v>
      </c>
      <c r="T10" s="433">
        <v>420</v>
      </c>
    </row>
    <row r="11" spans="1:31" ht="24" hidden="1" customHeight="1">
      <c r="A11" s="96"/>
      <c r="B11" s="96"/>
      <c r="C11" s="96"/>
      <c r="D11" s="96"/>
      <c r="E11" s="96"/>
      <c r="F11" s="96"/>
      <c r="G11" s="96"/>
      <c r="H11" s="96"/>
      <c r="I11" s="96"/>
      <c r="J11" s="96"/>
      <c r="K11" s="96"/>
      <c r="L11" s="96"/>
      <c r="M11" s="96"/>
      <c r="N11" s="96"/>
      <c r="O11" s="96"/>
      <c r="S11" s="431">
        <v>1967</v>
      </c>
      <c r="T11" s="433">
        <v>420</v>
      </c>
      <c r="U11" s="97"/>
      <c r="AA11" s="97"/>
      <c r="AB11" s="97"/>
      <c r="AC11" s="97"/>
      <c r="AD11" s="97"/>
      <c r="AE11" s="97"/>
    </row>
    <row r="12" spans="1:31" ht="12.75" hidden="1" customHeight="1">
      <c r="A12" s="98"/>
      <c r="B12" s="98"/>
      <c r="E12" s="96"/>
      <c r="F12" s="99"/>
      <c r="G12" s="99"/>
      <c r="H12" s="99"/>
      <c r="S12" s="431">
        <v>1968</v>
      </c>
      <c r="T12" s="433">
        <v>420</v>
      </c>
      <c r="U12" s="97"/>
      <c r="AA12" s="97"/>
      <c r="AB12" s="97"/>
      <c r="AC12" s="97"/>
      <c r="AD12" s="97"/>
    </row>
    <row r="13" spans="1:31" ht="12.75" hidden="1" customHeight="1">
      <c r="A13" s="98"/>
      <c r="B13" s="98"/>
      <c r="C13" s="100"/>
      <c r="D13" s="100"/>
      <c r="E13" s="96"/>
      <c r="F13" s="101"/>
      <c r="G13" s="101"/>
      <c r="H13" s="101"/>
      <c r="S13" s="431">
        <v>1969</v>
      </c>
      <c r="T13" s="433">
        <v>519</v>
      </c>
      <c r="U13" s="97"/>
      <c r="AA13" s="97"/>
      <c r="AB13" s="97"/>
      <c r="AC13" s="97"/>
      <c r="AD13" s="97"/>
    </row>
    <row r="14" spans="1:31" hidden="1">
      <c r="A14" s="98"/>
      <c r="B14" s="98"/>
      <c r="C14" s="100"/>
      <c r="D14" s="100"/>
      <c r="E14" s="96"/>
      <c r="F14" s="102"/>
      <c r="G14" s="102"/>
      <c r="H14" s="102"/>
      <c r="S14" s="431">
        <v>1970</v>
      </c>
      <c r="T14" s="433">
        <v>519</v>
      </c>
      <c r="U14" s="97"/>
      <c r="AA14" s="97"/>
      <c r="AB14" s="97"/>
      <c r="AC14" s="97"/>
      <c r="AD14" s="97"/>
      <c r="AE14" s="97"/>
    </row>
    <row r="15" spans="1:31" hidden="1">
      <c r="A15" s="98"/>
      <c r="B15" s="98"/>
      <c r="C15" s="98"/>
      <c r="D15" s="98"/>
      <c r="E15" s="103"/>
      <c r="F15" s="104"/>
      <c r="G15" s="104"/>
      <c r="H15" s="104"/>
      <c r="S15" s="431">
        <v>1971</v>
      </c>
      <c r="T15" s="433">
        <v>519</v>
      </c>
      <c r="U15" s="97"/>
      <c r="AA15" s="97"/>
      <c r="AB15" s="97"/>
      <c r="AC15" s="97"/>
      <c r="AD15" s="97"/>
      <c r="AE15" s="97"/>
    </row>
    <row r="16" spans="1:31" hidden="1">
      <c r="A16" s="98"/>
      <c r="B16" s="98"/>
      <c r="C16" s="98"/>
      <c r="D16" s="98"/>
      <c r="E16" s="105"/>
      <c r="F16" s="102"/>
      <c r="G16" s="102"/>
      <c r="H16" s="102"/>
      <c r="P16" s="106"/>
      <c r="S16" s="431">
        <v>1972</v>
      </c>
      <c r="T16" s="432">
        <v>660</v>
      </c>
      <c r="U16" s="97"/>
      <c r="AA16" s="97"/>
      <c r="AB16" s="97"/>
      <c r="AC16" s="97"/>
      <c r="AD16" s="97"/>
      <c r="AE16" s="97"/>
    </row>
    <row r="17" spans="1:32" ht="42.75" hidden="1" customHeight="1">
      <c r="A17" s="98"/>
      <c r="B17" s="98"/>
      <c r="C17" s="98"/>
      <c r="D17" s="98"/>
      <c r="E17" s="107"/>
      <c r="F17" s="102"/>
      <c r="G17" s="102"/>
      <c r="H17" s="102"/>
      <c r="S17" s="431">
        <v>1973</v>
      </c>
      <c r="T17" s="432">
        <v>660</v>
      </c>
      <c r="U17" s="97"/>
      <c r="AA17" s="97"/>
      <c r="AB17" s="97"/>
      <c r="AC17" s="97"/>
      <c r="AD17" s="97"/>
      <c r="AE17" s="97"/>
    </row>
    <row r="18" spans="1:32" ht="29.25" hidden="1" customHeight="1">
      <c r="A18" s="98"/>
      <c r="B18" s="98"/>
      <c r="C18" s="108"/>
      <c r="D18" s="108"/>
      <c r="E18" s="108"/>
      <c r="F18" s="104"/>
      <c r="G18" s="104"/>
      <c r="H18" s="104"/>
      <c r="S18" s="431">
        <v>1974</v>
      </c>
      <c r="T18" s="432">
        <v>900</v>
      </c>
      <c r="U18" s="97"/>
      <c r="AA18" s="97"/>
      <c r="AB18" s="97"/>
      <c r="AC18" s="97"/>
      <c r="AD18" s="97"/>
      <c r="AE18" s="97"/>
    </row>
    <row r="19" spans="1:32" ht="87" hidden="1" customHeight="1">
      <c r="A19" s="98"/>
      <c r="B19" s="98"/>
      <c r="C19" s="105"/>
      <c r="D19" s="105"/>
      <c r="E19" s="105"/>
      <c r="F19" s="109"/>
      <c r="G19" s="109"/>
      <c r="H19" s="109"/>
      <c r="S19" s="431">
        <v>1975</v>
      </c>
      <c r="T19" s="432">
        <v>1200</v>
      </c>
      <c r="U19" s="97"/>
      <c r="AA19" s="97"/>
      <c r="AB19" s="97"/>
      <c r="AC19" s="97"/>
      <c r="AD19" s="97"/>
      <c r="AE19" s="97"/>
    </row>
    <row r="20" spans="1:32" hidden="1">
      <c r="A20" s="105"/>
      <c r="B20" s="105"/>
      <c r="C20" s="105"/>
      <c r="D20" s="105"/>
      <c r="E20" s="110"/>
      <c r="F20" s="109"/>
      <c r="G20" s="109"/>
      <c r="H20" s="109"/>
      <c r="I20" s="105"/>
      <c r="J20" s="105"/>
      <c r="K20" s="105"/>
      <c r="L20" s="105"/>
      <c r="M20" s="105"/>
      <c r="N20" s="105"/>
      <c r="O20" s="105"/>
      <c r="P20" s="105"/>
      <c r="S20" s="431">
        <v>1976</v>
      </c>
      <c r="T20" s="432">
        <v>1560</v>
      </c>
      <c r="U20" s="97"/>
      <c r="AA20" s="97"/>
      <c r="AB20" s="97"/>
      <c r="AC20" s="97"/>
      <c r="AD20" s="97"/>
      <c r="AE20" s="97"/>
    </row>
    <row r="21" spans="1:32" ht="12.75" customHeight="1">
      <c r="A21" s="111" t="s">
        <v>45</v>
      </c>
      <c r="B21" s="112">
        <v>1</v>
      </c>
      <c r="C21" s="635" t="e">
        <f>VLOOKUP(B21,Conformación!$A$5:$N$129,2,FALSE)</f>
        <v>#N/A</v>
      </c>
      <c r="D21" s="635"/>
      <c r="E21" s="635"/>
      <c r="F21" s="635"/>
      <c r="G21" s="635"/>
      <c r="H21" s="635"/>
      <c r="I21" s="635"/>
      <c r="J21" s="635"/>
      <c r="K21" s="635"/>
      <c r="L21" s="635"/>
      <c r="M21" s="635"/>
      <c r="N21" s="635"/>
      <c r="O21" s="309"/>
      <c r="S21" s="431">
        <v>1977</v>
      </c>
      <c r="T21" s="432">
        <v>1770</v>
      </c>
      <c r="U21" s="97"/>
      <c r="AA21" s="97"/>
      <c r="AB21" s="97"/>
      <c r="AC21" s="97"/>
      <c r="AD21" s="97"/>
      <c r="AE21" s="97"/>
    </row>
    <row r="22" spans="1:32" s="114" customFormat="1" ht="12.75" customHeight="1">
      <c r="A22" s="111"/>
      <c r="B22" s="111"/>
      <c r="C22" s="636" t="e">
        <f>VLOOKUP(B21,Conformación!$A$5:$N$129,4,FALSE)</f>
        <v>#N/A</v>
      </c>
      <c r="D22" s="636"/>
      <c r="E22" s="636"/>
      <c r="F22" s="636"/>
      <c r="G22" s="636"/>
      <c r="H22" s="636"/>
      <c r="I22" s="636"/>
      <c r="J22" s="636"/>
      <c r="K22" s="636"/>
      <c r="L22" s="636"/>
      <c r="M22" s="636"/>
      <c r="N22" s="636"/>
      <c r="O22" s="310"/>
      <c r="P22" s="91"/>
      <c r="Q22" s="90"/>
      <c r="R22" s="90"/>
      <c r="S22" s="431">
        <v>1978</v>
      </c>
      <c r="T22" s="432">
        <v>2580</v>
      </c>
      <c r="U22" s="113"/>
      <c r="AA22" s="113"/>
      <c r="AB22" s="113"/>
      <c r="AC22" s="113"/>
      <c r="AD22" s="113"/>
      <c r="AE22" s="113"/>
    </row>
    <row r="23" spans="1:32">
      <c r="A23" s="111"/>
      <c r="B23" s="111"/>
      <c r="C23" s="636"/>
      <c r="D23" s="636"/>
      <c r="E23" s="636"/>
      <c r="F23" s="636"/>
      <c r="G23" s="636"/>
      <c r="H23" s="636"/>
      <c r="I23" s="636"/>
      <c r="J23" s="636"/>
      <c r="K23" s="636"/>
      <c r="L23" s="636"/>
      <c r="M23" s="636"/>
      <c r="N23" s="636"/>
      <c r="O23" s="310"/>
      <c r="R23" s="114"/>
      <c r="S23" s="431">
        <v>1979</v>
      </c>
      <c r="T23" s="432">
        <v>3450</v>
      </c>
      <c r="U23" s="97"/>
      <c r="AA23" s="97"/>
      <c r="AB23" s="97"/>
      <c r="AC23" s="97"/>
      <c r="AD23" s="97"/>
      <c r="AE23" s="97"/>
    </row>
    <row r="24" spans="1:32" ht="13.5" thickBot="1">
      <c r="A24" s="97"/>
      <c r="B24" s="97"/>
      <c r="C24" s="97"/>
      <c r="D24" s="97"/>
      <c r="E24" s="97"/>
      <c r="F24" s="115"/>
      <c r="G24" s="115"/>
      <c r="H24" s="115"/>
      <c r="I24" s="108"/>
      <c r="J24" s="108"/>
      <c r="K24" s="108"/>
      <c r="L24" s="108"/>
      <c r="M24" s="108"/>
      <c r="N24" s="108"/>
      <c r="O24" s="103"/>
      <c r="S24" s="431">
        <v>1980</v>
      </c>
      <c r="T24" s="432">
        <v>4500</v>
      </c>
      <c r="U24" s="97"/>
      <c r="AA24" s="97"/>
      <c r="AB24" s="97"/>
      <c r="AC24" s="97"/>
      <c r="AD24" s="97"/>
      <c r="AE24" s="97"/>
    </row>
    <row r="25" spans="1:32" ht="48" thickBot="1">
      <c r="A25" s="116" t="s">
        <v>126</v>
      </c>
      <c r="B25" s="117" t="s">
        <v>127</v>
      </c>
      <c r="C25" s="117" t="s">
        <v>128</v>
      </c>
      <c r="D25" s="637" t="s">
        <v>129</v>
      </c>
      <c r="E25" s="638"/>
      <c r="F25" s="117" t="s">
        <v>130</v>
      </c>
      <c r="G25" s="117" t="s">
        <v>251</v>
      </c>
      <c r="H25" s="117" t="s">
        <v>107</v>
      </c>
      <c r="I25" s="117" t="s">
        <v>252</v>
      </c>
      <c r="J25" s="117" t="s">
        <v>131</v>
      </c>
      <c r="K25" s="117" t="s">
        <v>253</v>
      </c>
      <c r="L25" s="117" t="s">
        <v>254</v>
      </c>
      <c r="M25" s="117" t="s">
        <v>255</v>
      </c>
      <c r="N25" s="117" t="s">
        <v>256</v>
      </c>
      <c r="O25" s="311" t="s">
        <v>133</v>
      </c>
      <c r="P25" s="118" t="s">
        <v>111</v>
      </c>
      <c r="Q25" s="91"/>
      <c r="R25" s="114"/>
      <c r="S25" s="431">
        <v>1981</v>
      </c>
      <c r="T25" s="432">
        <v>5700</v>
      </c>
      <c r="V25" s="97"/>
      <c r="AB25" s="97"/>
      <c r="AC25" s="97"/>
      <c r="AD25" s="97"/>
      <c r="AE25" s="97"/>
      <c r="AF25" s="97"/>
    </row>
    <row r="26" spans="1:32">
      <c r="A26" s="676" t="str">
        <f>+A7</f>
        <v>Director general del proyecto</v>
      </c>
      <c r="B26" s="679"/>
      <c r="C26" s="664"/>
      <c r="D26" s="682"/>
      <c r="E26" s="685">
        <f>IF(D26=0,0,IF(D26&lt;D$7,"CUMPLE EL TIEMPO MÍNIMO REQUERIDO DE HABER TERMINADO Y APROBADO ESTUDIOS","NO CUMPLE EL TIEMPO MÍNIMO REQUERIDO DE HABER TERMINADO Y APROBADO ESTUDIOS"))</f>
        <v>0</v>
      </c>
      <c r="F26" s="688"/>
      <c r="G26" s="688"/>
      <c r="H26" s="185"/>
      <c r="I26" s="186"/>
      <c r="J26" s="186"/>
      <c r="K26" s="187">
        <f>DAYS360(I26,J26)</f>
        <v>0</v>
      </c>
      <c r="L26" s="187">
        <f>ROUNDDOWN(K26/360,0)</f>
        <v>0</v>
      </c>
      <c r="M26" s="187">
        <f>ROUNDDOWN((K26-(L26*360))/30,0)</f>
        <v>0</v>
      </c>
      <c r="N26" s="187">
        <f>+K26-(L26*360)-(M26*30)</f>
        <v>0</v>
      </c>
      <c r="O26" s="124"/>
      <c r="P26" s="188"/>
      <c r="Q26" s="91"/>
      <c r="S26" s="431">
        <v>1982</v>
      </c>
      <c r="T26" s="432">
        <v>7410</v>
      </c>
      <c r="V26" s="97"/>
      <c r="AB26" s="97"/>
      <c r="AC26" s="97"/>
      <c r="AD26" s="97"/>
      <c r="AE26" s="97"/>
      <c r="AF26" s="97"/>
    </row>
    <row r="27" spans="1:32">
      <c r="A27" s="677"/>
      <c r="B27" s="680"/>
      <c r="C27" s="665"/>
      <c r="D27" s="683"/>
      <c r="E27" s="686"/>
      <c r="F27" s="689"/>
      <c r="G27" s="689"/>
      <c r="H27" s="438"/>
      <c r="I27" s="439"/>
      <c r="J27" s="439"/>
      <c r="K27" s="187">
        <f t="shared" ref="K27:K32" si="0">DAYS360(I27,J27)</f>
        <v>0</v>
      </c>
      <c r="L27" s="187">
        <f t="shared" ref="L27:L32" si="1">ROUNDDOWN(K27/360,0)</f>
        <v>0</v>
      </c>
      <c r="M27" s="187">
        <f t="shared" ref="M27:M32" si="2">ROUNDDOWN((K27-(L27*360))/30,0)</f>
        <v>0</v>
      </c>
      <c r="N27" s="187">
        <f t="shared" ref="N27:N32" si="3">+K27-(L27*360)-(M27*30)</f>
        <v>0</v>
      </c>
      <c r="O27" s="124"/>
      <c r="P27" s="188"/>
      <c r="Q27" s="91"/>
      <c r="S27" s="431">
        <v>1983</v>
      </c>
      <c r="T27" s="432">
        <v>9261</v>
      </c>
      <c r="V27" s="97"/>
      <c r="AB27" s="97"/>
      <c r="AC27" s="97"/>
      <c r="AD27" s="97"/>
      <c r="AE27" s="97"/>
      <c r="AF27" s="97"/>
    </row>
    <row r="28" spans="1:32">
      <c r="A28" s="677"/>
      <c r="B28" s="680"/>
      <c r="C28" s="665"/>
      <c r="D28" s="683"/>
      <c r="E28" s="686"/>
      <c r="F28" s="689"/>
      <c r="G28" s="689"/>
      <c r="H28" s="438"/>
      <c r="I28" s="439"/>
      <c r="J28" s="439"/>
      <c r="K28" s="187">
        <f t="shared" si="0"/>
        <v>0</v>
      </c>
      <c r="L28" s="187">
        <f t="shared" si="1"/>
        <v>0</v>
      </c>
      <c r="M28" s="187">
        <f t="shared" si="2"/>
        <v>0</v>
      </c>
      <c r="N28" s="187">
        <f t="shared" si="3"/>
        <v>0</v>
      </c>
      <c r="O28" s="124"/>
      <c r="P28" s="189"/>
      <c r="Q28" s="91"/>
      <c r="S28" s="431">
        <v>1984</v>
      </c>
      <c r="T28" s="432">
        <v>11298</v>
      </c>
      <c r="V28" s="97"/>
      <c r="AB28" s="97"/>
      <c r="AC28" s="97"/>
      <c r="AD28" s="97"/>
      <c r="AE28" s="97"/>
      <c r="AF28" s="97"/>
    </row>
    <row r="29" spans="1:32">
      <c r="A29" s="677"/>
      <c r="B29" s="680"/>
      <c r="C29" s="665"/>
      <c r="D29" s="683"/>
      <c r="E29" s="686"/>
      <c r="F29" s="689"/>
      <c r="G29" s="689"/>
      <c r="H29" s="438"/>
      <c r="I29" s="439"/>
      <c r="J29" s="439"/>
      <c r="K29" s="187">
        <f t="shared" si="0"/>
        <v>0</v>
      </c>
      <c r="L29" s="187">
        <f t="shared" si="1"/>
        <v>0</v>
      </c>
      <c r="M29" s="187">
        <f t="shared" si="2"/>
        <v>0</v>
      </c>
      <c r="N29" s="187">
        <f t="shared" si="3"/>
        <v>0</v>
      </c>
      <c r="O29" s="124"/>
      <c r="P29" s="189"/>
      <c r="Q29" s="91"/>
      <c r="S29" s="431">
        <v>1985</v>
      </c>
      <c r="T29" s="432">
        <v>13557</v>
      </c>
      <c r="V29" s="97"/>
      <c r="AB29" s="97"/>
      <c r="AC29" s="97"/>
      <c r="AD29" s="97"/>
      <c r="AE29" s="97"/>
      <c r="AF29" s="97"/>
    </row>
    <row r="30" spans="1:32">
      <c r="A30" s="677"/>
      <c r="B30" s="680"/>
      <c r="C30" s="665"/>
      <c r="D30" s="683"/>
      <c r="E30" s="686"/>
      <c r="F30" s="689"/>
      <c r="G30" s="689"/>
      <c r="H30" s="438"/>
      <c r="I30" s="439"/>
      <c r="J30" s="439"/>
      <c r="K30" s="187">
        <f t="shared" si="0"/>
        <v>0</v>
      </c>
      <c r="L30" s="187">
        <f t="shared" si="1"/>
        <v>0</v>
      </c>
      <c r="M30" s="187">
        <f t="shared" si="2"/>
        <v>0</v>
      </c>
      <c r="N30" s="187">
        <f t="shared" si="3"/>
        <v>0</v>
      </c>
      <c r="O30" s="124"/>
      <c r="P30" s="189"/>
      <c r="Q30" s="91"/>
      <c r="S30" s="431">
        <v>1986</v>
      </c>
      <c r="T30" s="432">
        <v>16811.400000000001</v>
      </c>
      <c r="V30" s="97"/>
      <c r="AB30" s="97"/>
      <c r="AC30" s="97"/>
      <c r="AD30" s="97"/>
      <c r="AE30" s="97"/>
      <c r="AF30" s="97"/>
    </row>
    <row r="31" spans="1:32">
      <c r="A31" s="677"/>
      <c r="B31" s="680"/>
      <c r="C31" s="665"/>
      <c r="D31" s="683"/>
      <c r="E31" s="686"/>
      <c r="F31" s="689"/>
      <c r="G31" s="689"/>
      <c r="H31" s="438"/>
      <c r="I31" s="439"/>
      <c r="J31" s="439"/>
      <c r="K31" s="187">
        <f t="shared" si="0"/>
        <v>0</v>
      </c>
      <c r="L31" s="187">
        <f t="shared" si="1"/>
        <v>0</v>
      </c>
      <c r="M31" s="187">
        <f t="shared" si="2"/>
        <v>0</v>
      </c>
      <c r="N31" s="187">
        <f t="shared" si="3"/>
        <v>0</v>
      </c>
      <c r="O31" s="127"/>
      <c r="P31" s="188"/>
      <c r="Q31" s="91"/>
      <c r="S31" s="431">
        <v>1987</v>
      </c>
      <c r="T31" s="432">
        <v>20510</v>
      </c>
      <c r="V31" s="97"/>
      <c r="AB31" s="97"/>
      <c r="AC31" s="97"/>
      <c r="AD31" s="97"/>
      <c r="AE31" s="97"/>
      <c r="AF31" s="97"/>
    </row>
    <row r="32" spans="1:32" ht="13.5" thickBot="1">
      <c r="A32" s="677"/>
      <c r="B32" s="680"/>
      <c r="C32" s="665"/>
      <c r="D32" s="683"/>
      <c r="E32" s="686"/>
      <c r="F32" s="689"/>
      <c r="G32" s="689"/>
      <c r="H32" s="128"/>
      <c r="I32" s="129"/>
      <c r="J32" s="129"/>
      <c r="K32" s="187">
        <f t="shared" si="0"/>
        <v>0</v>
      </c>
      <c r="L32" s="187">
        <f t="shared" si="1"/>
        <v>0</v>
      </c>
      <c r="M32" s="187">
        <f t="shared" si="2"/>
        <v>0</v>
      </c>
      <c r="N32" s="187">
        <f t="shared" si="3"/>
        <v>0</v>
      </c>
      <c r="O32" s="131"/>
      <c r="P32" s="132"/>
      <c r="Q32" s="91"/>
      <c r="S32" s="431">
        <v>1988</v>
      </c>
      <c r="T32" s="432">
        <v>25637.4</v>
      </c>
      <c r="V32" s="97"/>
      <c r="AB32" s="97"/>
      <c r="AC32" s="97"/>
      <c r="AD32" s="97"/>
      <c r="AE32" s="97"/>
      <c r="AF32" s="97"/>
    </row>
    <row r="33" spans="1:32" ht="16.5" thickBot="1">
      <c r="A33" s="678"/>
      <c r="B33" s="681"/>
      <c r="C33" s="666"/>
      <c r="D33" s="684"/>
      <c r="E33" s="687"/>
      <c r="F33" s="690"/>
      <c r="G33" s="690"/>
      <c r="H33" s="712" t="s">
        <v>141</v>
      </c>
      <c r="I33" s="713"/>
      <c r="J33" s="713"/>
      <c r="K33" s="713"/>
      <c r="L33" s="190">
        <f>SUM(L26:L32)</f>
        <v>0</v>
      </c>
      <c r="M33" s="190">
        <f t="shared" ref="M33:N33" si="4">SUM(M26:M32)</f>
        <v>0</v>
      </c>
      <c r="N33" s="190">
        <f t="shared" si="4"/>
        <v>0</v>
      </c>
      <c r="O33" s="316"/>
      <c r="P33" s="135" t="str">
        <f>+IF(L33&gt;=$E$7,"CUMPLE","NO CUMPLE")</f>
        <v>NO CUMPLE</v>
      </c>
      <c r="Q33" s="91"/>
      <c r="S33" s="431">
        <v>1989</v>
      </c>
      <c r="T33" s="432">
        <v>32559.599999999999</v>
      </c>
      <c r="V33" s="97"/>
      <c r="AB33" s="97"/>
      <c r="AC33" s="97"/>
      <c r="AD33" s="97"/>
      <c r="AE33" s="97"/>
      <c r="AF33" s="97"/>
    </row>
    <row r="34" spans="1:32" s="140" customFormat="1" ht="13.5" thickBot="1">
      <c r="A34" s="136"/>
      <c r="B34" s="137"/>
      <c r="C34" s="137"/>
      <c r="D34" s="656"/>
      <c r="E34" s="657"/>
      <c r="F34" s="137"/>
      <c r="G34" s="137"/>
      <c r="H34" s="137"/>
      <c r="I34" s="137"/>
      <c r="J34" s="137"/>
      <c r="K34" s="137"/>
      <c r="L34" s="137"/>
      <c r="M34" s="137"/>
      <c r="N34" s="137"/>
      <c r="O34" s="308"/>
      <c r="P34" s="138"/>
      <c r="Q34" s="139"/>
      <c r="R34" s="139"/>
      <c r="S34" s="431">
        <v>1990</v>
      </c>
      <c r="T34" s="432">
        <v>41025</v>
      </c>
    </row>
    <row r="35" spans="1:32">
      <c r="A35" s="147"/>
      <c r="B35" s="148"/>
      <c r="C35" s="149"/>
      <c r="D35" s="149"/>
      <c r="E35" s="150"/>
      <c r="F35" s="151"/>
      <c r="G35" s="151"/>
      <c r="H35" s="152"/>
      <c r="I35" s="153"/>
      <c r="J35" s="153"/>
      <c r="K35" s="153"/>
      <c r="L35" s="153"/>
      <c r="M35" s="153"/>
      <c r="N35" s="153"/>
      <c r="O35" s="154"/>
      <c r="P35" s="155"/>
      <c r="S35" s="431">
        <v>1991</v>
      </c>
      <c r="T35" s="432">
        <v>51716.1</v>
      </c>
      <c r="U35" s="97"/>
      <c r="AA35" s="97"/>
      <c r="AB35" s="97"/>
      <c r="AC35" s="97"/>
      <c r="AD35" s="97"/>
      <c r="AE35" s="97"/>
    </row>
    <row r="36" spans="1:32" ht="12.75" customHeight="1">
      <c r="A36" s="111" t="s">
        <v>45</v>
      </c>
      <c r="B36" s="112">
        <v>2</v>
      </c>
      <c r="C36" s="635" t="e">
        <f>VLOOKUP(B36,Conformación!$A$5:$N$129,2,FALSE)</f>
        <v>#N/A</v>
      </c>
      <c r="D36" s="635"/>
      <c r="E36" s="635"/>
      <c r="F36" s="635"/>
      <c r="G36" s="635"/>
      <c r="H36" s="635"/>
      <c r="I36" s="635"/>
      <c r="J36" s="635"/>
      <c r="K36" s="635"/>
      <c r="L36" s="635"/>
      <c r="M36" s="635"/>
      <c r="N36" s="635"/>
      <c r="O36" s="309"/>
      <c r="P36" s="156"/>
      <c r="S36" s="431">
        <v>1992</v>
      </c>
      <c r="T36" s="432">
        <v>65190</v>
      </c>
      <c r="U36" s="97"/>
      <c r="AA36" s="97"/>
      <c r="AB36" s="97"/>
      <c r="AC36" s="97"/>
      <c r="AD36" s="97"/>
      <c r="AE36" s="97"/>
    </row>
    <row r="37" spans="1:32" ht="12.75" customHeight="1">
      <c r="A37" s="111"/>
      <c r="B37" s="111"/>
      <c r="C37" s="636" t="e">
        <f>VLOOKUP(B36,Conformación!$A$5:$N$129,4,FALSE)</f>
        <v>#N/A</v>
      </c>
      <c r="D37" s="636"/>
      <c r="E37" s="636"/>
      <c r="F37" s="636"/>
      <c r="G37" s="636"/>
      <c r="H37" s="636"/>
      <c r="I37" s="636"/>
      <c r="J37" s="636"/>
      <c r="K37" s="636"/>
      <c r="L37" s="636"/>
      <c r="M37" s="636"/>
      <c r="N37" s="636"/>
      <c r="O37" s="310"/>
      <c r="P37" s="156"/>
      <c r="S37" s="450">
        <v>1993</v>
      </c>
      <c r="T37" s="432">
        <v>81510</v>
      </c>
      <c r="U37" s="97"/>
      <c r="AA37" s="97"/>
      <c r="AB37" s="97"/>
      <c r="AC37" s="97"/>
      <c r="AD37" s="97"/>
      <c r="AE37" s="97"/>
    </row>
    <row r="38" spans="1:32" ht="13.5" thickBot="1">
      <c r="S38" s="450">
        <v>1994</v>
      </c>
      <c r="T38" s="432">
        <v>98700</v>
      </c>
    </row>
    <row r="39" spans="1:32" ht="52.5" customHeight="1" thickBot="1">
      <c r="A39" s="116" t="s">
        <v>126</v>
      </c>
      <c r="B39" s="117" t="s">
        <v>127</v>
      </c>
      <c r="C39" s="117" t="s">
        <v>128</v>
      </c>
      <c r="D39" s="637" t="s">
        <v>129</v>
      </c>
      <c r="E39" s="638"/>
      <c r="F39" s="117" t="s">
        <v>130</v>
      </c>
      <c r="G39" s="117" t="s">
        <v>251</v>
      </c>
      <c r="H39" s="117" t="s">
        <v>107</v>
      </c>
      <c r="I39" s="117" t="s">
        <v>252</v>
      </c>
      <c r="J39" s="117" t="s">
        <v>131</v>
      </c>
      <c r="K39" s="117" t="s">
        <v>253</v>
      </c>
      <c r="L39" s="117" t="s">
        <v>254</v>
      </c>
      <c r="M39" s="117" t="s">
        <v>255</v>
      </c>
      <c r="N39" s="117" t="s">
        <v>256</v>
      </c>
      <c r="O39" s="311" t="s">
        <v>133</v>
      </c>
      <c r="P39" s="118" t="s">
        <v>111</v>
      </c>
      <c r="S39" s="450">
        <v>1995</v>
      </c>
      <c r="T39" s="432">
        <v>118933.5</v>
      </c>
    </row>
    <row r="40" spans="1:32">
      <c r="A40" s="676" t="str">
        <f>A$7</f>
        <v>Director general del proyecto</v>
      </c>
      <c r="B40" s="679"/>
      <c r="C40" s="664"/>
      <c r="D40" s="682"/>
      <c r="E40" s="685">
        <f>IF(D40=0,0,IF(D40&lt;D$7,"CUMPLE EL TIEMPO MÍNIMO REQUERIDO DE HABER TERMINADO Y APROBADO ESTUDIOS","NO CUMPLE EL TIEMPO MÍNIMO REQUERIDO DE HABER TERMINADO Y APROBADO ESTUDIOS"))</f>
        <v>0</v>
      </c>
      <c r="F40" s="691"/>
      <c r="G40" s="691"/>
      <c r="H40" s="185"/>
      <c r="I40" s="186"/>
      <c r="J40" s="186"/>
      <c r="K40" s="187">
        <f>DAYS360(I40,J40)</f>
        <v>0</v>
      </c>
      <c r="L40" s="187">
        <f>ROUNDDOWN(K40/360,0)</f>
        <v>0</v>
      </c>
      <c r="M40" s="187">
        <f>ROUNDDOWN((K40-(L40*360))/30,0)</f>
        <v>0</v>
      </c>
      <c r="N40" s="187">
        <f>+K40-(L40*360)-(M40*30)</f>
        <v>0</v>
      </c>
      <c r="O40" s="124"/>
      <c r="P40" s="191"/>
      <c r="S40" s="450">
        <v>1996</v>
      </c>
      <c r="T40" s="432">
        <v>142125</v>
      </c>
    </row>
    <row r="41" spans="1:32">
      <c r="A41" s="677"/>
      <c r="B41" s="680"/>
      <c r="C41" s="665"/>
      <c r="D41" s="683"/>
      <c r="E41" s="686"/>
      <c r="F41" s="689"/>
      <c r="G41" s="689"/>
      <c r="H41" s="438"/>
      <c r="I41" s="439"/>
      <c r="J41" s="439"/>
      <c r="K41" s="187">
        <f t="shared" ref="K41:K46" si="5">DAYS360(I41,J41)</f>
        <v>0</v>
      </c>
      <c r="L41" s="187">
        <f t="shared" ref="L41:L46" si="6">ROUNDDOWN(K41/360,0)</f>
        <v>0</v>
      </c>
      <c r="M41" s="187">
        <f t="shared" ref="M41:M46" si="7">ROUNDDOWN((K41-(L41*360))/30,0)</f>
        <v>0</v>
      </c>
      <c r="N41" s="187">
        <f t="shared" ref="N41:N46" si="8">+K41-(L41*360)-(M41*30)</f>
        <v>0</v>
      </c>
      <c r="O41" s="124"/>
      <c r="P41" s="188"/>
      <c r="S41" s="450">
        <v>1997</v>
      </c>
      <c r="T41" s="432">
        <v>172005</v>
      </c>
    </row>
    <row r="42" spans="1:32">
      <c r="A42" s="677"/>
      <c r="B42" s="680"/>
      <c r="C42" s="665"/>
      <c r="D42" s="683"/>
      <c r="E42" s="686"/>
      <c r="F42" s="689"/>
      <c r="G42" s="689"/>
      <c r="H42" s="438"/>
      <c r="I42" s="439"/>
      <c r="J42" s="439"/>
      <c r="K42" s="187">
        <f t="shared" si="5"/>
        <v>0</v>
      </c>
      <c r="L42" s="187">
        <f t="shared" si="6"/>
        <v>0</v>
      </c>
      <c r="M42" s="187">
        <f t="shared" si="7"/>
        <v>0</v>
      </c>
      <c r="N42" s="187">
        <f t="shared" si="8"/>
        <v>0</v>
      </c>
      <c r="O42" s="124"/>
      <c r="P42" s="188"/>
      <c r="S42" s="450">
        <v>1998</v>
      </c>
      <c r="T42" s="432">
        <v>203826</v>
      </c>
    </row>
    <row r="43" spans="1:32">
      <c r="A43" s="677"/>
      <c r="B43" s="680"/>
      <c r="C43" s="665"/>
      <c r="D43" s="683"/>
      <c r="E43" s="686"/>
      <c r="F43" s="689"/>
      <c r="G43" s="689"/>
      <c r="H43" s="493"/>
      <c r="I43" s="439"/>
      <c r="J43" s="439"/>
      <c r="K43" s="187">
        <f t="shared" si="5"/>
        <v>0</v>
      </c>
      <c r="L43" s="187">
        <f t="shared" si="6"/>
        <v>0</v>
      </c>
      <c r="M43" s="187">
        <f t="shared" si="7"/>
        <v>0</v>
      </c>
      <c r="N43" s="187">
        <f t="shared" si="8"/>
        <v>0</v>
      </c>
      <c r="O43" s="127"/>
      <c r="P43" s="191"/>
      <c r="S43" s="450">
        <v>1999</v>
      </c>
      <c r="T43" s="432">
        <v>236460</v>
      </c>
    </row>
    <row r="44" spans="1:32">
      <c r="A44" s="677"/>
      <c r="B44" s="680"/>
      <c r="C44" s="665"/>
      <c r="D44" s="683"/>
      <c r="E44" s="686"/>
      <c r="F44" s="689"/>
      <c r="G44" s="689"/>
      <c r="H44" s="438"/>
      <c r="I44" s="439"/>
      <c r="J44" s="439"/>
      <c r="K44" s="187">
        <f t="shared" si="5"/>
        <v>0</v>
      </c>
      <c r="L44" s="187">
        <f t="shared" si="6"/>
        <v>0</v>
      </c>
      <c r="M44" s="187">
        <f t="shared" si="7"/>
        <v>0</v>
      </c>
      <c r="N44" s="187">
        <f t="shared" si="8"/>
        <v>0</v>
      </c>
      <c r="O44" s="124"/>
      <c r="P44" s="188"/>
      <c r="S44" s="450">
        <v>2000</v>
      </c>
      <c r="T44" s="432">
        <v>260100</v>
      </c>
    </row>
    <row r="45" spans="1:32">
      <c r="A45" s="677"/>
      <c r="B45" s="680"/>
      <c r="C45" s="665"/>
      <c r="D45" s="683"/>
      <c r="E45" s="686"/>
      <c r="F45" s="689"/>
      <c r="G45" s="689"/>
      <c r="H45" s="493"/>
      <c r="I45" s="439"/>
      <c r="J45" s="439"/>
      <c r="K45" s="187">
        <f t="shared" si="5"/>
        <v>0</v>
      </c>
      <c r="L45" s="187">
        <f t="shared" si="6"/>
        <v>0</v>
      </c>
      <c r="M45" s="187">
        <f t="shared" si="7"/>
        <v>0</v>
      </c>
      <c r="N45" s="187">
        <f t="shared" si="8"/>
        <v>0</v>
      </c>
      <c r="O45" s="127"/>
      <c r="P45" s="191"/>
      <c r="S45" s="450">
        <v>2001</v>
      </c>
      <c r="T45" s="432">
        <v>286000</v>
      </c>
    </row>
    <row r="46" spans="1:32" ht="13.5" thickBot="1">
      <c r="A46" s="677"/>
      <c r="B46" s="680"/>
      <c r="C46" s="665"/>
      <c r="D46" s="683"/>
      <c r="E46" s="686"/>
      <c r="F46" s="689"/>
      <c r="G46" s="689"/>
      <c r="H46" s="128"/>
      <c r="I46" s="129"/>
      <c r="J46" s="129"/>
      <c r="K46" s="187">
        <f t="shared" si="5"/>
        <v>0</v>
      </c>
      <c r="L46" s="187">
        <f t="shared" si="6"/>
        <v>0</v>
      </c>
      <c r="M46" s="187">
        <f t="shared" si="7"/>
        <v>0</v>
      </c>
      <c r="N46" s="187">
        <f t="shared" si="8"/>
        <v>0</v>
      </c>
      <c r="O46" s="131"/>
      <c r="P46" s="132"/>
      <c r="S46" s="450">
        <v>2002</v>
      </c>
      <c r="T46" s="432">
        <v>309000</v>
      </c>
      <c r="U46" s="97"/>
      <c r="AA46" s="97"/>
      <c r="AB46" s="97"/>
      <c r="AC46" s="97"/>
      <c r="AD46" s="97"/>
      <c r="AE46" s="97"/>
    </row>
    <row r="47" spans="1:32" ht="16.5" thickBot="1">
      <c r="A47" s="678"/>
      <c r="B47" s="681"/>
      <c r="C47" s="666"/>
      <c r="D47" s="684"/>
      <c r="E47" s="687"/>
      <c r="F47" s="690"/>
      <c r="G47" s="690"/>
      <c r="H47" s="712" t="s">
        <v>141</v>
      </c>
      <c r="I47" s="713"/>
      <c r="J47" s="713"/>
      <c r="K47" s="713"/>
      <c r="L47" s="190">
        <f>SUM(L40:L46)</f>
        <v>0</v>
      </c>
      <c r="M47" s="190">
        <f t="shared" ref="M47:N47" si="9">SUM(M40:M46)</f>
        <v>0</v>
      </c>
      <c r="N47" s="190">
        <f t="shared" si="9"/>
        <v>0</v>
      </c>
      <c r="O47" s="316"/>
      <c r="P47" s="135" t="str">
        <f>+IF(L47&gt;=$E$7,"CUMPLE","NO CUMPLE")</f>
        <v>NO CUMPLE</v>
      </c>
      <c r="S47" s="450">
        <v>2003</v>
      </c>
      <c r="T47" s="432">
        <v>332000</v>
      </c>
    </row>
    <row r="48" spans="1:32" s="140" customFormat="1" ht="13.5" thickBot="1">
      <c r="A48" s="136"/>
      <c r="B48" s="137"/>
      <c r="C48" s="137"/>
      <c r="D48" s="656"/>
      <c r="E48" s="657"/>
      <c r="F48" s="137"/>
      <c r="G48" s="137"/>
      <c r="H48" s="137"/>
      <c r="I48" s="137"/>
      <c r="J48" s="137"/>
      <c r="K48" s="137"/>
      <c r="L48" s="137"/>
      <c r="M48" s="137"/>
      <c r="N48" s="137"/>
      <c r="O48" s="308"/>
      <c r="P48" s="138"/>
      <c r="Q48" s="139"/>
      <c r="R48" s="139"/>
      <c r="S48" s="450">
        <v>2004</v>
      </c>
      <c r="T48" s="432">
        <v>358000</v>
      </c>
    </row>
    <row r="49" spans="1:31">
      <c r="A49" s="147"/>
      <c r="B49" s="148"/>
      <c r="C49" s="149"/>
      <c r="D49" s="149"/>
      <c r="E49" s="150"/>
      <c r="F49" s="151"/>
      <c r="G49" s="151"/>
      <c r="H49" s="152"/>
      <c r="I49" s="153"/>
      <c r="J49" s="153"/>
      <c r="K49" s="153"/>
      <c r="L49" s="153"/>
      <c r="M49" s="153"/>
      <c r="N49" s="153"/>
      <c r="O49" s="154"/>
      <c r="P49" s="155"/>
      <c r="S49" s="450">
        <v>2005</v>
      </c>
      <c r="T49" s="432">
        <v>381500</v>
      </c>
      <c r="U49" s="97"/>
      <c r="AA49" s="97"/>
      <c r="AB49" s="97"/>
      <c r="AC49" s="97"/>
      <c r="AD49" s="97"/>
      <c r="AE49" s="97"/>
    </row>
    <row r="50" spans="1:31" ht="12.75" customHeight="1">
      <c r="A50" s="111" t="s">
        <v>45</v>
      </c>
      <c r="B50" s="112">
        <v>3</v>
      </c>
      <c r="C50" s="635" t="str">
        <f>VLOOKUP(B50,Conformación!$A$5:$N$129,2,FALSE)</f>
        <v>CONSORCIO INTRA</v>
      </c>
      <c r="D50" s="635"/>
      <c r="E50" s="635"/>
      <c r="F50" s="635"/>
      <c r="G50" s="635"/>
      <c r="H50" s="635"/>
      <c r="I50" s="635"/>
      <c r="J50" s="635"/>
      <c r="K50" s="635"/>
      <c r="L50" s="635"/>
      <c r="M50" s="635"/>
      <c r="N50" s="635"/>
      <c r="O50" s="309"/>
      <c r="P50" s="156"/>
      <c r="S50" s="450">
        <v>2006</v>
      </c>
      <c r="T50" s="432">
        <v>408000</v>
      </c>
    </row>
    <row r="51" spans="1:31" ht="12.75" customHeight="1">
      <c r="A51" s="111"/>
      <c r="B51" s="111"/>
      <c r="C51" s="636" t="str">
        <f>VLOOKUP(B50,Conformación!$A$5:$N$129,4,FALSE)</f>
        <v xml:space="preserve">(Luis Rafael Castillo Vargas 60% - JORGE HEDDY MENESES RENGIFO 40% -  0%- 0%- 0%) </v>
      </c>
      <c r="D51" s="636"/>
      <c r="E51" s="636"/>
      <c r="F51" s="636"/>
      <c r="G51" s="636"/>
      <c r="H51" s="636"/>
      <c r="I51" s="636"/>
      <c r="J51" s="636"/>
      <c r="K51" s="636"/>
      <c r="L51" s="636"/>
      <c r="M51" s="636"/>
      <c r="N51" s="636"/>
      <c r="O51" s="310"/>
      <c r="P51" s="156"/>
      <c r="S51" s="450">
        <v>2007</v>
      </c>
      <c r="T51" s="432">
        <v>433700</v>
      </c>
    </row>
    <row r="52" spans="1:31" ht="13.5" thickBot="1">
      <c r="S52" s="450">
        <v>2008</v>
      </c>
      <c r="T52" s="432">
        <v>461500</v>
      </c>
    </row>
    <row r="53" spans="1:31" ht="50.25" customHeight="1" thickBot="1">
      <c r="A53" s="116" t="s">
        <v>126</v>
      </c>
      <c r="B53" s="117" t="s">
        <v>127</v>
      </c>
      <c r="C53" s="117" t="s">
        <v>128</v>
      </c>
      <c r="D53" s="637" t="s">
        <v>129</v>
      </c>
      <c r="E53" s="638"/>
      <c r="F53" s="117" t="s">
        <v>130</v>
      </c>
      <c r="G53" s="117" t="s">
        <v>251</v>
      </c>
      <c r="H53" s="117" t="s">
        <v>107</v>
      </c>
      <c r="I53" s="117" t="s">
        <v>252</v>
      </c>
      <c r="J53" s="117" t="s">
        <v>131</v>
      </c>
      <c r="K53" s="117" t="s">
        <v>253</v>
      </c>
      <c r="L53" s="117" t="s">
        <v>254</v>
      </c>
      <c r="M53" s="117" t="s">
        <v>255</v>
      </c>
      <c r="N53" s="117" t="s">
        <v>256</v>
      </c>
      <c r="O53" s="311" t="s">
        <v>133</v>
      </c>
      <c r="P53" s="118" t="s">
        <v>111</v>
      </c>
      <c r="R53" s="157"/>
      <c r="S53" s="450">
        <v>2009</v>
      </c>
      <c r="T53" s="432">
        <v>496900</v>
      </c>
    </row>
    <row r="54" spans="1:31">
      <c r="A54" s="676" t="str">
        <f>A$7</f>
        <v>Director general del proyecto</v>
      </c>
      <c r="B54" s="679"/>
      <c r="C54" s="664"/>
      <c r="D54" s="682"/>
      <c r="E54" s="685">
        <f>IF(D54=0,0,IF(D54&lt;D$7,"CUMPLE EL TIEMPO MÍNIMO REQUERIDO DE HABER TERMINADO Y APROBADO ESTUDIOS","NO CUMPLE EL TIEMPO MÍNIMO REQUERIDO DE HABER TERMINADO Y APROBADO ESTUDIOS"))</f>
        <v>0</v>
      </c>
      <c r="F54" s="691"/>
      <c r="G54" s="691"/>
      <c r="H54" s="185"/>
      <c r="I54" s="186"/>
      <c r="J54" s="186"/>
      <c r="K54" s="187">
        <f>DAYS360(I54,J54)</f>
        <v>0</v>
      </c>
      <c r="L54" s="187">
        <f>ROUNDDOWN(K54/360,0)</f>
        <v>0</v>
      </c>
      <c r="M54" s="187">
        <f>ROUNDDOWN((K54-(L54*360))/30,0)</f>
        <v>0</v>
      </c>
      <c r="N54" s="187">
        <f>+K54-(L54*360)-(M54*30)</f>
        <v>0</v>
      </c>
      <c r="O54" s="124"/>
      <c r="P54" s="191"/>
      <c r="S54" s="450">
        <v>2010</v>
      </c>
      <c r="T54" s="432">
        <v>515000</v>
      </c>
    </row>
    <row r="55" spans="1:31">
      <c r="A55" s="677"/>
      <c r="B55" s="680"/>
      <c r="C55" s="665"/>
      <c r="D55" s="683"/>
      <c r="E55" s="686"/>
      <c r="F55" s="689"/>
      <c r="G55" s="689"/>
      <c r="H55" s="438"/>
      <c r="I55" s="439"/>
      <c r="J55" s="439"/>
      <c r="K55" s="187">
        <f t="shared" ref="K55:K60" si="10">DAYS360(I55,J55)</f>
        <v>0</v>
      </c>
      <c r="L55" s="187">
        <f t="shared" ref="L55:L60" si="11">ROUNDDOWN(K55/360,0)</f>
        <v>0</v>
      </c>
      <c r="M55" s="187">
        <f t="shared" ref="M55:M60" si="12">ROUNDDOWN((K55-(L55*360))/30,0)</f>
        <v>0</v>
      </c>
      <c r="N55" s="187">
        <f t="shared" ref="N55:N60" si="13">+K55-(L55*360)-(M55*30)</f>
        <v>0</v>
      </c>
      <c r="O55" s="124"/>
      <c r="P55" s="188"/>
      <c r="S55" s="450">
        <v>2011</v>
      </c>
      <c r="T55" s="432">
        <v>535600</v>
      </c>
    </row>
    <row r="56" spans="1:31">
      <c r="A56" s="677"/>
      <c r="B56" s="680"/>
      <c r="C56" s="665"/>
      <c r="D56" s="683"/>
      <c r="E56" s="686"/>
      <c r="F56" s="689"/>
      <c r="G56" s="689"/>
      <c r="H56" s="438"/>
      <c r="I56" s="439"/>
      <c r="J56" s="439"/>
      <c r="K56" s="187">
        <f t="shared" si="10"/>
        <v>0</v>
      </c>
      <c r="L56" s="187">
        <f t="shared" si="11"/>
        <v>0</v>
      </c>
      <c r="M56" s="187">
        <f t="shared" si="12"/>
        <v>0</v>
      </c>
      <c r="N56" s="187">
        <f t="shared" si="13"/>
        <v>0</v>
      </c>
      <c r="O56" s="124"/>
      <c r="P56" s="188"/>
      <c r="S56" s="450">
        <v>2012</v>
      </c>
      <c r="T56" s="432">
        <v>566700</v>
      </c>
    </row>
    <row r="57" spans="1:31">
      <c r="A57" s="677"/>
      <c r="B57" s="680"/>
      <c r="C57" s="665"/>
      <c r="D57" s="683"/>
      <c r="E57" s="686"/>
      <c r="F57" s="689"/>
      <c r="G57" s="689"/>
      <c r="H57" s="438"/>
      <c r="I57" s="439"/>
      <c r="J57" s="439"/>
      <c r="K57" s="187">
        <f t="shared" si="10"/>
        <v>0</v>
      </c>
      <c r="L57" s="187">
        <f t="shared" si="11"/>
        <v>0</v>
      </c>
      <c r="M57" s="187">
        <f t="shared" si="12"/>
        <v>0</v>
      </c>
      <c r="N57" s="187">
        <f t="shared" si="13"/>
        <v>0</v>
      </c>
      <c r="O57" s="124"/>
      <c r="P57" s="188"/>
      <c r="S57" s="450">
        <v>2013</v>
      </c>
      <c r="T57" s="432">
        <v>581900</v>
      </c>
    </row>
    <row r="58" spans="1:31">
      <c r="A58" s="677"/>
      <c r="B58" s="680"/>
      <c r="C58" s="665"/>
      <c r="D58" s="683"/>
      <c r="E58" s="686"/>
      <c r="F58" s="689"/>
      <c r="G58" s="689"/>
      <c r="H58" s="438"/>
      <c r="I58" s="439"/>
      <c r="J58" s="439"/>
      <c r="K58" s="187">
        <f t="shared" si="10"/>
        <v>0</v>
      </c>
      <c r="L58" s="187">
        <f t="shared" si="11"/>
        <v>0</v>
      </c>
      <c r="M58" s="187">
        <f t="shared" si="12"/>
        <v>0</v>
      </c>
      <c r="N58" s="187">
        <f t="shared" si="13"/>
        <v>0</v>
      </c>
      <c r="O58" s="124"/>
      <c r="P58" s="188"/>
      <c r="S58" s="450">
        <v>2014</v>
      </c>
      <c r="T58" s="432">
        <v>616000</v>
      </c>
    </row>
    <row r="59" spans="1:31">
      <c r="A59" s="677"/>
      <c r="B59" s="680"/>
      <c r="C59" s="665"/>
      <c r="D59" s="683"/>
      <c r="E59" s="686"/>
      <c r="F59" s="689"/>
      <c r="G59" s="689"/>
      <c r="H59" s="438"/>
      <c r="I59" s="439"/>
      <c r="J59" s="439"/>
      <c r="K59" s="187">
        <f t="shared" si="10"/>
        <v>0</v>
      </c>
      <c r="L59" s="187">
        <f t="shared" si="11"/>
        <v>0</v>
      </c>
      <c r="M59" s="187">
        <f t="shared" si="12"/>
        <v>0</v>
      </c>
      <c r="N59" s="187">
        <f t="shared" si="13"/>
        <v>0</v>
      </c>
      <c r="O59" s="127"/>
      <c r="P59" s="191"/>
      <c r="S59" s="450">
        <v>2015</v>
      </c>
      <c r="T59" s="432">
        <v>644350</v>
      </c>
    </row>
    <row r="60" spans="1:31" ht="13.5" thickBot="1">
      <c r="A60" s="677"/>
      <c r="B60" s="680"/>
      <c r="C60" s="665"/>
      <c r="D60" s="683"/>
      <c r="E60" s="686"/>
      <c r="F60" s="689"/>
      <c r="G60" s="689"/>
      <c r="H60" s="128"/>
      <c r="I60" s="129"/>
      <c r="J60" s="129"/>
      <c r="K60" s="187">
        <f t="shared" si="10"/>
        <v>0</v>
      </c>
      <c r="L60" s="187">
        <f t="shared" si="11"/>
        <v>0</v>
      </c>
      <c r="M60" s="187">
        <f t="shared" si="12"/>
        <v>0</v>
      </c>
      <c r="N60" s="187">
        <f t="shared" si="13"/>
        <v>0</v>
      </c>
      <c r="O60" s="131"/>
      <c r="P60" s="132"/>
      <c r="S60" s="450">
        <v>2016</v>
      </c>
      <c r="T60" s="432">
        <v>689500</v>
      </c>
      <c r="U60" s="97"/>
      <c r="AA60" s="97"/>
      <c r="AB60" s="97"/>
      <c r="AC60" s="97"/>
      <c r="AD60" s="97"/>
      <c r="AE60" s="97"/>
    </row>
    <row r="61" spans="1:31" ht="19.5" customHeight="1" thickBot="1">
      <c r="A61" s="678"/>
      <c r="B61" s="681"/>
      <c r="C61" s="666"/>
      <c r="D61" s="684"/>
      <c r="E61" s="687"/>
      <c r="F61" s="690"/>
      <c r="G61" s="690"/>
      <c r="H61" s="712" t="s">
        <v>141</v>
      </c>
      <c r="I61" s="713"/>
      <c r="J61" s="713"/>
      <c r="K61" s="713"/>
      <c r="L61" s="190">
        <f>SUM(L54:L60)</f>
        <v>0</v>
      </c>
      <c r="M61" s="190">
        <f t="shared" ref="M61:N61" si="14">SUM(M54:M60)</f>
        <v>0</v>
      </c>
      <c r="N61" s="190">
        <f t="shared" si="14"/>
        <v>0</v>
      </c>
      <c r="O61" s="316"/>
      <c r="P61" s="135" t="str">
        <f>+IF(L61&gt;=$E$7,"CUMPLE","NO CUMPLE")</f>
        <v>NO CUMPLE</v>
      </c>
      <c r="S61" s="450">
        <v>2017</v>
      </c>
      <c r="T61" s="432">
        <v>717737</v>
      </c>
    </row>
    <row r="62" spans="1:31" s="140" customFormat="1" ht="13.5" thickBot="1">
      <c r="A62" s="136"/>
      <c r="B62" s="137"/>
      <c r="C62" s="137"/>
      <c r="D62" s="656"/>
      <c r="E62" s="657"/>
      <c r="F62" s="137"/>
      <c r="G62" s="137"/>
      <c r="H62" s="137"/>
      <c r="I62" s="137"/>
      <c r="J62" s="137"/>
      <c r="K62" s="137"/>
      <c r="L62" s="137"/>
      <c r="M62" s="137"/>
      <c r="N62" s="137"/>
      <c r="O62" s="308"/>
      <c r="P62" s="138"/>
      <c r="Q62" s="139"/>
      <c r="R62" s="139"/>
      <c r="S62" s="450"/>
      <c r="T62" s="432"/>
    </row>
    <row r="63" spans="1:31" ht="12.75" customHeight="1">
      <c r="A63" s="147"/>
      <c r="B63" s="148"/>
      <c r="C63" s="149"/>
      <c r="D63" s="149"/>
      <c r="E63" s="150"/>
      <c r="F63" s="151"/>
      <c r="G63" s="151"/>
      <c r="H63" s="152"/>
      <c r="I63" s="153"/>
      <c r="J63" s="153"/>
      <c r="K63" s="153"/>
      <c r="L63" s="153"/>
      <c r="M63" s="153"/>
      <c r="N63" s="153"/>
      <c r="O63" s="154"/>
      <c r="P63" s="155"/>
    </row>
    <row r="64" spans="1:31" ht="12.75" customHeight="1">
      <c r="A64" s="111" t="s">
        <v>45</v>
      </c>
      <c r="B64" s="112">
        <v>4</v>
      </c>
      <c r="C64" s="635" t="str">
        <f>VLOOKUP(B64,Conformación!$A$5:$N$129,2,FALSE)</f>
        <v xml:space="preserve">CONSORCIO INTRADOMICILIARIAS 2018 </v>
      </c>
      <c r="D64" s="635"/>
      <c r="E64" s="635"/>
      <c r="F64" s="635"/>
      <c r="G64" s="635"/>
      <c r="H64" s="635"/>
      <c r="I64" s="635"/>
      <c r="J64" s="635"/>
      <c r="K64" s="635"/>
      <c r="L64" s="635"/>
      <c r="M64" s="635"/>
      <c r="N64" s="635"/>
      <c r="O64" s="309"/>
      <c r="P64" s="156"/>
    </row>
    <row r="65" spans="1:31" ht="12.75" customHeight="1">
      <c r="A65" s="111"/>
      <c r="B65" s="111"/>
      <c r="C65" s="636" t="str">
        <f>VLOOKUP(B64,Conformación!$A$5:$N$129,4,FALSE)</f>
        <v xml:space="preserve">(WILLIAM CARDONA OLMOS SAS 30% - William Cardona Olmos 70% -  0%- 0%- 0%) </v>
      </c>
      <c r="D65" s="636"/>
      <c r="E65" s="636"/>
      <c r="F65" s="636"/>
      <c r="G65" s="636"/>
      <c r="H65" s="636"/>
      <c r="I65" s="636"/>
      <c r="J65" s="636"/>
      <c r="K65" s="636"/>
      <c r="L65" s="636"/>
      <c r="M65" s="636"/>
      <c r="N65" s="636"/>
      <c r="O65" s="310"/>
      <c r="P65" s="156"/>
    </row>
    <row r="66" spans="1:31" ht="13.5" thickBot="1"/>
    <row r="67" spans="1:31" ht="48" customHeight="1" thickBot="1">
      <c r="A67" s="116" t="s">
        <v>126</v>
      </c>
      <c r="B67" s="117" t="s">
        <v>127</v>
      </c>
      <c r="C67" s="117" t="s">
        <v>128</v>
      </c>
      <c r="D67" s="637" t="s">
        <v>129</v>
      </c>
      <c r="E67" s="638"/>
      <c r="F67" s="117" t="s">
        <v>130</v>
      </c>
      <c r="G67" s="117" t="s">
        <v>251</v>
      </c>
      <c r="H67" s="117" t="s">
        <v>107</v>
      </c>
      <c r="I67" s="117" t="s">
        <v>252</v>
      </c>
      <c r="J67" s="117" t="s">
        <v>131</v>
      </c>
      <c r="K67" s="117" t="s">
        <v>253</v>
      </c>
      <c r="L67" s="117" t="s">
        <v>254</v>
      </c>
      <c r="M67" s="117" t="s">
        <v>255</v>
      </c>
      <c r="N67" s="117" t="s">
        <v>256</v>
      </c>
      <c r="O67" s="311" t="s">
        <v>133</v>
      </c>
      <c r="P67" s="118" t="s">
        <v>111</v>
      </c>
      <c r="R67" s="157"/>
      <c r="S67"/>
      <c r="T67"/>
    </row>
    <row r="68" spans="1:31">
      <c r="A68" s="676" t="str">
        <f>A$7</f>
        <v>Director general del proyecto</v>
      </c>
      <c r="B68" s="679"/>
      <c r="C68" s="664"/>
      <c r="D68" s="682"/>
      <c r="E68" s="685">
        <f>IF(D68=0,0,IF(D68&lt;D$7,"CUMPLE EL TIEMPO MÍNIMO REQUERIDO DE HABER TERMINADO Y APROBADO ESTUDIOS","NO CUMPLE EL TIEMPO MÍNIMO REQUERIDO DE HABER TERMINADO Y APROBADO ESTUDIOS"))</f>
        <v>0</v>
      </c>
      <c r="F68" s="691"/>
      <c r="G68" s="691"/>
      <c r="H68" s="185"/>
      <c r="I68" s="186"/>
      <c r="J68" s="186"/>
      <c r="K68" s="187">
        <f>DAYS360(I68,J68)</f>
        <v>0</v>
      </c>
      <c r="L68" s="187">
        <f>ROUNDDOWN(K68/360,0)</f>
        <v>0</v>
      </c>
      <c r="M68" s="187">
        <f>ROUNDDOWN((K68-(L68*360))/30,0)</f>
        <v>0</v>
      </c>
      <c r="N68" s="187">
        <f>+K68-(L68*360)-(M68*30)</f>
        <v>0</v>
      </c>
      <c r="O68" s="127"/>
      <c r="P68" s="192"/>
      <c r="S68"/>
      <c r="T68"/>
    </row>
    <row r="69" spans="1:31">
      <c r="A69" s="677"/>
      <c r="B69" s="680"/>
      <c r="C69" s="665"/>
      <c r="D69" s="683"/>
      <c r="E69" s="686"/>
      <c r="F69" s="689"/>
      <c r="G69" s="689"/>
      <c r="H69" s="438"/>
      <c r="I69" s="439"/>
      <c r="J69" s="439"/>
      <c r="K69" s="187">
        <f t="shared" ref="K69:K74" si="15">DAYS360(I69,J69)</f>
        <v>0</v>
      </c>
      <c r="L69" s="187">
        <f t="shared" ref="L69:L74" si="16">ROUNDDOWN(K69/360,0)</f>
        <v>0</v>
      </c>
      <c r="M69" s="187">
        <f t="shared" ref="M69:M74" si="17">ROUNDDOWN((K69-(L69*360))/30,0)</f>
        <v>0</v>
      </c>
      <c r="N69" s="187">
        <f t="shared" ref="N69:N74" si="18">+K69-(L69*360)-(M69*30)</f>
        <v>0</v>
      </c>
      <c r="O69" s="127"/>
      <c r="P69" s="193"/>
      <c r="S69"/>
      <c r="T69"/>
    </row>
    <row r="70" spans="1:31">
      <c r="A70" s="677"/>
      <c r="B70" s="680"/>
      <c r="C70" s="665"/>
      <c r="D70" s="683"/>
      <c r="E70" s="686"/>
      <c r="F70" s="689"/>
      <c r="G70" s="689"/>
      <c r="H70" s="438"/>
      <c r="I70" s="439"/>
      <c r="J70" s="439"/>
      <c r="K70" s="187">
        <f t="shared" si="15"/>
        <v>0</v>
      </c>
      <c r="L70" s="187">
        <f t="shared" si="16"/>
        <v>0</v>
      </c>
      <c r="M70" s="187">
        <f t="shared" si="17"/>
        <v>0</v>
      </c>
      <c r="N70" s="187">
        <f t="shared" si="18"/>
        <v>0</v>
      </c>
      <c r="O70" s="127"/>
      <c r="P70" s="193"/>
      <c r="S70"/>
      <c r="T70"/>
    </row>
    <row r="71" spans="1:31">
      <c r="A71" s="677"/>
      <c r="B71" s="680"/>
      <c r="C71" s="665"/>
      <c r="D71" s="683"/>
      <c r="E71" s="686"/>
      <c r="F71" s="689"/>
      <c r="G71" s="689"/>
      <c r="H71" s="438"/>
      <c r="I71" s="439"/>
      <c r="J71" s="439"/>
      <c r="K71" s="187">
        <f t="shared" si="15"/>
        <v>0</v>
      </c>
      <c r="L71" s="187">
        <f t="shared" si="16"/>
        <v>0</v>
      </c>
      <c r="M71" s="187">
        <f t="shared" si="17"/>
        <v>0</v>
      </c>
      <c r="N71" s="187">
        <f t="shared" si="18"/>
        <v>0</v>
      </c>
      <c r="O71" s="127"/>
      <c r="P71" s="193"/>
      <c r="S71"/>
      <c r="T71"/>
    </row>
    <row r="72" spans="1:31">
      <c r="A72" s="677"/>
      <c r="B72" s="680"/>
      <c r="C72" s="665"/>
      <c r="D72" s="683"/>
      <c r="E72" s="686"/>
      <c r="F72" s="689"/>
      <c r="G72" s="689"/>
      <c r="H72" s="438"/>
      <c r="I72" s="439"/>
      <c r="J72" s="439"/>
      <c r="K72" s="187">
        <f t="shared" si="15"/>
        <v>0</v>
      </c>
      <c r="L72" s="187">
        <f t="shared" si="16"/>
        <v>0</v>
      </c>
      <c r="M72" s="187">
        <f t="shared" si="17"/>
        <v>0</v>
      </c>
      <c r="N72" s="187">
        <f t="shared" si="18"/>
        <v>0</v>
      </c>
      <c r="O72" s="127"/>
      <c r="P72" s="193"/>
      <c r="S72"/>
      <c r="T72"/>
    </row>
    <row r="73" spans="1:31">
      <c r="A73" s="677"/>
      <c r="B73" s="680"/>
      <c r="C73" s="665"/>
      <c r="D73" s="683"/>
      <c r="E73" s="686"/>
      <c r="F73" s="689"/>
      <c r="G73" s="689"/>
      <c r="H73" s="438"/>
      <c r="I73" s="439"/>
      <c r="J73" s="439"/>
      <c r="K73" s="187">
        <f t="shared" si="15"/>
        <v>0</v>
      </c>
      <c r="L73" s="187">
        <f t="shared" si="16"/>
        <v>0</v>
      </c>
      <c r="M73" s="187">
        <f t="shared" si="17"/>
        <v>0</v>
      </c>
      <c r="N73" s="187">
        <f t="shared" si="18"/>
        <v>0</v>
      </c>
      <c r="O73" s="127"/>
      <c r="P73" s="189"/>
      <c r="S73"/>
      <c r="T73"/>
    </row>
    <row r="74" spans="1:31" ht="13.5" thickBot="1">
      <c r="A74" s="677"/>
      <c r="B74" s="680"/>
      <c r="C74" s="665"/>
      <c r="D74" s="683"/>
      <c r="E74" s="686"/>
      <c r="F74" s="689"/>
      <c r="G74" s="689"/>
      <c r="H74" s="128"/>
      <c r="I74" s="129"/>
      <c r="J74" s="129"/>
      <c r="K74" s="187">
        <f t="shared" si="15"/>
        <v>0</v>
      </c>
      <c r="L74" s="187">
        <f t="shared" si="16"/>
        <v>0</v>
      </c>
      <c r="M74" s="187">
        <f t="shared" si="17"/>
        <v>0</v>
      </c>
      <c r="N74" s="187">
        <f t="shared" si="18"/>
        <v>0</v>
      </c>
      <c r="O74" s="131"/>
      <c r="P74" s="132"/>
      <c r="S74"/>
      <c r="T74"/>
      <c r="U74" s="97"/>
      <c r="AA74" s="97"/>
      <c r="AB74" s="97"/>
      <c r="AC74" s="97"/>
      <c r="AD74" s="97"/>
      <c r="AE74" s="97"/>
    </row>
    <row r="75" spans="1:31" ht="16.5" thickBot="1">
      <c r="A75" s="678"/>
      <c r="B75" s="681"/>
      <c r="C75" s="666"/>
      <c r="D75" s="684"/>
      <c r="E75" s="687"/>
      <c r="F75" s="690"/>
      <c r="G75" s="690"/>
      <c r="H75" s="712" t="s">
        <v>141</v>
      </c>
      <c r="I75" s="713"/>
      <c r="J75" s="713"/>
      <c r="K75" s="713"/>
      <c r="L75" s="190">
        <f>SUM(L68:L74)</f>
        <v>0</v>
      </c>
      <c r="M75" s="190">
        <f t="shared" ref="M75:N75" si="19">SUM(M68:M74)</f>
        <v>0</v>
      </c>
      <c r="N75" s="190">
        <f t="shared" si="19"/>
        <v>0</v>
      </c>
      <c r="O75" s="316"/>
      <c r="P75" s="135" t="str">
        <f>+IF(L75&gt;=$E$7,"CUMPLE","NO CUMPLE")</f>
        <v>NO CUMPLE</v>
      </c>
      <c r="S75"/>
      <c r="T75"/>
    </row>
    <row r="76" spans="1:31" s="140" customFormat="1" ht="13.5" thickBot="1">
      <c r="A76" s="136"/>
      <c r="B76" s="137"/>
      <c r="C76" s="137"/>
      <c r="D76" s="656"/>
      <c r="E76" s="657"/>
      <c r="F76" s="137"/>
      <c r="G76" s="137"/>
      <c r="H76" s="137"/>
      <c r="I76" s="137"/>
      <c r="J76" s="137"/>
      <c r="K76" s="137"/>
      <c r="L76" s="137"/>
      <c r="M76" s="137"/>
      <c r="N76" s="137"/>
      <c r="O76" s="308"/>
      <c r="P76" s="138"/>
      <c r="Q76" s="139"/>
      <c r="R76" s="139"/>
      <c r="S76"/>
      <c r="T76"/>
    </row>
    <row r="77" spans="1:31">
      <c r="A77" s="147"/>
      <c r="B77" s="148"/>
      <c r="C77" s="149"/>
      <c r="D77" s="149"/>
      <c r="E77" s="150"/>
      <c r="F77" s="151"/>
      <c r="G77" s="151"/>
      <c r="H77" s="152"/>
      <c r="I77" s="153"/>
      <c r="J77" s="153"/>
      <c r="K77" s="153"/>
      <c r="L77" s="153"/>
      <c r="M77" s="153"/>
      <c r="N77" s="153"/>
      <c r="O77" s="154"/>
      <c r="P77" s="155"/>
      <c r="S77"/>
      <c r="T77"/>
    </row>
    <row r="78" spans="1:31" ht="12.75" customHeight="1">
      <c r="A78" s="111" t="s">
        <v>45</v>
      </c>
      <c r="B78" s="112">
        <v>5</v>
      </c>
      <c r="C78" s="635">
        <f>VLOOKUP(B78,Conformación!$A$5:$N$129,2,FALSE)</f>
        <v>0</v>
      </c>
      <c r="D78" s="635"/>
      <c r="E78" s="635"/>
      <c r="F78" s="635"/>
      <c r="G78" s="635"/>
      <c r="H78" s="635"/>
      <c r="I78" s="635"/>
      <c r="J78" s="635"/>
      <c r="K78" s="635"/>
      <c r="L78" s="635"/>
      <c r="M78" s="635"/>
      <c r="N78" s="635"/>
      <c r="O78" s="309"/>
      <c r="P78" s="156"/>
      <c r="S78"/>
      <c r="T78"/>
    </row>
    <row r="79" spans="1:31" ht="12.75" customHeight="1">
      <c r="A79" s="111"/>
      <c r="B79" s="111"/>
      <c r="C79" s="636" t="str">
        <f>VLOOKUP(B78,Conformación!$A$5:$N$129,4,FALSE)</f>
        <v xml:space="preserve">( 0% -  0% -  0%- 0%- 0%) </v>
      </c>
      <c r="D79" s="636"/>
      <c r="E79" s="636"/>
      <c r="F79" s="636"/>
      <c r="G79" s="636"/>
      <c r="H79" s="636"/>
      <c r="I79" s="636"/>
      <c r="J79" s="636"/>
      <c r="K79" s="636"/>
      <c r="L79" s="636"/>
      <c r="M79" s="636"/>
      <c r="N79" s="636"/>
      <c r="O79" s="310"/>
      <c r="P79" s="156"/>
      <c r="S79"/>
      <c r="T79"/>
    </row>
    <row r="80" spans="1:31" ht="13.5" thickBot="1">
      <c r="S80"/>
      <c r="T80"/>
    </row>
    <row r="81" spans="1:31" ht="49.5" customHeight="1" thickBot="1">
      <c r="A81" s="116" t="s">
        <v>126</v>
      </c>
      <c r="B81" s="117" t="s">
        <v>127</v>
      </c>
      <c r="C81" s="117" t="s">
        <v>128</v>
      </c>
      <c r="D81" s="637" t="s">
        <v>129</v>
      </c>
      <c r="E81" s="638"/>
      <c r="F81" s="117" t="s">
        <v>130</v>
      </c>
      <c r="G81" s="117" t="s">
        <v>251</v>
      </c>
      <c r="H81" s="117" t="s">
        <v>107</v>
      </c>
      <c r="I81" s="117" t="s">
        <v>252</v>
      </c>
      <c r="J81" s="117" t="s">
        <v>131</v>
      </c>
      <c r="K81" s="117" t="s">
        <v>253</v>
      </c>
      <c r="L81" s="117" t="s">
        <v>254</v>
      </c>
      <c r="M81" s="117" t="s">
        <v>255</v>
      </c>
      <c r="N81" s="117" t="s">
        <v>256</v>
      </c>
      <c r="O81" s="311" t="s">
        <v>133</v>
      </c>
      <c r="P81" s="118" t="s">
        <v>111</v>
      </c>
      <c r="R81" s="157"/>
      <c r="S81"/>
      <c r="T81"/>
    </row>
    <row r="82" spans="1:31">
      <c r="A82" s="676" t="str">
        <f>A$7</f>
        <v>Director general del proyecto</v>
      </c>
      <c r="B82" s="679"/>
      <c r="C82" s="664"/>
      <c r="D82" s="682"/>
      <c r="E82" s="685">
        <f>IF(D82=0,0,IF(D82&lt;D$7,"CUMPLE EL TIEMPO MÍNIMO REQUERIDO DE HABER TERMINADO Y APROBADO ESTUDIOS","NO CUMPLE EL TIEMPO MÍNIMO REQUERIDO DE HABER TERMINADO Y APROBADO ESTUDIOS"))</f>
        <v>0</v>
      </c>
      <c r="F82" s="691"/>
      <c r="G82" s="691"/>
      <c r="H82" s="185"/>
      <c r="I82" s="186"/>
      <c r="J82" s="186"/>
      <c r="K82" s="187">
        <f>DAYS360(I82,J82)</f>
        <v>0</v>
      </c>
      <c r="L82" s="187">
        <f>ROUNDDOWN(K82/360,0)</f>
        <v>0</v>
      </c>
      <c r="M82" s="187">
        <f>ROUNDDOWN((K82-(L82*360))/30,0)</f>
        <v>0</v>
      </c>
      <c r="N82" s="187">
        <f>+K82-(L82*360)-(M82*30)</f>
        <v>0</v>
      </c>
      <c r="O82" s="127"/>
      <c r="P82" s="193"/>
      <c r="S82"/>
      <c r="T82"/>
    </row>
    <row r="83" spans="1:31">
      <c r="A83" s="677"/>
      <c r="B83" s="680"/>
      <c r="C83" s="665"/>
      <c r="D83" s="683"/>
      <c r="E83" s="686"/>
      <c r="F83" s="689"/>
      <c r="G83" s="689"/>
      <c r="H83" s="438"/>
      <c r="I83" s="439"/>
      <c r="J83" s="439"/>
      <c r="K83" s="187">
        <f t="shared" ref="K83:K88" si="20">DAYS360(I83,J83)</f>
        <v>0</v>
      </c>
      <c r="L83" s="187">
        <f t="shared" ref="L83:L88" si="21">ROUNDDOWN(K83/360,0)</f>
        <v>0</v>
      </c>
      <c r="M83" s="187">
        <f t="shared" ref="M83:M88" si="22">ROUNDDOWN((K83-(L83*360))/30,0)</f>
        <v>0</v>
      </c>
      <c r="N83" s="187">
        <f t="shared" ref="N83:N88" si="23">+K83-(L83*360)-(M83*30)</f>
        <v>0</v>
      </c>
      <c r="O83" s="127"/>
      <c r="P83" s="188"/>
      <c r="S83"/>
      <c r="T83"/>
    </row>
    <row r="84" spans="1:31">
      <c r="A84" s="677"/>
      <c r="B84" s="680"/>
      <c r="C84" s="665"/>
      <c r="D84" s="683"/>
      <c r="E84" s="686"/>
      <c r="F84" s="689"/>
      <c r="G84" s="689"/>
      <c r="H84" s="438"/>
      <c r="I84" s="439"/>
      <c r="J84" s="439"/>
      <c r="K84" s="187">
        <f t="shared" si="20"/>
        <v>0</v>
      </c>
      <c r="L84" s="187">
        <f t="shared" si="21"/>
        <v>0</v>
      </c>
      <c r="M84" s="187">
        <f t="shared" si="22"/>
        <v>0</v>
      </c>
      <c r="N84" s="187">
        <f t="shared" si="23"/>
        <v>0</v>
      </c>
      <c r="O84" s="127"/>
      <c r="P84" s="188"/>
      <c r="S84"/>
      <c r="T84"/>
    </row>
    <row r="85" spans="1:31">
      <c r="A85" s="677"/>
      <c r="B85" s="680"/>
      <c r="C85" s="665"/>
      <c r="D85" s="683"/>
      <c r="E85" s="686"/>
      <c r="F85" s="689"/>
      <c r="G85" s="689"/>
      <c r="H85" s="438"/>
      <c r="I85" s="439"/>
      <c r="J85" s="439"/>
      <c r="K85" s="187">
        <f t="shared" si="20"/>
        <v>0</v>
      </c>
      <c r="L85" s="187">
        <f t="shared" si="21"/>
        <v>0</v>
      </c>
      <c r="M85" s="187">
        <f t="shared" si="22"/>
        <v>0</v>
      </c>
      <c r="N85" s="187">
        <f t="shared" si="23"/>
        <v>0</v>
      </c>
      <c r="O85" s="127"/>
      <c r="P85" s="188"/>
      <c r="S85"/>
      <c r="T85"/>
    </row>
    <row r="86" spans="1:31">
      <c r="A86" s="677"/>
      <c r="B86" s="680"/>
      <c r="C86" s="665"/>
      <c r="D86" s="683"/>
      <c r="E86" s="686"/>
      <c r="F86" s="689"/>
      <c r="G86" s="689"/>
      <c r="H86" s="438"/>
      <c r="I86" s="439"/>
      <c r="J86" s="439"/>
      <c r="K86" s="187">
        <f t="shared" si="20"/>
        <v>0</v>
      </c>
      <c r="L86" s="187">
        <f t="shared" si="21"/>
        <v>0</v>
      </c>
      <c r="M86" s="187">
        <f t="shared" si="22"/>
        <v>0</v>
      </c>
      <c r="N86" s="187">
        <f t="shared" si="23"/>
        <v>0</v>
      </c>
      <c r="O86" s="127"/>
      <c r="P86" s="188"/>
      <c r="S86"/>
      <c r="T86"/>
    </row>
    <row r="87" spans="1:31">
      <c r="A87" s="677"/>
      <c r="B87" s="680"/>
      <c r="C87" s="665"/>
      <c r="D87" s="683"/>
      <c r="E87" s="686"/>
      <c r="F87" s="689"/>
      <c r="G87" s="689"/>
      <c r="H87" s="438"/>
      <c r="I87" s="439"/>
      <c r="J87" s="439"/>
      <c r="K87" s="187">
        <f t="shared" si="20"/>
        <v>0</v>
      </c>
      <c r="L87" s="187">
        <f t="shared" si="21"/>
        <v>0</v>
      </c>
      <c r="M87" s="187">
        <f t="shared" si="22"/>
        <v>0</v>
      </c>
      <c r="N87" s="187">
        <f t="shared" si="23"/>
        <v>0</v>
      </c>
      <c r="O87" s="127"/>
      <c r="P87" s="188"/>
      <c r="S87"/>
      <c r="T87"/>
    </row>
    <row r="88" spans="1:31" ht="13.5" thickBot="1">
      <c r="A88" s="677"/>
      <c r="B88" s="680"/>
      <c r="C88" s="665"/>
      <c r="D88" s="683"/>
      <c r="E88" s="686"/>
      <c r="F88" s="689"/>
      <c r="G88" s="689"/>
      <c r="H88" s="128"/>
      <c r="I88" s="129"/>
      <c r="J88" s="129"/>
      <c r="K88" s="187">
        <f t="shared" si="20"/>
        <v>0</v>
      </c>
      <c r="L88" s="187">
        <f t="shared" si="21"/>
        <v>0</v>
      </c>
      <c r="M88" s="187">
        <f t="shared" si="22"/>
        <v>0</v>
      </c>
      <c r="N88" s="187">
        <f t="shared" si="23"/>
        <v>0</v>
      </c>
      <c r="O88" s="131"/>
      <c r="P88" s="132"/>
      <c r="S88"/>
      <c r="T88"/>
      <c r="U88" s="97"/>
      <c r="AA88" s="97"/>
      <c r="AB88" s="97"/>
      <c r="AC88" s="97"/>
      <c r="AD88" s="97"/>
      <c r="AE88" s="97"/>
    </row>
    <row r="89" spans="1:31" ht="16.5" thickBot="1">
      <c r="A89" s="678"/>
      <c r="B89" s="681"/>
      <c r="C89" s="666"/>
      <c r="D89" s="684"/>
      <c r="E89" s="687"/>
      <c r="F89" s="690"/>
      <c r="G89" s="690"/>
      <c r="H89" s="712" t="s">
        <v>141</v>
      </c>
      <c r="I89" s="713"/>
      <c r="J89" s="713"/>
      <c r="K89" s="713"/>
      <c r="L89" s="190">
        <f>SUM(L82:L88)</f>
        <v>0</v>
      </c>
      <c r="M89" s="190">
        <f t="shared" ref="M89:N89" si="24">SUM(M82:M88)</f>
        <v>0</v>
      </c>
      <c r="N89" s="190">
        <f t="shared" si="24"/>
        <v>0</v>
      </c>
      <c r="O89" s="316"/>
      <c r="P89" s="135" t="str">
        <f>+IF(L89&gt;=$E$7,"CUMPLE","NO CUMPLE")</f>
        <v>NO CUMPLE</v>
      </c>
      <c r="S89"/>
      <c r="T89"/>
    </row>
    <row r="90" spans="1:31" s="140" customFormat="1" ht="13.5" thickBot="1">
      <c r="A90" s="136"/>
      <c r="B90" s="137"/>
      <c r="C90" s="137"/>
      <c r="D90" s="656"/>
      <c r="E90" s="657"/>
      <c r="F90" s="137"/>
      <c r="G90" s="137"/>
      <c r="H90" s="137"/>
      <c r="I90" s="137"/>
      <c r="J90" s="137"/>
      <c r="K90" s="137"/>
      <c r="L90" s="137"/>
      <c r="M90" s="137"/>
      <c r="N90" s="137"/>
      <c r="O90" s="308"/>
      <c r="P90" s="138"/>
      <c r="Q90" s="139"/>
      <c r="R90" s="139"/>
      <c r="S90"/>
      <c r="T90"/>
    </row>
    <row r="91" spans="1:31">
      <c r="S91"/>
      <c r="T91"/>
    </row>
    <row r="92" spans="1:31">
      <c r="S92"/>
      <c r="T92"/>
    </row>
  </sheetData>
  <mergeCells count="70">
    <mergeCell ref="A1:P2"/>
    <mergeCell ref="A4:P4"/>
    <mergeCell ref="C6:D6"/>
    <mergeCell ref="F6:H6"/>
    <mergeCell ref="A7:A8"/>
    <mergeCell ref="B7:B8"/>
    <mergeCell ref="C7:C8"/>
    <mergeCell ref="D7:D8"/>
    <mergeCell ref="E7:E8"/>
    <mergeCell ref="F7:H8"/>
    <mergeCell ref="C21:N21"/>
    <mergeCell ref="C22:N23"/>
    <mergeCell ref="D25:E25"/>
    <mergeCell ref="A26:A33"/>
    <mergeCell ref="B26:B33"/>
    <mergeCell ref="C26:C33"/>
    <mergeCell ref="D26:D33"/>
    <mergeCell ref="E26:E33"/>
    <mergeCell ref="F26:F33"/>
    <mergeCell ref="G26:G33"/>
    <mergeCell ref="A40:A47"/>
    <mergeCell ref="B40:B47"/>
    <mergeCell ref="C40:C47"/>
    <mergeCell ref="D40:D47"/>
    <mergeCell ref="E40:E47"/>
    <mergeCell ref="C51:N51"/>
    <mergeCell ref="H33:K33"/>
    <mergeCell ref="D34:E34"/>
    <mergeCell ref="C36:N36"/>
    <mergeCell ref="C37:N37"/>
    <mergeCell ref="D39:E39"/>
    <mergeCell ref="F40:F47"/>
    <mergeCell ref="G40:G47"/>
    <mergeCell ref="H47:K47"/>
    <mergeCell ref="D48:E48"/>
    <mergeCell ref="C50:N50"/>
    <mergeCell ref="C65:N65"/>
    <mergeCell ref="D53:E53"/>
    <mergeCell ref="A54:A61"/>
    <mergeCell ref="B54:B61"/>
    <mergeCell ref="C54:C61"/>
    <mergeCell ref="D54:D61"/>
    <mergeCell ref="E54:E61"/>
    <mergeCell ref="F54:F61"/>
    <mergeCell ref="G54:G61"/>
    <mergeCell ref="H61:K61"/>
    <mergeCell ref="D62:E62"/>
    <mergeCell ref="C64:N64"/>
    <mergeCell ref="C79:N79"/>
    <mergeCell ref="D67:E67"/>
    <mergeCell ref="A68:A75"/>
    <mergeCell ref="B68:B75"/>
    <mergeCell ref="C68:C75"/>
    <mergeCell ref="D68:D75"/>
    <mergeCell ref="E68:E75"/>
    <mergeCell ref="F68:F75"/>
    <mergeCell ref="G68:G75"/>
    <mergeCell ref="H75:K75"/>
    <mergeCell ref="D76:E76"/>
    <mergeCell ref="C78:N78"/>
    <mergeCell ref="A82:A89"/>
    <mergeCell ref="B82:B89"/>
    <mergeCell ref="C82:C89"/>
    <mergeCell ref="D82:D89"/>
    <mergeCell ref="E82:E89"/>
    <mergeCell ref="F82:F89"/>
    <mergeCell ref="G82:G89"/>
    <mergeCell ref="H89:K89"/>
    <mergeCell ref="D90:E90"/>
    <mergeCell ref="D81:E81"/>
  </mergeCells>
  <conditionalFormatting sqref="I12:I19 P21:P24 Q25:Q33 O12:P19">
    <cfRule type="containsText" dxfId="164" priority="14" operator="containsText" text="TIEMPO">
      <formula>NOT(ISERROR(SEARCH("TIEMPO",I12)))</formula>
    </cfRule>
    <cfRule type="cellIs" dxfId="163" priority="15" operator="equal">
      <formula>30</formula>
    </cfRule>
  </conditionalFormatting>
  <conditionalFormatting sqref="E26:E33 E40:E41 E46:E47 E43">
    <cfRule type="containsText" dxfId="162" priority="13" stopIfTrue="1" operator="containsText" text="NO CUMPLE">
      <formula>NOT(ISERROR(SEARCH("NO CUMPLE",E26)))</formula>
    </cfRule>
  </conditionalFormatting>
  <conditionalFormatting sqref="E68:E75">
    <cfRule type="containsText" dxfId="161" priority="12" stopIfTrue="1" operator="containsText" text="NO CUMPLE">
      <formula>NOT(ISERROR(SEARCH("NO CUMPLE",E68)))</formula>
    </cfRule>
  </conditionalFormatting>
  <conditionalFormatting sqref="E82:E89">
    <cfRule type="containsText" dxfId="160" priority="11" stopIfTrue="1" operator="containsText" text="NO CUMPLE">
      <formula>NOT(ISERROR(SEARCH("NO CUMPLE",E82)))</formula>
    </cfRule>
  </conditionalFormatting>
  <conditionalFormatting sqref="E54:E55 E59:E61">
    <cfRule type="containsText" dxfId="159" priority="10" stopIfTrue="1" operator="containsText" text="NO CUMPLE">
      <formula>NOT(ISERROR(SEARCH("NO CUMPLE",E54)))</formula>
    </cfRule>
  </conditionalFormatting>
  <conditionalFormatting sqref="J12:L19">
    <cfRule type="containsText" dxfId="158" priority="8" operator="containsText" text="TIEMPO">
      <formula>NOT(ISERROR(SEARCH("TIEMPO",J12)))</formula>
    </cfRule>
    <cfRule type="cellIs" dxfId="157" priority="9" operator="equal">
      <formula>30</formula>
    </cfRule>
  </conditionalFormatting>
  <conditionalFormatting sqref="N12:N19">
    <cfRule type="containsText" dxfId="156" priority="6" operator="containsText" text="TIEMPO">
      <formula>NOT(ISERROR(SEARCH("TIEMPO",N12)))</formula>
    </cfRule>
    <cfRule type="cellIs" dxfId="155" priority="7" operator="equal">
      <formula>30</formula>
    </cfRule>
  </conditionalFormatting>
  <conditionalFormatting sqref="M12:M19">
    <cfRule type="containsText" dxfId="154" priority="4" operator="containsText" text="TIEMPO">
      <formula>NOT(ISERROR(SEARCH("TIEMPO",M12)))</formula>
    </cfRule>
    <cfRule type="cellIs" dxfId="153" priority="5" operator="equal">
      <formula>30</formula>
    </cfRule>
  </conditionalFormatting>
  <conditionalFormatting sqref="E44:E45">
    <cfRule type="containsText" dxfId="152" priority="3" stopIfTrue="1" operator="containsText" text="NO CUMPLE">
      <formula>NOT(ISERROR(SEARCH("NO CUMPLE",E44)))</formula>
    </cfRule>
  </conditionalFormatting>
  <conditionalFormatting sqref="E42">
    <cfRule type="containsText" dxfId="151" priority="2" stopIfTrue="1" operator="containsText" text="NO CUMPLE">
      <formula>NOT(ISERROR(SEARCH("NO CUMPLE",E42)))</formula>
    </cfRule>
  </conditionalFormatting>
  <conditionalFormatting sqref="E56:E58">
    <cfRule type="containsText" dxfId="150" priority="1" stopIfTrue="1" operator="containsText" text="NO CUMPLE">
      <formula>NOT(ISERROR(SEARCH("NO CUMPLE",E56)))</formula>
    </cfRule>
  </conditionalFormatting>
  <printOptions horizontalCentered="1"/>
  <pageMargins left="0.70866141732283472" right="0.70866141732283472" top="0.74803149606299213" bottom="0.59055118110236227" header="0.31496062992125984" footer="0.39370078740157483"/>
  <pageSetup scale="41" fitToHeight="2" orientation="landscape" r:id="rId1"/>
  <headerFooter>
    <oddHeader>&amp;C&amp;P de &amp;N</oddHeader>
    <oddFooter>&amp;LIng. Angélica González&amp;C&amp;F&amp;R&amp;A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tabColor theme="9" tint="-0.249977111117893"/>
    <pageSetUpPr fitToPage="1"/>
  </sheetPr>
  <dimension ref="A1:AD79"/>
  <sheetViews>
    <sheetView topLeftCell="A3" zoomScale="70" zoomScaleNormal="70" workbookViewId="0">
      <selection activeCell="B7" sqref="B7:K8"/>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7" width="17.42578125" style="91" customWidth="1"/>
    <col min="8" max="8" width="51.42578125" style="91" customWidth="1"/>
    <col min="9" max="9" width="18.42578125" style="91" customWidth="1"/>
    <col min="10" max="10" width="28.85546875" style="91" customWidth="1"/>
    <col min="11" max="13" width="25.140625" style="91" customWidth="1"/>
    <col min="14" max="14" width="30.85546875" style="91" customWidth="1"/>
    <col min="15" max="15" width="6" style="90" customWidth="1"/>
    <col min="16" max="16" width="11" style="90" customWidth="1"/>
    <col min="17" max="17" width="5.85546875" style="157" customWidth="1"/>
    <col min="18" max="18" width="14.7109375" style="158" customWidth="1"/>
    <col min="19" max="19" width="11" style="91" customWidth="1"/>
    <col min="20" max="24" width="11.42578125" style="91" customWidth="1"/>
    <col min="25" max="257" width="11" style="91"/>
    <col min="258" max="258" width="24" style="91" customWidth="1"/>
    <col min="259" max="259" width="22.140625" style="91" customWidth="1"/>
    <col min="260" max="261" width="17" style="91" customWidth="1"/>
    <col min="262" max="262" width="25" style="91" customWidth="1"/>
    <col min="263" max="263" width="17.42578125" style="91" customWidth="1"/>
    <col min="264" max="264" width="51.42578125" style="91" customWidth="1"/>
    <col min="265" max="265" width="18.42578125" style="91" customWidth="1"/>
    <col min="266" max="266" width="28.85546875" style="91" customWidth="1"/>
    <col min="267" max="269" width="25.140625" style="91" customWidth="1"/>
    <col min="270" max="270" width="30.85546875" style="91" customWidth="1"/>
    <col min="271" max="271" width="6" style="91" customWidth="1"/>
    <col min="272" max="272" width="11" style="91" customWidth="1"/>
    <col min="273" max="273" width="5.85546875" style="91" customWidth="1"/>
    <col min="274" max="274" width="14.7109375" style="91" customWidth="1"/>
    <col min="275" max="275" width="11" style="91" customWidth="1"/>
    <col min="276" max="280" width="11.42578125" style="91" customWidth="1"/>
    <col min="281" max="513" width="11" style="91"/>
    <col min="514" max="514" width="24" style="91" customWidth="1"/>
    <col min="515" max="515" width="22.140625" style="91" customWidth="1"/>
    <col min="516" max="517" width="17" style="91" customWidth="1"/>
    <col min="518" max="518" width="25" style="91" customWidth="1"/>
    <col min="519" max="519" width="17.42578125" style="91" customWidth="1"/>
    <col min="520" max="520" width="51.42578125" style="91" customWidth="1"/>
    <col min="521" max="521" width="18.42578125" style="91" customWidth="1"/>
    <col min="522" max="522" width="28.85546875" style="91" customWidth="1"/>
    <col min="523" max="525" width="25.140625" style="91" customWidth="1"/>
    <col min="526" max="526" width="30.85546875" style="91" customWidth="1"/>
    <col min="527" max="527" width="6" style="91" customWidth="1"/>
    <col min="528" max="528" width="11" style="91" customWidth="1"/>
    <col min="529" max="529" width="5.85546875" style="91" customWidth="1"/>
    <col min="530" max="530" width="14.7109375" style="91" customWidth="1"/>
    <col min="531" max="531" width="11" style="91" customWidth="1"/>
    <col min="532" max="536" width="11.42578125" style="91" customWidth="1"/>
    <col min="537" max="769" width="11" style="91"/>
    <col min="770" max="770" width="24" style="91" customWidth="1"/>
    <col min="771" max="771" width="22.140625" style="91" customWidth="1"/>
    <col min="772" max="773" width="17" style="91" customWidth="1"/>
    <col min="774" max="774" width="25" style="91" customWidth="1"/>
    <col min="775" max="775" width="17.42578125" style="91" customWidth="1"/>
    <col min="776" max="776" width="51.42578125" style="91" customWidth="1"/>
    <col min="777" max="777" width="18.42578125" style="91" customWidth="1"/>
    <col min="778" max="778" width="28.85546875" style="91" customWidth="1"/>
    <col min="779" max="781" width="25.140625" style="91" customWidth="1"/>
    <col min="782" max="782" width="30.85546875" style="91" customWidth="1"/>
    <col min="783" max="783" width="6" style="91" customWidth="1"/>
    <col min="784" max="784" width="11" style="91" customWidth="1"/>
    <col min="785" max="785" width="5.85546875" style="91" customWidth="1"/>
    <col min="786" max="786" width="14.7109375" style="91" customWidth="1"/>
    <col min="787" max="787" width="11" style="91" customWidth="1"/>
    <col min="788" max="792" width="11.42578125" style="91" customWidth="1"/>
    <col min="793" max="1025" width="11" style="91"/>
    <col min="1026" max="1026" width="24" style="91" customWidth="1"/>
    <col min="1027" max="1027" width="22.140625" style="91" customWidth="1"/>
    <col min="1028" max="1029" width="17" style="91" customWidth="1"/>
    <col min="1030" max="1030" width="25" style="91" customWidth="1"/>
    <col min="1031" max="1031" width="17.42578125" style="91" customWidth="1"/>
    <col min="1032" max="1032" width="51.42578125" style="91" customWidth="1"/>
    <col min="1033" max="1033" width="18.42578125" style="91" customWidth="1"/>
    <col min="1034" max="1034" width="28.85546875" style="91" customWidth="1"/>
    <col min="1035" max="1037" width="25.140625" style="91" customWidth="1"/>
    <col min="1038" max="1038" width="30.85546875" style="91" customWidth="1"/>
    <col min="1039" max="1039" width="6" style="91" customWidth="1"/>
    <col min="1040" max="1040" width="11" style="91" customWidth="1"/>
    <col min="1041" max="1041" width="5.85546875" style="91" customWidth="1"/>
    <col min="1042" max="1042" width="14.7109375" style="91" customWidth="1"/>
    <col min="1043" max="1043" width="11" style="91" customWidth="1"/>
    <col min="1044" max="1048" width="11.42578125" style="91" customWidth="1"/>
    <col min="1049" max="1281" width="11" style="91"/>
    <col min="1282" max="1282" width="24" style="91" customWidth="1"/>
    <col min="1283" max="1283" width="22.140625" style="91" customWidth="1"/>
    <col min="1284" max="1285" width="17" style="91" customWidth="1"/>
    <col min="1286" max="1286" width="25" style="91" customWidth="1"/>
    <col min="1287" max="1287" width="17.42578125" style="91" customWidth="1"/>
    <col min="1288" max="1288" width="51.42578125" style="91" customWidth="1"/>
    <col min="1289" max="1289" width="18.42578125" style="91" customWidth="1"/>
    <col min="1290" max="1290" width="28.85546875" style="91" customWidth="1"/>
    <col min="1291" max="1293" width="25.140625" style="91" customWidth="1"/>
    <col min="1294" max="1294" width="30.85546875" style="91" customWidth="1"/>
    <col min="1295" max="1295" width="6" style="91" customWidth="1"/>
    <col min="1296" max="1296" width="11" style="91" customWidth="1"/>
    <col min="1297" max="1297" width="5.85546875" style="91" customWidth="1"/>
    <col min="1298" max="1298" width="14.7109375" style="91" customWidth="1"/>
    <col min="1299" max="1299" width="11" style="91" customWidth="1"/>
    <col min="1300" max="1304" width="11.42578125" style="91" customWidth="1"/>
    <col min="1305" max="1537" width="11" style="91"/>
    <col min="1538" max="1538" width="24" style="91" customWidth="1"/>
    <col min="1539" max="1539" width="22.140625" style="91" customWidth="1"/>
    <col min="1540" max="1541" width="17" style="91" customWidth="1"/>
    <col min="1542" max="1542" width="25" style="91" customWidth="1"/>
    <col min="1543" max="1543" width="17.42578125" style="91" customWidth="1"/>
    <col min="1544" max="1544" width="51.42578125" style="91" customWidth="1"/>
    <col min="1545" max="1545" width="18.42578125" style="91" customWidth="1"/>
    <col min="1546" max="1546" width="28.85546875" style="91" customWidth="1"/>
    <col min="1547" max="1549" width="25.140625" style="91" customWidth="1"/>
    <col min="1550" max="1550" width="30.85546875" style="91" customWidth="1"/>
    <col min="1551" max="1551" width="6" style="91" customWidth="1"/>
    <col min="1552" max="1552" width="11" style="91" customWidth="1"/>
    <col min="1553" max="1553" width="5.85546875" style="91" customWidth="1"/>
    <col min="1554" max="1554" width="14.7109375" style="91" customWidth="1"/>
    <col min="1555" max="1555" width="11" style="91" customWidth="1"/>
    <col min="1556" max="1560" width="11.42578125" style="91" customWidth="1"/>
    <col min="1561" max="1793" width="11" style="91"/>
    <col min="1794" max="1794" width="24" style="91" customWidth="1"/>
    <col min="1795" max="1795" width="22.140625" style="91" customWidth="1"/>
    <col min="1796" max="1797" width="17" style="91" customWidth="1"/>
    <col min="1798" max="1798" width="25" style="91" customWidth="1"/>
    <col min="1799" max="1799" width="17.42578125" style="91" customWidth="1"/>
    <col min="1800" max="1800" width="51.42578125" style="91" customWidth="1"/>
    <col min="1801" max="1801" width="18.42578125" style="91" customWidth="1"/>
    <col min="1802" max="1802" width="28.85546875" style="91" customWidth="1"/>
    <col min="1803" max="1805" width="25.140625" style="91" customWidth="1"/>
    <col min="1806" max="1806" width="30.85546875" style="91" customWidth="1"/>
    <col min="1807" max="1807" width="6" style="91" customWidth="1"/>
    <col min="1808" max="1808" width="11" style="91" customWidth="1"/>
    <col min="1809" max="1809" width="5.85546875" style="91" customWidth="1"/>
    <col min="1810" max="1810" width="14.7109375" style="91" customWidth="1"/>
    <col min="1811" max="1811" width="11" style="91" customWidth="1"/>
    <col min="1812" max="1816" width="11.42578125" style="91" customWidth="1"/>
    <col min="1817" max="2049" width="11" style="91"/>
    <col min="2050" max="2050" width="24" style="91" customWidth="1"/>
    <col min="2051" max="2051" width="22.140625" style="91" customWidth="1"/>
    <col min="2052" max="2053" width="17" style="91" customWidth="1"/>
    <col min="2054" max="2054" width="25" style="91" customWidth="1"/>
    <col min="2055" max="2055" width="17.42578125" style="91" customWidth="1"/>
    <col min="2056" max="2056" width="51.42578125" style="91" customWidth="1"/>
    <col min="2057" max="2057" width="18.42578125" style="91" customWidth="1"/>
    <col min="2058" max="2058" width="28.85546875" style="91" customWidth="1"/>
    <col min="2059" max="2061" width="25.140625" style="91" customWidth="1"/>
    <col min="2062" max="2062" width="30.85546875" style="91" customWidth="1"/>
    <col min="2063" max="2063" width="6" style="91" customWidth="1"/>
    <col min="2064" max="2064" width="11" style="91" customWidth="1"/>
    <col min="2065" max="2065" width="5.85546875" style="91" customWidth="1"/>
    <col min="2066" max="2066" width="14.7109375" style="91" customWidth="1"/>
    <col min="2067" max="2067" width="11" style="91" customWidth="1"/>
    <col min="2068" max="2072" width="11.42578125" style="91" customWidth="1"/>
    <col min="2073" max="2305" width="11" style="91"/>
    <col min="2306" max="2306" width="24" style="91" customWidth="1"/>
    <col min="2307" max="2307" width="22.140625" style="91" customWidth="1"/>
    <col min="2308" max="2309" width="17" style="91" customWidth="1"/>
    <col min="2310" max="2310" width="25" style="91" customWidth="1"/>
    <col min="2311" max="2311" width="17.42578125" style="91" customWidth="1"/>
    <col min="2312" max="2312" width="51.42578125" style="91" customWidth="1"/>
    <col min="2313" max="2313" width="18.42578125" style="91" customWidth="1"/>
    <col min="2314" max="2314" width="28.85546875" style="91" customWidth="1"/>
    <col min="2315" max="2317" width="25.140625" style="91" customWidth="1"/>
    <col min="2318" max="2318" width="30.85546875" style="91" customWidth="1"/>
    <col min="2319" max="2319" width="6" style="91" customWidth="1"/>
    <col min="2320" max="2320" width="11" style="91" customWidth="1"/>
    <col min="2321" max="2321" width="5.85546875" style="91" customWidth="1"/>
    <col min="2322" max="2322" width="14.7109375" style="91" customWidth="1"/>
    <col min="2323" max="2323" width="11" style="91" customWidth="1"/>
    <col min="2324" max="2328" width="11.42578125" style="91" customWidth="1"/>
    <col min="2329" max="2561" width="11" style="91"/>
    <col min="2562" max="2562" width="24" style="91" customWidth="1"/>
    <col min="2563" max="2563" width="22.140625" style="91" customWidth="1"/>
    <col min="2564" max="2565" width="17" style="91" customWidth="1"/>
    <col min="2566" max="2566" width="25" style="91" customWidth="1"/>
    <col min="2567" max="2567" width="17.42578125" style="91" customWidth="1"/>
    <col min="2568" max="2568" width="51.42578125" style="91" customWidth="1"/>
    <col min="2569" max="2569" width="18.42578125" style="91" customWidth="1"/>
    <col min="2570" max="2570" width="28.85546875" style="91" customWidth="1"/>
    <col min="2571" max="2573" width="25.140625" style="91" customWidth="1"/>
    <col min="2574" max="2574" width="30.85546875" style="91" customWidth="1"/>
    <col min="2575" max="2575" width="6" style="91" customWidth="1"/>
    <col min="2576" max="2576" width="11" style="91" customWidth="1"/>
    <col min="2577" max="2577" width="5.85546875" style="91" customWidth="1"/>
    <col min="2578" max="2578" width="14.7109375" style="91" customWidth="1"/>
    <col min="2579" max="2579" width="11" style="91" customWidth="1"/>
    <col min="2580" max="2584" width="11.42578125" style="91" customWidth="1"/>
    <col min="2585" max="2817" width="11" style="91"/>
    <col min="2818" max="2818" width="24" style="91" customWidth="1"/>
    <col min="2819" max="2819" width="22.140625" style="91" customWidth="1"/>
    <col min="2820" max="2821" width="17" style="91" customWidth="1"/>
    <col min="2822" max="2822" width="25" style="91" customWidth="1"/>
    <col min="2823" max="2823" width="17.42578125" style="91" customWidth="1"/>
    <col min="2824" max="2824" width="51.42578125" style="91" customWidth="1"/>
    <col min="2825" max="2825" width="18.42578125" style="91" customWidth="1"/>
    <col min="2826" max="2826" width="28.85546875" style="91" customWidth="1"/>
    <col min="2827" max="2829" width="25.140625" style="91" customWidth="1"/>
    <col min="2830" max="2830" width="30.85546875" style="91" customWidth="1"/>
    <col min="2831" max="2831" width="6" style="91" customWidth="1"/>
    <col min="2832" max="2832" width="11" style="91" customWidth="1"/>
    <col min="2833" max="2833" width="5.85546875" style="91" customWidth="1"/>
    <col min="2834" max="2834" width="14.7109375" style="91" customWidth="1"/>
    <col min="2835" max="2835" width="11" style="91" customWidth="1"/>
    <col min="2836" max="2840" width="11.42578125" style="91" customWidth="1"/>
    <col min="2841" max="3073" width="11" style="91"/>
    <col min="3074" max="3074" width="24" style="91" customWidth="1"/>
    <col min="3075" max="3075" width="22.140625" style="91" customWidth="1"/>
    <col min="3076" max="3077" width="17" style="91" customWidth="1"/>
    <col min="3078" max="3078" width="25" style="91" customWidth="1"/>
    <col min="3079" max="3079" width="17.42578125" style="91" customWidth="1"/>
    <col min="3080" max="3080" width="51.42578125" style="91" customWidth="1"/>
    <col min="3081" max="3081" width="18.42578125" style="91" customWidth="1"/>
    <col min="3082" max="3082" width="28.85546875" style="91" customWidth="1"/>
    <col min="3083" max="3085" width="25.140625" style="91" customWidth="1"/>
    <col min="3086" max="3086" width="30.85546875" style="91" customWidth="1"/>
    <col min="3087" max="3087" width="6" style="91" customWidth="1"/>
    <col min="3088" max="3088" width="11" style="91" customWidth="1"/>
    <col min="3089" max="3089" width="5.85546875" style="91" customWidth="1"/>
    <col min="3090" max="3090" width="14.7109375" style="91" customWidth="1"/>
    <col min="3091" max="3091" width="11" style="91" customWidth="1"/>
    <col min="3092" max="3096" width="11.42578125" style="91" customWidth="1"/>
    <col min="3097" max="3329" width="11" style="91"/>
    <col min="3330" max="3330" width="24" style="91" customWidth="1"/>
    <col min="3331" max="3331" width="22.140625" style="91" customWidth="1"/>
    <col min="3332" max="3333" width="17" style="91" customWidth="1"/>
    <col min="3334" max="3334" width="25" style="91" customWidth="1"/>
    <col min="3335" max="3335" width="17.42578125" style="91" customWidth="1"/>
    <col min="3336" max="3336" width="51.42578125" style="91" customWidth="1"/>
    <col min="3337" max="3337" width="18.42578125" style="91" customWidth="1"/>
    <col min="3338" max="3338" width="28.85546875" style="91" customWidth="1"/>
    <col min="3339" max="3341" width="25.140625" style="91" customWidth="1"/>
    <col min="3342" max="3342" width="30.85546875" style="91" customWidth="1"/>
    <col min="3343" max="3343" width="6" style="91" customWidth="1"/>
    <col min="3344" max="3344" width="11" style="91" customWidth="1"/>
    <col min="3345" max="3345" width="5.85546875" style="91" customWidth="1"/>
    <col min="3346" max="3346" width="14.7109375" style="91" customWidth="1"/>
    <col min="3347" max="3347" width="11" style="91" customWidth="1"/>
    <col min="3348" max="3352" width="11.42578125" style="91" customWidth="1"/>
    <col min="3353" max="3585" width="11" style="91"/>
    <col min="3586" max="3586" width="24" style="91" customWidth="1"/>
    <col min="3587" max="3587" width="22.140625" style="91" customWidth="1"/>
    <col min="3588" max="3589" width="17" style="91" customWidth="1"/>
    <col min="3590" max="3590" width="25" style="91" customWidth="1"/>
    <col min="3591" max="3591" width="17.42578125" style="91" customWidth="1"/>
    <col min="3592" max="3592" width="51.42578125" style="91" customWidth="1"/>
    <col min="3593" max="3593" width="18.42578125" style="91" customWidth="1"/>
    <col min="3594" max="3594" width="28.85546875" style="91" customWidth="1"/>
    <col min="3595" max="3597" width="25.140625" style="91" customWidth="1"/>
    <col min="3598" max="3598" width="30.85546875" style="91" customWidth="1"/>
    <col min="3599" max="3599" width="6" style="91" customWidth="1"/>
    <col min="3600" max="3600" width="11" style="91" customWidth="1"/>
    <col min="3601" max="3601" width="5.85546875" style="91" customWidth="1"/>
    <col min="3602" max="3602" width="14.7109375" style="91" customWidth="1"/>
    <col min="3603" max="3603" width="11" style="91" customWidth="1"/>
    <col min="3604" max="3608" width="11.42578125" style="91" customWidth="1"/>
    <col min="3609" max="3841" width="11" style="91"/>
    <col min="3842" max="3842" width="24" style="91" customWidth="1"/>
    <col min="3843" max="3843" width="22.140625" style="91" customWidth="1"/>
    <col min="3844" max="3845" width="17" style="91" customWidth="1"/>
    <col min="3846" max="3846" width="25" style="91" customWidth="1"/>
    <col min="3847" max="3847" width="17.42578125" style="91" customWidth="1"/>
    <col min="3848" max="3848" width="51.42578125" style="91" customWidth="1"/>
    <col min="3849" max="3849" width="18.42578125" style="91" customWidth="1"/>
    <col min="3850" max="3850" width="28.85546875" style="91" customWidth="1"/>
    <col min="3851" max="3853" width="25.140625" style="91" customWidth="1"/>
    <col min="3854" max="3854" width="30.85546875" style="91" customWidth="1"/>
    <col min="3855" max="3855" width="6" style="91" customWidth="1"/>
    <col min="3856" max="3856" width="11" style="91" customWidth="1"/>
    <col min="3857" max="3857" width="5.85546875" style="91" customWidth="1"/>
    <col min="3858" max="3858" width="14.7109375" style="91" customWidth="1"/>
    <col min="3859" max="3859" width="11" style="91" customWidth="1"/>
    <col min="3860" max="3864" width="11.42578125" style="91" customWidth="1"/>
    <col min="3865" max="4097" width="11" style="91"/>
    <col min="4098" max="4098" width="24" style="91" customWidth="1"/>
    <col min="4099" max="4099" width="22.140625" style="91" customWidth="1"/>
    <col min="4100" max="4101" width="17" style="91" customWidth="1"/>
    <col min="4102" max="4102" width="25" style="91" customWidth="1"/>
    <col min="4103" max="4103" width="17.42578125" style="91" customWidth="1"/>
    <col min="4104" max="4104" width="51.42578125" style="91" customWidth="1"/>
    <col min="4105" max="4105" width="18.42578125" style="91" customWidth="1"/>
    <col min="4106" max="4106" width="28.85546875" style="91" customWidth="1"/>
    <col min="4107" max="4109" width="25.140625" style="91" customWidth="1"/>
    <col min="4110" max="4110" width="30.85546875" style="91" customWidth="1"/>
    <col min="4111" max="4111" width="6" style="91" customWidth="1"/>
    <col min="4112" max="4112" width="11" style="91" customWidth="1"/>
    <col min="4113" max="4113" width="5.85546875" style="91" customWidth="1"/>
    <col min="4114" max="4114" width="14.7109375" style="91" customWidth="1"/>
    <col min="4115" max="4115" width="11" style="91" customWidth="1"/>
    <col min="4116" max="4120" width="11.42578125" style="91" customWidth="1"/>
    <col min="4121" max="4353" width="11" style="91"/>
    <col min="4354" max="4354" width="24" style="91" customWidth="1"/>
    <col min="4355" max="4355" width="22.140625" style="91" customWidth="1"/>
    <col min="4356" max="4357" width="17" style="91" customWidth="1"/>
    <col min="4358" max="4358" width="25" style="91" customWidth="1"/>
    <col min="4359" max="4359" width="17.42578125" style="91" customWidth="1"/>
    <col min="4360" max="4360" width="51.42578125" style="91" customWidth="1"/>
    <col min="4361" max="4361" width="18.42578125" style="91" customWidth="1"/>
    <col min="4362" max="4362" width="28.85546875" style="91" customWidth="1"/>
    <col min="4363" max="4365" width="25.140625" style="91" customWidth="1"/>
    <col min="4366" max="4366" width="30.85546875" style="91" customWidth="1"/>
    <col min="4367" max="4367" width="6" style="91" customWidth="1"/>
    <col min="4368" max="4368" width="11" style="91" customWidth="1"/>
    <col min="4369" max="4369" width="5.85546875" style="91" customWidth="1"/>
    <col min="4370" max="4370" width="14.7109375" style="91" customWidth="1"/>
    <col min="4371" max="4371" width="11" style="91" customWidth="1"/>
    <col min="4372" max="4376" width="11.42578125" style="91" customWidth="1"/>
    <col min="4377" max="4609" width="11" style="91"/>
    <col min="4610" max="4610" width="24" style="91" customWidth="1"/>
    <col min="4611" max="4611" width="22.140625" style="91" customWidth="1"/>
    <col min="4612" max="4613" width="17" style="91" customWidth="1"/>
    <col min="4614" max="4614" width="25" style="91" customWidth="1"/>
    <col min="4615" max="4615" width="17.42578125" style="91" customWidth="1"/>
    <col min="4616" max="4616" width="51.42578125" style="91" customWidth="1"/>
    <col min="4617" max="4617" width="18.42578125" style="91" customWidth="1"/>
    <col min="4618" max="4618" width="28.85546875" style="91" customWidth="1"/>
    <col min="4619" max="4621" width="25.140625" style="91" customWidth="1"/>
    <col min="4622" max="4622" width="30.85546875" style="91" customWidth="1"/>
    <col min="4623" max="4623" width="6" style="91" customWidth="1"/>
    <col min="4624" max="4624" width="11" style="91" customWidth="1"/>
    <col min="4625" max="4625" width="5.85546875" style="91" customWidth="1"/>
    <col min="4626" max="4626" width="14.7109375" style="91" customWidth="1"/>
    <col min="4627" max="4627" width="11" style="91" customWidth="1"/>
    <col min="4628" max="4632" width="11.42578125" style="91" customWidth="1"/>
    <col min="4633" max="4865" width="11" style="91"/>
    <col min="4866" max="4866" width="24" style="91" customWidth="1"/>
    <col min="4867" max="4867" width="22.140625" style="91" customWidth="1"/>
    <col min="4868" max="4869" width="17" style="91" customWidth="1"/>
    <col min="4870" max="4870" width="25" style="91" customWidth="1"/>
    <col min="4871" max="4871" width="17.42578125" style="91" customWidth="1"/>
    <col min="4872" max="4872" width="51.42578125" style="91" customWidth="1"/>
    <col min="4873" max="4873" width="18.42578125" style="91" customWidth="1"/>
    <col min="4874" max="4874" width="28.85546875" style="91" customWidth="1"/>
    <col min="4875" max="4877" width="25.140625" style="91" customWidth="1"/>
    <col min="4878" max="4878" width="30.85546875" style="91" customWidth="1"/>
    <col min="4879" max="4879" width="6" style="91" customWidth="1"/>
    <col min="4880" max="4880" width="11" style="91" customWidth="1"/>
    <col min="4881" max="4881" width="5.85546875" style="91" customWidth="1"/>
    <col min="4882" max="4882" width="14.7109375" style="91" customWidth="1"/>
    <col min="4883" max="4883" width="11" style="91" customWidth="1"/>
    <col min="4884" max="4888" width="11.42578125" style="91" customWidth="1"/>
    <col min="4889" max="5121" width="11" style="91"/>
    <col min="5122" max="5122" width="24" style="91" customWidth="1"/>
    <col min="5123" max="5123" width="22.140625" style="91" customWidth="1"/>
    <col min="5124" max="5125" width="17" style="91" customWidth="1"/>
    <col min="5126" max="5126" width="25" style="91" customWidth="1"/>
    <col min="5127" max="5127" width="17.42578125" style="91" customWidth="1"/>
    <col min="5128" max="5128" width="51.42578125" style="91" customWidth="1"/>
    <col min="5129" max="5129" width="18.42578125" style="91" customWidth="1"/>
    <col min="5130" max="5130" width="28.85546875" style="91" customWidth="1"/>
    <col min="5131" max="5133" width="25.140625" style="91" customWidth="1"/>
    <col min="5134" max="5134" width="30.85546875" style="91" customWidth="1"/>
    <col min="5135" max="5135" width="6" style="91" customWidth="1"/>
    <col min="5136" max="5136" width="11" style="91" customWidth="1"/>
    <col min="5137" max="5137" width="5.85546875" style="91" customWidth="1"/>
    <col min="5138" max="5138" width="14.7109375" style="91" customWidth="1"/>
    <col min="5139" max="5139" width="11" style="91" customWidth="1"/>
    <col min="5140" max="5144" width="11.42578125" style="91" customWidth="1"/>
    <col min="5145" max="5377" width="11" style="91"/>
    <col min="5378" max="5378" width="24" style="91" customWidth="1"/>
    <col min="5379" max="5379" width="22.140625" style="91" customWidth="1"/>
    <col min="5380" max="5381" width="17" style="91" customWidth="1"/>
    <col min="5382" max="5382" width="25" style="91" customWidth="1"/>
    <col min="5383" max="5383" width="17.42578125" style="91" customWidth="1"/>
    <col min="5384" max="5384" width="51.42578125" style="91" customWidth="1"/>
    <col min="5385" max="5385" width="18.42578125" style="91" customWidth="1"/>
    <col min="5386" max="5386" width="28.85546875" style="91" customWidth="1"/>
    <col min="5387" max="5389" width="25.140625" style="91" customWidth="1"/>
    <col min="5390" max="5390" width="30.85546875" style="91" customWidth="1"/>
    <col min="5391" max="5391" width="6" style="91" customWidth="1"/>
    <col min="5392" max="5392" width="11" style="91" customWidth="1"/>
    <col min="5393" max="5393" width="5.85546875" style="91" customWidth="1"/>
    <col min="5394" max="5394" width="14.7109375" style="91" customWidth="1"/>
    <col min="5395" max="5395" width="11" style="91" customWidth="1"/>
    <col min="5396" max="5400" width="11.42578125" style="91" customWidth="1"/>
    <col min="5401" max="5633" width="11" style="91"/>
    <col min="5634" max="5634" width="24" style="91" customWidth="1"/>
    <col min="5635" max="5635" width="22.140625" style="91" customWidth="1"/>
    <col min="5636" max="5637" width="17" style="91" customWidth="1"/>
    <col min="5638" max="5638" width="25" style="91" customWidth="1"/>
    <col min="5639" max="5639" width="17.42578125" style="91" customWidth="1"/>
    <col min="5640" max="5640" width="51.42578125" style="91" customWidth="1"/>
    <col min="5641" max="5641" width="18.42578125" style="91" customWidth="1"/>
    <col min="5642" max="5642" width="28.85546875" style="91" customWidth="1"/>
    <col min="5643" max="5645" width="25.140625" style="91" customWidth="1"/>
    <col min="5646" max="5646" width="30.85546875" style="91" customWidth="1"/>
    <col min="5647" max="5647" width="6" style="91" customWidth="1"/>
    <col min="5648" max="5648" width="11" style="91" customWidth="1"/>
    <col min="5649" max="5649" width="5.85546875" style="91" customWidth="1"/>
    <col min="5650" max="5650" width="14.7109375" style="91" customWidth="1"/>
    <col min="5651" max="5651" width="11" style="91" customWidth="1"/>
    <col min="5652" max="5656" width="11.42578125" style="91" customWidth="1"/>
    <col min="5657" max="5889" width="11" style="91"/>
    <col min="5890" max="5890" width="24" style="91" customWidth="1"/>
    <col min="5891" max="5891" width="22.140625" style="91" customWidth="1"/>
    <col min="5892" max="5893" width="17" style="91" customWidth="1"/>
    <col min="5894" max="5894" width="25" style="91" customWidth="1"/>
    <col min="5895" max="5895" width="17.42578125" style="91" customWidth="1"/>
    <col min="5896" max="5896" width="51.42578125" style="91" customWidth="1"/>
    <col min="5897" max="5897" width="18.42578125" style="91" customWidth="1"/>
    <col min="5898" max="5898" width="28.85546875" style="91" customWidth="1"/>
    <col min="5899" max="5901" width="25.140625" style="91" customWidth="1"/>
    <col min="5902" max="5902" width="30.85546875" style="91" customWidth="1"/>
    <col min="5903" max="5903" width="6" style="91" customWidth="1"/>
    <col min="5904" max="5904" width="11" style="91" customWidth="1"/>
    <col min="5905" max="5905" width="5.85546875" style="91" customWidth="1"/>
    <col min="5906" max="5906" width="14.7109375" style="91" customWidth="1"/>
    <col min="5907" max="5907" width="11" style="91" customWidth="1"/>
    <col min="5908" max="5912" width="11.42578125" style="91" customWidth="1"/>
    <col min="5913" max="6145" width="11" style="91"/>
    <col min="6146" max="6146" width="24" style="91" customWidth="1"/>
    <col min="6147" max="6147" width="22.140625" style="91" customWidth="1"/>
    <col min="6148" max="6149" width="17" style="91" customWidth="1"/>
    <col min="6150" max="6150" width="25" style="91" customWidth="1"/>
    <col min="6151" max="6151" width="17.42578125" style="91" customWidth="1"/>
    <col min="6152" max="6152" width="51.42578125" style="91" customWidth="1"/>
    <col min="6153" max="6153" width="18.42578125" style="91" customWidth="1"/>
    <col min="6154" max="6154" width="28.85546875" style="91" customWidth="1"/>
    <col min="6155" max="6157" width="25.140625" style="91" customWidth="1"/>
    <col min="6158" max="6158" width="30.85546875" style="91" customWidth="1"/>
    <col min="6159" max="6159" width="6" style="91" customWidth="1"/>
    <col min="6160" max="6160" width="11" style="91" customWidth="1"/>
    <col min="6161" max="6161" width="5.85546875" style="91" customWidth="1"/>
    <col min="6162" max="6162" width="14.7109375" style="91" customWidth="1"/>
    <col min="6163" max="6163" width="11" style="91" customWidth="1"/>
    <col min="6164" max="6168" width="11.42578125" style="91" customWidth="1"/>
    <col min="6169" max="6401" width="11" style="91"/>
    <col min="6402" max="6402" width="24" style="91" customWidth="1"/>
    <col min="6403" max="6403" width="22.140625" style="91" customWidth="1"/>
    <col min="6404" max="6405" width="17" style="91" customWidth="1"/>
    <col min="6406" max="6406" width="25" style="91" customWidth="1"/>
    <col min="6407" max="6407" width="17.42578125" style="91" customWidth="1"/>
    <col min="6408" max="6408" width="51.42578125" style="91" customWidth="1"/>
    <col min="6409" max="6409" width="18.42578125" style="91" customWidth="1"/>
    <col min="6410" max="6410" width="28.85546875" style="91" customWidth="1"/>
    <col min="6411" max="6413" width="25.140625" style="91" customWidth="1"/>
    <col min="6414" max="6414" width="30.85546875" style="91" customWidth="1"/>
    <col min="6415" max="6415" width="6" style="91" customWidth="1"/>
    <col min="6416" max="6416" width="11" style="91" customWidth="1"/>
    <col min="6417" max="6417" width="5.85546875" style="91" customWidth="1"/>
    <col min="6418" max="6418" width="14.7109375" style="91" customWidth="1"/>
    <col min="6419" max="6419" width="11" style="91" customWidth="1"/>
    <col min="6420" max="6424" width="11.42578125" style="91" customWidth="1"/>
    <col min="6425" max="6657" width="11" style="91"/>
    <col min="6658" max="6658" width="24" style="91" customWidth="1"/>
    <col min="6659" max="6659" width="22.140625" style="91" customWidth="1"/>
    <col min="6660" max="6661" width="17" style="91" customWidth="1"/>
    <col min="6662" max="6662" width="25" style="91" customWidth="1"/>
    <col min="6663" max="6663" width="17.42578125" style="91" customWidth="1"/>
    <col min="6664" max="6664" width="51.42578125" style="91" customWidth="1"/>
    <col min="6665" max="6665" width="18.42578125" style="91" customWidth="1"/>
    <col min="6666" max="6666" width="28.85546875" style="91" customWidth="1"/>
    <col min="6667" max="6669" width="25.140625" style="91" customWidth="1"/>
    <col min="6670" max="6670" width="30.85546875" style="91" customWidth="1"/>
    <col min="6671" max="6671" width="6" style="91" customWidth="1"/>
    <col min="6672" max="6672" width="11" style="91" customWidth="1"/>
    <col min="6673" max="6673" width="5.85546875" style="91" customWidth="1"/>
    <col min="6674" max="6674" width="14.7109375" style="91" customWidth="1"/>
    <col min="6675" max="6675" width="11" style="91" customWidth="1"/>
    <col min="6676" max="6680" width="11.42578125" style="91" customWidth="1"/>
    <col min="6681" max="6913" width="11" style="91"/>
    <col min="6914" max="6914" width="24" style="91" customWidth="1"/>
    <col min="6915" max="6915" width="22.140625" style="91" customWidth="1"/>
    <col min="6916" max="6917" width="17" style="91" customWidth="1"/>
    <col min="6918" max="6918" width="25" style="91" customWidth="1"/>
    <col min="6919" max="6919" width="17.42578125" style="91" customWidth="1"/>
    <col min="6920" max="6920" width="51.42578125" style="91" customWidth="1"/>
    <col min="6921" max="6921" width="18.42578125" style="91" customWidth="1"/>
    <col min="6922" max="6922" width="28.85546875" style="91" customWidth="1"/>
    <col min="6923" max="6925" width="25.140625" style="91" customWidth="1"/>
    <col min="6926" max="6926" width="30.85546875" style="91" customWidth="1"/>
    <col min="6927" max="6927" width="6" style="91" customWidth="1"/>
    <col min="6928" max="6928" width="11" style="91" customWidth="1"/>
    <col min="6929" max="6929" width="5.85546875" style="91" customWidth="1"/>
    <col min="6930" max="6930" width="14.7109375" style="91" customWidth="1"/>
    <col min="6931" max="6931" width="11" style="91" customWidth="1"/>
    <col min="6932" max="6936" width="11.42578125" style="91" customWidth="1"/>
    <col min="6937" max="7169" width="11" style="91"/>
    <col min="7170" max="7170" width="24" style="91" customWidth="1"/>
    <col min="7171" max="7171" width="22.140625" style="91" customWidth="1"/>
    <col min="7172" max="7173" width="17" style="91" customWidth="1"/>
    <col min="7174" max="7174" width="25" style="91" customWidth="1"/>
    <col min="7175" max="7175" width="17.42578125" style="91" customWidth="1"/>
    <col min="7176" max="7176" width="51.42578125" style="91" customWidth="1"/>
    <col min="7177" max="7177" width="18.42578125" style="91" customWidth="1"/>
    <col min="7178" max="7178" width="28.85546875" style="91" customWidth="1"/>
    <col min="7179" max="7181" width="25.140625" style="91" customWidth="1"/>
    <col min="7182" max="7182" width="30.85546875" style="91" customWidth="1"/>
    <col min="7183" max="7183" width="6" style="91" customWidth="1"/>
    <col min="7184" max="7184" width="11" style="91" customWidth="1"/>
    <col min="7185" max="7185" width="5.85546875" style="91" customWidth="1"/>
    <col min="7186" max="7186" width="14.7109375" style="91" customWidth="1"/>
    <col min="7187" max="7187" width="11" style="91" customWidth="1"/>
    <col min="7188" max="7192" width="11.42578125" style="91" customWidth="1"/>
    <col min="7193" max="7425" width="11" style="91"/>
    <col min="7426" max="7426" width="24" style="91" customWidth="1"/>
    <col min="7427" max="7427" width="22.140625" style="91" customWidth="1"/>
    <col min="7428" max="7429" width="17" style="91" customWidth="1"/>
    <col min="7430" max="7430" width="25" style="91" customWidth="1"/>
    <col min="7431" max="7431" width="17.42578125" style="91" customWidth="1"/>
    <col min="7432" max="7432" width="51.42578125" style="91" customWidth="1"/>
    <col min="7433" max="7433" width="18.42578125" style="91" customWidth="1"/>
    <col min="7434" max="7434" width="28.85546875" style="91" customWidth="1"/>
    <col min="7435" max="7437" width="25.140625" style="91" customWidth="1"/>
    <col min="7438" max="7438" width="30.85546875" style="91" customWidth="1"/>
    <col min="7439" max="7439" width="6" style="91" customWidth="1"/>
    <col min="7440" max="7440" width="11" style="91" customWidth="1"/>
    <col min="7441" max="7441" width="5.85546875" style="91" customWidth="1"/>
    <col min="7442" max="7442" width="14.7109375" style="91" customWidth="1"/>
    <col min="7443" max="7443" width="11" style="91" customWidth="1"/>
    <col min="7444" max="7448" width="11.42578125" style="91" customWidth="1"/>
    <col min="7449" max="7681" width="11" style="91"/>
    <col min="7682" max="7682" width="24" style="91" customWidth="1"/>
    <col min="7683" max="7683" width="22.140625" style="91" customWidth="1"/>
    <col min="7684" max="7685" width="17" style="91" customWidth="1"/>
    <col min="7686" max="7686" width="25" style="91" customWidth="1"/>
    <col min="7687" max="7687" width="17.42578125" style="91" customWidth="1"/>
    <col min="7688" max="7688" width="51.42578125" style="91" customWidth="1"/>
    <col min="7689" max="7689" width="18.42578125" style="91" customWidth="1"/>
    <col min="7690" max="7690" width="28.85546875" style="91" customWidth="1"/>
    <col min="7691" max="7693" width="25.140625" style="91" customWidth="1"/>
    <col min="7694" max="7694" width="30.85546875" style="91" customWidth="1"/>
    <col min="7695" max="7695" width="6" style="91" customWidth="1"/>
    <col min="7696" max="7696" width="11" style="91" customWidth="1"/>
    <col min="7697" max="7697" width="5.85546875" style="91" customWidth="1"/>
    <col min="7698" max="7698" width="14.7109375" style="91" customWidth="1"/>
    <col min="7699" max="7699" width="11" style="91" customWidth="1"/>
    <col min="7700" max="7704" width="11.42578125" style="91" customWidth="1"/>
    <col min="7705" max="7937" width="11" style="91"/>
    <col min="7938" max="7938" width="24" style="91" customWidth="1"/>
    <col min="7939" max="7939" width="22.140625" style="91" customWidth="1"/>
    <col min="7940" max="7941" width="17" style="91" customWidth="1"/>
    <col min="7942" max="7942" width="25" style="91" customWidth="1"/>
    <col min="7943" max="7943" width="17.42578125" style="91" customWidth="1"/>
    <col min="7944" max="7944" width="51.42578125" style="91" customWidth="1"/>
    <col min="7945" max="7945" width="18.42578125" style="91" customWidth="1"/>
    <col min="7946" max="7946" width="28.85546875" style="91" customWidth="1"/>
    <col min="7947" max="7949" width="25.140625" style="91" customWidth="1"/>
    <col min="7950" max="7950" width="30.85546875" style="91" customWidth="1"/>
    <col min="7951" max="7951" width="6" style="91" customWidth="1"/>
    <col min="7952" max="7952" width="11" style="91" customWidth="1"/>
    <col min="7953" max="7953" width="5.85546875" style="91" customWidth="1"/>
    <col min="7954" max="7954" width="14.7109375" style="91" customWidth="1"/>
    <col min="7955" max="7955" width="11" style="91" customWidth="1"/>
    <col min="7956" max="7960" width="11.42578125" style="91" customWidth="1"/>
    <col min="7961" max="8193" width="11" style="91"/>
    <col min="8194" max="8194" width="24" style="91" customWidth="1"/>
    <col min="8195" max="8195" width="22.140625" style="91" customWidth="1"/>
    <col min="8196" max="8197" width="17" style="91" customWidth="1"/>
    <col min="8198" max="8198" width="25" style="91" customWidth="1"/>
    <col min="8199" max="8199" width="17.42578125" style="91" customWidth="1"/>
    <col min="8200" max="8200" width="51.42578125" style="91" customWidth="1"/>
    <col min="8201" max="8201" width="18.42578125" style="91" customWidth="1"/>
    <col min="8202" max="8202" width="28.85546875" style="91" customWidth="1"/>
    <col min="8203" max="8205" width="25.140625" style="91" customWidth="1"/>
    <col min="8206" max="8206" width="30.85546875" style="91" customWidth="1"/>
    <col min="8207" max="8207" width="6" style="91" customWidth="1"/>
    <col min="8208" max="8208" width="11" style="91" customWidth="1"/>
    <col min="8209" max="8209" width="5.85546875" style="91" customWidth="1"/>
    <col min="8210" max="8210" width="14.7109375" style="91" customWidth="1"/>
    <col min="8211" max="8211" width="11" style="91" customWidth="1"/>
    <col min="8212" max="8216" width="11.42578125" style="91" customWidth="1"/>
    <col min="8217" max="8449" width="11" style="91"/>
    <col min="8450" max="8450" width="24" style="91" customWidth="1"/>
    <col min="8451" max="8451" width="22.140625" style="91" customWidth="1"/>
    <col min="8452" max="8453" width="17" style="91" customWidth="1"/>
    <col min="8454" max="8454" width="25" style="91" customWidth="1"/>
    <col min="8455" max="8455" width="17.42578125" style="91" customWidth="1"/>
    <col min="8456" max="8456" width="51.42578125" style="91" customWidth="1"/>
    <col min="8457" max="8457" width="18.42578125" style="91" customWidth="1"/>
    <col min="8458" max="8458" width="28.85546875" style="91" customWidth="1"/>
    <col min="8459" max="8461" width="25.140625" style="91" customWidth="1"/>
    <col min="8462" max="8462" width="30.85546875" style="91" customWidth="1"/>
    <col min="8463" max="8463" width="6" style="91" customWidth="1"/>
    <col min="8464" max="8464" width="11" style="91" customWidth="1"/>
    <col min="8465" max="8465" width="5.85546875" style="91" customWidth="1"/>
    <col min="8466" max="8466" width="14.7109375" style="91" customWidth="1"/>
    <col min="8467" max="8467" width="11" style="91" customWidth="1"/>
    <col min="8468" max="8472" width="11.42578125" style="91" customWidth="1"/>
    <col min="8473" max="8705" width="11" style="91"/>
    <col min="8706" max="8706" width="24" style="91" customWidth="1"/>
    <col min="8707" max="8707" width="22.140625" style="91" customWidth="1"/>
    <col min="8708" max="8709" width="17" style="91" customWidth="1"/>
    <col min="8710" max="8710" width="25" style="91" customWidth="1"/>
    <col min="8711" max="8711" width="17.42578125" style="91" customWidth="1"/>
    <col min="8712" max="8712" width="51.42578125" style="91" customWidth="1"/>
    <col min="8713" max="8713" width="18.42578125" style="91" customWidth="1"/>
    <col min="8714" max="8714" width="28.85546875" style="91" customWidth="1"/>
    <col min="8715" max="8717" width="25.140625" style="91" customWidth="1"/>
    <col min="8718" max="8718" width="30.85546875" style="91" customWidth="1"/>
    <col min="8719" max="8719" width="6" style="91" customWidth="1"/>
    <col min="8720" max="8720" width="11" style="91" customWidth="1"/>
    <col min="8721" max="8721" width="5.85546875" style="91" customWidth="1"/>
    <col min="8722" max="8722" width="14.7109375" style="91" customWidth="1"/>
    <col min="8723" max="8723" width="11" style="91" customWidth="1"/>
    <col min="8724" max="8728" width="11.42578125" style="91" customWidth="1"/>
    <col min="8729" max="8961" width="11" style="91"/>
    <col min="8962" max="8962" width="24" style="91" customWidth="1"/>
    <col min="8963" max="8963" width="22.140625" style="91" customWidth="1"/>
    <col min="8964" max="8965" width="17" style="91" customWidth="1"/>
    <col min="8966" max="8966" width="25" style="91" customWidth="1"/>
    <col min="8967" max="8967" width="17.42578125" style="91" customWidth="1"/>
    <col min="8968" max="8968" width="51.42578125" style="91" customWidth="1"/>
    <col min="8969" max="8969" width="18.42578125" style="91" customWidth="1"/>
    <col min="8970" max="8970" width="28.85546875" style="91" customWidth="1"/>
    <col min="8971" max="8973" width="25.140625" style="91" customWidth="1"/>
    <col min="8974" max="8974" width="30.85546875" style="91" customWidth="1"/>
    <col min="8975" max="8975" width="6" style="91" customWidth="1"/>
    <col min="8976" max="8976" width="11" style="91" customWidth="1"/>
    <col min="8977" max="8977" width="5.85546875" style="91" customWidth="1"/>
    <col min="8978" max="8978" width="14.7109375" style="91" customWidth="1"/>
    <col min="8979" max="8979" width="11" style="91" customWidth="1"/>
    <col min="8980" max="8984" width="11.42578125" style="91" customWidth="1"/>
    <col min="8985" max="9217" width="11" style="91"/>
    <col min="9218" max="9218" width="24" style="91" customWidth="1"/>
    <col min="9219" max="9219" width="22.140625" style="91" customWidth="1"/>
    <col min="9220" max="9221" width="17" style="91" customWidth="1"/>
    <col min="9222" max="9222" width="25" style="91" customWidth="1"/>
    <col min="9223" max="9223" width="17.42578125" style="91" customWidth="1"/>
    <col min="9224" max="9224" width="51.42578125" style="91" customWidth="1"/>
    <col min="9225" max="9225" width="18.42578125" style="91" customWidth="1"/>
    <col min="9226" max="9226" width="28.85546875" style="91" customWidth="1"/>
    <col min="9227" max="9229" width="25.140625" style="91" customWidth="1"/>
    <col min="9230" max="9230" width="30.85546875" style="91" customWidth="1"/>
    <col min="9231" max="9231" width="6" style="91" customWidth="1"/>
    <col min="9232" max="9232" width="11" style="91" customWidth="1"/>
    <col min="9233" max="9233" width="5.85546875" style="91" customWidth="1"/>
    <col min="9234" max="9234" width="14.7109375" style="91" customWidth="1"/>
    <col min="9235" max="9235" width="11" style="91" customWidth="1"/>
    <col min="9236" max="9240" width="11.42578125" style="91" customWidth="1"/>
    <col min="9241" max="9473" width="11" style="91"/>
    <col min="9474" max="9474" width="24" style="91" customWidth="1"/>
    <col min="9475" max="9475" width="22.140625" style="91" customWidth="1"/>
    <col min="9476" max="9477" width="17" style="91" customWidth="1"/>
    <col min="9478" max="9478" width="25" style="91" customWidth="1"/>
    <col min="9479" max="9479" width="17.42578125" style="91" customWidth="1"/>
    <col min="9480" max="9480" width="51.42578125" style="91" customWidth="1"/>
    <col min="9481" max="9481" width="18.42578125" style="91" customWidth="1"/>
    <col min="9482" max="9482" width="28.85546875" style="91" customWidth="1"/>
    <col min="9483" max="9485" width="25.140625" style="91" customWidth="1"/>
    <col min="9486" max="9486" width="30.85546875" style="91" customWidth="1"/>
    <col min="9487" max="9487" width="6" style="91" customWidth="1"/>
    <col min="9488" max="9488" width="11" style="91" customWidth="1"/>
    <col min="9489" max="9489" width="5.85546875" style="91" customWidth="1"/>
    <col min="9490" max="9490" width="14.7109375" style="91" customWidth="1"/>
    <col min="9491" max="9491" width="11" style="91" customWidth="1"/>
    <col min="9492" max="9496" width="11.42578125" style="91" customWidth="1"/>
    <col min="9497" max="9729" width="11" style="91"/>
    <col min="9730" max="9730" width="24" style="91" customWidth="1"/>
    <col min="9731" max="9731" width="22.140625" style="91" customWidth="1"/>
    <col min="9732" max="9733" width="17" style="91" customWidth="1"/>
    <col min="9734" max="9734" width="25" style="91" customWidth="1"/>
    <col min="9735" max="9735" width="17.42578125" style="91" customWidth="1"/>
    <col min="9736" max="9736" width="51.42578125" style="91" customWidth="1"/>
    <col min="9737" max="9737" width="18.42578125" style="91" customWidth="1"/>
    <col min="9738" max="9738" width="28.85546875" style="91" customWidth="1"/>
    <col min="9739" max="9741" width="25.140625" style="91" customWidth="1"/>
    <col min="9742" max="9742" width="30.85546875" style="91" customWidth="1"/>
    <col min="9743" max="9743" width="6" style="91" customWidth="1"/>
    <col min="9744" max="9744" width="11" style="91" customWidth="1"/>
    <col min="9745" max="9745" width="5.85546875" style="91" customWidth="1"/>
    <col min="9746" max="9746" width="14.7109375" style="91" customWidth="1"/>
    <col min="9747" max="9747" width="11" style="91" customWidth="1"/>
    <col min="9748" max="9752" width="11.42578125" style="91" customWidth="1"/>
    <col min="9753" max="9985" width="11" style="91"/>
    <col min="9986" max="9986" width="24" style="91" customWidth="1"/>
    <col min="9987" max="9987" width="22.140625" style="91" customWidth="1"/>
    <col min="9988" max="9989" width="17" style="91" customWidth="1"/>
    <col min="9990" max="9990" width="25" style="91" customWidth="1"/>
    <col min="9991" max="9991" width="17.42578125" style="91" customWidth="1"/>
    <col min="9992" max="9992" width="51.42578125" style="91" customWidth="1"/>
    <col min="9993" max="9993" width="18.42578125" style="91" customWidth="1"/>
    <col min="9994" max="9994" width="28.85546875" style="91" customWidth="1"/>
    <col min="9995" max="9997" width="25.140625" style="91" customWidth="1"/>
    <col min="9998" max="9998" width="30.85546875" style="91" customWidth="1"/>
    <col min="9999" max="9999" width="6" style="91" customWidth="1"/>
    <col min="10000" max="10000" width="11" style="91" customWidth="1"/>
    <col min="10001" max="10001" width="5.85546875" style="91" customWidth="1"/>
    <col min="10002" max="10002" width="14.7109375" style="91" customWidth="1"/>
    <col min="10003" max="10003" width="11" style="91" customWidth="1"/>
    <col min="10004" max="10008" width="11.42578125" style="91" customWidth="1"/>
    <col min="10009" max="10241" width="11" style="91"/>
    <col min="10242" max="10242" width="24" style="91" customWidth="1"/>
    <col min="10243" max="10243" width="22.140625" style="91" customWidth="1"/>
    <col min="10244" max="10245" width="17" style="91" customWidth="1"/>
    <col min="10246" max="10246" width="25" style="91" customWidth="1"/>
    <col min="10247" max="10247" width="17.42578125" style="91" customWidth="1"/>
    <col min="10248" max="10248" width="51.42578125" style="91" customWidth="1"/>
    <col min="10249" max="10249" width="18.42578125" style="91" customWidth="1"/>
    <col min="10250" max="10250" width="28.85546875" style="91" customWidth="1"/>
    <col min="10251" max="10253" width="25.140625" style="91" customWidth="1"/>
    <col min="10254" max="10254" width="30.85546875" style="91" customWidth="1"/>
    <col min="10255" max="10255" width="6" style="91" customWidth="1"/>
    <col min="10256" max="10256" width="11" style="91" customWidth="1"/>
    <col min="10257" max="10257" width="5.85546875" style="91" customWidth="1"/>
    <col min="10258" max="10258" width="14.7109375" style="91" customWidth="1"/>
    <col min="10259" max="10259" width="11" style="91" customWidth="1"/>
    <col min="10260" max="10264" width="11.42578125" style="91" customWidth="1"/>
    <col min="10265" max="10497" width="11" style="91"/>
    <col min="10498" max="10498" width="24" style="91" customWidth="1"/>
    <col min="10499" max="10499" width="22.140625" style="91" customWidth="1"/>
    <col min="10500" max="10501" width="17" style="91" customWidth="1"/>
    <col min="10502" max="10502" width="25" style="91" customWidth="1"/>
    <col min="10503" max="10503" width="17.42578125" style="91" customWidth="1"/>
    <col min="10504" max="10504" width="51.42578125" style="91" customWidth="1"/>
    <col min="10505" max="10505" width="18.42578125" style="91" customWidth="1"/>
    <col min="10506" max="10506" width="28.85546875" style="91" customWidth="1"/>
    <col min="10507" max="10509" width="25.140625" style="91" customWidth="1"/>
    <col min="10510" max="10510" width="30.85546875" style="91" customWidth="1"/>
    <col min="10511" max="10511" width="6" style="91" customWidth="1"/>
    <col min="10512" max="10512" width="11" style="91" customWidth="1"/>
    <col min="10513" max="10513" width="5.85546875" style="91" customWidth="1"/>
    <col min="10514" max="10514" width="14.7109375" style="91" customWidth="1"/>
    <col min="10515" max="10515" width="11" style="91" customWidth="1"/>
    <col min="10516" max="10520" width="11.42578125" style="91" customWidth="1"/>
    <col min="10521" max="10753" width="11" style="91"/>
    <col min="10754" max="10754" width="24" style="91" customWidth="1"/>
    <col min="10755" max="10755" width="22.140625" style="91" customWidth="1"/>
    <col min="10756" max="10757" width="17" style="91" customWidth="1"/>
    <col min="10758" max="10758" width="25" style="91" customWidth="1"/>
    <col min="10759" max="10759" width="17.42578125" style="91" customWidth="1"/>
    <col min="10760" max="10760" width="51.42578125" style="91" customWidth="1"/>
    <col min="10761" max="10761" width="18.42578125" style="91" customWidth="1"/>
    <col min="10762" max="10762" width="28.85546875" style="91" customWidth="1"/>
    <col min="10763" max="10765" width="25.140625" style="91" customWidth="1"/>
    <col min="10766" max="10766" width="30.85546875" style="91" customWidth="1"/>
    <col min="10767" max="10767" width="6" style="91" customWidth="1"/>
    <col min="10768" max="10768" width="11" style="91" customWidth="1"/>
    <col min="10769" max="10769" width="5.85546875" style="91" customWidth="1"/>
    <col min="10770" max="10770" width="14.7109375" style="91" customWidth="1"/>
    <col min="10771" max="10771" width="11" style="91" customWidth="1"/>
    <col min="10772" max="10776" width="11.42578125" style="91" customWidth="1"/>
    <col min="10777" max="11009" width="11" style="91"/>
    <col min="11010" max="11010" width="24" style="91" customWidth="1"/>
    <col min="11011" max="11011" width="22.140625" style="91" customWidth="1"/>
    <col min="11012" max="11013" width="17" style="91" customWidth="1"/>
    <col min="11014" max="11014" width="25" style="91" customWidth="1"/>
    <col min="11015" max="11015" width="17.42578125" style="91" customWidth="1"/>
    <col min="11016" max="11016" width="51.42578125" style="91" customWidth="1"/>
    <col min="11017" max="11017" width="18.42578125" style="91" customWidth="1"/>
    <col min="11018" max="11018" width="28.85546875" style="91" customWidth="1"/>
    <col min="11019" max="11021" width="25.140625" style="91" customWidth="1"/>
    <col min="11022" max="11022" width="30.85546875" style="91" customWidth="1"/>
    <col min="11023" max="11023" width="6" style="91" customWidth="1"/>
    <col min="11024" max="11024" width="11" style="91" customWidth="1"/>
    <col min="11025" max="11025" width="5.85546875" style="91" customWidth="1"/>
    <col min="11026" max="11026" width="14.7109375" style="91" customWidth="1"/>
    <col min="11027" max="11027" width="11" style="91" customWidth="1"/>
    <col min="11028" max="11032" width="11.42578125" style="91" customWidth="1"/>
    <col min="11033" max="11265" width="11" style="91"/>
    <col min="11266" max="11266" width="24" style="91" customWidth="1"/>
    <col min="11267" max="11267" width="22.140625" style="91" customWidth="1"/>
    <col min="11268" max="11269" width="17" style="91" customWidth="1"/>
    <col min="11270" max="11270" width="25" style="91" customWidth="1"/>
    <col min="11271" max="11271" width="17.42578125" style="91" customWidth="1"/>
    <col min="11272" max="11272" width="51.42578125" style="91" customWidth="1"/>
    <col min="11273" max="11273" width="18.42578125" style="91" customWidth="1"/>
    <col min="11274" max="11274" width="28.85546875" style="91" customWidth="1"/>
    <col min="11275" max="11277" width="25.140625" style="91" customWidth="1"/>
    <col min="11278" max="11278" width="30.85546875" style="91" customWidth="1"/>
    <col min="11279" max="11279" width="6" style="91" customWidth="1"/>
    <col min="11280" max="11280" width="11" style="91" customWidth="1"/>
    <col min="11281" max="11281" width="5.85546875" style="91" customWidth="1"/>
    <col min="11282" max="11282" width="14.7109375" style="91" customWidth="1"/>
    <col min="11283" max="11283" width="11" style="91" customWidth="1"/>
    <col min="11284" max="11288" width="11.42578125" style="91" customWidth="1"/>
    <col min="11289" max="11521" width="11" style="91"/>
    <col min="11522" max="11522" width="24" style="91" customWidth="1"/>
    <col min="11523" max="11523" width="22.140625" style="91" customWidth="1"/>
    <col min="11524" max="11525" width="17" style="91" customWidth="1"/>
    <col min="11526" max="11526" width="25" style="91" customWidth="1"/>
    <col min="11527" max="11527" width="17.42578125" style="91" customWidth="1"/>
    <col min="11528" max="11528" width="51.42578125" style="91" customWidth="1"/>
    <col min="11529" max="11529" width="18.42578125" style="91" customWidth="1"/>
    <col min="11530" max="11530" width="28.85546875" style="91" customWidth="1"/>
    <col min="11531" max="11533" width="25.140625" style="91" customWidth="1"/>
    <col min="11534" max="11534" width="30.85546875" style="91" customWidth="1"/>
    <col min="11535" max="11535" width="6" style="91" customWidth="1"/>
    <col min="11536" max="11536" width="11" style="91" customWidth="1"/>
    <col min="11537" max="11537" width="5.85546875" style="91" customWidth="1"/>
    <col min="11538" max="11538" width="14.7109375" style="91" customWidth="1"/>
    <col min="11539" max="11539" width="11" style="91" customWidth="1"/>
    <col min="11540" max="11544" width="11.42578125" style="91" customWidth="1"/>
    <col min="11545" max="11777" width="11" style="91"/>
    <col min="11778" max="11778" width="24" style="91" customWidth="1"/>
    <col min="11779" max="11779" width="22.140625" style="91" customWidth="1"/>
    <col min="11780" max="11781" width="17" style="91" customWidth="1"/>
    <col min="11782" max="11782" width="25" style="91" customWidth="1"/>
    <col min="11783" max="11783" width="17.42578125" style="91" customWidth="1"/>
    <col min="11784" max="11784" width="51.42578125" style="91" customWidth="1"/>
    <col min="11785" max="11785" width="18.42578125" style="91" customWidth="1"/>
    <col min="11786" max="11786" width="28.85546875" style="91" customWidth="1"/>
    <col min="11787" max="11789" width="25.140625" style="91" customWidth="1"/>
    <col min="11790" max="11790" width="30.85546875" style="91" customWidth="1"/>
    <col min="11791" max="11791" width="6" style="91" customWidth="1"/>
    <col min="11792" max="11792" width="11" style="91" customWidth="1"/>
    <col min="11793" max="11793" width="5.85546875" style="91" customWidth="1"/>
    <col min="11794" max="11794" width="14.7109375" style="91" customWidth="1"/>
    <col min="11795" max="11795" width="11" style="91" customWidth="1"/>
    <col min="11796" max="11800" width="11.42578125" style="91" customWidth="1"/>
    <col min="11801" max="12033" width="11" style="91"/>
    <col min="12034" max="12034" width="24" style="91" customWidth="1"/>
    <col min="12035" max="12035" width="22.140625" style="91" customWidth="1"/>
    <col min="12036" max="12037" width="17" style="91" customWidth="1"/>
    <col min="12038" max="12038" width="25" style="91" customWidth="1"/>
    <col min="12039" max="12039" width="17.42578125" style="91" customWidth="1"/>
    <col min="12040" max="12040" width="51.42578125" style="91" customWidth="1"/>
    <col min="12041" max="12041" width="18.42578125" style="91" customWidth="1"/>
    <col min="12042" max="12042" width="28.85546875" style="91" customWidth="1"/>
    <col min="12043" max="12045" width="25.140625" style="91" customWidth="1"/>
    <col min="12046" max="12046" width="30.85546875" style="91" customWidth="1"/>
    <col min="12047" max="12047" width="6" style="91" customWidth="1"/>
    <col min="12048" max="12048" width="11" style="91" customWidth="1"/>
    <col min="12049" max="12049" width="5.85546875" style="91" customWidth="1"/>
    <col min="12050" max="12050" width="14.7109375" style="91" customWidth="1"/>
    <col min="12051" max="12051" width="11" style="91" customWidth="1"/>
    <col min="12052" max="12056" width="11.42578125" style="91" customWidth="1"/>
    <col min="12057" max="12289" width="11" style="91"/>
    <col min="12290" max="12290" width="24" style="91" customWidth="1"/>
    <col min="12291" max="12291" width="22.140625" style="91" customWidth="1"/>
    <col min="12292" max="12293" width="17" style="91" customWidth="1"/>
    <col min="12294" max="12294" width="25" style="91" customWidth="1"/>
    <col min="12295" max="12295" width="17.42578125" style="91" customWidth="1"/>
    <col min="12296" max="12296" width="51.42578125" style="91" customWidth="1"/>
    <col min="12297" max="12297" width="18.42578125" style="91" customWidth="1"/>
    <col min="12298" max="12298" width="28.85546875" style="91" customWidth="1"/>
    <col min="12299" max="12301" width="25.140625" style="91" customWidth="1"/>
    <col min="12302" max="12302" width="30.85546875" style="91" customWidth="1"/>
    <col min="12303" max="12303" width="6" style="91" customWidth="1"/>
    <col min="12304" max="12304" width="11" style="91" customWidth="1"/>
    <col min="12305" max="12305" width="5.85546875" style="91" customWidth="1"/>
    <col min="12306" max="12306" width="14.7109375" style="91" customWidth="1"/>
    <col min="12307" max="12307" width="11" style="91" customWidth="1"/>
    <col min="12308" max="12312" width="11.42578125" style="91" customWidth="1"/>
    <col min="12313" max="12545" width="11" style="91"/>
    <col min="12546" max="12546" width="24" style="91" customWidth="1"/>
    <col min="12547" max="12547" width="22.140625" style="91" customWidth="1"/>
    <col min="12548" max="12549" width="17" style="91" customWidth="1"/>
    <col min="12550" max="12550" width="25" style="91" customWidth="1"/>
    <col min="12551" max="12551" width="17.42578125" style="91" customWidth="1"/>
    <col min="12552" max="12552" width="51.42578125" style="91" customWidth="1"/>
    <col min="12553" max="12553" width="18.42578125" style="91" customWidth="1"/>
    <col min="12554" max="12554" width="28.85546875" style="91" customWidth="1"/>
    <col min="12555" max="12557" width="25.140625" style="91" customWidth="1"/>
    <col min="12558" max="12558" width="30.85546875" style="91" customWidth="1"/>
    <col min="12559" max="12559" width="6" style="91" customWidth="1"/>
    <col min="12560" max="12560" width="11" style="91" customWidth="1"/>
    <col min="12561" max="12561" width="5.85546875" style="91" customWidth="1"/>
    <col min="12562" max="12562" width="14.7109375" style="91" customWidth="1"/>
    <col min="12563" max="12563" width="11" style="91" customWidth="1"/>
    <col min="12564" max="12568" width="11.42578125" style="91" customWidth="1"/>
    <col min="12569" max="12801" width="11" style="91"/>
    <col min="12802" max="12802" width="24" style="91" customWidth="1"/>
    <col min="12803" max="12803" width="22.140625" style="91" customWidth="1"/>
    <col min="12804" max="12805" width="17" style="91" customWidth="1"/>
    <col min="12806" max="12806" width="25" style="91" customWidth="1"/>
    <col min="12807" max="12807" width="17.42578125" style="91" customWidth="1"/>
    <col min="12808" max="12808" width="51.42578125" style="91" customWidth="1"/>
    <col min="12809" max="12809" width="18.42578125" style="91" customWidth="1"/>
    <col min="12810" max="12810" width="28.85546875" style="91" customWidth="1"/>
    <col min="12811" max="12813" width="25.140625" style="91" customWidth="1"/>
    <col min="12814" max="12814" width="30.85546875" style="91" customWidth="1"/>
    <col min="12815" max="12815" width="6" style="91" customWidth="1"/>
    <col min="12816" max="12816" width="11" style="91" customWidth="1"/>
    <col min="12817" max="12817" width="5.85546875" style="91" customWidth="1"/>
    <col min="12818" max="12818" width="14.7109375" style="91" customWidth="1"/>
    <col min="12819" max="12819" width="11" style="91" customWidth="1"/>
    <col min="12820" max="12824" width="11.42578125" style="91" customWidth="1"/>
    <col min="12825" max="13057" width="11" style="91"/>
    <col min="13058" max="13058" width="24" style="91" customWidth="1"/>
    <col min="13059" max="13059" width="22.140625" style="91" customWidth="1"/>
    <col min="13060" max="13061" width="17" style="91" customWidth="1"/>
    <col min="13062" max="13062" width="25" style="91" customWidth="1"/>
    <col min="13063" max="13063" width="17.42578125" style="91" customWidth="1"/>
    <col min="13064" max="13064" width="51.42578125" style="91" customWidth="1"/>
    <col min="13065" max="13065" width="18.42578125" style="91" customWidth="1"/>
    <col min="13066" max="13066" width="28.85546875" style="91" customWidth="1"/>
    <col min="13067" max="13069" width="25.140625" style="91" customWidth="1"/>
    <col min="13070" max="13070" width="30.85546875" style="91" customWidth="1"/>
    <col min="13071" max="13071" width="6" style="91" customWidth="1"/>
    <col min="13072" max="13072" width="11" style="91" customWidth="1"/>
    <col min="13073" max="13073" width="5.85546875" style="91" customWidth="1"/>
    <col min="13074" max="13074" width="14.7109375" style="91" customWidth="1"/>
    <col min="13075" max="13075" width="11" style="91" customWidth="1"/>
    <col min="13076" max="13080" width="11.42578125" style="91" customWidth="1"/>
    <col min="13081" max="13313" width="11" style="91"/>
    <col min="13314" max="13314" width="24" style="91" customWidth="1"/>
    <col min="13315" max="13315" width="22.140625" style="91" customWidth="1"/>
    <col min="13316" max="13317" width="17" style="91" customWidth="1"/>
    <col min="13318" max="13318" width="25" style="91" customWidth="1"/>
    <col min="13319" max="13319" width="17.42578125" style="91" customWidth="1"/>
    <col min="13320" max="13320" width="51.42578125" style="91" customWidth="1"/>
    <col min="13321" max="13321" width="18.42578125" style="91" customWidth="1"/>
    <col min="13322" max="13322" width="28.85546875" style="91" customWidth="1"/>
    <col min="13323" max="13325" width="25.140625" style="91" customWidth="1"/>
    <col min="13326" max="13326" width="30.85546875" style="91" customWidth="1"/>
    <col min="13327" max="13327" width="6" style="91" customWidth="1"/>
    <col min="13328" max="13328" width="11" style="91" customWidth="1"/>
    <col min="13329" max="13329" width="5.85546875" style="91" customWidth="1"/>
    <col min="13330" max="13330" width="14.7109375" style="91" customWidth="1"/>
    <col min="13331" max="13331" width="11" style="91" customWidth="1"/>
    <col min="13332" max="13336" width="11.42578125" style="91" customWidth="1"/>
    <col min="13337" max="13569" width="11" style="91"/>
    <col min="13570" max="13570" width="24" style="91" customWidth="1"/>
    <col min="13571" max="13571" width="22.140625" style="91" customWidth="1"/>
    <col min="13572" max="13573" width="17" style="91" customWidth="1"/>
    <col min="13574" max="13574" width="25" style="91" customWidth="1"/>
    <col min="13575" max="13575" width="17.42578125" style="91" customWidth="1"/>
    <col min="13576" max="13576" width="51.42578125" style="91" customWidth="1"/>
    <col min="13577" max="13577" width="18.42578125" style="91" customWidth="1"/>
    <col min="13578" max="13578" width="28.85546875" style="91" customWidth="1"/>
    <col min="13579" max="13581" width="25.140625" style="91" customWidth="1"/>
    <col min="13582" max="13582" width="30.85546875" style="91" customWidth="1"/>
    <col min="13583" max="13583" width="6" style="91" customWidth="1"/>
    <col min="13584" max="13584" width="11" style="91" customWidth="1"/>
    <col min="13585" max="13585" width="5.85546875" style="91" customWidth="1"/>
    <col min="13586" max="13586" width="14.7109375" style="91" customWidth="1"/>
    <col min="13587" max="13587" width="11" style="91" customWidth="1"/>
    <col min="13588" max="13592" width="11.42578125" style="91" customWidth="1"/>
    <col min="13593" max="13825" width="11" style="91"/>
    <col min="13826" max="13826" width="24" style="91" customWidth="1"/>
    <col min="13827" max="13827" width="22.140625" style="91" customWidth="1"/>
    <col min="13828" max="13829" width="17" style="91" customWidth="1"/>
    <col min="13830" max="13830" width="25" style="91" customWidth="1"/>
    <col min="13831" max="13831" width="17.42578125" style="91" customWidth="1"/>
    <col min="13832" max="13832" width="51.42578125" style="91" customWidth="1"/>
    <col min="13833" max="13833" width="18.42578125" style="91" customWidth="1"/>
    <col min="13834" max="13834" width="28.85546875" style="91" customWidth="1"/>
    <col min="13835" max="13837" width="25.140625" style="91" customWidth="1"/>
    <col min="13838" max="13838" width="30.85546875" style="91" customWidth="1"/>
    <col min="13839" max="13839" width="6" style="91" customWidth="1"/>
    <col min="13840" max="13840" width="11" style="91" customWidth="1"/>
    <col min="13841" max="13841" width="5.85546875" style="91" customWidth="1"/>
    <col min="13842" max="13842" width="14.7109375" style="91" customWidth="1"/>
    <col min="13843" max="13843" width="11" style="91" customWidth="1"/>
    <col min="13844" max="13848" width="11.42578125" style="91" customWidth="1"/>
    <col min="13849" max="14081" width="11" style="91"/>
    <col min="14082" max="14082" width="24" style="91" customWidth="1"/>
    <col min="14083" max="14083" width="22.140625" style="91" customWidth="1"/>
    <col min="14084" max="14085" width="17" style="91" customWidth="1"/>
    <col min="14086" max="14086" width="25" style="91" customWidth="1"/>
    <col min="14087" max="14087" width="17.42578125" style="91" customWidth="1"/>
    <col min="14088" max="14088" width="51.42578125" style="91" customWidth="1"/>
    <col min="14089" max="14089" width="18.42578125" style="91" customWidth="1"/>
    <col min="14090" max="14090" width="28.85546875" style="91" customWidth="1"/>
    <col min="14091" max="14093" width="25.140625" style="91" customWidth="1"/>
    <col min="14094" max="14094" width="30.85546875" style="91" customWidth="1"/>
    <col min="14095" max="14095" width="6" style="91" customWidth="1"/>
    <col min="14096" max="14096" width="11" style="91" customWidth="1"/>
    <col min="14097" max="14097" width="5.85546875" style="91" customWidth="1"/>
    <col min="14098" max="14098" width="14.7109375" style="91" customWidth="1"/>
    <col min="14099" max="14099" width="11" style="91" customWidth="1"/>
    <col min="14100" max="14104" width="11.42578125" style="91" customWidth="1"/>
    <col min="14105" max="14337" width="11" style="91"/>
    <col min="14338" max="14338" width="24" style="91" customWidth="1"/>
    <col min="14339" max="14339" width="22.140625" style="91" customWidth="1"/>
    <col min="14340" max="14341" width="17" style="91" customWidth="1"/>
    <col min="14342" max="14342" width="25" style="91" customWidth="1"/>
    <col min="14343" max="14343" width="17.42578125" style="91" customWidth="1"/>
    <col min="14344" max="14344" width="51.42578125" style="91" customWidth="1"/>
    <col min="14345" max="14345" width="18.42578125" style="91" customWidth="1"/>
    <col min="14346" max="14346" width="28.85546875" style="91" customWidth="1"/>
    <col min="14347" max="14349" width="25.140625" style="91" customWidth="1"/>
    <col min="14350" max="14350" width="30.85546875" style="91" customWidth="1"/>
    <col min="14351" max="14351" width="6" style="91" customWidth="1"/>
    <col min="14352" max="14352" width="11" style="91" customWidth="1"/>
    <col min="14353" max="14353" width="5.85546875" style="91" customWidth="1"/>
    <col min="14354" max="14354" width="14.7109375" style="91" customWidth="1"/>
    <col min="14355" max="14355" width="11" style="91" customWidth="1"/>
    <col min="14356" max="14360" width="11.42578125" style="91" customWidth="1"/>
    <col min="14361" max="14593" width="11" style="91"/>
    <col min="14594" max="14594" width="24" style="91" customWidth="1"/>
    <col min="14595" max="14595" width="22.140625" style="91" customWidth="1"/>
    <col min="14596" max="14597" width="17" style="91" customWidth="1"/>
    <col min="14598" max="14598" width="25" style="91" customWidth="1"/>
    <col min="14599" max="14599" width="17.42578125" style="91" customWidth="1"/>
    <col min="14600" max="14600" width="51.42578125" style="91" customWidth="1"/>
    <col min="14601" max="14601" width="18.42578125" style="91" customWidth="1"/>
    <col min="14602" max="14602" width="28.85546875" style="91" customWidth="1"/>
    <col min="14603" max="14605" width="25.140625" style="91" customWidth="1"/>
    <col min="14606" max="14606" width="30.85546875" style="91" customWidth="1"/>
    <col min="14607" max="14607" width="6" style="91" customWidth="1"/>
    <col min="14608" max="14608" width="11" style="91" customWidth="1"/>
    <col min="14609" max="14609" width="5.85546875" style="91" customWidth="1"/>
    <col min="14610" max="14610" width="14.7109375" style="91" customWidth="1"/>
    <col min="14611" max="14611" width="11" style="91" customWidth="1"/>
    <col min="14612" max="14616" width="11.42578125" style="91" customWidth="1"/>
    <col min="14617" max="14849" width="11" style="91"/>
    <col min="14850" max="14850" width="24" style="91" customWidth="1"/>
    <col min="14851" max="14851" width="22.140625" style="91" customWidth="1"/>
    <col min="14852" max="14853" width="17" style="91" customWidth="1"/>
    <col min="14854" max="14854" width="25" style="91" customWidth="1"/>
    <col min="14855" max="14855" width="17.42578125" style="91" customWidth="1"/>
    <col min="14856" max="14856" width="51.42578125" style="91" customWidth="1"/>
    <col min="14857" max="14857" width="18.42578125" style="91" customWidth="1"/>
    <col min="14858" max="14858" width="28.85546875" style="91" customWidth="1"/>
    <col min="14859" max="14861" width="25.140625" style="91" customWidth="1"/>
    <col min="14862" max="14862" width="30.85546875" style="91" customWidth="1"/>
    <col min="14863" max="14863" width="6" style="91" customWidth="1"/>
    <col min="14864" max="14864" width="11" style="91" customWidth="1"/>
    <col min="14865" max="14865" width="5.85546875" style="91" customWidth="1"/>
    <col min="14866" max="14866" width="14.7109375" style="91" customWidth="1"/>
    <col min="14867" max="14867" width="11" style="91" customWidth="1"/>
    <col min="14868" max="14872" width="11.42578125" style="91" customWidth="1"/>
    <col min="14873" max="15105" width="11" style="91"/>
    <col min="15106" max="15106" width="24" style="91" customWidth="1"/>
    <col min="15107" max="15107" width="22.140625" style="91" customWidth="1"/>
    <col min="15108" max="15109" width="17" style="91" customWidth="1"/>
    <col min="15110" max="15110" width="25" style="91" customWidth="1"/>
    <col min="15111" max="15111" width="17.42578125" style="91" customWidth="1"/>
    <col min="15112" max="15112" width="51.42578125" style="91" customWidth="1"/>
    <col min="15113" max="15113" width="18.42578125" style="91" customWidth="1"/>
    <col min="15114" max="15114" width="28.85546875" style="91" customWidth="1"/>
    <col min="15115" max="15117" width="25.140625" style="91" customWidth="1"/>
    <col min="15118" max="15118" width="30.85546875" style="91" customWidth="1"/>
    <col min="15119" max="15119" width="6" style="91" customWidth="1"/>
    <col min="15120" max="15120" width="11" style="91" customWidth="1"/>
    <col min="15121" max="15121" width="5.85546875" style="91" customWidth="1"/>
    <col min="15122" max="15122" width="14.7109375" style="91" customWidth="1"/>
    <col min="15123" max="15123" width="11" style="91" customWidth="1"/>
    <col min="15124" max="15128" width="11.42578125" style="91" customWidth="1"/>
    <col min="15129" max="15361" width="11" style="91"/>
    <col min="15362" max="15362" width="24" style="91" customWidth="1"/>
    <col min="15363" max="15363" width="22.140625" style="91" customWidth="1"/>
    <col min="15364" max="15365" width="17" style="91" customWidth="1"/>
    <col min="15366" max="15366" width="25" style="91" customWidth="1"/>
    <col min="15367" max="15367" width="17.42578125" style="91" customWidth="1"/>
    <col min="15368" max="15368" width="51.42578125" style="91" customWidth="1"/>
    <col min="15369" max="15369" width="18.42578125" style="91" customWidth="1"/>
    <col min="15370" max="15370" width="28.85546875" style="91" customWidth="1"/>
    <col min="15371" max="15373" width="25.140625" style="91" customWidth="1"/>
    <col min="15374" max="15374" width="30.85546875" style="91" customWidth="1"/>
    <col min="15375" max="15375" width="6" style="91" customWidth="1"/>
    <col min="15376" max="15376" width="11" style="91" customWidth="1"/>
    <col min="15377" max="15377" width="5.85546875" style="91" customWidth="1"/>
    <col min="15378" max="15378" width="14.7109375" style="91" customWidth="1"/>
    <col min="15379" max="15379" width="11" style="91" customWidth="1"/>
    <col min="15380" max="15384" width="11.42578125" style="91" customWidth="1"/>
    <col min="15385" max="15617" width="11" style="91"/>
    <col min="15618" max="15618" width="24" style="91" customWidth="1"/>
    <col min="15619" max="15619" width="22.140625" style="91" customWidth="1"/>
    <col min="15620" max="15621" width="17" style="91" customWidth="1"/>
    <col min="15622" max="15622" width="25" style="91" customWidth="1"/>
    <col min="15623" max="15623" width="17.42578125" style="91" customWidth="1"/>
    <col min="15624" max="15624" width="51.42578125" style="91" customWidth="1"/>
    <col min="15625" max="15625" width="18.42578125" style="91" customWidth="1"/>
    <col min="15626" max="15626" width="28.85546875" style="91" customWidth="1"/>
    <col min="15627" max="15629" width="25.140625" style="91" customWidth="1"/>
    <col min="15630" max="15630" width="30.85546875" style="91" customWidth="1"/>
    <col min="15631" max="15631" width="6" style="91" customWidth="1"/>
    <col min="15632" max="15632" width="11" style="91" customWidth="1"/>
    <col min="15633" max="15633" width="5.85546875" style="91" customWidth="1"/>
    <col min="15634" max="15634" width="14.7109375" style="91" customWidth="1"/>
    <col min="15635" max="15635" width="11" style="91" customWidth="1"/>
    <col min="15636" max="15640" width="11.42578125" style="91" customWidth="1"/>
    <col min="15641" max="15873" width="11" style="91"/>
    <col min="15874" max="15874" width="24" style="91" customWidth="1"/>
    <col min="15875" max="15875" width="22.140625" style="91" customWidth="1"/>
    <col min="15876" max="15877" width="17" style="91" customWidth="1"/>
    <col min="15878" max="15878" width="25" style="91" customWidth="1"/>
    <col min="15879" max="15879" width="17.42578125" style="91" customWidth="1"/>
    <col min="15880" max="15880" width="51.42578125" style="91" customWidth="1"/>
    <col min="15881" max="15881" width="18.42578125" style="91" customWidth="1"/>
    <col min="15882" max="15882" width="28.85546875" style="91" customWidth="1"/>
    <col min="15883" max="15885" width="25.140625" style="91" customWidth="1"/>
    <col min="15886" max="15886" width="30.85546875" style="91" customWidth="1"/>
    <col min="15887" max="15887" width="6" style="91" customWidth="1"/>
    <col min="15888" max="15888" width="11" style="91" customWidth="1"/>
    <col min="15889" max="15889" width="5.85546875" style="91" customWidth="1"/>
    <col min="15890" max="15890" width="14.7109375" style="91" customWidth="1"/>
    <col min="15891" max="15891" width="11" style="91" customWidth="1"/>
    <col min="15892" max="15896" width="11.42578125" style="91" customWidth="1"/>
    <col min="15897" max="16129" width="11" style="91"/>
    <col min="16130" max="16130" width="24" style="91" customWidth="1"/>
    <col min="16131" max="16131" width="22.140625" style="91" customWidth="1"/>
    <col min="16132" max="16133" width="17" style="91" customWidth="1"/>
    <col min="16134" max="16134" width="25" style="91" customWidth="1"/>
    <col min="16135" max="16135" width="17.42578125" style="91" customWidth="1"/>
    <col min="16136" max="16136" width="51.42578125" style="91" customWidth="1"/>
    <col min="16137" max="16137" width="18.42578125" style="91" customWidth="1"/>
    <col min="16138" max="16138" width="28.85546875" style="91" customWidth="1"/>
    <col min="16139" max="16141" width="25.140625" style="91" customWidth="1"/>
    <col min="16142" max="16142" width="30.85546875" style="91" customWidth="1"/>
    <col min="16143" max="16143" width="6" style="91" customWidth="1"/>
    <col min="16144" max="16144" width="11" style="91" customWidth="1"/>
    <col min="16145" max="16145" width="5.85546875" style="91" customWidth="1"/>
    <col min="16146" max="16146" width="14.7109375" style="91" customWidth="1"/>
    <col min="16147" max="16147" width="11" style="91" customWidth="1"/>
    <col min="16148" max="16152" width="11.42578125" style="91" customWidth="1"/>
    <col min="16153" max="16384" width="11" style="91"/>
  </cols>
  <sheetData>
    <row r="1" spans="1:29" ht="62.25" customHeight="1">
      <c r="A1" s="639"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39"/>
      <c r="C1" s="639"/>
      <c r="D1" s="639"/>
      <c r="E1" s="639"/>
      <c r="F1" s="639"/>
      <c r="G1" s="639"/>
      <c r="H1" s="639"/>
      <c r="I1" s="639"/>
      <c r="J1" s="639"/>
      <c r="K1" s="639"/>
      <c r="L1" s="639"/>
      <c r="M1" s="639"/>
      <c r="N1" s="639"/>
      <c r="Q1" s="431">
        <v>1957</v>
      </c>
      <c r="R1" s="432">
        <v>155.4</v>
      </c>
    </row>
    <row r="2" spans="1:29" ht="62.25" customHeight="1">
      <c r="A2" s="639"/>
      <c r="B2" s="639"/>
      <c r="C2" s="639"/>
      <c r="D2" s="639"/>
      <c r="E2" s="639"/>
      <c r="F2" s="639"/>
      <c r="G2" s="639"/>
      <c r="H2" s="639"/>
      <c r="I2" s="639"/>
      <c r="J2" s="639"/>
      <c r="K2" s="639"/>
      <c r="L2" s="639"/>
      <c r="M2" s="639"/>
      <c r="N2" s="639"/>
      <c r="Q2" s="431">
        <v>1958</v>
      </c>
      <c r="R2" s="432">
        <v>155.4</v>
      </c>
    </row>
    <row r="3" spans="1:29">
      <c r="A3" s="92"/>
      <c r="B3" s="92"/>
      <c r="C3" s="92"/>
      <c r="D3" s="92"/>
      <c r="E3" s="92"/>
      <c r="F3" s="92"/>
      <c r="G3" s="92"/>
      <c r="H3" s="92"/>
      <c r="I3" s="92"/>
      <c r="J3" s="92"/>
      <c r="K3" s="92"/>
      <c r="L3" s="92"/>
      <c r="M3" s="92"/>
      <c r="N3" s="92"/>
      <c r="Q3" s="431">
        <v>1959</v>
      </c>
      <c r="R3" s="432">
        <v>155.4</v>
      </c>
    </row>
    <row r="4" spans="1:29" ht="38.25" customHeight="1">
      <c r="A4" s="640" t="s">
        <v>114</v>
      </c>
      <c r="B4" s="640"/>
      <c r="C4" s="640"/>
      <c r="D4" s="640"/>
      <c r="E4" s="640"/>
      <c r="F4" s="640"/>
      <c r="G4" s="640"/>
      <c r="H4" s="640"/>
      <c r="I4" s="640"/>
      <c r="J4" s="640"/>
      <c r="K4" s="640"/>
      <c r="L4" s="640"/>
      <c r="M4" s="640"/>
      <c r="N4" s="640"/>
      <c r="Q4" s="431">
        <v>1960</v>
      </c>
      <c r="R4" s="432">
        <v>198</v>
      </c>
    </row>
    <row r="5" spans="1:29" ht="13.5" thickBot="1">
      <c r="Q5" s="431">
        <v>1961</v>
      </c>
      <c r="R5" s="432"/>
    </row>
    <row r="6" spans="1:29" ht="73.5" customHeight="1" thickBot="1">
      <c r="A6" s="93" t="s">
        <v>115</v>
      </c>
      <c r="B6" s="93" t="s">
        <v>116</v>
      </c>
      <c r="C6" s="641" t="s">
        <v>117</v>
      </c>
      <c r="D6" s="642"/>
      <c r="E6" s="315" t="s">
        <v>118</v>
      </c>
      <c r="F6" s="641" t="s">
        <v>119</v>
      </c>
      <c r="G6" s="714"/>
      <c r="H6" s="642"/>
      <c r="I6" s="641" t="s">
        <v>120</v>
      </c>
      <c r="J6" s="643"/>
      <c r="K6" s="94" t="s">
        <v>121</v>
      </c>
      <c r="Q6" s="431">
        <v>1962</v>
      </c>
      <c r="R6" s="432">
        <v>300</v>
      </c>
    </row>
    <row r="7" spans="1:29" ht="73.5" customHeight="1">
      <c r="A7" s="644" t="s">
        <v>122</v>
      </c>
      <c r="B7" s="646" t="s">
        <v>123</v>
      </c>
      <c r="C7" s="648">
        <v>3</v>
      </c>
      <c r="D7" s="650">
        <v>41805</v>
      </c>
      <c r="E7" s="652">
        <v>2</v>
      </c>
      <c r="F7" s="627" t="s">
        <v>124</v>
      </c>
      <c r="G7" s="715"/>
      <c r="H7" s="628"/>
      <c r="I7" s="627" t="s">
        <v>125</v>
      </c>
      <c r="J7" s="631"/>
      <c r="K7" s="633">
        <v>1252.8900000000001</v>
      </c>
      <c r="Q7" s="431">
        <v>1963</v>
      </c>
      <c r="R7" s="433">
        <v>420</v>
      </c>
    </row>
    <row r="8" spans="1:29" ht="141.75" customHeight="1" thickBot="1">
      <c r="A8" s="645"/>
      <c r="B8" s="647"/>
      <c r="C8" s="649"/>
      <c r="D8" s="651"/>
      <c r="E8" s="653"/>
      <c r="F8" s="629"/>
      <c r="G8" s="716"/>
      <c r="H8" s="630"/>
      <c r="I8" s="629"/>
      <c r="J8" s="632"/>
      <c r="K8" s="634"/>
      <c r="L8" s="95"/>
      <c r="M8" s="159"/>
      <c r="N8" s="95"/>
      <c r="Q8" s="431">
        <v>1964</v>
      </c>
      <c r="R8" s="433">
        <v>420</v>
      </c>
    </row>
    <row r="9" spans="1:29" ht="24" customHeight="1">
      <c r="A9" s="96"/>
      <c r="B9" s="96"/>
      <c r="C9" s="96"/>
      <c r="D9" s="96"/>
      <c r="E9" s="96"/>
      <c r="F9" s="96"/>
      <c r="G9" s="96"/>
      <c r="H9" s="96"/>
      <c r="I9" s="96"/>
      <c r="J9" s="96"/>
      <c r="K9" s="96"/>
      <c r="L9" s="96"/>
      <c r="M9" s="96"/>
      <c r="Q9" s="431">
        <v>1965</v>
      </c>
      <c r="R9" s="433">
        <v>420</v>
      </c>
      <c r="S9" s="97"/>
      <c r="Y9" s="97"/>
      <c r="Z9" s="97"/>
      <c r="AA9" s="97"/>
      <c r="AB9" s="97"/>
      <c r="AC9" s="97"/>
    </row>
    <row r="10" spans="1:29" ht="12.75" hidden="1" customHeight="1">
      <c r="A10" s="98"/>
      <c r="B10" s="98"/>
      <c r="E10" s="96"/>
      <c r="F10" s="99"/>
      <c r="G10" s="99"/>
      <c r="H10" s="99"/>
      <c r="Q10" s="431">
        <v>1966</v>
      </c>
      <c r="R10" s="433">
        <v>420</v>
      </c>
      <c r="S10" s="97"/>
      <c r="Y10" s="97"/>
      <c r="Z10" s="97"/>
      <c r="AA10" s="97"/>
      <c r="AB10" s="97"/>
    </row>
    <row r="11" spans="1:29" ht="12.75" hidden="1" customHeight="1">
      <c r="A11" s="98"/>
      <c r="B11" s="98"/>
      <c r="C11" s="100"/>
      <c r="D11" s="100"/>
      <c r="E11" s="96"/>
      <c r="F11" s="101"/>
      <c r="G11" s="101"/>
      <c r="H11" s="101"/>
      <c r="Q11" s="431">
        <v>1967</v>
      </c>
      <c r="R11" s="433">
        <v>420</v>
      </c>
      <c r="S11" s="97"/>
      <c r="Y11" s="97"/>
      <c r="Z11" s="97"/>
      <c r="AA11" s="97"/>
      <c r="AB11" s="97"/>
    </row>
    <row r="12" spans="1:29" hidden="1">
      <c r="A12" s="98"/>
      <c r="B12" s="98"/>
      <c r="C12" s="100"/>
      <c r="D12" s="100"/>
      <c r="E12" s="96"/>
      <c r="F12" s="102"/>
      <c r="G12" s="102"/>
      <c r="H12" s="102"/>
      <c r="Q12" s="431">
        <v>1968</v>
      </c>
      <c r="R12" s="433">
        <v>420</v>
      </c>
      <c r="S12" s="97"/>
      <c r="Y12" s="97"/>
      <c r="Z12" s="97"/>
      <c r="AA12" s="97"/>
      <c r="AB12" s="97"/>
      <c r="AC12" s="97"/>
    </row>
    <row r="13" spans="1:29" hidden="1">
      <c r="A13" s="98"/>
      <c r="B13" s="98"/>
      <c r="C13" s="98"/>
      <c r="D13" s="98"/>
      <c r="E13" s="103"/>
      <c r="F13" s="104"/>
      <c r="G13" s="104"/>
      <c r="H13" s="104"/>
      <c r="Q13" s="431">
        <v>1969</v>
      </c>
      <c r="R13" s="433">
        <v>519</v>
      </c>
      <c r="S13" s="97"/>
      <c r="Y13" s="97"/>
      <c r="Z13" s="97"/>
      <c r="AA13" s="97"/>
      <c r="AB13" s="97"/>
      <c r="AC13" s="97"/>
    </row>
    <row r="14" spans="1:29" hidden="1">
      <c r="A14" s="98"/>
      <c r="B14" s="98"/>
      <c r="C14" s="98"/>
      <c r="D14" s="98"/>
      <c r="E14" s="105"/>
      <c r="F14" s="102"/>
      <c r="G14" s="102"/>
      <c r="H14" s="102"/>
      <c r="N14" s="106"/>
      <c r="Q14" s="431">
        <v>1970</v>
      </c>
      <c r="R14" s="433">
        <v>519</v>
      </c>
      <c r="S14" s="97"/>
      <c r="Y14" s="97"/>
      <c r="Z14" s="97"/>
      <c r="AA14" s="97"/>
      <c r="AB14" s="97"/>
      <c r="AC14" s="97"/>
    </row>
    <row r="15" spans="1:29" hidden="1">
      <c r="A15" s="98"/>
      <c r="B15" s="98"/>
      <c r="C15" s="98"/>
      <c r="D15" s="98"/>
      <c r="E15" s="107"/>
      <c r="F15" s="102"/>
      <c r="G15" s="102"/>
      <c r="H15" s="102"/>
      <c r="Q15" s="431">
        <v>1971</v>
      </c>
      <c r="R15" s="433">
        <v>519</v>
      </c>
      <c r="S15" s="97"/>
      <c r="Y15" s="97"/>
      <c r="Z15" s="97"/>
      <c r="AA15" s="97"/>
      <c r="AB15" s="97"/>
      <c r="AC15" s="97"/>
    </row>
    <row r="16" spans="1:29" hidden="1">
      <c r="A16" s="98"/>
      <c r="B16" s="98"/>
      <c r="C16" s="108"/>
      <c r="D16" s="108"/>
      <c r="E16" s="108"/>
      <c r="F16" s="104"/>
      <c r="G16" s="104"/>
      <c r="H16" s="104"/>
      <c r="Q16" s="431">
        <v>1972</v>
      </c>
      <c r="R16" s="432">
        <v>660</v>
      </c>
      <c r="S16" s="97"/>
      <c r="Y16" s="97"/>
      <c r="Z16" s="97"/>
      <c r="AA16" s="97"/>
      <c r="AB16" s="97"/>
      <c r="AC16" s="97"/>
    </row>
    <row r="17" spans="1:30" hidden="1">
      <c r="A17" s="98"/>
      <c r="B17" s="98"/>
      <c r="C17" s="105"/>
      <c r="D17" s="105"/>
      <c r="E17" s="105"/>
      <c r="F17" s="109"/>
      <c r="G17" s="109"/>
      <c r="H17" s="109"/>
      <c r="Q17" s="431">
        <v>1973</v>
      </c>
      <c r="R17" s="432">
        <v>660</v>
      </c>
      <c r="S17" s="97"/>
      <c r="Y17" s="97"/>
      <c r="Z17" s="97"/>
      <c r="AA17" s="97"/>
      <c r="AB17" s="97"/>
      <c r="AC17" s="97"/>
    </row>
    <row r="18" spans="1:30">
      <c r="A18" s="105"/>
      <c r="B18" s="105"/>
      <c r="C18" s="105"/>
      <c r="D18" s="105"/>
      <c r="E18" s="110"/>
      <c r="F18" s="109"/>
      <c r="G18" s="109"/>
      <c r="H18" s="109"/>
      <c r="I18" s="105"/>
      <c r="J18" s="105"/>
      <c r="K18" s="105"/>
      <c r="L18" s="105"/>
      <c r="M18" s="105"/>
      <c r="N18" s="105"/>
      <c r="Q18" s="431">
        <v>1974</v>
      </c>
      <c r="R18" s="432">
        <v>900</v>
      </c>
      <c r="S18" s="97"/>
      <c r="Y18" s="97"/>
      <c r="Z18" s="97"/>
      <c r="AA18" s="97"/>
      <c r="AB18" s="97"/>
      <c r="AC18" s="97"/>
    </row>
    <row r="19" spans="1:30" ht="12.75" customHeight="1">
      <c r="A19" s="111" t="s">
        <v>45</v>
      </c>
      <c r="B19" s="112">
        <v>1</v>
      </c>
      <c r="C19" s="635" t="e">
        <f>VLOOKUP(B19,Conformación!$A$5:$N$129,2,FALSE)</f>
        <v>#N/A</v>
      </c>
      <c r="D19" s="635"/>
      <c r="E19" s="635"/>
      <c r="F19" s="635"/>
      <c r="G19" s="635"/>
      <c r="H19" s="635"/>
      <c r="I19" s="635"/>
      <c r="J19" s="635"/>
      <c r="K19" s="309"/>
      <c r="L19" s="309"/>
      <c r="M19" s="309"/>
      <c r="N19" s="309"/>
      <c r="Q19" s="431">
        <v>1975</v>
      </c>
      <c r="R19" s="432">
        <v>1200</v>
      </c>
      <c r="S19" s="97"/>
      <c r="Y19" s="97"/>
      <c r="Z19" s="97"/>
      <c r="AA19" s="97"/>
      <c r="AB19" s="97"/>
      <c r="AC19" s="97"/>
    </row>
    <row r="20" spans="1:30" s="114" customFormat="1" ht="12.75" customHeight="1">
      <c r="A20" s="111"/>
      <c r="B20" s="111"/>
      <c r="C20" s="636" t="e">
        <f>VLOOKUP(B19,Conformación!$A$5:$N$129,4,FALSE)</f>
        <v>#N/A</v>
      </c>
      <c r="D20" s="636"/>
      <c r="E20" s="636"/>
      <c r="F20" s="636"/>
      <c r="G20" s="636"/>
      <c r="H20" s="636"/>
      <c r="I20" s="636"/>
      <c r="J20" s="636"/>
      <c r="K20" s="310"/>
      <c r="L20" s="310"/>
      <c r="M20" s="310"/>
      <c r="N20" s="310"/>
      <c r="O20" s="90"/>
      <c r="P20" s="90"/>
      <c r="Q20" s="431">
        <v>1976</v>
      </c>
      <c r="R20" s="432">
        <v>1560</v>
      </c>
      <c r="S20" s="113"/>
      <c r="Y20" s="113"/>
      <c r="Z20" s="113"/>
      <c r="AA20" s="113"/>
      <c r="AB20" s="113"/>
      <c r="AC20" s="113"/>
    </row>
    <row r="21" spans="1:30">
      <c r="A21" s="111"/>
      <c r="B21" s="111"/>
      <c r="C21" s="636"/>
      <c r="D21" s="636"/>
      <c r="E21" s="636"/>
      <c r="F21" s="636"/>
      <c r="G21" s="636"/>
      <c r="H21" s="636"/>
      <c r="I21" s="636"/>
      <c r="J21" s="636"/>
      <c r="K21" s="310"/>
      <c r="L21" s="310"/>
      <c r="M21" s="310"/>
      <c r="N21" s="310"/>
      <c r="P21" s="114"/>
      <c r="Q21" s="431">
        <v>1977</v>
      </c>
      <c r="R21" s="432">
        <v>1770</v>
      </c>
      <c r="S21" s="97"/>
      <c r="Y21" s="97"/>
      <c r="Z21" s="97"/>
      <c r="AA21" s="97"/>
      <c r="AB21" s="97"/>
      <c r="AC21" s="97"/>
    </row>
    <row r="22" spans="1:30" ht="13.5" thickBot="1">
      <c r="A22" s="97"/>
      <c r="B22" s="97"/>
      <c r="C22" s="97"/>
      <c r="D22" s="97"/>
      <c r="E22" s="97"/>
      <c r="F22" s="115"/>
      <c r="G22" s="115"/>
      <c r="H22" s="115"/>
      <c r="I22" s="108"/>
      <c r="J22" s="103"/>
      <c r="K22" s="103"/>
      <c r="L22" s="103"/>
      <c r="M22" s="103"/>
      <c r="Q22" s="431">
        <v>1978</v>
      </c>
      <c r="R22" s="432">
        <v>2580</v>
      </c>
      <c r="S22" s="97"/>
      <c r="Y22" s="97"/>
      <c r="Z22" s="97"/>
      <c r="AA22" s="97"/>
      <c r="AB22" s="97"/>
      <c r="AC22" s="97"/>
    </row>
    <row r="23" spans="1:30" ht="48" thickBot="1">
      <c r="A23" s="116" t="s">
        <v>126</v>
      </c>
      <c r="B23" s="117" t="s">
        <v>127</v>
      </c>
      <c r="C23" s="117" t="s">
        <v>128</v>
      </c>
      <c r="D23" s="637" t="s">
        <v>129</v>
      </c>
      <c r="E23" s="638"/>
      <c r="F23" s="117" t="s">
        <v>130</v>
      </c>
      <c r="G23" s="117" t="s">
        <v>251</v>
      </c>
      <c r="H23" s="117" t="s">
        <v>107</v>
      </c>
      <c r="I23" s="117" t="s">
        <v>131</v>
      </c>
      <c r="J23" s="117" t="s">
        <v>110</v>
      </c>
      <c r="K23" s="117"/>
      <c r="L23" s="117" t="s">
        <v>132</v>
      </c>
      <c r="M23" s="311" t="s">
        <v>133</v>
      </c>
      <c r="N23" s="118" t="s">
        <v>111</v>
      </c>
      <c r="O23" s="91"/>
      <c r="P23" s="114"/>
      <c r="Q23" s="431">
        <v>1979</v>
      </c>
      <c r="R23" s="432">
        <v>3450</v>
      </c>
      <c r="T23" s="97"/>
      <c r="Z23" s="97"/>
      <c r="AA23" s="97"/>
      <c r="AB23" s="97"/>
      <c r="AC23" s="97"/>
      <c r="AD23" s="97"/>
    </row>
    <row r="24" spans="1:30">
      <c r="A24" s="676" t="str">
        <f>+A7</f>
        <v>Residente de Obra</v>
      </c>
      <c r="B24" s="679"/>
      <c r="C24" s="664"/>
      <c r="D24" s="682"/>
      <c r="E24" s="685">
        <f>IF(D24=0,0,IF(D24&lt;D$7,"CUMPLE EL TIEMPO MÍNIMO REQUERIDO DE HABER TERMINADO Y APROBADO ESTUDIOS","NO CUMPLE EL TIEMPO MÍNIMO REQUERIDO DE HABER TERMINADO Y APROBADO ESTUDIOS"))</f>
        <v>0</v>
      </c>
      <c r="F24" s="688"/>
      <c r="G24" s="688"/>
      <c r="H24" s="119"/>
      <c r="I24" s="120"/>
      <c r="J24" s="121"/>
      <c r="K24" s="122">
        <f>IF(J24=0,0,IF(I24&lt;D$24,"EXPERIENCIA ADQUIRIDA ANTES DEL GRADO",J24/VLOOKUP(YEAR(I24),$Q$22:$R$46,2,0)))</f>
        <v>0</v>
      </c>
      <c r="L24" s="312">
        <f>IF(J24&gt;=K$7,"cumple",0)</f>
        <v>0</v>
      </c>
      <c r="M24" s="124"/>
      <c r="N24" s="188"/>
      <c r="O24" s="91"/>
      <c r="Q24" s="431">
        <v>1980</v>
      </c>
      <c r="R24" s="432">
        <v>4500</v>
      </c>
      <c r="T24" s="97"/>
      <c r="Z24" s="97"/>
      <c r="AA24" s="97"/>
      <c r="AB24" s="97"/>
      <c r="AC24" s="97"/>
      <c r="AD24" s="97"/>
    </row>
    <row r="25" spans="1:30">
      <c r="A25" s="677"/>
      <c r="B25" s="680"/>
      <c r="C25" s="665"/>
      <c r="D25" s="683"/>
      <c r="E25" s="686"/>
      <c r="F25" s="689"/>
      <c r="G25" s="689"/>
      <c r="H25" s="435"/>
      <c r="I25" s="436"/>
      <c r="J25" s="437"/>
      <c r="K25" s="122">
        <f>IF(J25=0,0,IF(I25&lt;D$24,"EXPERIENCIA ADQUIRIDA ANTES DEL GRADO",J25/VLOOKUP(YEAR(I25),$Q$22:$R$46,2,0)))</f>
        <v>0</v>
      </c>
      <c r="L25" s="312">
        <f t="shared" ref="L25:L28" si="0">IF(J25&gt;=K$7,"cumple",0)</f>
        <v>0</v>
      </c>
      <c r="M25" s="124"/>
      <c r="N25" s="188"/>
      <c r="O25" s="91"/>
      <c r="Q25" s="431">
        <v>1981</v>
      </c>
      <c r="R25" s="432">
        <v>5700</v>
      </c>
      <c r="T25" s="97"/>
      <c r="Z25" s="97"/>
      <c r="AA25" s="97"/>
      <c r="AB25" s="97"/>
      <c r="AC25" s="97"/>
      <c r="AD25" s="97"/>
    </row>
    <row r="26" spans="1:30">
      <c r="A26" s="677"/>
      <c r="B26" s="680"/>
      <c r="C26" s="665"/>
      <c r="D26" s="683"/>
      <c r="E26" s="686"/>
      <c r="F26" s="689"/>
      <c r="G26" s="689"/>
      <c r="H26" s="435"/>
      <c r="I26" s="436"/>
      <c r="J26" s="437"/>
      <c r="K26" s="122">
        <f>IF(J26=0,0,IF(I26&lt;D$24,"EXPERIENCIA ADQUIRIDA ANTES DEL GRADO",J26/VLOOKUP(YEAR(I26),$Q$22:$R$46,2,0)))</f>
        <v>0</v>
      </c>
      <c r="L26" s="312">
        <f t="shared" si="0"/>
        <v>0</v>
      </c>
      <c r="M26" s="124"/>
      <c r="N26" s="189"/>
      <c r="O26" s="91"/>
      <c r="Q26" s="431">
        <v>1982</v>
      </c>
      <c r="R26" s="432">
        <v>7410</v>
      </c>
      <c r="T26" s="97"/>
      <c r="Z26" s="97"/>
      <c r="AA26" s="97"/>
      <c r="AB26" s="97"/>
      <c r="AC26" s="97"/>
      <c r="AD26" s="97"/>
    </row>
    <row r="27" spans="1:30">
      <c r="A27" s="677"/>
      <c r="B27" s="680"/>
      <c r="C27" s="665"/>
      <c r="D27" s="683"/>
      <c r="E27" s="686"/>
      <c r="F27" s="689"/>
      <c r="G27" s="689"/>
      <c r="H27" s="435"/>
      <c r="I27" s="436"/>
      <c r="J27" s="437"/>
      <c r="K27" s="122">
        <f>IF(J27=0,0,IF(I27&lt;D$24,"EXPERIENCIA ADQUIRIDA ANTES DEL GRADO",J27/VLOOKUP(YEAR(I27),$Q$22:$R$46,2,0)))</f>
        <v>0</v>
      </c>
      <c r="L27" s="312">
        <f t="shared" si="0"/>
        <v>0</v>
      </c>
      <c r="M27" s="124"/>
      <c r="N27" s="189"/>
      <c r="O27" s="91"/>
      <c r="Q27" s="431">
        <v>1983</v>
      </c>
      <c r="R27" s="432">
        <v>9261</v>
      </c>
      <c r="T27" s="97"/>
      <c r="Z27" s="97"/>
      <c r="AA27" s="97"/>
      <c r="AB27" s="97"/>
      <c r="AC27" s="97"/>
      <c r="AD27" s="97"/>
    </row>
    <row r="28" spans="1:30" ht="13.5" thickBot="1">
      <c r="A28" s="677"/>
      <c r="B28" s="680"/>
      <c r="C28" s="665"/>
      <c r="D28" s="683"/>
      <c r="E28" s="686"/>
      <c r="F28" s="689"/>
      <c r="G28" s="689"/>
      <c r="H28" s="435"/>
      <c r="I28" s="436"/>
      <c r="J28" s="437"/>
      <c r="K28" s="122">
        <f>IF(J28=0,0,IF(I28&lt;D$24,"EXPERIENCIA ADQUIRIDA ANTES DEL GRADO",J28/VLOOKUP(YEAR(I28),$Q$22:$R$46,2,0)))</f>
        <v>0</v>
      </c>
      <c r="L28" s="312">
        <f t="shared" si="0"/>
        <v>0</v>
      </c>
      <c r="M28" s="124"/>
      <c r="N28" s="189"/>
      <c r="O28" s="91"/>
      <c r="Q28" s="431">
        <v>1984</v>
      </c>
      <c r="R28" s="432">
        <v>11298</v>
      </c>
      <c r="T28" s="97"/>
      <c r="Z28" s="97"/>
      <c r="AA28" s="97"/>
      <c r="AB28" s="97"/>
      <c r="AC28" s="97"/>
      <c r="AD28" s="97"/>
    </row>
    <row r="29" spans="1:30" ht="16.5" thickBot="1">
      <c r="A29" s="678"/>
      <c r="B29" s="681"/>
      <c r="C29" s="666"/>
      <c r="D29" s="684"/>
      <c r="E29" s="687"/>
      <c r="F29" s="690"/>
      <c r="G29" s="690"/>
      <c r="H29" s="654" t="s">
        <v>141</v>
      </c>
      <c r="I29" s="655"/>
      <c r="J29" s="655"/>
      <c r="K29" s="133">
        <f>SUM(K24:K28)</f>
        <v>0</v>
      </c>
      <c r="L29" s="134"/>
      <c r="M29" s="316"/>
      <c r="N29" s="135"/>
      <c r="O29" s="91"/>
      <c r="Q29" s="431">
        <v>1985</v>
      </c>
      <c r="R29" s="432">
        <v>13557</v>
      </c>
      <c r="T29" s="97"/>
      <c r="Z29" s="97"/>
      <c r="AA29" s="97"/>
      <c r="AB29" s="97"/>
      <c r="AC29" s="97"/>
      <c r="AD29" s="97"/>
    </row>
    <row r="30" spans="1:30" s="140" customFormat="1" ht="13.5" thickBot="1">
      <c r="A30" s="136"/>
      <c r="B30" s="137"/>
      <c r="C30" s="137"/>
      <c r="D30" s="656"/>
      <c r="E30" s="657"/>
      <c r="F30" s="137"/>
      <c r="G30" s="137"/>
      <c r="H30" s="137"/>
      <c r="I30" s="137"/>
      <c r="J30" s="137"/>
      <c r="K30" s="137"/>
      <c r="L30" s="137"/>
      <c r="M30" s="308"/>
      <c r="N30" s="138"/>
      <c r="O30" s="139"/>
      <c r="P30" s="139"/>
      <c r="Q30" s="431">
        <v>1986</v>
      </c>
      <c r="R30" s="432">
        <v>16811.400000000001</v>
      </c>
    </row>
    <row r="31" spans="1:30">
      <c r="A31" s="147"/>
      <c r="B31" s="148"/>
      <c r="C31" s="149"/>
      <c r="D31" s="149"/>
      <c r="E31" s="150"/>
      <c r="F31" s="151"/>
      <c r="G31" s="151"/>
      <c r="H31" s="152"/>
      <c r="I31" s="153"/>
      <c r="J31" s="154"/>
      <c r="K31" s="154"/>
      <c r="L31" s="154"/>
      <c r="M31" s="154"/>
      <c r="N31" s="155"/>
      <c r="Q31" s="431">
        <v>1987</v>
      </c>
      <c r="R31" s="432">
        <v>20510</v>
      </c>
      <c r="S31" s="97"/>
      <c r="Y31" s="97"/>
      <c r="Z31" s="97"/>
      <c r="AA31" s="97"/>
      <c r="AB31" s="97"/>
      <c r="AC31" s="97"/>
    </row>
    <row r="32" spans="1:30" ht="12.75" customHeight="1">
      <c r="A32" s="111" t="s">
        <v>45</v>
      </c>
      <c r="B32" s="112">
        <v>2</v>
      </c>
      <c r="C32" s="635" t="e">
        <f>VLOOKUP(B32,Conformación!$A$5:$N$129,2,FALSE)</f>
        <v>#N/A</v>
      </c>
      <c r="D32" s="635"/>
      <c r="E32" s="635"/>
      <c r="F32" s="635"/>
      <c r="G32" s="635"/>
      <c r="H32" s="635"/>
      <c r="I32" s="635"/>
      <c r="J32" s="635"/>
      <c r="K32" s="309"/>
      <c r="L32" s="309"/>
      <c r="M32" s="309"/>
      <c r="N32" s="156"/>
      <c r="Q32" s="431">
        <v>1988</v>
      </c>
      <c r="R32" s="432">
        <v>25637.4</v>
      </c>
      <c r="S32" s="97"/>
      <c r="Y32" s="97"/>
      <c r="Z32" s="97"/>
      <c r="AA32" s="97"/>
      <c r="AB32" s="97"/>
      <c r="AC32" s="97"/>
    </row>
    <row r="33" spans="1:29" ht="12.75" customHeight="1">
      <c r="A33" s="111"/>
      <c r="B33" s="111"/>
      <c r="C33" s="636" t="e">
        <f>VLOOKUP(B32,Conformación!$A$5:$N$129,4,FALSE)</f>
        <v>#N/A</v>
      </c>
      <c r="D33" s="636"/>
      <c r="E33" s="636"/>
      <c r="F33" s="636"/>
      <c r="G33" s="636"/>
      <c r="H33" s="636"/>
      <c r="I33" s="636"/>
      <c r="J33" s="636"/>
      <c r="K33" s="310"/>
      <c r="L33" s="310"/>
      <c r="M33" s="310"/>
      <c r="N33" s="156"/>
      <c r="Q33" s="431">
        <v>1989</v>
      </c>
      <c r="R33" s="432">
        <v>32559.599999999999</v>
      </c>
      <c r="S33" s="97"/>
      <c r="Y33" s="97"/>
      <c r="Z33" s="97"/>
      <c r="AA33" s="97"/>
      <c r="AB33" s="97"/>
      <c r="AC33" s="97"/>
    </row>
    <row r="34" spans="1:29" ht="13.5" thickBot="1">
      <c r="Q34" s="431">
        <v>1990</v>
      </c>
      <c r="R34" s="432">
        <v>41025</v>
      </c>
    </row>
    <row r="35" spans="1:29" ht="52.5" customHeight="1" thickBot="1">
      <c r="A35" s="116" t="s">
        <v>126</v>
      </c>
      <c r="B35" s="117" t="s">
        <v>127</v>
      </c>
      <c r="C35" s="117" t="s">
        <v>128</v>
      </c>
      <c r="D35" s="637" t="s">
        <v>129</v>
      </c>
      <c r="E35" s="638"/>
      <c r="F35" s="117" t="s">
        <v>130</v>
      </c>
      <c r="G35" s="117" t="s">
        <v>251</v>
      </c>
      <c r="H35" s="117" t="s">
        <v>107</v>
      </c>
      <c r="I35" s="117" t="s">
        <v>131</v>
      </c>
      <c r="J35" s="117" t="s">
        <v>110</v>
      </c>
      <c r="K35" s="117" t="s">
        <v>142</v>
      </c>
      <c r="L35" s="117" t="s">
        <v>132</v>
      </c>
      <c r="M35" s="311" t="s">
        <v>133</v>
      </c>
      <c r="N35" s="118" t="s">
        <v>111</v>
      </c>
      <c r="Q35" s="431">
        <v>1991</v>
      </c>
      <c r="R35" s="432">
        <v>51716.1</v>
      </c>
    </row>
    <row r="36" spans="1:29">
      <c r="A36" s="676" t="str">
        <f>A$7</f>
        <v>Residente de Obra</v>
      </c>
      <c r="B36" s="679"/>
      <c r="C36" s="664"/>
      <c r="D36" s="682"/>
      <c r="E36" s="685">
        <f>IF(D36=0,0,IF(D36&lt;D$7,"CUMPLE EL TIEMPO MÍNIMO REQUERIDO DE HABER TERMINADO Y APROBADO ESTUDIOS","NO CUMPLE EL TIEMPO MÍNIMO REQUERIDO DE HABER TERMINADO Y APROBADO ESTUDIOS"))</f>
        <v>0</v>
      </c>
      <c r="F36" s="691"/>
      <c r="G36" s="691"/>
      <c r="H36" s="119"/>
      <c r="I36" s="120"/>
      <c r="J36" s="121"/>
      <c r="K36" s="122">
        <f>IF(J36=0,0,IF(I36&lt;D$24,"EXPERIENCIA ADQUIRIDA ANTES DEL GRADO",J36/VLOOKUP(YEAR(I36),$Q$22:$R$46,2,0)))</f>
        <v>0</v>
      </c>
      <c r="L36" s="312">
        <f>IF(J36&gt;=K$7,"cumple",0)</f>
        <v>0</v>
      </c>
      <c r="M36" s="124"/>
      <c r="N36" s="191"/>
      <c r="Q36" s="431">
        <v>1992</v>
      </c>
      <c r="R36" s="432">
        <v>65190</v>
      </c>
    </row>
    <row r="37" spans="1:29">
      <c r="A37" s="677"/>
      <c r="B37" s="680"/>
      <c r="C37" s="665"/>
      <c r="D37" s="683"/>
      <c r="E37" s="686"/>
      <c r="F37" s="689"/>
      <c r="G37" s="689"/>
      <c r="H37" s="435"/>
      <c r="I37" s="436"/>
      <c r="J37" s="437"/>
      <c r="K37" s="122">
        <f>IF(J37=0,0,IF(I37&lt;D$24,"EXPERIENCIA ADQUIRIDA ANTES DEL GRADO",J37/VLOOKUP(YEAR(I37),$Q$22:$R$46,2,0)))</f>
        <v>0</v>
      </c>
      <c r="L37" s="312">
        <f t="shared" ref="L37:L38" si="1">IF(J37&gt;=K$7,"cumple",0)</f>
        <v>0</v>
      </c>
      <c r="M37" s="124"/>
      <c r="N37" s="188"/>
      <c r="Q37" s="450">
        <v>1993</v>
      </c>
      <c r="R37" s="432">
        <v>81510</v>
      </c>
    </row>
    <row r="38" spans="1:29">
      <c r="A38" s="677"/>
      <c r="B38" s="680"/>
      <c r="C38" s="665"/>
      <c r="D38" s="683"/>
      <c r="E38" s="686"/>
      <c r="F38" s="689"/>
      <c r="G38" s="689"/>
      <c r="H38" s="435"/>
      <c r="I38" s="436"/>
      <c r="J38" s="437"/>
      <c r="K38" s="122">
        <f>IF(J38=0,0,IF(I38&lt;D$24,"EXPERIENCIA ADQUIRIDA ANTES DEL GRADO",J38/VLOOKUP(YEAR(I38),$Q$22:$R$46,2,0)))</f>
        <v>0</v>
      </c>
      <c r="L38" s="312">
        <f t="shared" si="1"/>
        <v>0</v>
      </c>
      <c r="M38" s="127"/>
      <c r="N38" s="191"/>
      <c r="Q38" s="450">
        <v>1994</v>
      </c>
      <c r="R38" s="432">
        <v>98700</v>
      </c>
    </row>
    <row r="39" spans="1:29">
      <c r="A39" s="677"/>
      <c r="B39" s="680"/>
      <c r="C39" s="665"/>
      <c r="D39" s="683"/>
      <c r="E39" s="686"/>
      <c r="F39" s="689"/>
      <c r="G39" s="689"/>
      <c r="H39" s="435"/>
      <c r="I39" s="436"/>
      <c r="J39" s="437"/>
      <c r="K39" s="122">
        <f>IF(J39=0,0,IF(I39&lt;D$24,"EXPERIENCIA ADQUIRIDA ANTES DEL GRADO",J39/VLOOKUP(YEAR(I39),$Q$22:$R$46,2,0)))</f>
        <v>0</v>
      </c>
      <c r="L39" s="312">
        <f t="shared" ref="L39:L40" si="2">IF(J39&gt;=K$7,"cumple",0)</f>
        <v>0</v>
      </c>
      <c r="M39" s="127"/>
      <c r="N39" s="191"/>
      <c r="Q39" s="450">
        <v>1995</v>
      </c>
      <c r="R39" s="432">
        <v>118933.5</v>
      </c>
    </row>
    <row r="40" spans="1:29" ht="13.5" thickBot="1">
      <c r="A40" s="677"/>
      <c r="B40" s="680"/>
      <c r="C40" s="665"/>
      <c r="D40" s="683"/>
      <c r="E40" s="686"/>
      <c r="F40" s="689"/>
      <c r="G40" s="689"/>
      <c r="H40" s="435"/>
      <c r="I40" s="436"/>
      <c r="J40" s="437"/>
      <c r="K40" s="122">
        <f>IF(J40=0,0,IF(I40&lt;D$24,"EXPERIENCIA ADQUIRIDA ANTES DEL GRADO",J40/VLOOKUP(YEAR(I40),$Q$22:$R$46,2,0)))</f>
        <v>0</v>
      </c>
      <c r="L40" s="313">
        <f t="shared" si="2"/>
        <v>0</v>
      </c>
      <c r="M40" s="127"/>
      <c r="N40" s="191"/>
      <c r="Q40" s="450">
        <v>1996</v>
      </c>
      <c r="R40" s="432">
        <v>142125</v>
      </c>
    </row>
    <row r="41" spans="1:29" ht="16.5" thickBot="1">
      <c r="A41" s="678"/>
      <c r="B41" s="681"/>
      <c r="C41" s="666"/>
      <c r="D41" s="684"/>
      <c r="E41" s="687"/>
      <c r="F41" s="690"/>
      <c r="G41" s="690"/>
      <c r="H41" s="654" t="s">
        <v>141</v>
      </c>
      <c r="I41" s="655"/>
      <c r="J41" s="655"/>
      <c r="K41" s="133">
        <f>SUM(K36:K40)</f>
        <v>0</v>
      </c>
      <c r="L41" s="194"/>
      <c r="M41" s="316"/>
      <c r="N41" s="146"/>
      <c r="Q41" s="450">
        <v>1997</v>
      </c>
      <c r="R41" s="432">
        <v>172005</v>
      </c>
    </row>
    <row r="42" spans="1:29" s="140" customFormat="1" ht="13.5" thickBot="1">
      <c r="A42" s="136"/>
      <c r="B42" s="137"/>
      <c r="C42" s="137"/>
      <c r="D42" s="656"/>
      <c r="E42" s="657"/>
      <c r="F42" s="137"/>
      <c r="G42" s="137"/>
      <c r="H42" s="137"/>
      <c r="I42" s="137"/>
      <c r="J42" s="137"/>
      <c r="K42" s="137"/>
      <c r="L42" s="308"/>
      <c r="M42" s="308"/>
      <c r="N42" s="138"/>
      <c r="O42" s="139"/>
      <c r="P42" s="139"/>
      <c r="Q42" s="450">
        <v>1998</v>
      </c>
      <c r="R42" s="432">
        <v>203826</v>
      </c>
    </row>
    <row r="43" spans="1:29">
      <c r="A43" s="147"/>
      <c r="B43" s="148"/>
      <c r="C43" s="149"/>
      <c r="D43" s="149"/>
      <c r="E43" s="150"/>
      <c r="F43" s="151"/>
      <c r="G43" s="151"/>
      <c r="H43" s="152"/>
      <c r="I43" s="153"/>
      <c r="J43" s="154"/>
      <c r="K43" s="154"/>
      <c r="L43" s="154"/>
      <c r="M43" s="154"/>
      <c r="N43" s="155"/>
      <c r="Q43" s="450">
        <v>1999</v>
      </c>
      <c r="R43" s="432">
        <v>236460</v>
      </c>
      <c r="S43" s="97"/>
      <c r="Y43" s="97"/>
      <c r="Z43" s="97"/>
      <c r="AA43" s="97"/>
      <c r="AB43" s="97"/>
      <c r="AC43" s="97"/>
    </row>
    <row r="44" spans="1:29" ht="12.75" customHeight="1">
      <c r="A44" s="111" t="s">
        <v>45</v>
      </c>
      <c r="B44" s="112">
        <v>3</v>
      </c>
      <c r="C44" s="635" t="str">
        <f>VLOOKUP(B44,Conformación!$A$5:$N$129,2,FALSE)</f>
        <v>CONSORCIO INTRA</v>
      </c>
      <c r="D44" s="635"/>
      <c r="E44" s="635"/>
      <c r="F44" s="635"/>
      <c r="G44" s="635"/>
      <c r="H44" s="635"/>
      <c r="I44" s="635"/>
      <c r="J44" s="635"/>
      <c r="K44" s="309"/>
      <c r="L44" s="309"/>
      <c r="M44" s="309"/>
      <c r="N44" s="156"/>
      <c r="Q44" s="450">
        <v>2000</v>
      </c>
      <c r="R44" s="432">
        <v>260100</v>
      </c>
    </row>
    <row r="45" spans="1:29" ht="12.75" customHeight="1">
      <c r="A45" s="111"/>
      <c r="B45" s="111"/>
      <c r="C45" s="636" t="str">
        <f>VLOOKUP(B44,Conformación!$A$5:$N$129,4,FALSE)</f>
        <v xml:space="preserve">(Luis Rafael Castillo Vargas 60% - JORGE HEDDY MENESES RENGIFO 40% -  0%- 0%- 0%) </v>
      </c>
      <c r="D45" s="636"/>
      <c r="E45" s="636"/>
      <c r="F45" s="636"/>
      <c r="G45" s="636"/>
      <c r="H45" s="636"/>
      <c r="I45" s="636"/>
      <c r="J45" s="636"/>
      <c r="K45" s="310"/>
      <c r="L45" s="310"/>
      <c r="M45" s="310"/>
      <c r="N45" s="156"/>
      <c r="Q45" s="450">
        <v>2001</v>
      </c>
      <c r="R45" s="432">
        <v>286000</v>
      </c>
    </row>
    <row r="46" spans="1:29" ht="13.5" thickBot="1">
      <c r="Q46" s="450">
        <v>2002</v>
      </c>
      <c r="R46" s="432">
        <v>309000</v>
      </c>
    </row>
    <row r="47" spans="1:29" ht="50.25" customHeight="1" thickBot="1">
      <c r="A47" s="116" t="s">
        <v>126</v>
      </c>
      <c r="B47" s="117" t="s">
        <v>127</v>
      </c>
      <c r="C47" s="117" t="s">
        <v>128</v>
      </c>
      <c r="D47" s="637" t="s">
        <v>129</v>
      </c>
      <c r="E47" s="638"/>
      <c r="F47" s="117" t="s">
        <v>130</v>
      </c>
      <c r="G47" s="117" t="s">
        <v>251</v>
      </c>
      <c r="H47" s="117" t="s">
        <v>107</v>
      </c>
      <c r="I47" s="117" t="s">
        <v>131</v>
      </c>
      <c r="J47" s="117" t="s">
        <v>110</v>
      </c>
      <c r="K47" s="117" t="s">
        <v>142</v>
      </c>
      <c r="L47" s="117" t="s">
        <v>132</v>
      </c>
      <c r="M47" s="311" t="s">
        <v>133</v>
      </c>
      <c r="N47" s="118" t="s">
        <v>111</v>
      </c>
      <c r="P47" s="157"/>
      <c r="Q47" s="450">
        <v>2003</v>
      </c>
      <c r="R47" s="432">
        <v>332000</v>
      </c>
    </row>
    <row r="48" spans="1:29">
      <c r="A48" s="676" t="str">
        <f>A$7</f>
        <v>Residente de Obra</v>
      </c>
      <c r="B48" s="679"/>
      <c r="C48" s="664"/>
      <c r="D48" s="682"/>
      <c r="E48" s="685">
        <f>IF(D48=0,0,IF(D48&lt;D$7,"CUMPLE EL TIEMPO MÍNIMO REQUERIDO DE HABER TERMINADO Y APROBADO ESTUDIOS","NO CUMPLE EL TIEMPO MÍNIMO REQUERIDO DE HABER TERMINADO Y APROBADO ESTUDIOS"))</f>
        <v>0</v>
      </c>
      <c r="F48" s="691"/>
      <c r="G48" s="691"/>
      <c r="H48" s="119"/>
      <c r="I48" s="120"/>
      <c r="J48" s="121"/>
      <c r="K48" s="122">
        <f>IF(J48=0,0,IF(I48&lt;D$24,"EXPERIENCIA ADQUIRIDA ANTES DEL GRADO",J48/VLOOKUP(YEAR(I48),$Q$22:$R$49,2,0)))</f>
        <v>0</v>
      </c>
      <c r="L48" s="312">
        <f>IF(J48&gt;=K$7,"cumple",0)</f>
        <v>0</v>
      </c>
      <c r="M48" s="124"/>
      <c r="N48" s="191"/>
      <c r="Q48" s="450">
        <v>2004</v>
      </c>
      <c r="R48" s="432">
        <v>358000</v>
      </c>
    </row>
    <row r="49" spans="1:18">
      <c r="A49" s="677"/>
      <c r="B49" s="680"/>
      <c r="C49" s="665"/>
      <c r="D49" s="683"/>
      <c r="E49" s="686"/>
      <c r="F49" s="689"/>
      <c r="G49" s="689"/>
      <c r="H49" s="435"/>
      <c r="I49" s="436"/>
      <c r="J49" s="437"/>
      <c r="K49" s="122">
        <f>IF(J49=0,0,IF(I49&lt;D$24,"EXPERIENCIA ADQUIRIDA ANTES DEL GRADO",J49/VLOOKUP(YEAR(I49),$Q$22:$R$49,2,0)))</f>
        <v>0</v>
      </c>
      <c r="L49" s="312">
        <f t="shared" ref="L49:L52" si="3">IF(J49&gt;=K$7,"cumple",0)</f>
        <v>0</v>
      </c>
      <c r="M49" s="124"/>
      <c r="N49" s="188"/>
      <c r="Q49" s="450">
        <v>2005</v>
      </c>
      <c r="R49" s="432">
        <v>381500</v>
      </c>
    </row>
    <row r="50" spans="1:18">
      <c r="A50" s="677"/>
      <c r="B50" s="680"/>
      <c r="C50" s="665"/>
      <c r="D50" s="683"/>
      <c r="E50" s="686"/>
      <c r="F50" s="689"/>
      <c r="G50" s="689"/>
      <c r="H50" s="435"/>
      <c r="I50" s="436"/>
      <c r="J50" s="437"/>
      <c r="K50" s="122">
        <f t="shared" ref="K50:K51" si="4">IF(J50=0,0,IF(I50&lt;D$24,"EXPERIENCIA ADQUIRIDA ANTES DEL GRADO",J50/VLOOKUP(YEAR(I50),$Q$22:$R$49,2,0)))</f>
        <v>0</v>
      </c>
      <c r="L50" s="312">
        <f t="shared" ref="L50:L51" si="5">IF(J50&gt;=K$7,"cumple",0)</f>
        <v>0</v>
      </c>
      <c r="M50" s="124"/>
      <c r="N50" s="188"/>
      <c r="Q50" s="450">
        <v>2006</v>
      </c>
      <c r="R50" s="432">
        <v>408000</v>
      </c>
    </row>
    <row r="51" spans="1:18">
      <c r="A51" s="677"/>
      <c r="B51" s="680"/>
      <c r="C51" s="665"/>
      <c r="D51" s="683"/>
      <c r="E51" s="686"/>
      <c r="F51" s="689"/>
      <c r="G51" s="689"/>
      <c r="H51" s="435"/>
      <c r="I51" s="436"/>
      <c r="J51" s="437"/>
      <c r="K51" s="122">
        <f t="shared" si="4"/>
        <v>0</v>
      </c>
      <c r="L51" s="312">
        <f t="shared" si="5"/>
        <v>0</v>
      </c>
      <c r="M51" s="124"/>
      <c r="N51" s="188"/>
      <c r="Q51" s="450">
        <v>2007</v>
      </c>
      <c r="R51" s="432">
        <v>433700</v>
      </c>
    </row>
    <row r="52" spans="1:18" ht="13.5" thickBot="1">
      <c r="A52" s="677"/>
      <c r="B52" s="680"/>
      <c r="C52" s="665"/>
      <c r="D52" s="683"/>
      <c r="E52" s="686"/>
      <c r="F52" s="689"/>
      <c r="G52" s="689"/>
      <c r="H52" s="435"/>
      <c r="I52" s="436"/>
      <c r="J52" s="437"/>
      <c r="K52" s="122">
        <f>IF(J52=0,0,IF(I52&lt;D$24,"EXPERIENCIA ADQUIRIDA ANTES DEL GRADO",J52/VLOOKUP(YEAR(I52),$Q$22:$R$46,2,0)))</f>
        <v>0</v>
      </c>
      <c r="L52" s="312">
        <f t="shared" si="3"/>
        <v>0</v>
      </c>
      <c r="M52" s="127"/>
      <c r="N52" s="191"/>
      <c r="Q52" s="450">
        <v>2008</v>
      </c>
      <c r="R52" s="432">
        <v>461500</v>
      </c>
    </row>
    <row r="53" spans="1:18" ht="19.5" customHeight="1" thickBot="1">
      <c r="A53" s="678"/>
      <c r="B53" s="681"/>
      <c r="C53" s="666"/>
      <c r="D53" s="684"/>
      <c r="E53" s="687"/>
      <c r="F53" s="690"/>
      <c r="G53" s="690"/>
      <c r="H53" s="654" t="s">
        <v>149</v>
      </c>
      <c r="I53" s="655"/>
      <c r="J53" s="655"/>
      <c r="K53" s="133">
        <f>SUM(K47:K52)</f>
        <v>0</v>
      </c>
      <c r="L53" s="194"/>
      <c r="M53" s="316"/>
      <c r="N53" s="146"/>
      <c r="Q53" s="450">
        <v>2009</v>
      </c>
      <c r="R53" s="432">
        <v>496900</v>
      </c>
    </row>
    <row r="54" spans="1:18" s="140" customFormat="1" ht="13.5" thickBot="1">
      <c r="A54" s="136"/>
      <c r="B54" s="137"/>
      <c r="C54" s="137"/>
      <c r="D54" s="656"/>
      <c r="E54" s="657"/>
      <c r="F54" s="137"/>
      <c r="G54" s="137"/>
      <c r="H54" s="137"/>
      <c r="I54" s="137"/>
      <c r="J54" s="137"/>
      <c r="K54" s="137"/>
      <c r="L54" s="308"/>
      <c r="M54" s="308"/>
      <c r="N54" s="138"/>
      <c r="O54" s="139"/>
      <c r="P54" s="139"/>
      <c r="Q54" s="450">
        <v>2010</v>
      </c>
      <c r="R54" s="432">
        <v>515000</v>
      </c>
    </row>
    <row r="55" spans="1:18" ht="12.75" customHeight="1">
      <c r="A55" s="147"/>
      <c r="B55" s="148"/>
      <c r="C55" s="149"/>
      <c r="D55" s="149"/>
      <c r="E55" s="150"/>
      <c r="F55" s="151"/>
      <c r="G55" s="151"/>
      <c r="H55" s="152"/>
      <c r="I55" s="153"/>
      <c r="J55" s="154"/>
      <c r="K55" s="154"/>
      <c r="L55" s="154"/>
      <c r="M55" s="154"/>
      <c r="N55" s="155"/>
      <c r="Q55" s="450">
        <v>2011</v>
      </c>
      <c r="R55" s="432">
        <v>535600</v>
      </c>
    </row>
    <row r="56" spans="1:18" ht="12.75" customHeight="1">
      <c r="A56" s="111" t="s">
        <v>45</v>
      </c>
      <c r="B56" s="112">
        <v>4</v>
      </c>
      <c r="C56" s="635" t="str">
        <f>VLOOKUP(B56,Conformación!$A$5:$N$129,2,FALSE)</f>
        <v xml:space="preserve">CONSORCIO INTRADOMICILIARIAS 2018 </v>
      </c>
      <c r="D56" s="635"/>
      <c r="E56" s="635"/>
      <c r="F56" s="635"/>
      <c r="G56" s="635"/>
      <c r="H56" s="635"/>
      <c r="I56" s="635"/>
      <c r="J56" s="635"/>
      <c r="K56" s="309"/>
      <c r="L56" s="309"/>
      <c r="M56" s="309"/>
      <c r="N56" s="156"/>
      <c r="Q56" s="450">
        <v>2012</v>
      </c>
      <c r="R56" s="432">
        <v>566700</v>
      </c>
    </row>
    <row r="57" spans="1:18" ht="12.75" customHeight="1">
      <c r="A57" s="111"/>
      <c r="B57" s="111"/>
      <c r="C57" s="636" t="str">
        <f>VLOOKUP(B56,Conformación!$A$5:$N$129,4,FALSE)</f>
        <v xml:space="preserve">(WILLIAM CARDONA OLMOS SAS 30% - William Cardona Olmos 70% -  0%- 0%- 0%) </v>
      </c>
      <c r="D57" s="636"/>
      <c r="E57" s="636"/>
      <c r="F57" s="636"/>
      <c r="G57" s="636"/>
      <c r="H57" s="636"/>
      <c r="I57" s="636"/>
      <c r="J57" s="636"/>
      <c r="K57" s="310"/>
      <c r="L57" s="310"/>
      <c r="M57" s="310"/>
      <c r="N57" s="156"/>
      <c r="Q57" s="450">
        <v>2013</v>
      </c>
      <c r="R57" s="432">
        <v>581900</v>
      </c>
    </row>
    <row r="58" spans="1:18" ht="13.5" thickBot="1">
      <c r="Q58" s="450">
        <v>2014</v>
      </c>
      <c r="R58" s="432">
        <v>616000</v>
      </c>
    </row>
    <row r="59" spans="1:18" ht="48" thickBot="1">
      <c r="A59" s="116" t="s">
        <v>126</v>
      </c>
      <c r="B59" s="117" t="s">
        <v>127</v>
      </c>
      <c r="C59" s="117" t="s">
        <v>128</v>
      </c>
      <c r="D59" s="637" t="s">
        <v>129</v>
      </c>
      <c r="E59" s="638"/>
      <c r="F59" s="117" t="s">
        <v>130</v>
      </c>
      <c r="G59" s="117" t="s">
        <v>251</v>
      </c>
      <c r="H59" s="117" t="s">
        <v>107</v>
      </c>
      <c r="I59" s="117" t="s">
        <v>131</v>
      </c>
      <c r="J59" s="117" t="s">
        <v>110</v>
      </c>
      <c r="K59" s="117" t="s">
        <v>96</v>
      </c>
      <c r="L59" s="117" t="s">
        <v>132</v>
      </c>
      <c r="M59" s="311" t="s">
        <v>133</v>
      </c>
      <c r="N59" s="118" t="s">
        <v>111</v>
      </c>
      <c r="P59" s="157"/>
      <c r="Q59" s="450">
        <v>2015</v>
      </c>
      <c r="R59" s="432">
        <v>644350</v>
      </c>
    </row>
    <row r="60" spans="1:18">
      <c r="A60" s="676" t="str">
        <f>A$7</f>
        <v>Residente de Obra</v>
      </c>
      <c r="B60" s="679"/>
      <c r="C60" s="664"/>
      <c r="D60" s="682"/>
      <c r="E60" s="685">
        <f>IF(D60=0,0,IF(D60&lt;D$7,"CUMPLE EL TIEMPO MÍNIMO REQUERIDO DE HABER TERMINADO Y APROBADO ESTUDIOS","NO CUMPLE EL TIEMPO MÍNIMO REQUERIDO DE HABER TERMINADO Y APROBADO ESTUDIOS"))</f>
        <v>0</v>
      </c>
      <c r="F60" s="691"/>
      <c r="G60" s="691"/>
      <c r="H60" s="119"/>
      <c r="I60" s="120"/>
      <c r="J60" s="121"/>
      <c r="K60" s="122">
        <f>IF(J60=0,0,IF(I60&lt;D$60,"EXPERIENCIA ADQUIRIDA ANTES DEL GRADO",J60/VLOOKUP(YEAR(I60),$Q$20:$R$49,2,0)))</f>
        <v>0</v>
      </c>
      <c r="L60" s="312">
        <f>IF(J60&gt;=K$7,"cumple",0)</f>
        <v>0</v>
      </c>
      <c r="M60" s="124"/>
      <c r="N60" s="192"/>
      <c r="Q60" s="450">
        <v>2016</v>
      </c>
      <c r="R60" s="432">
        <v>689500</v>
      </c>
    </row>
    <row r="61" spans="1:18">
      <c r="A61" s="677"/>
      <c r="B61" s="680"/>
      <c r="C61" s="665"/>
      <c r="D61" s="683"/>
      <c r="E61" s="686"/>
      <c r="F61" s="689"/>
      <c r="G61" s="689"/>
      <c r="H61" s="435"/>
      <c r="I61" s="436"/>
      <c r="J61" s="437"/>
      <c r="K61" s="122">
        <f>IF(J61=0,0,IF(I61&lt;D$60,"EXPERIENCIA ADQUIRIDA ANTES DEL GRADO",J61/VLOOKUP(YEAR(I61),$Q$20:$R$49,2,0)))</f>
        <v>0</v>
      </c>
      <c r="L61" s="312">
        <f t="shared" ref="L61:L64" si="6">IF(J61&gt;=K$7,"cumple",0)</f>
        <v>0</v>
      </c>
      <c r="M61" s="124"/>
      <c r="N61" s="143"/>
      <c r="Q61" s="450">
        <v>2017</v>
      </c>
      <c r="R61" s="432">
        <v>717737</v>
      </c>
    </row>
    <row r="62" spans="1:18">
      <c r="A62" s="677"/>
      <c r="B62" s="680"/>
      <c r="C62" s="665"/>
      <c r="D62" s="683"/>
      <c r="E62" s="686"/>
      <c r="F62" s="689"/>
      <c r="G62" s="689"/>
      <c r="H62" s="435"/>
      <c r="I62" s="436"/>
      <c r="J62" s="437"/>
      <c r="K62" s="122">
        <f>IF(J62=0,0,IF(I62&lt;D$60,"EXPERIENCIA ADQUIRIDA ANTES DEL GRADO",J62/VLOOKUP(YEAR(I62),$Q$20:$R$49,2,0)))</f>
        <v>0</v>
      </c>
      <c r="L62" s="312">
        <f t="shared" si="6"/>
        <v>0</v>
      </c>
      <c r="M62" s="124"/>
      <c r="N62" s="143"/>
      <c r="Q62" s="450"/>
      <c r="R62" s="432"/>
    </row>
    <row r="63" spans="1:18">
      <c r="A63" s="677"/>
      <c r="B63" s="680"/>
      <c r="C63" s="665"/>
      <c r="D63" s="683"/>
      <c r="E63" s="686"/>
      <c r="F63" s="689"/>
      <c r="G63" s="689"/>
      <c r="H63" s="435"/>
      <c r="I63" s="436"/>
      <c r="J63" s="437"/>
      <c r="K63" s="122">
        <f>IF(J63=0,0,IF(I63&lt;D$60,"EXPERIENCIA ADQUIRIDA ANTES DEL GRADO",J63/VLOOKUP(YEAR(I63),$Q$20:$R$49,2,0)))</f>
        <v>0</v>
      </c>
      <c r="L63" s="312">
        <f t="shared" si="6"/>
        <v>0</v>
      </c>
      <c r="M63" s="124"/>
      <c r="N63" s="143"/>
      <c r="Q63" s="450"/>
      <c r="R63" s="432"/>
    </row>
    <row r="64" spans="1:18" ht="13.5" thickBot="1">
      <c r="A64" s="677"/>
      <c r="B64" s="680"/>
      <c r="C64" s="665"/>
      <c r="D64" s="683"/>
      <c r="E64" s="686"/>
      <c r="F64" s="689"/>
      <c r="G64" s="689"/>
      <c r="H64" s="435"/>
      <c r="I64" s="436"/>
      <c r="J64" s="437"/>
      <c r="K64" s="122">
        <f>IF(J64=0,0,IF(I64&lt;D$60,"EXPERIENCIA ADQUIRIDA ANTES DEL GRADO",J64/VLOOKUP(YEAR(I64),$Q$20:$R$49,2,0)))</f>
        <v>0</v>
      </c>
      <c r="L64" s="312">
        <f t="shared" si="6"/>
        <v>0</v>
      </c>
      <c r="M64" s="124"/>
      <c r="N64" s="143"/>
      <c r="Q64" s="443"/>
      <c r="R64" s="444"/>
    </row>
    <row r="65" spans="1:18" ht="16.5" thickBot="1">
      <c r="A65" s="678"/>
      <c r="B65" s="681"/>
      <c r="C65" s="666"/>
      <c r="D65" s="684"/>
      <c r="E65" s="687"/>
      <c r="F65" s="690"/>
      <c r="G65" s="690"/>
      <c r="H65" s="654" t="s">
        <v>149</v>
      </c>
      <c r="I65" s="655"/>
      <c r="J65" s="655"/>
      <c r="K65" s="133">
        <f>SUM(K62:K64)</f>
        <v>0</v>
      </c>
      <c r="L65" s="194"/>
      <c r="M65" s="316"/>
      <c r="N65" s="146"/>
      <c r="Q65" s="443"/>
      <c r="R65" s="444"/>
    </row>
    <row r="66" spans="1:18" s="140" customFormat="1" ht="12" thickBot="1">
      <c r="A66" s="136"/>
      <c r="B66" s="137"/>
      <c r="C66" s="137"/>
      <c r="D66" s="656"/>
      <c r="E66" s="657"/>
      <c r="F66" s="137"/>
      <c r="G66" s="137"/>
      <c r="H66" s="137"/>
      <c r="I66" s="137"/>
      <c r="J66" s="137"/>
      <c r="K66" s="137"/>
      <c r="L66" s="308"/>
      <c r="M66" s="308"/>
      <c r="N66" s="138"/>
      <c r="O66" s="139"/>
      <c r="P66" s="139"/>
      <c r="Q66" s="441"/>
      <c r="R66" s="442"/>
    </row>
    <row r="67" spans="1:18">
      <c r="A67" s="147"/>
      <c r="B67" s="148"/>
      <c r="C67" s="149"/>
      <c r="D67" s="149"/>
      <c r="E67" s="150"/>
      <c r="F67" s="151"/>
      <c r="G67" s="151"/>
      <c r="H67" s="152"/>
      <c r="I67" s="153"/>
      <c r="J67" s="154"/>
      <c r="K67" s="154"/>
      <c r="L67" s="154"/>
      <c r="M67" s="154"/>
      <c r="N67" s="155"/>
    </row>
    <row r="68" spans="1:18" ht="12.75" customHeight="1">
      <c r="A68" s="111" t="s">
        <v>45</v>
      </c>
      <c r="B68" s="112">
        <v>5</v>
      </c>
      <c r="C68" s="635">
        <f>VLOOKUP(B68,Conformación!$A$5:$N$129,2,FALSE)</f>
        <v>0</v>
      </c>
      <c r="D68" s="635"/>
      <c r="E68" s="635"/>
      <c r="F68" s="635"/>
      <c r="G68" s="635"/>
      <c r="H68" s="635"/>
      <c r="I68" s="635"/>
      <c r="J68" s="635"/>
      <c r="K68" s="309"/>
      <c r="L68" s="309"/>
      <c r="M68" s="309"/>
      <c r="N68" s="156"/>
    </row>
    <row r="69" spans="1:18" ht="12.75" customHeight="1">
      <c r="A69" s="111"/>
      <c r="B69" s="111"/>
      <c r="C69" s="636" t="str">
        <f>VLOOKUP(B68,Conformación!$A$5:$N$129,4,FALSE)</f>
        <v xml:space="preserve">( 0% -  0% -  0%- 0%- 0%) </v>
      </c>
      <c r="D69" s="636"/>
      <c r="E69" s="636"/>
      <c r="F69" s="636"/>
      <c r="G69" s="636"/>
      <c r="H69" s="636"/>
      <c r="I69" s="636"/>
      <c r="J69" s="636"/>
      <c r="K69" s="310"/>
      <c r="L69" s="310"/>
      <c r="M69" s="310"/>
      <c r="N69" s="156"/>
    </row>
    <row r="70" spans="1:18" ht="13.5" thickBot="1"/>
    <row r="71" spans="1:18" ht="48" thickBot="1">
      <c r="A71" s="116" t="s">
        <v>126</v>
      </c>
      <c r="B71" s="117" t="s">
        <v>127</v>
      </c>
      <c r="C71" s="117" t="s">
        <v>128</v>
      </c>
      <c r="D71" s="637" t="s">
        <v>129</v>
      </c>
      <c r="E71" s="638"/>
      <c r="F71" s="117" t="s">
        <v>130</v>
      </c>
      <c r="G71" s="117" t="s">
        <v>251</v>
      </c>
      <c r="H71" s="117" t="s">
        <v>107</v>
      </c>
      <c r="I71" s="117" t="s">
        <v>131</v>
      </c>
      <c r="J71" s="117" t="s">
        <v>110</v>
      </c>
      <c r="K71" s="117" t="s">
        <v>96</v>
      </c>
      <c r="L71" s="117" t="s">
        <v>132</v>
      </c>
      <c r="M71" s="311" t="s">
        <v>133</v>
      </c>
      <c r="N71" s="118" t="s">
        <v>111</v>
      </c>
      <c r="P71" s="157"/>
    </row>
    <row r="72" spans="1:18">
      <c r="A72" s="676" t="str">
        <f>A$7</f>
        <v>Residente de Obra</v>
      </c>
      <c r="B72" s="679"/>
      <c r="C72" s="664"/>
      <c r="D72" s="682"/>
      <c r="E72" s="685">
        <f>IF(D72=0,0,IF(D72&lt;D$7,"CUMPLE EL TIEMPO MÍNIMO REQUERIDO DE HABER TERMINADO Y APROBADO ESTUDIOS","NO CUMPLE EL TIEMPO MÍNIMO REQUERIDO DE HABER TERMINADO Y APROBADO ESTUDIOS"))</f>
        <v>0</v>
      </c>
      <c r="F72" s="691"/>
      <c r="G72" s="691"/>
      <c r="H72" s="119"/>
      <c r="I72" s="120"/>
      <c r="J72" s="121"/>
      <c r="K72" s="122">
        <f>IF(J72=0,0,IF(I72&lt;D$72,"EXPERIENCIA ADQUIRIDA ANTES DEL GRADO",J72/VLOOKUP(YEAR(I72),$Q$22:$R$46,2,0)))</f>
        <v>0</v>
      </c>
      <c r="L72" s="312">
        <f>IF(J72&gt;=K$7,"cumple",0)</f>
        <v>0</v>
      </c>
      <c r="M72" s="124"/>
      <c r="N72" s="193"/>
      <c r="Q72" s="450"/>
      <c r="R72" s="432"/>
    </row>
    <row r="73" spans="1:18">
      <c r="A73" s="677"/>
      <c r="B73" s="680"/>
      <c r="C73" s="665"/>
      <c r="D73" s="683"/>
      <c r="E73" s="686"/>
      <c r="F73" s="689"/>
      <c r="G73" s="689"/>
      <c r="H73" s="435"/>
      <c r="I73" s="436"/>
      <c r="J73" s="437"/>
      <c r="K73" s="122">
        <f>IF(J73=0,0,IF(I73&lt;D$72,"EXPERIENCIA ADQUIRIDA ANTES DEL GRADO",J73/VLOOKUP(YEAR(I73),$Q$22:$R$46,2,0)))</f>
        <v>0</v>
      </c>
      <c r="L73" s="312">
        <f t="shared" ref="L73:L74" si="7">IF(J73&gt;=K$7,"cumple",0)</f>
        <v>0</v>
      </c>
      <c r="M73" s="124"/>
      <c r="N73" s="188"/>
      <c r="Q73" s="450"/>
      <c r="R73" s="432"/>
    </row>
    <row r="74" spans="1:18">
      <c r="A74" s="677"/>
      <c r="B74" s="680"/>
      <c r="C74" s="665"/>
      <c r="D74" s="683"/>
      <c r="E74" s="686"/>
      <c r="F74" s="689"/>
      <c r="G74" s="689"/>
      <c r="H74" s="435"/>
      <c r="I74" s="436"/>
      <c r="J74" s="437"/>
      <c r="K74" s="122">
        <f>IF(J74=0,0,IF(I74&lt;D$72,"EXPERIENCIA ADQUIRIDA ANTES DEL GRADO",J74/VLOOKUP(YEAR(I74),$Q$22:$R$46,2,0)))</f>
        <v>0</v>
      </c>
      <c r="L74" s="312">
        <f t="shared" si="7"/>
        <v>0</v>
      </c>
      <c r="M74" s="124"/>
      <c r="N74" s="189"/>
      <c r="Q74" s="450"/>
      <c r="R74" s="432"/>
    </row>
    <row r="75" spans="1:18">
      <c r="A75" s="677"/>
      <c r="B75" s="680"/>
      <c r="C75" s="665"/>
      <c r="D75" s="683"/>
      <c r="E75" s="686"/>
      <c r="F75" s="689"/>
      <c r="G75" s="689"/>
      <c r="H75" s="435"/>
      <c r="I75" s="436"/>
      <c r="J75" s="437"/>
      <c r="K75" s="122">
        <f>IF(J75=0,0,IF(I75&lt;D$72,"EXPERIENCIA ADQUIRIDA ANTES DEL GRADO",J75/VLOOKUP(YEAR(I75),$Q$22:$R$46,2,0)))</f>
        <v>0</v>
      </c>
      <c r="L75" s="312">
        <f>IF(J75&gt;=K$7,"cumple",0)</f>
        <v>0</v>
      </c>
      <c r="M75" s="124"/>
      <c r="N75" s="189"/>
      <c r="Q75" s="450"/>
      <c r="R75" s="432"/>
    </row>
    <row r="76" spans="1:18" ht="13.5" thickBot="1">
      <c r="A76" s="677"/>
      <c r="B76" s="680"/>
      <c r="C76" s="665"/>
      <c r="D76" s="683"/>
      <c r="E76" s="686"/>
      <c r="F76" s="689"/>
      <c r="G76" s="689"/>
      <c r="H76" s="435"/>
      <c r="I76" s="436"/>
      <c r="J76" s="437"/>
      <c r="K76" s="122">
        <f>IF(J76=0,0,IF(I76&lt;D$72,"EXPERIENCIA ADQUIRIDA ANTES DEL GRADO",J76/VLOOKUP(YEAR(I76),$Q$22:$R$46,2,0)))</f>
        <v>0</v>
      </c>
      <c r="L76" s="312">
        <f t="shared" ref="L76" si="8">IF(J76&gt;=K$7,"cumple",0)</f>
        <v>0</v>
      </c>
      <c r="M76" s="124"/>
      <c r="N76" s="189"/>
      <c r="Q76" s="443"/>
      <c r="R76" s="444"/>
    </row>
    <row r="77" spans="1:18" ht="16.5" thickBot="1">
      <c r="A77" s="678"/>
      <c r="B77" s="681"/>
      <c r="C77" s="666"/>
      <c r="D77" s="684"/>
      <c r="E77" s="687"/>
      <c r="F77" s="690"/>
      <c r="G77" s="690"/>
      <c r="H77" s="654" t="s">
        <v>149</v>
      </c>
      <c r="I77" s="655"/>
      <c r="J77" s="655"/>
      <c r="K77" s="133">
        <f>SUM(K74:K76)</f>
        <v>0</v>
      </c>
      <c r="L77" s="194"/>
      <c r="M77" s="316"/>
      <c r="N77" s="146"/>
      <c r="Q77" s="443"/>
      <c r="R77" s="444"/>
    </row>
    <row r="78" spans="1:18" s="140" customFormat="1" ht="12" thickBot="1">
      <c r="A78" s="136"/>
      <c r="B78" s="137"/>
      <c r="C78" s="137"/>
      <c r="D78" s="656"/>
      <c r="E78" s="657"/>
      <c r="F78" s="137"/>
      <c r="G78" s="137"/>
      <c r="H78" s="137"/>
      <c r="I78" s="137"/>
      <c r="J78" s="137"/>
      <c r="K78" s="137"/>
      <c r="L78" s="308"/>
      <c r="M78" s="308"/>
      <c r="N78" s="138"/>
      <c r="O78" s="139"/>
      <c r="P78" s="139"/>
      <c r="Q78" s="441"/>
      <c r="R78" s="442"/>
    </row>
    <row r="79" spans="1:18">
      <c r="A79" s="147"/>
      <c r="B79" s="148"/>
      <c r="C79" s="149"/>
      <c r="D79" s="149"/>
      <c r="E79" s="150"/>
      <c r="F79" s="151"/>
      <c r="G79" s="151"/>
      <c r="H79" s="152"/>
      <c r="I79" s="153"/>
      <c r="J79" s="154"/>
      <c r="K79" s="154"/>
      <c r="L79" s="154"/>
      <c r="M79" s="154"/>
      <c r="N79" s="155"/>
    </row>
  </sheetData>
  <mergeCells count="73">
    <mergeCell ref="A1:N2"/>
    <mergeCell ref="A4:N4"/>
    <mergeCell ref="C6:D6"/>
    <mergeCell ref="F6:H6"/>
    <mergeCell ref="I6:J6"/>
    <mergeCell ref="A7:A8"/>
    <mergeCell ref="B7:B8"/>
    <mergeCell ref="C7:C8"/>
    <mergeCell ref="D7:D8"/>
    <mergeCell ref="E7:E8"/>
    <mergeCell ref="F7:H8"/>
    <mergeCell ref="I7:J8"/>
    <mergeCell ref="K7:K8"/>
    <mergeCell ref="C19:J19"/>
    <mergeCell ref="C20:J21"/>
    <mergeCell ref="D23:E23"/>
    <mergeCell ref="A24:A29"/>
    <mergeCell ref="B24:B29"/>
    <mergeCell ref="C24:C29"/>
    <mergeCell ref="D24:D29"/>
    <mergeCell ref="E24:E29"/>
    <mergeCell ref="F24:F29"/>
    <mergeCell ref="G24:G29"/>
    <mergeCell ref="H29:J29"/>
    <mergeCell ref="D30:E30"/>
    <mergeCell ref="D42:E42"/>
    <mergeCell ref="C32:J32"/>
    <mergeCell ref="C33:J33"/>
    <mergeCell ref="D35:E35"/>
    <mergeCell ref="F36:F41"/>
    <mergeCell ref="H41:J41"/>
    <mergeCell ref="G36:G41"/>
    <mergeCell ref="A36:A41"/>
    <mergeCell ref="B36:B41"/>
    <mergeCell ref="C36:C41"/>
    <mergeCell ref="D36:D41"/>
    <mergeCell ref="E36:E41"/>
    <mergeCell ref="C44:J44"/>
    <mergeCell ref="C45:J45"/>
    <mergeCell ref="D47:E47"/>
    <mergeCell ref="A48:A53"/>
    <mergeCell ref="B48:B53"/>
    <mergeCell ref="C48:C53"/>
    <mergeCell ref="D48:D53"/>
    <mergeCell ref="E48:E53"/>
    <mergeCell ref="G48:G53"/>
    <mergeCell ref="F48:F53"/>
    <mergeCell ref="H53:J53"/>
    <mergeCell ref="D54:E54"/>
    <mergeCell ref="D66:E66"/>
    <mergeCell ref="C56:J56"/>
    <mergeCell ref="C57:J57"/>
    <mergeCell ref="D59:E59"/>
    <mergeCell ref="F60:F65"/>
    <mergeCell ref="H65:J65"/>
    <mergeCell ref="G60:G65"/>
    <mergeCell ref="A60:A65"/>
    <mergeCell ref="B60:B65"/>
    <mergeCell ref="C60:C65"/>
    <mergeCell ref="D60:D65"/>
    <mergeCell ref="E60:E65"/>
    <mergeCell ref="D78:E78"/>
    <mergeCell ref="C68:J68"/>
    <mergeCell ref="C69:J69"/>
    <mergeCell ref="D71:E71"/>
    <mergeCell ref="A72:A77"/>
    <mergeCell ref="B72:B77"/>
    <mergeCell ref="C72:C77"/>
    <mergeCell ref="D72:D77"/>
    <mergeCell ref="E72:E77"/>
    <mergeCell ref="G72:G77"/>
    <mergeCell ref="F72:F77"/>
    <mergeCell ref="H77:J77"/>
  </mergeCells>
  <conditionalFormatting sqref="I10:N17 N22 O23:O29">
    <cfRule type="containsText" dxfId="149" priority="31" operator="containsText" text="TIEMPO">
      <formula>NOT(ISERROR(SEARCH("TIEMPO",I10)))</formula>
    </cfRule>
    <cfRule type="cellIs" dxfId="148" priority="32" operator="equal">
      <formula>30</formula>
    </cfRule>
  </conditionalFormatting>
  <conditionalFormatting sqref="E36:E38 E24:E29 E41 E72:E77 E60:E65 E52:E53">
    <cfRule type="containsText" dxfId="147" priority="30" stopIfTrue="1" operator="containsText" text="NO CUMPLE">
      <formula>NOT(ISERROR(SEARCH("NO CUMPLE",E24)))</formula>
    </cfRule>
  </conditionalFormatting>
  <conditionalFormatting sqref="K24:K27">
    <cfRule type="containsText" dxfId="146" priority="29" stopIfTrue="1" operator="containsText" text="EXPERIENCIA">
      <formula>NOT(ISERROR(SEARCH("EXPERIENCIA",K24)))</formula>
    </cfRule>
  </conditionalFormatting>
  <conditionalFormatting sqref="K28">
    <cfRule type="containsText" dxfId="145" priority="26" stopIfTrue="1" operator="containsText" text="EXPERIENCIA">
      <formula>NOT(ISERROR(SEARCH("EXPERIENCIA",K28)))</formula>
    </cfRule>
  </conditionalFormatting>
  <conditionalFormatting sqref="K36:K38">
    <cfRule type="containsText" dxfId="144" priority="11" stopIfTrue="1" operator="containsText" text="EXPERIENCIA">
      <formula>NOT(ISERROR(SEARCH("EXPERIENCIA",K36)))</formula>
    </cfRule>
  </conditionalFormatting>
  <conditionalFormatting sqref="K60:K64">
    <cfRule type="containsText" dxfId="143" priority="9" stopIfTrue="1" operator="containsText" text="EXPERIENCIA">
      <formula>NOT(ISERROR(SEARCH("EXPERIENCIA",K60)))</formula>
    </cfRule>
  </conditionalFormatting>
  <conditionalFormatting sqref="K72:K76">
    <cfRule type="containsText" dxfId="142" priority="8" stopIfTrue="1" operator="containsText" text="EXPERIENCIA">
      <formula>NOT(ISERROR(SEARCH("EXPERIENCIA",K72)))</formula>
    </cfRule>
  </conditionalFormatting>
  <conditionalFormatting sqref="E48:E49">
    <cfRule type="containsText" dxfId="141" priority="7" stopIfTrue="1" operator="containsText" text="NO CUMPLE">
      <formula>NOT(ISERROR(SEARCH("NO CUMPLE",E48)))</formula>
    </cfRule>
  </conditionalFormatting>
  <conditionalFormatting sqref="K48:K49 K52">
    <cfRule type="containsText" dxfId="140" priority="6" stopIfTrue="1" operator="containsText" text="EXPERIENCIA">
      <formula>NOT(ISERROR(SEARCH("EXPERIENCIA",K48)))</formula>
    </cfRule>
  </conditionalFormatting>
  <conditionalFormatting sqref="E39:E40">
    <cfRule type="containsText" dxfId="139" priority="4" stopIfTrue="1" operator="containsText" text="NO CUMPLE">
      <formula>NOT(ISERROR(SEARCH("NO CUMPLE",E39)))</formula>
    </cfRule>
  </conditionalFormatting>
  <conditionalFormatting sqref="K39:K40">
    <cfRule type="containsText" dxfId="138" priority="3" stopIfTrue="1" operator="containsText" text="EXPERIENCIA">
      <formula>NOT(ISERROR(SEARCH("EXPERIENCIA",K39)))</formula>
    </cfRule>
  </conditionalFormatting>
  <conditionalFormatting sqref="E50:E51">
    <cfRule type="containsText" dxfId="137" priority="2" stopIfTrue="1" operator="containsText" text="NO CUMPLE">
      <formula>NOT(ISERROR(SEARCH("NO CUMPLE",E50)))</formula>
    </cfRule>
  </conditionalFormatting>
  <conditionalFormatting sqref="K50:K51">
    <cfRule type="containsText" dxfId="136" priority="1" stopIfTrue="1" operator="containsText" text="EXPERIENCIA">
      <formula>NOT(ISERROR(SEARCH("EXPERIENCIA",K50)))</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pageSetUpPr fitToPage="1"/>
  </sheetPr>
  <dimension ref="A1:R246"/>
  <sheetViews>
    <sheetView workbookViewId="0">
      <selection activeCell="F218" sqref="F218:G218"/>
    </sheetView>
  </sheetViews>
  <sheetFormatPr baseColWidth="10" defaultColWidth="11.42578125" defaultRowHeight="12.75"/>
  <cols>
    <col min="1" max="1" width="32.85546875" style="204" customWidth="1"/>
    <col min="2" max="2" width="12.85546875" style="204" customWidth="1"/>
    <col min="3" max="3" width="15.42578125" style="204" customWidth="1"/>
    <col min="4" max="4" width="10" style="204" bestFit="1" customWidth="1"/>
    <col min="5" max="5" width="8.42578125" style="204" customWidth="1"/>
    <col min="6" max="6" width="18.42578125" style="204" customWidth="1"/>
    <col min="7" max="7" width="4.7109375" style="204" customWidth="1"/>
    <col min="8" max="8" width="19.28515625" style="204" customWidth="1"/>
    <col min="9" max="9" width="18.28515625" style="204" customWidth="1"/>
    <col min="10" max="10" width="7.7109375" style="204" customWidth="1"/>
    <col min="11" max="11" width="7" style="204" customWidth="1"/>
    <col min="12" max="12" width="5.5703125" style="204" customWidth="1"/>
    <col min="13" max="13" width="16.5703125" style="204" customWidth="1"/>
    <col min="14" max="256" width="11.42578125" style="204"/>
    <col min="257" max="257" width="32.85546875" style="204" customWidth="1"/>
    <col min="258" max="258" width="23.5703125" style="204" customWidth="1"/>
    <col min="259" max="260" width="21" style="204" customWidth="1"/>
    <col min="261" max="261" width="25.140625" style="204" customWidth="1"/>
    <col min="262" max="262" width="22.140625" style="204" customWidth="1"/>
    <col min="263" max="263" width="4.7109375" style="204" customWidth="1"/>
    <col min="264" max="264" width="22" style="204" customWidth="1"/>
    <col min="265" max="265" width="23.7109375" style="204" customWidth="1"/>
    <col min="266" max="266" width="16.5703125" style="204" customWidth="1"/>
    <col min="267" max="267" width="7" style="204" customWidth="1"/>
    <col min="268" max="268" width="5.5703125" style="204" customWidth="1"/>
    <col min="269" max="269" width="16.5703125" style="204" customWidth="1"/>
    <col min="270" max="512" width="11.42578125" style="204"/>
    <col min="513" max="513" width="32.85546875" style="204" customWidth="1"/>
    <col min="514" max="514" width="23.5703125" style="204" customWidth="1"/>
    <col min="515" max="516" width="21" style="204" customWidth="1"/>
    <col min="517" max="517" width="25.140625" style="204" customWidth="1"/>
    <col min="518" max="518" width="22.140625" style="204" customWidth="1"/>
    <col min="519" max="519" width="4.7109375" style="204" customWidth="1"/>
    <col min="520" max="520" width="22" style="204" customWidth="1"/>
    <col min="521" max="521" width="23.7109375" style="204" customWidth="1"/>
    <col min="522" max="522" width="16.5703125" style="204" customWidth="1"/>
    <col min="523" max="523" width="7" style="204" customWidth="1"/>
    <col min="524" max="524" width="5.5703125" style="204" customWidth="1"/>
    <col min="525" max="525" width="16.5703125" style="204" customWidth="1"/>
    <col min="526" max="768" width="11.42578125" style="204"/>
    <col min="769" max="769" width="32.85546875" style="204" customWidth="1"/>
    <col min="770" max="770" width="23.5703125" style="204" customWidth="1"/>
    <col min="771" max="772" width="21" style="204" customWidth="1"/>
    <col min="773" max="773" width="25.140625" style="204" customWidth="1"/>
    <col min="774" max="774" width="22.140625" style="204" customWidth="1"/>
    <col min="775" max="775" width="4.7109375" style="204" customWidth="1"/>
    <col min="776" max="776" width="22" style="204" customWidth="1"/>
    <col min="777" max="777" width="23.7109375" style="204" customWidth="1"/>
    <col min="778" max="778" width="16.5703125" style="204" customWidth="1"/>
    <col min="779" max="779" width="7" style="204" customWidth="1"/>
    <col min="780" max="780" width="5.5703125" style="204" customWidth="1"/>
    <col min="781" max="781" width="16.5703125" style="204" customWidth="1"/>
    <col min="782" max="1024" width="11.42578125" style="204"/>
    <col min="1025" max="1025" width="32.85546875" style="204" customWidth="1"/>
    <col min="1026" max="1026" width="23.5703125" style="204" customWidth="1"/>
    <col min="1027" max="1028" width="21" style="204" customWidth="1"/>
    <col min="1029" max="1029" width="25.140625" style="204" customWidth="1"/>
    <col min="1030" max="1030" width="22.140625" style="204" customWidth="1"/>
    <col min="1031" max="1031" width="4.7109375" style="204" customWidth="1"/>
    <col min="1032" max="1032" width="22" style="204" customWidth="1"/>
    <col min="1033" max="1033" width="23.7109375" style="204" customWidth="1"/>
    <col min="1034" max="1034" width="16.5703125" style="204" customWidth="1"/>
    <col min="1035" max="1035" width="7" style="204" customWidth="1"/>
    <col min="1036" max="1036" width="5.5703125" style="204" customWidth="1"/>
    <col min="1037" max="1037" width="16.5703125" style="204" customWidth="1"/>
    <col min="1038" max="1280" width="11.42578125" style="204"/>
    <col min="1281" max="1281" width="32.85546875" style="204" customWidth="1"/>
    <col min="1282" max="1282" width="23.5703125" style="204" customWidth="1"/>
    <col min="1283" max="1284" width="21" style="204" customWidth="1"/>
    <col min="1285" max="1285" width="25.140625" style="204" customWidth="1"/>
    <col min="1286" max="1286" width="22.140625" style="204" customWidth="1"/>
    <col min="1287" max="1287" width="4.7109375" style="204" customWidth="1"/>
    <col min="1288" max="1288" width="22" style="204" customWidth="1"/>
    <col min="1289" max="1289" width="23.7109375" style="204" customWidth="1"/>
    <col min="1290" max="1290" width="16.5703125" style="204" customWidth="1"/>
    <col min="1291" max="1291" width="7" style="204" customWidth="1"/>
    <col min="1292" max="1292" width="5.5703125" style="204" customWidth="1"/>
    <col min="1293" max="1293" width="16.5703125" style="204" customWidth="1"/>
    <col min="1294" max="1536" width="11.42578125" style="204"/>
    <col min="1537" max="1537" width="32.85546875" style="204" customWidth="1"/>
    <col min="1538" max="1538" width="23.5703125" style="204" customWidth="1"/>
    <col min="1539" max="1540" width="21" style="204" customWidth="1"/>
    <col min="1541" max="1541" width="25.140625" style="204" customWidth="1"/>
    <col min="1542" max="1542" width="22.140625" style="204" customWidth="1"/>
    <col min="1543" max="1543" width="4.7109375" style="204" customWidth="1"/>
    <col min="1544" max="1544" width="22" style="204" customWidth="1"/>
    <col min="1545" max="1545" width="23.7109375" style="204" customWidth="1"/>
    <col min="1546" max="1546" width="16.5703125" style="204" customWidth="1"/>
    <col min="1547" max="1547" width="7" style="204" customWidth="1"/>
    <col min="1548" max="1548" width="5.5703125" style="204" customWidth="1"/>
    <col min="1549" max="1549" width="16.5703125" style="204" customWidth="1"/>
    <col min="1550" max="1792" width="11.42578125" style="204"/>
    <col min="1793" max="1793" width="32.85546875" style="204" customWidth="1"/>
    <col min="1794" max="1794" width="23.5703125" style="204" customWidth="1"/>
    <col min="1795" max="1796" width="21" style="204" customWidth="1"/>
    <col min="1797" max="1797" width="25.140625" style="204" customWidth="1"/>
    <col min="1798" max="1798" width="22.140625" style="204" customWidth="1"/>
    <col min="1799" max="1799" width="4.7109375" style="204" customWidth="1"/>
    <col min="1800" max="1800" width="22" style="204" customWidth="1"/>
    <col min="1801" max="1801" width="23.7109375" style="204" customWidth="1"/>
    <col min="1802" max="1802" width="16.5703125" style="204" customWidth="1"/>
    <col min="1803" max="1803" width="7" style="204" customWidth="1"/>
    <col min="1804" max="1804" width="5.5703125" style="204" customWidth="1"/>
    <col min="1805" max="1805" width="16.5703125" style="204" customWidth="1"/>
    <col min="1806" max="2048" width="11.42578125" style="204"/>
    <col min="2049" max="2049" width="32.85546875" style="204" customWidth="1"/>
    <col min="2050" max="2050" width="23.5703125" style="204" customWidth="1"/>
    <col min="2051" max="2052" width="21" style="204" customWidth="1"/>
    <col min="2053" max="2053" width="25.140625" style="204" customWidth="1"/>
    <col min="2054" max="2054" width="22.140625" style="204" customWidth="1"/>
    <col min="2055" max="2055" width="4.7109375" style="204" customWidth="1"/>
    <col min="2056" max="2056" width="22" style="204" customWidth="1"/>
    <col min="2057" max="2057" width="23.7109375" style="204" customWidth="1"/>
    <col min="2058" max="2058" width="16.5703125" style="204" customWidth="1"/>
    <col min="2059" max="2059" width="7" style="204" customWidth="1"/>
    <col min="2060" max="2060" width="5.5703125" style="204" customWidth="1"/>
    <col min="2061" max="2061" width="16.5703125" style="204" customWidth="1"/>
    <col min="2062" max="2304" width="11.42578125" style="204"/>
    <col min="2305" max="2305" width="32.85546875" style="204" customWidth="1"/>
    <col min="2306" max="2306" width="23.5703125" style="204" customWidth="1"/>
    <col min="2307" max="2308" width="21" style="204" customWidth="1"/>
    <col min="2309" max="2309" width="25.140625" style="204" customWidth="1"/>
    <col min="2310" max="2310" width="22.140625" style="204" customWidth="1"/>
    <col min="2311" max="2311" width="4.7109375" style="204" customWidth="1"/>
    <col min="2312" max="2312" width="22" style="204" customWidth="1"/>
    <col min="2313" max="2313" width="23.7109375" style="204" customWidth="1"/>
    <col min="2314" max="2314" width="16.5703125" style="204" customWidth="1"/>
    <col min="2315" max="2315" width="7" style="204" customWidth="1"/>
    <col min="2316" max="2316" width="5.5703125" style="204" customWidth="1"/>
    <col min="2317" max="2317" width="16.5703125" style="204" customWidth="1"/>
    <col min="2318" max="2560" width="11.42578125" style="204"/>
    <col min="2561" max="2561" width="32.85546875" style="204" customWidth="1"/>
    <col min="2562" max="2562" width="23.5703125" style="204" customWidth="1"/>
    <col min="2563" max="2564" width="21" style="204" customWidth="1"/>
    <col min="2565" max="2565" width="25.140625" style="204" customWidth="1"/>
    <col min="2566" max="2566" width="22.140625" style="204" customWidth="1"/>
    <col min="2567" max="2567" width="4.7109375" style="204" customWidth="1"/>
    <col min="2568" max="2568" width="22" style="204" customWidth="1"/>
    <col min="2569" max="2569" width="23.7109375" style="204" customWidth="1"/>
    <col min="2570" max="2570" width="16.5703125" style="204" customWidth="1"/>
    <col min="2571" max="2571" width="7" style="204" customWidth="1"/>
    <col min="2572" max="2572" width="5.5703125" style="204" customWidth="1"/>
    <col min="2573" max="2573" width="16.5703125" style="204" customWidth="1"/>
    <col min="2574" max="2816" width="11.42578125" style="204"/>
    <col min="2817" max="2817" width="32.85546875" style="204" customWidth="1"/>
    <col min="2818" max="2818" width="23.5703125" style="204" customWidth="1"/>
    <col min="2819" max="2820" width="21" style="204" customWidth="1"/>
    <col min="2821" max="2821" width="25.140625" style="204" customWidth="1"/>
    <col min="2822" max="2822" width="22.140625" style="204" customWidth="1"/>
    <col min="2823" max="2823" width="4.7109375" style="204" customWidth="1"/>
    <col min="2824" max="2824" width="22" style="204" customWidth="1"/>
    <col min="2825" max="2825" width="23.7109375" style="204" customWidth="1"/>
    <col min="2826" max="2826" width="16.5703125" style="204" customWidth="1"/>
    <col min="2827" max="2827" width="7" style="204" customWidth="1"/>
    <col min="2828" max="2828" width="5.5703125" style="204" customWidth="1"/>
    <col min="2829" max="2829" width="16.5703125" style="204" customWidth="1"/>
    <col min="2830" max="3072" width="11.42578125" style="204"/>
    <col min="3073" max="3073" width="32.85546875" style="204" customWidth="1"/>
    <col min="3074" max="3074" width="23.5703125" style="204" customWidth="1"/>
    <col min="3075" max="3076" width="21" style="204" customWidth="1"/>
    <col min="3077" max="3077" width="25.140625" style="204" customWidth="1"/>
    <col min="3078" max="3078" width="22.140625" style="204" customWidth="1"/>
    <col min="3079" max="3079" width="4.7109375" style="204" customWidth="1"/>
    <col min="3080" max="3080" width="22" style="204" customWidth="1"/>
    <col min="3081" max="3081" width="23.7109375" style="204" customWidth="1"/>
    <col min="3082" max="3082" width="16.5703125" style="204" customWidth="1"/>
    <col min="3083" max="3083" width="7" style="204" customWidth="1"/>
    <col min="3084" max="3084" width="5.5703125" style="204" customWidth="1"/>
    <col min="3085" max="3085" width="16.5703125" style="204" customWidth="1"/>
    <col min="3086" max="3328" width="11.42578125" style="204"/>
    <col min="3329" max="3329" width="32.85546875" style="204" customWidth="1"/>
    <col min="3330" max="3330" width="23.5703125" style="204" customWidth="1"/>
    <col min="3331" max="3332" width="21" style="204" customWidth="1"/>
    <col min="3333" max="3333" width="25.140625" style="204" customWidth="1"/>
    <col min="3334" max="3334" width="22.140625" style="204" customWidth="1"/>
    <col min="3335" max="3335" width="4.7109375" style="204" customWidth="1"/>
    <col min="3336" max="3336" width="22" style="204" customWidth="1"/>
    <col min="3337" max="3337" width="23.7109375" style="204" customWidth="1"/>
    <col min="3338" max="3338" width="16.5703125" style="204" customWidth="1"/>
    <col min="3339" max="3339" width="7" style="204" customWidth="1"/>
    <col min="3340" max="3340" width="5.5703125" style="204" customWidth="1"/>
    <col min="3341" max="3341" width="16.5703125" style="204" customWidth="1"/>
    <col min="3342" max="3584" width="11.42578125" style="204"/>
    <col min="3585" max="3585" width="32.85546875" style="204" customWidth="1"/>
    <col min="3586" max="3586" width="23.5703125" style="204" customWidth="1"/>
    <col min="3587" max="3588" width="21" style="204" customWidth="1"/>
    <col min="3589" max="3589" width="25.140625" style="204" customWidth="1"/>
    <col min="3590" max="3590" width="22.140625" style="204" customWidth="1"/>
    <col min="3591" max="3591" width="4.7109375" style="204" customWidth="1"/>
    <col min="3592" max="3592" width="22" style="204" customWidth="1"/>
    <col min="3593" max="3593" width="23.7109375" style="204" customWidth="1"/>
    <col min="3594" max="3594" width="16.5703125" style="204" customWidth="1"/>
    <col min="3595" max="3595" width="7" style="204" customWidth="1"/>
    <col min="3596" max="3596" width="5.5703125" style="204" customWidth="1"/>
    <col min="3597" max="3597" width="16.5703125" style="204" customWidth="1"/>
    <col min="3598" max="3840" width="11.42578125" style="204"/>
    <col min="3841" max="3841" width="32.85546875" style="204" customWidth="1"/>
    <col min="3842" max="3842" width="23.5703125" style="204" customWidth="1"/>
    <col min="3843" max="3844" width="21" style="204" customWidth="1"/>
    <col min="3845" max="3845" width="25.140625" style="204" customWidth="1"/>
    <col min="3846" max="3846" width="22.140625" style="204" customWidth="1"/>
    <col min="3847" max="3847" width="4.7109375" style="204" customWidth="1"/>
    <col min="3848" max="3848" width="22" style="204" customWidth="1"/>
    <col min="3849" max="3849" width="23.7109375" style="204" customWidth="1"/>
    <col min="3850" max="3850" width="16.5703125" style="204" customWidth="1"/>
    <col min="3851" max="3851" width="7" style="204" customWidth="1"/>
    <col min="3852" max="3852" width="5.5703125" style="204" customWidth="1"/>
    <col min="3853" max="3853" width="16.5703125" style="204" customWidth="1"/>
    <col min="3854" max="4096" width="11.42578125" style="204"/>
    <col min="4097" max="4097" width="32.85546875" style="204" customWidth="1"/>
    <col min="4098" max="4098" width="23.5703125" style="204" customWidth="1"/>
    <col min="4099" max="4100" width="21" style="204" customWidth="1"/>
    <col min="4101" max="4101" width="25.140625" style="204" customWidth="1"/>
    <col min="4102" max="4102" width="22.140625" style="204" customWidth="1"/>
    <col min="4103" max="4103" width="4.7109375" style="204" customWidth="1"/>
    <col min="4104" max="4104" width="22" style="204" customWidth="1"/>
    <col min="4105" max="4105" width="23.7109375" style="204" customWidth="1"/>
    <col min="4106" max="4106" width="16.5703125" style="204" customWidth="1"/>
    <col min="4107" max="4107" width="7" style="204" customWidth="1"/>
    <col min="4108" max="4108" width="5.5703125" style="204" customWidth="1"/>
    <col min="4109" max="4109" width="16.5703125" style="204" customWidth="1"/>
    <col min="4110" max="4352" width="11.42578125" style="204"/>
    <col min="4353" max="4353" width="32.85546875" style="204" customWidth="1"/>
    <col min="4354" max="4354" width="23.5703125" style="204" customWidth="1"/>
    <col min="4355" max="4356" width="21" style="204" customWidth="1"/>
    <col min="4357" max="4357" width="25.140625" style="204" customWidth="1"/>
    <col min="4358" max="4358" width="22.140625" style="204" customWidth="1"/>
    <col min="4359" max="4359" width="4.7109375" style="204" customWidth="1"/>
    <col min="4360" max="4360" width="22" style="204" customWidth="1"/>
    <col min="4361" max="4361" width="23.7109375" style="204" customWidth="1"/>
    <col min="4362" max="4362" width="16.5703125" style="204" customWidth="1"/>
    <col min="4363" max="4363" width="7" style="204" customWidth="1"/>
    <col min="4364" max="4364" width="5.5703125" style="204" customWidth="1"/>
    <col min="4365" max="4365" width="16.5703125" style="204" customWidth="1"/>
    <col min="4366" max="4608" width="11.42578125" style="204"/>
    <col min="4609" max="4609" width="32.85546875" style="204" customWidth="1"/>
    <col min="4610" max="4610" width="23.5703125" style="204" customWidth="1"/>
    <col min="4611" max="4612" width="21" style="204" customWidth="1"/>
    <col min="4613" max="4613" width="25.140625" style="204" customWidth="1"/>
    <col min="4614" max="4614" width="22.140625" style="204" customWidth="1"/>
    <col min="4615" max="4615" width="4.7109375" style="204" customWidth="1"/>
    <col min="4616" max="4616" width="22" style="204" customWidth="1"/>
    <col min="4617" max="4617" width="23.7109375" style="204" customWidth="1"/>
    <col min="4618" max="4618" width="16.5703125" style="204" customWidth="1"/>
    <col min="4619" max="4619" width="7" style="204" customWidth="1"/>
    <col min="4620" max="4620" width="5.5703125" style="204" customWidth="1"/>
    <col min="4621" max="4621" width="16.5703125" style="204" customWidth="1"/>
    <col min="4622" max="4864" width="11.42578125" style="204"/>
    <col min="4865" max="4865" width="32.85546875" style="204" customWidth="1"/>
    <col min="4866" max="4866" width="23.5703125" style="204" customWidth="1"/>
    <col min="4867" max="4868" width="21" style="204" customWidth="1"/>
    <col min="4869" max="4869" width="25.140625" style="204" customWidth="1"/>
    <col min="4870" max="4870" width="22.140625" style="204" customWidth="1"/>
    <col min="4871" max="4871" width="4.7109375" style="204" customWidth="1"/>
    <col min="4872" max="4872" width="22" style="204" customWidth="1"/>
    <col min="4873" max="4873" width="23.7109375" style="204" customWidth="1"/>
    <col min="4874" max="4874" width="16.5703125" style="204" customWidth="1"/>
    <col min="4875" max="4875" width="7" style="204" customWidth="1"/>
    <col min="4876" max="4876" width="5.5703125" style="204" customWidth="1"/>
    <col min="4877" max="4877" width="16.5703125" style="204" customWidth="1"/>
    <col min="4878" max="5120" width="11.42578125" style="204"/>
    <col min="5121" max="5121" width="32.85546875" style="204" customWidth="1"/>
    <col min="5122" max="5122" width="23.5703125" style="204" customWidth="1"/>
    <col min="5123" max="5124" width="21" style="204" customWidth="1"/>
    <col min="5125" max="5125" width="25.140625" style="204" customWidth="1"/>
    <col min="5126" max="5126" width="22.140625" style="204" customWidth="1"/>
    <col min="5127" max="5127" width="4.7109375" style="204" customWidth="1"/>
    <col min="5128" max="5128" width="22" style="204" customWidth="1"/>
    <col min="5129" max="5129" width="23.7109375" style="204" customWidth="1"/>
    <col min="5130" max="5130" width="16.5703125" style="204" customWidth="1"/>
    <col min="5131" max="5131" width="7" style="204" customWidth="1"/>
    <col min="5132" max="5132" width="5.5703125" style="204" customWidth="1"/>
    <col min="5133" max="5133" width="16.5703125" style="204" customWidth="1"/>
    <col min="5134" max="5376" width="11.42578125" style="204"/>
    <col min="5377" max="5377" width="32.85546875" style="204" customWidth="1"/>
    <col min="5378" max="5378" width="23.5703125" style="204" customWidth="1"/>
    <col min="5379" max="5380" width="21" style="204" customWidth="1"/>
    <col min="5381" max="5381" width="25.140625" style="204" customWidth="1"/>
    <col min="5382" max="5382" width="22.140625" style="204" customWidth="1"/>
    <col min="5383" max="5383" width="4.7109375" style="204" customWidth="1"/>
    <col min="5384" max="5384" width="22" style="204" customWidth="1"/>
    <col min="5385" max="5385" width="23.7109375" style="204" customWidth="1"/>
    <col min="5386" max="5386" width="16.5703125" style="204" customWidth="1"/>
    <col min="5387" max="5387" width="7" style="204" customWidth="1"/>
    <col min="5388" max="5388" width="5.5703125" style="204" customWidth="1"/>
    <col min="5389" max="5389" width="16.5703125" style="204" customWidth="1"/>
    <col min="5390" max="5632" width="11.42578125" style="204"/>
    <col min="5633" max="5633" width="32.85546875" style="204" customWidth="1"/>
    <col min="5634" max="5634" width="23.5703125" style="204" customWidth="1"/>
    <col min="5635" max="5636" width="21" style="204" customWidth="1"/>
    <col min="5637" max="5637" width="25.140625" style="204" customWidth="1"/>
    <col min="5638" max="5638" width="22.140625" style="204" customWidth="1"/>
    <col min="5639" max="5639" width="4.7109375" style="204" customWidth="1"/>
    <col min="5640" max="5640" width="22" style="204" customWidth="1"/>
    <col min="5641" max="5641" width="23.7109375" style="204" customWidth="1"/>
    <col min="5642" max="5642" width="16.5703125" style="204" customWidth="1"/>
    <col min="5643" max="5643" width="7" style="204" customWidth="1"/>
    <col min="5644" max="5644" width="5.5703125" style="204" customWidth="1"/>
    <col min="5645" max="5645" width="16.5703125" style="204" customWidth="1"/>
    <col min="5646" max="5888" width="11.42578125" style="204"/>
    <col min="5889" max="5889" width="32.85546875" style="204" customWidth="1"/>
    <col min="5890" max="5890" width="23.5703125" style="204" customWidth="1"/>
    <col min="5891" max="5892" width="21" style="204" customWidth="1"/>
    <col min="5893" max="5893" width="25.140625" style="204" customWidth="1"/>
    <col min="5894" max="5894" width="22.140625" style="204" customWidth="1"/>
    <col min="5895" max="5895" width="4.7109375" style="204" customWidth="1"/>
    <col min="5896" max="5896" width="22" style="204" customWidth="1"/>
    <col min="5897" max="5897" width="23.7109375" style="204" customWidth="1"/>
    <col min="5898" max="5898" width="16.5703125" style="204" customWidth="1"/>
    <col min="5899" max="5899" width="7" style="204" customWidth="1"/>
    <col min="5900" max="5900" width="5.5703125" style="204" customWidth="1"/>
    <col min="5901" max="5901" width="16.5703125" style="204" customWidth="1"/>
    <col min="5902" max="6144" width="11.42578125" style="204"/>
    <col min="6145" max="6145" width="32.85546875" style="204" customWidth="1"/>
    <col min="6146" max="6146" width="23.5703125" style="204" customWidth="1"/>
    <col min="6147" max="6148" width="21" style="204" customWidth="1"/>
    <col min="6149" max="6149" width="25.140625" style="204" customWidth="1"/>
    <col min="6150" max="6150" width="22.140625" style="204" customWidth="1"/>
    <col min="6151" max="6151" width="4.7109375" style="204" customWidth="1"/>
    <col min="6152" max="6152" width="22" style="204" customWidth="1"/>
    <col min="6153" max="6153" width="23.7109375" style="204" customWidth="1"/>
    <col min="6154" max="6154" width="16.5703125" style="204" customWidth="1"/>
    <col min="6155" max="6155" width="7" style="204" customWidth="1"/>
    <col min="6156" max="6156" width="5.5703125" style="204" customWidth="1"/>
    <col min="6157" max="6157" width="16.5703125" style="204" customWidth="1"/>
    <col min="6158" max="6400" width="11.42578125" style="204"/>
    <col min="6401" max="6401" width="32.85546875" style="204" customWidth="1"/>
    <col min="6402" max="6402" width="23.5703125" style="204" customWidth="1"/>
    <col min="6403" max="6404" width="21" style="204" customWidth="1"/>
    <col min="6405" max="6405" width="25.140625" style="204" customWidth="1"/>
    <col min="6406" max="6406" width="22.140625" style="204" customWidth="1"/>
    <col min="6407" max="6407" width="4.7109375" style="204" customWidth="1"/>
    <col min="6408" max="6408" width="22" style="204" customWidth="1"/>
    <col min="6409" max="6409" width="23.7109375" style="204" customWidth="1"/>
    <col min="6410" max="6410" width="16.5703125" style="204" customWidth="1"/>
    <col min="6411" max="6411" width="7" style="204" customWidth="1"/>
    <col min="6412" max="6412" width="5.5703125" style="204" customWidth="1"/>
    <col min="6413" max="6413" width="16.5703125" style="204" customWidth="1"/>
    <col min="6414" max="6656" width="11.42578125" style="204"/>
    <col min="6657" max="6657" width="32.85546875" style="204" customWidth="1"/>
    <col min="6658" max="6658" width="23.5703125" style="204" customWidth="1"/>
    <col min="6659" max="6660" width="21" style="204" customWidth="1"/>
    <col min="6661" max="6661" width="25.140625" style="204" customWidth="1"/>
    <col min="6662" max="6662" width="22.140625" style="204" customWidth="1"/>
    <col min="6663" max="6663" width="4.7109375" style="204" customWidth="1"/>
    <col min="6664" max="6664" width="22" style="204" customWidth="1"/>
    <col min="6665" max="6665" width="23.7109375" style="204" customWidth="1"/>
    <col min="6666" max="6666" width="16.5703125" style="204" customWidth="1"/>
    <col min="6667" max="6667" width="7" style="204" customWidth="1"/>
    <col min="6668" max="6668" width="5.5703125" style="204" customWidth="1"/>
    <col min="6669" max="6669" width="16.5703125" style="204" customWidth="1"/>
    <col min="6670" max="6912" width="11.42578125" style="204"/>
    <col min="6913" max="6913" width="32.85546875" style="204" customWidth="1"/>
    <col min="6914" max="6914" width="23.5703125" style="204" customWidth="1"/>
    <col min="6915" max="6916" width="21" style="204" customWidth="1"/>
    <col min="6917" max="6917" width="25.140625" style="204" customWidth="1"/>
    <col min="6918" max="6918" width="22.140625" style="204" customWidth="1"/>
    <col min="6919" max="6919" width="4.7109375" style="204" customWidth="1"/>
    <col min="6920" max="6920" width="22" style="204" customWidth="1"/>
    <col min="6921" max="6921" width="23.7109375" style="204" customWidth="1"/>
    <col min="6922" max="6922" width="16.5703125" style="204" customWidth="1"/>
    <col min="6923" max="6923" width="7" style="204" customWidth="1"/>
    <col min="6924" max="6924" width="5.5703125" style="204" customWidth="1"/>
    <col min="6925" max="6925" width="16.5703125" style="204" customWidth="1"/>
    <col min="6926" max="7168" width="11.42578125" style="204"/>
    <col min="7169" max="7169" width="32.85546875" style="204" customWidth="1"/>
    <col min="7170" max="7170" width="23.5703125" style="204" customWidth="1"/>
    <col min="7171" max="7172" width="21" style="204" customWidth="1"/>
    <col min="7173" max="7173" width="25.140625" style="204" customWidth="1"/>
    <col min="7174" max="7174" width="22.140625" style="204" customWidth="1"/>
    <col min="7175" max="7175" width="4.7109375" style="204" customWidth="1"/>
    <col min="7176" max="7176" width="22" style="204" customWidth="1"/>
    <col min="7177" max="7177" width="23.7109375" style="204" customWidth="1"/>
    <col min="7178" max="7178" width="16.5703125" style="204" customWidth="1"/>
    <col min="7179" max="7179" width="7" style="204" customWidth="1"/>
    <col min="7180" max="7180" width="5.5703125" style="204" customWidth="1"/>
    <col min="7181" max="7181" width="16.5703125" style="204" customWidth="1"/>
    <col min="7182" max="7424" width="11.42578125" style="204"/>
    <col min="7425" max="7425" width="32.85546875" style="204" customWidth="1"/>
    <col min="7426" max="7426" width="23.5703125" style="204" customWidth="1"/>
    <col min="7427" max="7428" width="21" style="204" customWidth="1"/>
    <col min="7429" max="7429" width="25.140625" style="204" customWidth="1"/>
    <col min="7430" max="7430" width="22.140625" style="204" customWidth="1"/>
    <col min="7431" max="7431" width="4.7109375" style="204" customWidth="1"/>
    <col min="7432" max="7432" width="22" style="204" customWidth="1"/>
    <col min="7433" max="7433" width="23.7109375" style="204" customWidth="1"/>
    <col min="7434" max="7434" width="16.5703125" style="204" customWidth="1"/>
    <col min="7435" max="7435" width="7" style="204" customWidth="1"/>
    <col min="7436" max="7436" width="5.5703125" style="204" customWidth="1"/>
    <col min="7437" max="7437" width="16.5703125" style="204" customWidth="1"/>
    <col min="7438" max="7680" width="11.42578125" style="204"/>
    <col min="7681" max="7681" width="32.85546875" style="204" customWidth="1"/>
    <col min="7682" max="7682" width="23.5703125" style="204" customWidth="1"/>
    <col min="7683" max="7684" width="21" style="204" customWidth="1"/>
    <col min="7685" max="7685" width="25.140625" style="204" customWidth="1"/>
    <col min="7686" max="7686" width="22.140625" style="204" customWidth="1"/>
    <col min="7687" max="7687" width="4.7109375" style="204" customWidth="1"/>
    <col min="7688" max="7688" width="22" style="204" customWidth="1"/>
    <col min="7689" max="7689" width="23.7109375" style="204" customWidth="1"/>
    <col min="7690" max="7690" width="16.5703125" style="204" customWidth="1"/>
    <col min="7691" max="7691" width="7" style="204" customWidth="1"/>
    <col min="7692" max="7692" width="5.5703125" style="204" customWidth="1"/>
    <col min="7693" max="7693" width="16.5703125" style="204" customWidth="1"/>
    <col min="7694" max="7936" width="11.42578125" style="204"/>
    <col min="7937" max="7937" width="32.85546875" style="204" customWidth="1"/>
    <col min="7938" max="7938" width="23.5703125" style="204" customWidth="1"/>
    <col min="7939" max="7940" width="21" style="204" customWidth="1"/>
    <col min="7941" max="7941" width="25.140625" style="204" customWidth="1"/>
    <col min="7942" max="7942" width="22.140625" style="204" customWidth="1"/>
    <col min="7943" max="7943" width="4.7109375" style="204" customWidth="1"/>
    <col min="7944" max="7944" width="22" style="204" customWidth="1"/>
    <col min="7945" max="7945" width="23.7109375" style="204" customWidth="1"/>
    <col min="7946" max="7946" width="16.5703125" style="204" customWidth="1"/>
    <col min="7947" max="7947" width="7" style="204" customWidth="1"/>
    <col min="7948" max="7948" width="5.5703125" style="204" customWidth="1"/>
    <col min="7949" max="7949" width="16.5703125" style="204" customWidth="1"/>
    <col min="7950" max="8192" width="11.42578125" style="204"/>
    <col min="8193" max="8193" width="32.85546875" style="204" customWidth="1"/>
    <col min="8194" max="8194" width="23.5703125" style="204" customWidth="1"/>
    <col min="8195" max="8196" width="21" style="204" customWidth="1"/>
    <col min="8197" max="8197" width="25.140625" style="204" customWidth="1"/>
    <col min="8198" max="8198" width="22.140625" style="204" customWidth="1"/>
    <col min="8199" max="8199" width="4.7109375" style="204" customWidth="1"/>
    <col min="8200" max="8200" width="22" style="204" customWidth="1"/>
    <col min="8201" max="8201" width="23.7109375" style="204" customWidth="1"/>
    <col min="8202" max="8202" width="16.5703125" style="204" customWidth="1"/>
    <col min="8203" max="8203" width="7" style="204" customWidth="1"/>
    <col min="8204" max="8204" width="5.5703125" style="204" customWidth="1"/>
    <col min="8205" max="8205" width="16.5703125" style="204" customWidth="1"/>
    <col min="8206" max="8448" width="11.42578125" style="204"/>
    <col min="8449" max="8449" width="32.85546875" style="204" customWidth="1"/>
    <col min="8450" max="8450" width="23.5703125" style="204" customWidth="1"/>
    <col min="8451" max="8452" width="21" style="204" customWidth="1"/>
    <col min="8453" max="8453" width="25.140625" style="204" customWidth="1"/>
    <col min="8454" max="8454" width="22.140625" style="204" customWidth="1"/>
    <col min="8455" max="8455" width="4.7109375" style="204" customWidth="1"/>
    <col min="8456" max="8456" width="22" style="204" customWidth="1"/>
    <col min="8457" max="8457" width="23.7109375" style="204" customWidth="1"/>
    <col min="8458" max="8458" width="16.5703125" style="204" customWidth="1"/>
    <col min="8459" max="8459" width="7" style="204" customWidth="1"/>
    <col min="8460" max="8460" width="5.5703125" style="204" customWidth="1"/>
    <col min="8461" max="8461" width="16.5703125" style="204" customWidth="1"/>
    <col min="8462" max="8704" width="11.42578125" style="204"/>
    <col min="8705" max="8705" width="32.85546875" style="204" customWidth="1"/>
    <col min="8706" max="8706" width="23.5703125" style="204" customWidth="1"/>
    <col min="8707" max="8708" width="21" style="204" customWidth="1"/>
    <col min="8709" max="8709" width="25.140625" style="204" customWidth="1"/>
    <col min="8710" max="8710" width="22.140625" style="204" customWidth="1"/>
    <col min="8711" max="8711" width="4.7109375" style="204" customWidth="1"/>
    <col min="8712" max="8712" width="22" style="204" customWidth="1"/>
    <col min="8713" max="8713" width="23.7109375" style="204" customWidth="1"/>
    <col min="8714" max="8714" width="16.5703125" style="204" customWidth="1"/>
    <col min="8715" max="8715" width="7" style="204" customWidth="1"/>
    <col min="8716" max="8716" width="5.5703125" style="204" customWidth="1"/>
    <col min="8717" max="8717" width="16.5703125" style="204" customWidth="1"/>
    <col min="8718" max="8960" width="11.42578125" style="204"/>
    <col min="8961" max="8961" width="32.85546875" style="204" customWidth="1"/>
    <col min="8962" max="8962" width="23.5703125" style="204" customWidth="1"/>
    <col min="8963" max="8964" width="21" style="204" customWidth="1"/>
    <col min="8965" max="8965" width="25.140625" style="204" customWidth="1"/>
    <col min="8966" max="8966" width="22.140625" style="204" customWidth="1"/>
    <col min="8967" max="8967" width="4.7109375" style="204" customWidth="1"/>
    <col min="8968" max="8968" width="22" style="204" customWidth="1"/>
    <col min="8969" max="8969" width="23.7109375" style="204" customWidth="1"/>
    <col min="8970" max="8970" width="16.5703125" style="204" customWidth="1"/>
    <col min="8971" max="8971" width="7" style="204" customWidth="1"/>
    <col min="8972" max="8972" width="5.5703125" style="204" customWidth="1"/>
    <col min="8973" max="8973" width="16.5703125" style="204" customWidth="1"/>
    <col min="8974" max="9216" width="11.42578125" style="204"/>
    <col min="9217" max="9217" width="32.85546875" style="204" customWidth="1"/>
    <col min="9218" max="9218" width="23.5703125" style="204" customWidth="1"/>
    <col min="9219" max="9220" width="21" style="204" customWidth="1"/>
    <col min="9221" max="9221" width="25.140625" style="204" customWidth="1"/>
    <col min="9222" max="9222" width="22.140625" style="204" customWidth="1"/>
    <col min="9223" max="9223" width="4.7109375" style="204" customWidth="1"/>
    <col min="9224" max="9224" width="22" style="204" customWidth="1"/>
    <col min="9225" max="9225" width="23.7109375" style="204" customWidth="1"/>
    <col min="9226" max="9226" width="16.5703125" style="204" customWidth="1"/>
    <col min="9227" max="9227" width="7" style="204" customWidth="1"/>
    <col min="9228" max="9228" width="5.5703125" style="204" customWidth="1"/>
    <col min="9229" max="9229" width="16.5703125" style="204" customWidth="1"/>
    <col min="9230" max="9472" width="11.42578125" style="204"/>
    <col min="9473" max="9473" width="32.85546875" style="204" customWidth="1"/>
    <col min="9474" max="9474" width="23.5703125" style="204" customWidth="1"/>
    <col min="9475" max="9476" width="21" style="204" customWidth="1"/>
    <col min="9477" max="9477" width="25.140625" style="204" customWidth="1"/>
    <col min="9478" max="9478" width="22.140625" style="204" customWidth="1"/>
    <col min="9479" max="9479" width="4.7109375" style="204" customWidth="1"/>
    <col min="9480" max="9480" width="22" style="204" customWidth="1"/>
    <col min="9481" max="9481" width="23.7109375" style="204" customWidth="1"/>
    <col min="9482" max="9482" width="16.5703125" style="204" customWidth="1"/>
    <col min="9483" max="9483" width="7" style="204" customWidth="1"/>
    <col min="9484" max="9484" width="5.5703125" style="204" customWidth="1"/>
    <col min="9485" max="9485" width="16.5703125" style="204" customWidth="1"/>
    <col min="9486" max="9728" width="11.42578125" style="204"/>
    <col min="9729" max="9729" width="32.85546875" style="204" customWidth="1"/>
    <col min="9730" max="9730" width="23.5703125" style="204" customWidth="1"/>
    <col min="9731" max="9732" width="21" style="204" customWidth="1"/>
    <col min="9733" max="9733" width="25.140625" style="204" customWidth="1"/>
    <col min="9734" max="9734" width="22.140625" style="204" customWidth="1"/>
    <col min="9735" max="9735" width="4.7109375" style="204" customWidth="1"/>
    <col min="9736" max="9736" width="22" style="204" customWidth="1"/>
    <col min="9737" max="9737" width="23.7109375" style="204" customWidth="1"/>
    <col min="9738" max="9738" width="16.5703125" style="204" customWidth="1"/>
    <col min="9739" max="9739" width="7" style="204" customWidth="1"/>
    <col min="9740" max="9740" width="5.5703125" style="204" customWidth="1"/>
    <col min="9741" max="9741" width="16.5703125" style="204" customWidth="1"/>
    <col min="9742" max="9984" width="11.42578125" style="204"/>
    <col min="9985" max="9985" width="32.85546875" style="204" customWidth="1"/>
    <col min="9986" max="9986" width="23.5703125" style="204" customWidth="1"/>
    <col min="9987" max="9988" width="21" style="204" customWidth="1"/>
    <col min="9989" max="9989" width="25.140625" style="204" customWidth="1"/>
    <col min="9990" max="9990" width="22.140625" style="204" customWidth="1"/>
    <col min="9991" max="9991" width="4.7109375" style="204" customWidth="1"/>
    <col min="9992" max="9992" width="22" style="204" customWidth="1"/>
    <col min="9993" max="9993" width="23.7109375" style="204" customWidth="1"/>
    <col min="9994" max="9994" width="16.5703125" style="204" customWidth="1"/>
    <col min="9995" max="9995" width="7" style="204" customWidth="1"/>
    <col min="9996" max="9996" width="5.5703125" style="204" customWidth="1"/>
    <col min="9997" max="9997" width="16.5703125" style="204" customWidth="1"/>
    <col min="9998" max="10240" width="11.42578125" style="204"/>
    <col min="10241" max="10241" width="32.85546875" style="204" customWidth="1"/>
    <col min="10242" max="10242" width="23.5703125" style="204" customWidth="1"/>
    <col min="10243" max="10244" width="21" style="204" customWidth="1"/>
    <col min="10245" max="10245" width="25.140625" style="204" customWidth="1"/>
    <col min="10246" max="10246" width="22.140625" style="204" customWidth="1"/>
    <col min="10247" max="10247" width="4.7109375" style="204" customWidth="1"/>
    <col min="10248" max="10248" width="22" style="204" customWidth="1"/>
    <col min="10249" max="10249" width="23.7109375" style="204" customWidth="1"/>
    <col min="10250" max="10250" width="16.5703125" style="204" customWidth="1"/>
    <col min="10251" max="10251" width="7" style="204" customWidth="1"/>
    <col min="10252" max="10252" width="5.5703125" style="204" customWidth="1"/>
    <col min="10253" max="10253" width="16.5703125" style="204" customWidth="1"/>
    <col min="10254" max="10496" width="11.42578125" style="204"/>
    <col min="10497" max="10497" width="32.85546875" style="204" customWidth="1"/>
    <col min="10498" max="10498" width="23.5703125" style="204" customWidth="1"/>
    <col min="10499" max="10500" width="21" style="204" customWidth="1"/>
    <col min="10501" max="10501" width="25.140625" style="204" customWidth="1"/>
    <col min="10502" max="10502" width="22.140625" style="204" customWidth="1"/>
    <col min="10503" max="10503" width="4.7109375" style="204" customWidth="1"/>
    <col min="10504" max="10504" width="22" style="204" customWidth="1"/>
    <col min="10505" max="10505" width="23.7109375" style="204" customWidth="1"/>
    <col min="10506" max="10506" width="16.5703125" style="204" customWidth="1"/>
    <col min="10507" max="10507" width="7" style="204" customWidth="1"/>
    <col min="10508" max="10508" width="5.5703125" style="204" customWidth="1"/>
    <col min="10509" max="10509" width="16.5703125" style="204" customWidth="1"/>
    <col min="10510" max="10752" width="11.42578125" style="204"/>
    <col min="10753" max="10753" width="32.85546875" style="204" customWidth="1"/>
    <col min="10754" max="10754" width="23.5703125" style="204" customWidth="1"/>
    <col min="10755" max="10756" width="21" style="204" customWidth="1"/>
    <col min="10757" max="10757" width="25.140625" style="204" customWidth="1"/>
    <col min="10758" max="10758" width="22.140625" style="204" customWidth="1"/>
    <col min="10759" max="10759" width="4.7109375" style="204" customWidth="1"/>
    <col min="10760" max="10760" width="22" style="204" customWidth="1"/>
    <col min="10761" max="10761" width="23.7109375" style="204" customWidth="1"/>
    <col min="10762" max="10762" width="16.5703125" style="204" customWidth="1"/>
    <col min="10763" max="10763" width="7" style="204" customWidth="1"/>
    <col min="10764" max="10764" width="5.5703125" style="204" customWidth="1"/>
    <col min="10765" max="10765" width="16.5703125" style="204" customWidth="1"/>
    <col min="10766" max="11008" width="11.42578125" style="204"/>
    <col min="11009" max="11009" width="32.85546875" style="204" customWidth="1"/>
    <col min="11010" max="11010" width="23.5703125" style="204" customWidth="1"/>
    <col min="11011" max="11012" width="21" style="204" customWidth="1"/>
    <col min="11013" max="11013" width="25.140625" style="204" customWidth="1"/>
    <col min="11014" max="11014" width="22.140625" style="204" customWidth="1"/>
    <col min="11015" max="11015" width="4.7109375" style="204" customWidth="1"/>
    <col min="11016" max="11016" width="22" style="204" customWidth="1"/>
    <col min="11017" max="11017" width="23.7109375" style="204" customWidth="1"/>
    <col min="11018" max="11018" width="16.5703125" style="204" customWidth="1"/>
    <col min="11019" max="11019" width="7" style="204" customWidth="1"/>
    <col min="11020" max="11020" width="5.5703125" style="204" customWidth="1"/>
    <col min="11021" max="11021" width="16.5703125" style="204" customWidth="1"/>
    <col min="11022" max="11264" width="11.42578125" style="204"/>
    <col min="11265" max="11265" width="32.85546875" style="204" customWidth="1"/>
    <col min="11266" max="11266" width="23.5703125" style="204" customWidth="1"/>
    <col min="11267" max="11268" width="21" style="204" customWidth="1"/>
    <col min="11269" max="11269" width="25.140625" style="204" customWidth="1"/>
    <col min="11270" max="11270" width="22.140625" style="204" customWidth="1"/>
    <col min="11271" max="11271" width="4.7109375" style="204" customWidth="1"/>
    <col min="11272" max="11272" width="22" style="204" customWidth="1"/>
    <col min="11273" max="11273" width="23.7109375" style="204" customWidth="1"/>
    <col min="11274" max="11274" width="16.5703125" style="204" customWidth="1"/>
    <col min="11275" max="11275" width="7" style="204" customWidth="1"/>
    <col min="11276" max="11276" width="5.5703125" style="204" customWidth="1"/>
    <col min="11277" max="11277" width="16.5703125" style="204" customWidth="1"/>
    <col min="11278" max="11520" width="11.42578125" style="204"/>
    <col min="11521" max="11521" width="32.85546875" style="204" customWidth="1"/>
    <col min="11522" max="11522" width="23.5703125" style="204" customWidth="1"/>
    <col min="11523" max="11524" width="21" style="204" customWidth="1"/>
    <col min="11525" max="11525" width="25.140625" style="204" customWidth="1"/>
    <col min="11526" max="11526" width="22.140625" style="204" customWidth="1"/>
    <col min="11527" max="11527" width="4.7109375" style="204" customWidth="1"/>
    <col min="11528" max="11528" width="22" style="204" customWidth="1"/>
    <col min="11529" max="11529" width="23.7109375" style="204" customWidth="1"/>
    <col min="11530" max="11530" width="16.5703125" style="204" customWidth="1"/>
    <col min="11531" max="11531" width="7" style="204" customWidth="1"/>
    <col min="11532" max="11532" width="5.5703125" style="204" customWidth="1"/>
    <col min="11533" max="11533" width="16.5703125" style="204" customWidth="1"/>
    <col min="11534" max="11776" width="11.42578125" style="204"/>
    <col min="11777" max="11777" width="32.85546875" style="204" customWidth="1"/>
    <col min="11778" max="11778" width="23.5703125" style="204" customWidth="1"/>
    <col min="11779" max="11780" width="21" style="204" customWidth="1"/>
    <col min="11781" max="11781" width="25.140625" style="204" customWidth="1"/>
    <col min="11782" max="11782" width="22.140625" style="204" customWidth="1"/>
    <col min="11783" max="11783" width="4.7109375" style="204" customWidth="1"/>
    <col min="11784" max="11784" width="22" style="204" customWidth="1"/>
    <col min="11785" max="11785" width="23.7109375" style="204" customWidth="1"/>
    <col min="11786" max="11786" width="16.5703125" style="204" customWidth="1"/>
    <col min="11787" max="11787" width="7" style="204" customWidth="1"/>
    <col min="11788" max="11788" width="5.5703125" style="204" customWidth="1"/>
    <col min="11789" max="11789" width="16.5703125" style="204" customWidth="1"/>
    <col min="11790" max="12032" width="11.42578125" style="204"/>
    <col min="12033" max="12033" width="32.85546875" style="204" customWidth="1"/>
    <col min="12034" max="12034" width="23.5703125" style="204" customWidth="1"/>
    <col min="12035" max="12036" width="21" style="204" customWidth="1"/>
    <col min="12037" max="12037" width="25.140625" style="204" customWidth="1"/>
    <col min="12038" max="12038" width="22.140625" style="204" customWidth="1"/>
    <col min="12039" max="12039" width="4.7109375" style="204" customWidth="1"/>
    <col min="12040" max="12040" width="22" style="204" customWidth="1"/>
    <col min="12041" max="12041" width="23.7109375" style="204" customWidth="1"/>
    <col min="12042" max="12042" width="16.5703125" style="204" customWidth="1"/>
    <col min="12043" max="12043" width="7" style="204" customWidth="1"/>
    <col min="12044" max="12044" width="5.5703125" style="204" customWidth="1"/>
    <col min="12045" max="12045" width="16.5703125" style="204" customWidth="1"/>
    <col min="12046" max="12288" width="11.42578125" style="204"/>
    <col min="12289" max="12289" width="32.85546875" style="204" customWidth="1"/>
    <col min="12290" max="12290" width="23.5703125" style="204" customWidth="1"/>
    <col min="12291" max="12292" width="21" style="204" customWidth="1"/>
    <col min="12293" max="12293" width="25.140625" style="204" customWidth="1"/>
    <col min="12294" max="12294" width="22.140625" style="204" customWidth="1"/>
    <col min="12295" max="12295" width="4.7109375" style="204" customWidth="1"/>
    <col min="12296" max="12296" width="22" style="204" customWidth="1"/>
    <col min="12297" max="12297" width="23.7109375" style="204" customWidth="1"/>
    <col min="12298" max="12298" width="16.5703125" style="204" customWidth="1"/>
    <col min="12299" max="12299" width="7" style="204" customWidth="1"/>
    <col min="12300" max="12300" width="5.5703125" style="204" customWidth="1"/>
    <col min="12301" max="12301" width="16.5703125" style="204" customWidth="1"/>
    <col min="12302" max="12544" width="11.42578125" style="204"/>
    <col min="12545" max="12545" width="32.85546875" style="204" customWidth="1"/>
    <col min="12546" max="12546" width="23.5703125" style="204" customWidth="1"/>
    <col min="12547" max="12548" width="21" style="204" customWidth="1"/>
    <col min="12549" max="12549" width="25.140625" style="204" customWidth="1"/>
    <col min="12550" max="12550" width="22.140625" style="204" customWidth="1"/>
    <col min="12551" max="12551" width="4.7109375" style="204" customWidth="1"/>
    <col min="12552" max="12552" width="22" style="204" customWidth="1"/>
    <col min="12553" max="12553" width="23.7109375" style="204" customWidth="1"/>
    <col min="12554" max="12554" width="16.5703125" style="204" customWidth="1"/>
    <col min="12555" max="12555" width="7" style="204" customWidth="1"/>
    <col min="12556" max="12556" width="5.5703125" style="204" customWidth="1"/>
    <col min="12557" max="12557" width="16.5703125" style="204" customWidth="1"/>
    <col min="12558" max="12800" width="11.42578125" style="204"/>
    <col min="12801" max="12801" width="32.85546875" style="204" customWidth="1"/>
    <col min="12802" max="12802" width="23.5703125" style="204" customWidth="1"/>
    <col min="12803" max="12804" width="21" style="204" customWidth="1"/>
    <col min="12805" max="12805" width="25.140625" style="204" customWidth="1"/>
    <col min="12806" max="12806" width="22.140625" style="204" customWidth="1"/>
    <col min="12807" max="12807" width="4.7109375" style="204" customWidth="1"/>
    <col min="12808" max="12808" width="22" style="204" customWidth="1"/>
    <col min="12809" max="12809" width="23.7109375" style="204" customWidth="1"/>
    <col min="12810" max="12810" width="16.5703125" style="204" customWidth="1"/>
    <col min="12811" max="12811" width="7" style="204" customWidth="1"/>
    <col min="12812" max="12812" width="5.5703125" style="204" customWidth="1"/>
    <col min="12813" max="12813" width="16.5703125" style="204" customWidth="1"/>
    <col min="12814" max="13056" width="11.42578125" style="204"/>
    <col min="13057" max="13057" width="32.85546875" style="204" customWidth="1"/>
    <col min="13058" max="13058" width="23.5703125" style="204" customWidth="1"/>
    <col min="13059" max="13060" width="21" style="204" customWidth="1"/>
    <col min="13061" max="13061" width="25.140625" style="204" customWidth="1"/>
    <col min="13062" max="13062" width="22.140625" style="204" customWidth="1"/>
    <col min="13063" max="13063" width="4.7109375" style="204" customWidth="1"/>
    <col min="13064" max="13064" width="22" style="204" customWidth="1"/>
    <col min="13065" max="13065" width="23.7109375" style="204" customWidth="1"/>
    <col min="13066" max="13066" width="16.5703125" style="204" customWidth="1"/>
    <col min="13067" max="13067" width="7" style="204" customWidth="1"/>
    <col min="13068" max="13068" width="5.5703125" style="204" customWidth="1"/>
    <col min="13069" max="13069" width="16.5703125" style="204" customWidth="1"/>
    <col min="13070" max="13312" width="11.42578125" style="204"/>
    <col min="13313" max="13313" width="32.85546875" style="204" customWidth="1"/>
    <col min="13314" max="13314" width="23.5703125" style="204" customWidth="1"/>
    <col min="13315" max="13316" width="21" style="204" customWidth="1"/>
    <col min="13317" max="13317" width="25.140625" style="204" customWidth="1"/>
    <col min="13318" max="13318" width="22.140625" style="204" customWidth="1"/>
    <col min="13319" max="13319" width="4.7109375" style="204" customWidth="1"/>
    <col min="13320" max="13320" width="22" style="204" customWidth="1"/>
    <col min="13321" max="13321" width="23.7109375" style="204" customWidth="1"/>
    <col min="13322" max="13322" width="16.5703125" style="204" customWidth="1"/>
    <col min="13323" max="13323" width="7" style="204" customWidth="1"/>
    <col min="13324" max="13324" width="5.5703125" style="204" customWidth="1"/>
    <col min="13325" max="13325" width="16.5703125" style="204" customWidth="1"/>
    <col min="13326" max="13568" width="11.42578125" style="204"/>
    <col min="13569" max="13569" width="32.85546875" style="204" customWidth="1"/>
    <col min="13570" max="13570" width="23.5703125" style="204" customWidth="1"/>
    <col min="13571" max="13572" width="21" style="204" customWidth="1"/>
    <col min="13573" max="13573" width="25.140625" style="204" customWidth="1"/>
    <col min="13574" max="13574" width="22.140625" style="204" customWidth="1"/>
    <col min="13575" max="13575" width="4.7109375" style="204" customWidth="1"/>
    <col min="13576" max="13576" width="22" style="204" customWidth="1"/>
    <col min="13577" max="13577" width="23.7109375" style="204" customWidth="1"/>
    <col min="13578" max="13578" width="16.5703125" style="204" customWidth="1"/>
    <col min="13579" max="13579" width="7" style="204" customWidth="1"/>
    <col min="13580" max="13580" width="5.5703125" style="204" customWidth="1"/>
    <col min="13581" max="13581" width="16.5703125" style="204" customWidth="1"/>
    <col min="13582" max="13824" width="11.42578125" style="204"/>
    <col min="13825" max="13825" width="32.85546875" style="204" customWidth="1"/>
    <col min="13826" max="13826" width="23.5703125" style="204" customWidth="1"/>
    <col min="13827" max="13828" width="21" style="204" customWidth="1"/>
    <col min="13829" max="13829" width="25.140625" style="204" customWidth="1"/>
    <col min="13830" max="13830" width="22.140625" style="204" customWidth="1"/>
    <col min="13831" max="13831" width="4.7109375" style="204" customWidth="1"/>
    <col min="13832" max="13832" width="22" style="204" customWidth="1"/>
    <col min="13833" max="13833" width="23.7109375" style="204" customWidth="1"/>
    <col min="13834" max="13834" width="16.5703125" style="204" customWidth="1"/>
    <col min="13835" max="13835" width="7" style="204" customWidth="1"/>
    <col min="13836" max="13836" width="5.5703125" style="204" customWidth="1"/>
    <col min="13837" max="13837" width="16.5703125" style="204" customWidth="1"/>
    <col min="13838" max="14080" width="11.42578125" style="204"/>
    <col min="14081" max="14081" width="32.85546875" style="204" customWidth="1"/>
    <col min="14082" max="14082" width="23.5703125" style="204" customWidth="1"/>
    <col min="14083" max="14084" width="21" style="204" customWidth="1"/>
    <col min="14085" max="14085" width="25.140625" style="204" customWidth="1"/>
    <col min="14086" max="14086" width="22.140625" style="204" customWidth="1"/>
    <col min="14087" max="14087" width="4.7109375" style="204" customWidth="1"/>
    <col min="14088" max="14088" width="22" style="204" customWidth="1"/>
    <col min="14089" max="14089" width="23.7109375" style="204" customWidth="1"/>
    <col min="14090" max="14090" width="16.5703125" style="204" customWidth="1"/>
    <col min="14091" max="14091" width="7" style="204" customWidth="1"/>
    <col min="14092" max="14092" width="5.5703125" style="204" customWidth="1"/>
    <col min="14093" max="14093" width="16.5703125" style="204" customWidth="1"/>
    <col min="14094" max="14336" width="11.42578125" style="204"/>
    <col min="14337" max="14337" width="32.85546875" style="204" customWidth="1"/>
    <col min="14338" max="14338" width="23.5703125" style="204" customWidth="1"/>
    <col min="14339" max="14340" width="21" style="204" customWidth="1"/>
    <col min="14341" max="14341" width="25.140625" style="204" customWidth="1"/>
    <col min="14342" max="14342" width="22.140625" style="204" customWidth="1"/>
    <col min="14343" max="14343" width="4.7109375" style="204" customWidth="1"/>
    <col min="14344" max="14344" width="22" style="204" customWidth="1"/>
    <col min="14345" max="14345" width="23.7109375" style="204" customWidth="1"/>
    <col min="14346" max="14346" width="16.5703125" style="204" customWidth="1"/>
    <col min="14347" max="14347" width="7" style="204" customWidth="1"/>
    <col min="14348" max="14348" width="5.5703125" style="204" customWidth="1"/>
    <col min="14349" max="14349" width="16.5703125" style="204" customWidth="1"/>
    <col min="14350" max="14592" width="11.42578125" style="204"/>
    <col min="14593" max="14593" width="32.85546875" style="204" customWidth="1"/>
    <col min="14594" max="14594" width="23.5703125" style="204" customWidth="1"/>
    <col min="14595" max="14596" width="21" style="204" customWidth="1"/>
    <col min="14597" max="14597" width="25.140625" style="204" customWidth="1"/>
    <col min="14598" max="14598" width="22.140625" style="204" customWidth="1"/>
    <col min="14599" max="14599" width="4.7109375" style="204" customWidth="1"/>
    <col min="14600" max="14600" width="22" style="204" customWidth="1"/>
    <col min="14601" max="14601" width="23.7109375" style="204" customWidth="1"/>
    <col min="14602" max="14602" width="16.5703125" style="204" customWidth="1"/>
    <col min="14603" max="14603" width="7" style="204" customWidth="1"/>
    <col min="14604" max="14604" width="5.5703125" style="204" customWidth="1"/>
    <col min="14605" max="14605" width="16.5703125" style="204" customWidth="1"/>
    <col min="14606" max="14848" width="11.42578125" style="204"/>
    <col min="14849" max="14849" width="32.85546875" style="204" customWidth="1"/>
    <col min="14850" max="14850" width="23.5703125" style="204" customWidth="1"/>
    <col min="14851" max="14852" width="21" style="204" customWidth="1"/>
    <col min="14853" max="14853" width="25.140625" style="204" customWidth="1"/>
    <col min="14854" max="14854" width="22.140625" style="204" customWidth="1"/>
    <col min="14855" max="14855" width="4.7109375" style="204" customWidth="1"/>
    <col min="14856" max="14856" width="22" style="204" customWidth="1"/>
    <col min="14857" max="14857" width="23.7109375" style="204" customWidth="1"/>
    <col min="14858" max="14858" width="16.5703125" style="204" customWidth="1"/>
    <col min="14859" max="14859" width="7" style="204" customWidth="1"/>
    <col min="14860" max="14860" width="5.5703125" style="204" customWidth="1"/>
    <col min="14861" max="14861" width="16.5703125" style="204" customWidth="1"/>
    <col min="14862" max="15104" width="11.42578125" style="204"/>
    <col min="15105" max="15105" width="32.85546875" style="204" customWidth="1"/>
    <col min="15106" max="15106" width="23.5703125" style="204" customWidth="1"/>
    <col min="15107" max="15108" width="21" style="204" customWidth="1"/>
    <col min="15109" max="15109" width="25.140625" style="204" customWidth="1"/>
    <col min="15110" max="15110" width="22.140625" style="204" customWidth="1"/>
    <col min="15111" max="15111" width="4.7109375" style="204" customWidth="1"/>
    <col min="15112" max="15112" width="22" style="204" customWidth="1"/>
    <col min="15113" max="15113" width="23.7109375" style="204" customWidth="1"/>
    <col min="15114" max="15114" width="16.5703125" style="204" customWidth="1"/>
    <col min="15115" max="15115" width="7" style="204" customWidth="1"/>
    <col min="15116" max="15116" width="5.5703125" style="204" customWidth="1"/>
    <col min="15117" max="15117" width="16.5703125" style="204" customWidth="1"/>
    <col min="15118" max="15360" width="11.42578125" style="204"/>
    <col min="15361" max="15361" width="32.85546875" style="204" customWidth="1"/>
    <col min="15362" max="15362" width="23.5703125" style="204" customWidth="1"/>
    <col min="15363" max="15364" width="21" style="204" customWidth="1"/>
    <col min="15365" max="15365" width="25.140625" style="204" customWidth="1"/>
    <col min="15366" max="15366" width="22.140625" style="204" customWidth="1"/>
    <col min="15367" max="15367" width="4.7109375" style="204" customWidth="1"/>
    <col min="15368" max="15368" width="22" style="204" customWidth="1"/>
    <col min="15369" max="15369" width="23.7109375" style="204" customWidth="1"/>
    <col min="15370" max="15370" width="16.5703125" style="204" customWidth="1"/>
    <col min="15371" max="15371" width="7" style="204" customWidth="1"/>
    <col min="15372" max="15372" width="5.5703125" style="204" customWidth="1"/>
    <col min="15373" max="15373" width="16.5703125" style="204" customWidth="1"/>
    <col min="15374" max="15616" width="11.42578125" style="204"/>
    <col min="15617" max="15617" width="32.85546875" style="204" customWidth="1"/>
    <col min="15618" max="15618" width="23.5703125" style="204" customWidth="1"/>
    <col min="15619" max="15620" width="21" style="204" customWidth="1"/>
    <col min="15621" max="15621" width="25.140625" style="204" customWidth="1"/>
    <col min="15622" max="15622" width="22.140625" style="204" customWidth="1"/>
    <col min="15623" max="15623" width="4.7109375" style="204" customWidth="1"/>
    <col min="15624" max="15624" width="22" style="204" customWidth="1"/>
    <col min="15625" max="15625" width="23.7109375" style="204" customWidth="1"/>
    <col min="15626" max="15626" width="16.5703125" style="204" customWidth="1"/>
    <col min="15627" max="15627" width="7" style="204" customWidth="1"/>
    <col min="15628" max="15628" width="5.5703125" style="204" customWidth="1"/>
    <col min="15629" max="15629" width="16.5703125" style="204" customWidth="1"/>
    <col min="15630" max="15872" width="11.42578125" style="204"/>
    <col min="15873" max="15873" width="32.85546875" style="204" customWidth="1"/>
    <col min="15874" max="15874" width="23.5703125" style="204" customWidth="1"/>
    <col min="15875" max="15876" width="21" style="204" customWidth="1"/>
    <col min="15877" max="15877" width="25.140625" style="204" customWidth="1"/>
    <col min="15878" max="15878" width="22.140625" style="204" customWidth="1"/>
    <col min="15879" max="15879" width="4.7109375" style="204" customWidth="1"/>
    <col min="15880" max="15880" width="22" style="204" customWidth="1"/>
    <col min="15881" max="15881" width="23.7109375" style="204" customWidth="1"/>
    <col min="15882" max="15882" width="16.5703125" style="204" customWidth="1"/>
    <col min="15883" max="15883" width="7" style="204" customWidth="1"/>
    <col min="15884" max="15884" width="5.5703125" style="204" customWidth="1"/>
    <col min="15885" max="15885" width="16.5703125" style="204" customWidth="1"/>
    <col min="15886" max="16128" width="11.42578125" style="204"/>
    <col min="16129" max="16129" width="32.85546875" style="204" customWidth="1"/>
    <col min="16130" max="16130" width="23.5703125" style="204" customWidth="1"/>
    <col min="16131" max="16132" width="21" style="204" customWidth="1"/>
    <col min="16133" max="16133" width="25.140625" style="204" customWidth="1"/>
    <col min="16134" max="16134" width="22.140625" style="204" customWidth="1"/>
    <col min="16135" max="16135" width="4.7109375" style="204" customWidth="1"/>
    <col min="16136" max="16136" width="22" style="204" customWidth="1"/>
    <col min="16137" max="16137" width="23.7109375" style="204" customWidth="1"/>
    <col min="16138" max="16138" width="16.5703125" style="204" customWidth="1"/>
    <col min="16139" max="16139" width="7" style="204" customWidth="1"/>
    <col min="16140" max="16140" width="5.5703125" style="204" customWidth="1"/>
    <col min="16141" max="16141" width="16.5703125" style="204" customWidth="1"/>
    <col min="16142" max="16384" width="11.42578125" style="204"/>
  </cols>
  <sheetData>
    <row r="1" spans="1:16" ht="47.25" customHeight="1">
      <c r="A1" s="781"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782"/>
      <c r="C1" s="782"/>
      <c r="D1" s="782"/>
      <c r="E1" s="782"/>
      <c r="F1" s="782"/>
      <c r="G1" s="782"/>
      <c r="H1" s="782"/>
      <c r="I1" s="782"/>
      <c r="J1" s="782"/>
      <c r="K1" s="782"/>
      <c r="L1" s="782"/>
      <c r="M1" s="782"/>
    </row>
    <row r="2" spans="1:16" ht="45" customHeight="1">
      <c r="A2" s="782"/>
      <c r="B2" s="782"/>
      <c r="C2" s="782"/>
      <c r="D2" s="782"/>
      <c r="E2" s="782"/>
      <c r="F2" s="782"/>
      <c r="G2" s="782"/>
      <c r="H2" s="782"/>
      <c r="I2" s="782"/>
      <c r="J2" s="782"/>
      <c r="K2" s="782"/>
      <c r="L2" s="782"/>
      <c r="M2" s="782"/>
    </row>
    <row r="4" spans="1:16" s="197" customFormat="1" ht="22.5">
      <c r="A4" s="195" t="s">
        <v>45</v>
      </c>
      <c r="B4" s="196">
        <v>1</v>
      </c>
      <c r="C4" s="717" t="e">
        <f>VLOOKUP(B4,Conformación!$A$5:$N$139,2,FALSE)</f>
        <v>#N/A</v>
      </c>
      <c r="D4" s="717"/>
      <c r="E4" s="717"/>
      <c r="F4" s="717"/>
      <c r="G4" s="717"/>
      <c r="H4" s="717"/>
      <c r="I4" s="717"/>
      <c r="K4" s="278" t="s">
        <v>257</v>
      </c>
      <c r="L4" s="279">
        <v>2.0299999999999998</v>
      </c>
      <c r="M4" s="274" t="s">
        <v>258</v>
      </c>
      <c r="N4" s="198"/>
      <c r="O4" s="198"/>
    </row>
    <row r="5" spans="1:16" s="199" customFormat="1" ht="12.75" customHeight="1">
      <c r="A5" s="195"/>
      <c r="B5" s="195"/>
      <c r="C5" s="718" t="e">
        <f>VLOOKUP(B4,Conformación!$A$5:$N$139,4,FALSE)</f>
        <v>#N/A</v>
      </c>
      <c r="D5" s="718"/>
      <c r="E5" s="718"/>
      <c r="F5" s="718"/>
      <c r="G5" s="718"/>
      <c r="H5" s="718"/>
      <c r="I5" s="718"/>
      <c r="K5" s="200" t="s">
        <v>259</v>
      </c>
      <c r="L5" s="252">
        <v>3</v>
      </c>
      <c r="M5" s="275" t="s">
        <v>255</v>
      </c>
      <c r="N5" s="200"/>
      <c r="O5" s="200"/>
      <c r="P5" s="201"/>
    </row>
    <row r="6" spans="1:16" s="197" customFormat="1">
      <c r="A6" s="195"/>
      <c r="B6" s="195"/>
      <c r="C6" s="718"/>
      <c r="D6" s="718"/>
      <c r="E6" s="718"/>
      <c r="F6" s="718"/>
      <c r="G6" s="718"/>
      <c r="H6" s="718"/>
      <c r="I6" s="718"/>
      <c r="K6" s="202"/>
      <c r="L6" s="202"/>
      <c r="M6" s="202"/>
      <c r="N6" s="202"/>
      <c r="O6" s="202"/>
      <c r="P6" s="203"/>
    </row>
    <row r="7" spans="1:16" ht="13.5" thickBot="1">
      <c r="K7" s="205" t="s">
        <v>260</v>
      </c>
      <c r="L7" s="205"/>
      <c r="M7" s="280">
        <f>+'Formato 11'!D23</f>
        <v>0</v>
      </c>
      <c r="N7" s="205"/>
      <c r="O7" s="205"/>
      <c r="P7" s="205"/>
    </row>
    <row r="8" spans="1:16" ht="14.25" thickTop="1" thickBot="1">
      <c r="A8" s="719" t="s">
        <v>261</v>
      </c>
      <c r="B8" s="720"/>
      <c r="C8" s="720"/>
      <c r="D8" s="720"/>
      <c r="E8" s="720"/>
      <c r="F8" s="720"/>
      <c r="G8" s="720"/>
      <c r="H8" s="720"/>
      <c r="I8" s="721"/>
      <c r="K8" s="205"/>
      <c r="L8" s="205"/>
      <c r="M8" s="205"/>
      <c r="N8" s="205"/>
      <c r="O8" s="205"/>
      <c r="P8" s="205"/>
    </row>
    <row r="9" spans="1:16" ht="14.25" thickTop="1" thickBot="1">
      <c r="A9" s="722" t="s">
        <v>262</v>
      </c>
      <c r="B9" s="723"/>
      <c r="C9" s="723"/>
      <c r="D9" s="723"/>
      <c r="E9" s="723"/>
      <c r="F9" s="723"/>
      <c r="G9" s="723"/>
      <c r="H9" s="723"/>
      <c r="I9" s="724"/>
      <c r="K9" s="205"/>
      <c r="L9" s="205"/>
      <c r="M9" s="206"/>
      <c r="N9" s="205"/>
      <c r="O9" s="205"/>
      <c r="P9" s="205"/>
    </row>
    <row r="10" spans="1:16" ht="13.5" thickTop="1">
      <c r="A10" s="207" t="s">
        <v>263</v>
      </c>
      <c r="B10" s="208" t="s">
        <v>264</v>
      </c>
      <c r="C10" s="208" t="s">
        <v>265</v>
      </c>
      <c r="D10" s="208" t="s">
        <v>266</v>
      </c>
      <c r="E10" s="208" t="s">
        <v>267</v>
      </c>
      <c r="F10" s="725" t="s">
        <v>268</v>
      </c>
      <c r="G10" s="726"/>
      <c r="H10" s="208" t="s">
        <v>269</v>
      </c>
      <c r="I10" s="209"/>
      <c r="K10" s="205"/>
      <c r="L10" s="205"/>
      <c r="M10" s="206"/>
      <c r="N10" s="205"/>
      <c r="O10" s="206"/>
      <c r="P10" s="205"/>
    </row>
    <row r="11" spans="1:16" ht="24">
      <c r="A11" s="221" t="s">
        <v>270</v>
      </c>
      <c r="B11" s="222" t="s">
        <v>271</v>
      </c>
      <c r="C11" s="222" t="s">
        <v>272</v>
      </c>
      <c r="D11" s="222" t="s">
        <v>273</v>
      </c>
      <c r="E11" s="222" t="s">
        <v>274</v>
      </c>
      <c r="F11" s="727" t="s">
        <v>275</v>
      </c>
      <c r="G11" s="728"/>
      <c r="H11" s="222" t="s">
        <v>276</v>
      </c>
      <c r="I11" s="223" t="s">
        <v>277</v>
      </c>
      <c r="K11" s="205"/>
      <c r="L11" s="205"/>
      <c r="M11" s="205"/>
      <c r="N11" s="205"/>
      <c r="O11" s="205"/>
      <c r="P11" s="205"/>
    </row>
    <row r="12" spans="1:16">
      <c r="A12" s="210"/>
      <c r="B12" s="211"/>
      <c r="C12" s="212"/>
      <c r="D12" s="213"/>
      <c r="E12" s="214">
        <v>0</v>
      </c>
      <c r="F12" s="729">
        <f>ROUND(B12*C12*D12*E12,2)</f>
        <v>0</v>
      </c>
      <c r="G12" s="730"/>
      <c r="H12" s="250">
        <v>0</v>
      </c>
      <c r="I12" s="216">
        <f>ROUND(F12*H12,2)</f>
        <v>0</v>
      </c>
      <c r="J12" s="251" t="s">
        <v>278</v>
      </c>
    </row>
    <row r="13" spans="1:16">
      <c r="A13" s="210"/>
      <c r="B13" s="211"/>
      <c r="C13" s="212"/>
      <c r="D13" s="213"/>
      <c r="E13" s="217">
        <f>+$E$12</f>
        <v>0</v>
      </c>
      <c r="F13" s="731">
        <f>ROUND(B13*C13*D13*E13,0)</f>
        <v>0</v>
      </c>
      <c r="G13" s="732"/>
      <c r="H13" s="218">
        <f>+$H$12</f>
        <v>0</v>
      </c>
      <c r="I13" s="216">
        <f>ROUND(F13*H13,0)</f>
        <v>0</v>
      </c>
      <c r="K13" s="205"/>
      <c r="L13" s="205"/>
    </row>
    <row r="14" spans="1:16">
      <c r="A14" s="210"/>
      <c r="B14" s="211"/>
      <c r="C14" s="212"/>
      <c r="D14" s="213"/>
      <c r="E14" s="217">
        <f t="shared" ref="E14:E19" si="0">+$E$12</f>
        <v>0</v>
      </c>
      <c r="F14" s="731">
        <f t="shared" ref="F14:F19" si="1">ROUND(B14*C14*D14*E14,0)</f>
        <v>0</v>
      </c>
      <c r="G14" s="732"/>
      <c r="H14" s="218">
        <f t="shared" ref="H14:H19" si="2">+$H$12</f>
        <v>0</v>
      </c>
      <c r="I14" s="216">
        <f t="shared" ref="I14:I19" si="3">ROUND(F14*H14,0)</f>
        <v>0</v>
      </c>
      <c r="K14" s="205"/>
      <c r="L14" s="205"/>
    </row>
    <row r="15" spans="1:16">
      <c r="A15" s="210"/>
      <c r="B15" s="211"/>
      <c r="C15" s="212"/>
      <c r="D15" s="213"/>
      <c r="E15" s="217">
        <f t="shared" si="0"/>
        <v>0</v>
      </c>
      <c r="F15" s="731">
        <f t="shared" si="1"/>
        <v>0</v>
      </c>
      <c r="G15" s="732"/>
      <c r="H15" s="218">
        <f t="shared" si="2"/>
        <v>0</v>
      </c>
      <c r="I15" s="216">
        <f t="shared" si="3"/>
        <v>0</v>
      </c>
      <c r="K15" s="205"/>
      <c r="L15" s="205"/>
    </row>
    <row r="16" spans="1:16">
      <c r="A16" s="210"/>
      <c r="B16" s="211"/>
      <c r="C16" s="212"/>
      <c r="D16" s="213"/>
      <c r="E16" s="217">
        <f t="shared" si="0"/>
        <v>0</v>
      </c>
      <c r="F16" s="731">
        <f t="shared" ref="F16:F17" si="4">ROUND(B16*C16*D16*E16,0)</f>
        <v>0</v>
      </c>
      <c r="G16" s="732"/>
      <c r="H16" s="218">
        <f t="shared" si="2"/>
        <v>0</v>
      </c>
      <c r="I16" s="216">
        <f t="shared" ref="I16:I17" si="5">ROUND(F16*H16,0)</f>
        <v>0</v>
      </c>
      <c r="K16" s="205"/>
      <c r="L16" s="205"/>
    </row>
    <row r="17" spans="1:16">
      <c r="A17" s="210"/>
      <c r="B17" s="211"/>
      <c r="C17" s="212"/>
      <c r="D17" s="213"/>
      <c r="E17" s="217">
        <f t="shared" si="0"/>
        <v>0</v>
      </c>
      <c r="F17" s="731">
        <f t="shared" si="4"/>
        <v>0</v>
      </c>
      <c r="G17" s="732"/>
      <c r="H17" s="218">
        <f t="shared" si="2"/>
        <v>0</v>
      </c>
      <c r="I17" s="216">
        <f t="shared" si="5"/>
        <v>0</v>
      </c>
      <c r="K17" s="205"/>
      <c r="L17" s="205"/>
    </row>
    <row r="18" spans="1:16">
      <c r="A18" s="210"/>
      <c r="B18" s="211"/>
      <c r="C18" s="212"/>
      <c r="D18" s="213"/>
      <c r="E18" s="217">
        <f t="shared" si="0"/>
        <v>0</v>
      </c>
      <c r="F18" s="731">
        <f t="shared" si="1"/>
        <v>0</v>
      </c>
      <c r="G18" s="732"/>
      <c r="H18" s="218">
        <f t="shared" si="2"/>
        <v>0</v>
      </c>
      <c r="I18" s="216">
        <f t="shared" si="3"/>
        <v>0</v>
      </c>
      <c r="K18" s="205"/>
      <c r="L18" s="205"/>
    </row>
    <row r="19" spans="1:16">
      <c r="A19" s="210"/>
      <c r="B19" s="211"/>
      <c r="C19" s="212"/>
      <c r="D19" s="213"/>
      <c r="E19" s="217">
        <f t="shared" si="0"/>
        <v>0</v>
      </c>
      <c r="F19" s="731">
        <f t="shared" si="1"/>
        <v>0</v>
      </c>
      <c r="G19" s="732"/>
      <c r="H19" s="218">
        <f t="shared" si="2"/>
        <v>0</v>
      </c>
      <c r="I19" s="216">
        <f t="shared" si="3"/>
        <v>0</v>
      </c>
      <c r="K19" s="205"/>
      <c r="L19" s="205"/>
    </row>
    <row r="20" spans="1:16">
      <c r="A20" s="210"/>
      <c r="B20" s="211"/>
      <c r="C20" s="212"/>
      <c r="D20" s="213"/>
      <c r="E20" s="217">
        <f>+$E$12</f>
        <v>0</v>
      </c>
      <c r="F20" s="731">
        <f>ROUND(B20*C20*D20*E20,0)</f>
        <v>0</v>
      </c>
      <c r="G20" s="732"/>
      <c r="H20" s="218">
        <f>+$H$12</f>
        <v>0</v>
      </c>
      <c r="I20" s="216">
        <f>ROUND(F20*H20,0)</f>
        <v>0</v>
      </c>
      <c r="K20" s="205"/>
      <c r="L20" s="205"/>
      <c r="M20" s="205"/>
      <c r="N20" s="205"/>
      <c r="O20" s="205"/>
      <c r="P20" s="205"/>
    </row>
    <row r="21" spans="1:16">
      <c r="A21" s="210"/>
      <c r="B21" s="211"/>
      <c r="C21" s="212"/>
      <c r="D21" s="213"/>
      <c r="E21" s="217"/>
      <c r="F21" s="731">
        <f>ROUND(B21*C21*D21*E21,0)</f>
        <v>0</v>
      </c>
      <c r="G21" s="732"/>
      <c r="H21" s="218"/>
      <c r="I21" s="216">
        <f>ROUND(F21*H21,0)</f>
        <v>0</v>
      </c>
      <c r="K21" s="205"/>
      <c r="L21" s="205"/>
      <c r="M21" s="205"/>
      <c r="N21" s="205"/>
      <c r="O21" s="205"/>
      <c r="P21" s="205"/>
    </row>
    <row r="22" spans="1:16">
      <c r="A22" s="743" t="s">
        <v>279</v>
      </c>
      <c r="B22" s="744"/>
      <c r="C22" s="744"/>
      <c r="D22" s="744"/>
      <c r="E22" s="744"/>
      <c r="F22" s="744"/>
      <c r="G22" s="744"/>
      <c r="H22" s="745"/>
      <c r="I22" s="219">
        <f>SUM(I12:I21)</f>
        <v>0</v>
      </c>
      <c r="J22" s="220"/>
      <c r="K22" s="205"/>
      <c r="L22" s="205"/>
      <c r="M22" s="205"/>
      <c r="N22" s="205"/>
      <c r="O22" s="206"/>
      <c r="P22" s="205"/>
    </row>
    <row r="23" spans="1:16">
      <c r="A23" s="746" t="s">
        <v>280</v>
      </c>
      <c r="B23" s="747"/>
      <c r="C23" s="747"/>
      <c r="D23" s="747"/>
      <c r="E23" s="747"/>
      <c r="F23" s="747"/>
      <c r="G23" s="747"/>
      <c r="H23" s="747"/>
      <c r="I23" s="748"/>
      <c r="K23" s="205"/>
      <c r="L23" s="205"/>
      <c r="M23" s="205"/>
      <c r="N23" s="205"/>
      <c r="O23" s="205"/>
      <c r="P23" s="205"/>
    </row>
    <row r="24" spans="1:16" ht="24">
      <c r="A24" s="221" t="s">
        <v>281</v>
      </c>
      <c r="B24" s="222" t="s">
        <v>271</v>
      </c>
      <c r="C24" s="222" t="s">
        <v>272</v>
      </c>
      <c r="D24" s="222" t="s">
        <v>273</v>
      </c>
      <c r="E24" s="222" t="s">
        <v>282</v>
      </c>
      <c r="F24" s="727" t="s">
        <v>275</v>
      </c>
      <c r="G24" s="728"/>
      <c r="H24" s="222" t="s">
        <v>276</v>
      </c>
      <c r="I24" s="223" t="s">
        <v>277</v>
      </c>
      <c r="K24" s="205"/>
      <c r="L24" s="205"/>
      <c r="M24" s="205"/>
      <c r="N24" s="205"/>
      <c r="O24" s="205"/>
      <c r="P24" s="205"/>
    </row>
    <row r="25" spans="1:16">
      <c r="A25" s="224"/>
      <c r="B25" s="225"/>
      <c r="C25" s="226"/>
      <c r="D25" s="227"/>
      <c r="E25" s="261">
        <f>+$E$12</f>
        <v>0</v>
      </c>
      <c r="F25" s="737">
        <f>ROUND(B25*C25*D25*E25,0)</f>
        <v>0</v>
      </c>
      <c r="G25" s="738"/>
      <c r="H25" s="228">
        <f>+H12</f>
        <v>0</v>
      </c>
      <c r="I25" s="229">
        <f>ROUND(F25*H25,2)</f>
        <v>0</v>
      </c>
      <c r="K25" s="205"/>
      <c r="L25" s="205"/>
      <c r="M25" s="206"/>
      <c r="N25" s="205"/>
      <c r="O25" s="205"/>
      <c r="P25" s="205"/>
    </row>
    <row r="26" spans="1:16">
      <c r="A26" s="210"/>
      <c r="B26" s="262"/>
      <c r="C26" s="234"/>
      <c r="D26" s="263"/>
      <c r="E26" s="217">
        <f>+$E$12</f>
        <v>0</v>
      </c>
      <c r="F26" s="739">
        <f>ROUND(B26*C26*D26*E26,0)</f>
        <v>0</v>
      </c>
      <c r="G26" s="740"/>
      <c r="H26" s="218">
        <f>+H13</f>
        <v>0</v>
      </c>
      <c r="I26" s="216">
        <f>ROUND(F26*H26,2)</f>
        <v>0</v>
      </c>
      <c r="K26" s="205"/>
      <c r="L26" s="205"/>
      <c r="M26" s="205"/>
      <c r="N26" s="205"/>
      <c r="O26" s="205"/>
      <c r="P26" s="205"/>
    </row>
    <row r="27" spans="1:16">
      <c r="A27" s="254"/>
      <c r="B27" s="255"/>
      <c r="C27" s="256"/>
      <c r="D27" s="257"/>
      <c r="E27" s="258">
        <f>+$E$12</f>
        <v>0</v>
      </c>
      <c r="F27" s="741">
        <f>ROUND(B27*C27*D27*E27,0)</f>
        <v>0</v>
      </c>
      <c r="G27" s="742"/>
      <c r="H27" s="259">
        <f>+H25</f>
        <v>0</v>
      </c>
      <c r="I27" s="260">
        <f>ROUND(F27*H27,2)</f>
        <v>0</v>
      </c>
      <c r="K27" s="205"/>
      <c r="L27" s="205"/>
      <c r="M27" s="205"/>
      <c r="N27" s="205"/>
      <c r="O27" s="230"/>
      <c r="P27" s="205"/>
    </row>
    <row r="28" spans="1:16">
      <c r="A28" s="743" t="s">
        <v>283</v>
      </c>
      <c r="B28" s="744"/>
      <c r="C28" s="744"/>
      <c r="D28" s="744"/>
      <c r="E28" s="744"/>
      <c r="F28" s="744"/>
      <c r="G28" s="744"/>
      <c r="H28" s="745"/>
      <c r="I28" s="219">
        <f>SUM(I25:I27)</f>
        <v>0</v>
      </c>
      <c r="J28" s="231"/>
      <c r="K28" s="205"/>
      <c r="L28" s="205"/>
      <c r="M28" s="205"/>
      <c r="N28" s="205"/>
      <c r="O28" s="230"/>
      <c r="P28" s="205"/>
    </row>
    <row r="29" spans="1:16">
      <c r="A29" s="746" t="s">
        <v>284</v>
      </c>
      <c r="B29" s="747"/>
      <c r="C29" s="747"/>
      <c r="D29" s="747"/>
      <c r="E29" s="747"/>
      <c r="F29" s="747"/>
      <c r="G29" s="747"/>
      <c r="H29" s="747"/>
      <c r="I29" s="748"/>
      <c r="K29" s="205"/>
      <c r="L29" s="205"/>
      <c r="M29" s="230"/>
      <c r="N29" s="205"/>
      <c r="O29" s="205"/>
      <c r="P29" s="205"/>
    </row>
    <row r="30" spans="1:16">
      <c r="A30" s="733" t="s">
        <v>285</v>
      </c>
      <c r="B30" s="734"/>
      <c r="C30" s="735"/>
      <c r="D30" s="736" t="s">
        <v>286</v>
      </c>
      <c r="E30" s="735"/>
      <c r="F30" s="736" t="s">
        <v>271</v>
      </c>
      <c r="G30" s="735"/>
      <c r="H30" s="232" t="s">
        <v>287</v>
      </c>
      <c r="I30" s="233" t="s">
        <v>288</v>
      </c>
      <c r="K30" s="205"/>
      <c r="L30" s="205"/>
      <c r="M30" s="230"/>
      <c r="N30" s="205"/>
      <c r="O30" s="230"/>
      <c r="P30" s="203"/>
    </row>
    <row r="31" spans="1:16">
      <c r="A31" s="756"/>
      <c r="B31" s="757"/>
      <c r="C31" s="758"/>
      <c r="D31" s="759"/>
      <c r="E31" s="760"/>
      <c r="F31" s="761"/>
      <c r="G31" s="762"/>
      <c r="H31" s="234"/>
      <c r="I31" s="235">
        <f>ROUND(H31*F31,0)</f>
        <v>0</v>
      </c>
      <c r="J31" s="203"/>
      <c r="K31" s="205"/>
      <c r="L31" s="205"/>
      <c r="M31" s="205"/>
      <c r="N31" s="205"/>
      <c r="O31" s="205"/>
      <c r="P31" s="205"/>
    </row>
    <row r="32" spans="1:16">
      <c r="A32" s="749"/>
      <c r="B32" s="750"/>
      <c r="C32" s="751"/>
      <c r="D32" s="752"/>
      <c r="E32" s="753"/>
      <c r="F32" s="754"/>
      <c r="G32" s="755"/>
      <c r="H32" s="236"/>
      <c r="I32" s="237">
        <f t="shared" ref="I32:I41" si="6">ROUND(H32*F32,0)</f>
        <v>0</v>
      </c>
      <c r="J32" s="203"/>
      <c r="K32" s="205"/>
      <c r="L32" s="205"/>
      <c r="M32" s="205"/>
      <c r="N32" s="205"/>
      <c r="O32" s="205"/>
      <c r="P32" s="205"/>
    </row>
    <row r="33" spans="1:16">
      <c r="A33" s="749"/>
      <c r="B33" s="750"/>
      <c r="C33" s="751"/>
      <c r="D33" s="752"/>
      <c r="E33" s="753"/>
      <c r="F33" s="754"/>
      <c r="G33" s="755"/>
      <c r="H33" s="236"/>
      <c r="I33" s="237">
        <f t="shared" si="6"/>
        <v>0</v>
      </c>
      <c r="K33" s="205"/>
      <c r="L33" s="205"/>
      <c r="M33" s="205"/>
      <c r="N33" s="205"/>
      <c r="O33" s="205"/>
      <c r="P33" s="205"/>
    </row>
    <row r="34" spans="1:16">
      <c r="A34" s="749"/>
      <c r="B34" s="750"/>
      <c r="C34" s="751"/>
      <c r="D34" s="752"/>
      <c r="E34" s="753"/>
      <c r="F34" s="754"/>
      <c r="G34" s="755"/>
      <c r="H34" s="236"/>
      <c r="I34" s="237">
        <f t="shared" si="6"/>
        <v>0</v>
      </c>
      <c r="K34" s="205"/>
      <c r="L34" s="205"/>
      <c r="M34" s="205"/>
      <c r="N34" s="205"/>
      <c r="O34" s="205"/>
      <c r="P34" s="205"/>
    </row>
    <row r="35" spans="1:16">
      <c r="A35" s="749"/>
      <c r="B35" s="750"/>
      <c r="C35" s="751"/>
      <c r="D35" s="752"/>
      <c r="E35" s="753"/>
      <c r="F35" s="754"/>
      <c r="G35" s="755"/>
      <c r="H35" s="236"/>
      <c r="I35" s="237">
        <f t="shared" si="6"/>
        <v>0</v>
      </c>
    </row>
    <row r="36" spans="1:16">
      <c r="A36" s="749"/>
      <c r="B36" s="750"/>
      <c r="C36" s="751"/>
      <c r="D36" s="752"/>
      <c r="E36" s="753"/>
      <c r="F36" s="754"/>
      <c r="G36" s="755"/>
      <c r="H36" s="236"/>
      <c r="I36" s="237">
        <f t="shared" si="6"/>
        <v>0</v>
      </c>
    </row>
    <row r="37" spans="1:16">
      <c r="A37" s="749"/>
      <c r="B37" s="750"/>
      <c r="C37" s="751"/>
      <c r="D37" s="752"/>
      <c r="E37" s="753"/>
      <c r="F37" s="754"/>
      <c r="G37" s="755"/>
      <c r="H37" s="236"/>
      <c r="I37" s="237">
        <f t="shared" si="6"/>
        <v>0</v>
      </c>
    </row>
    <row r="38" spans="1:16">
      <c r="A38" s="749"/>
      <c r="B38" s="750"/>
      <c r="C38" s="751"/>
      <c r="D38" s="752"/>
      <c r="E38" s="753"/>
      <c r="F38" s="754"/>
      <c r="G38" s="755"/>
      <c r="H38" s="236"/>
      <c r="I38" s="237">
        <f t="shared" si="6"/>
        <v>0</v>
      </c>
    </row>
    <row r="39" spans="1:16">
      <c r="A39" s="749"/>
      <c r="B39" s="750"/>
      <c r="C39" s="751"/>
      <c r="D39" s="752"/>
      <c r="E39" s="753"/>
      <c r="F39" s="754"/>
      <c r="G39" s="755"/>
      <c r="H39" s="236"/>
      <c r="I39" s="237">
        <f t="shared" si="6"/>
        <v>0</v>
      </c>
    </row>
    <row r="40" spans="1:16">
      <c r="A40" s="749"/>
      <c r="B40" s="750"/>
      <c r="C40" s="751"/>
      <c r="D40" s="752"/>
      <c r="E40" s="753"/>
      <c r="F40" s="754"/>
      <c r="G40" s="755"/>
      <c r="H40" s="236"/>
      <c r="I40" s="237">
        <f t="shared" si="6"/>
        <v>0</v>
      </c>
    </row>
    <row r="41" spans="1:16">
      <c r="A41" s="749"/>
      <c r="B41" s="750"/>
      <c r="C41" s="751"/>
      <c r="D41" s="752"/>
      <c r="E41" s="753"/>
      <c r="F41" s="754"/>
      <c r="G41" s="755"/>
      <c r="H41" s="236"/>
      <c r="I41" s="237">
        <f t="shared" si="6"/>
        <v>0</v>
      </c>
    </row>
    <row r="42" spans="1:16">
      <c r="A42" s="749"/>
      <c r="B42" s="750"/>
      <c r="C42" s="751"/>
      <c r="D42" s="752"/>
      <c r="E42" s="753"/>
      <c r="F42" s="769"/>
      <c r="G42" s="770"/>
      <c r="H42" s="236"/>
      <c r="I42" s="237">
        <f>ROUND(H42*F42,0)</f>
        <v>0</v>
      </c>
    </row>
    <row r="43" spans="1:16" ht="13.5" thickBot="1">
      <c r="A43" s="771" t="s">
        <v>289</v>
      </c>
      <c r="B43" s="772"/>
      <c r="C43" s="772"/>
      <c r="D43" s="772"/>
      <c r="E43" s="772"/>
      <c r="F43" s="772"/>
      <c r="G43" s="772"/>
      <c r="H43" s="773"/>
      <c r="I43" s="238">
        <f>SUM(I31:I42)</f>
        <v>0</v>
      </c>
    </row>
    <row r="44" spans="1:16" ht="13.5" thickTop="1">
      <c r="A44" s="774" t="s">
        <v>290</v>
      </c>
      <c r="B44" s="775"/>
      <c r="C44" s="775"/>
      <c r="D44" s="775"/>
      <c r="E44" s="775"/>
      <c r="F44" s="775"/>
      <c r="G44" s="775"/>
      <c r="H44" s="775"/>
      <c r="I44" s="776"/>
    </row>
    <row r="45" spans="1:16">
      <c r="A45" s="777" t="s">
        <v>291</v>
      </c>
      <c r="B45" s="778"/>
      <c r="C45" s="778"/>
      <c r="D45" s="778"/>
      <c r="E45" s="778"/>
      <c r="F45" s="778"/>
      <c r="G45" s="778"/>
      <c r="H45" s="779"/>
      <c r="I45" s="239">
        <f>ROUND(I22+I28+I43,0)</f>
        <v>0</v>
      </c>
    </row>
    <row r="46" spans="1:16" ht="13.5" thickBot="1">
      <c r="A46" s="763" t="s">
        <v>292</v>
      </c>
      <c r="B46" s="764"/>
      <c r="C46" s="764"/>
      <c r="D46" s="764"/>
      <c r="E46" s="764"/>
      <c r="F46" s="764"/>
      <c r="G46" s="764"/>
      <c r="H46" s="765"/>
      <c r="I46" s="240">
        <f>ROUND(I45*0.19,0)</f>
        <v>0</v>
      </c>
    </row>
    <row r="47" spans="1:16" ht="13.5" thickBot="1">
      <c r="A47" s="766" t="s">
        <v>293</v>
      </c>
      <c r="B47" s="767"/>
      <c r="C47" s="767"/>
      <c r="D47" s="767"/>
      <c r="E47" s="767"/>
      <c r="F47" s="767"/>
      <c r="G47" s="767"/>
      <c r="H47" s="768"/>
      <c r="I47" s="241">
        <f>ROUND(I46+I45,0)</f>
        <v>0</v>
      </c>
      <c r="J47" s="242" t="s">
        <v>294</v>
      </c>
      <c r="K47" s="243"/>
      <c r="L47" s="243"/>
      <c r="M47" s="253">
        <v>66692301</v>
      </c>
    </row>
    <row r="48" spans="1:16" ht="13.5" thickTop="1"/>
    <row r="50" spans="1:18" s="197" customFormat="1" ht="22.5">
      <c r="A50" s="195" t="str">
        <f>+$A$4</f>
        <v>OFERENTE</v>
      </c>
      <c r="B50" s="196">
        <v>2</v>
      </c>
      <c r="C50" s="717" t="e">
        <f>VLOOKUP(B50,Conformación!$A$5:$N$139,2,FALSE)</f>
        <v>#N/A</v>
      </c>
      <c r="D50" s="717"/>
      <c r="E50" s="717"/>
      <c r="F50" s="717"/>
      <c r="G50" s="717"/>
      <c r="H50" s="717"/>
      <c r="I50" s="717"/>
      <c r="J50" s="204"/>
      <c r="K50" s="276" t="str">
        <f>+$K$4</f>
        <v>F.M.</v>
      </c>
      <c r="L50" s="277">
        <f>+$L$4</f>
        <v>2.0299999999999998</v>
      </c>
      <c r="M50" s="274" t="s">
        <v>258</v>
      </c>
      <c r="N50" s="204"/>
      <c r="O50" s="204"/>
      <c r="P50" s="204"/>
      <c r="Q50" s="204"/>
      <c r="R50" s="204"/>
    </row>
    <row r="51" spans="1:18" s="197" customFormat="1">
      <c r="A51" s="195"/>
      <c r="B51" s="195"/>
      <c r="C51" s="718" t="e">
        <f>VLOOKUP(B50,Conformación!$A$5:$N$139,4,FALSE)</f>
        <v>#N/A</v>
      </c>
      <c r="D51" s="718"/>
      <c r="E51" s="718"/>
      <c r="F51" s="718"/>
      <c r="G51" s="718"/>
      <c r="H51" s="718"/>
      <c r="I51" s="718"/>
      <c r="J51" s="204"/>
      <c r="K51" s="204" t="str">
        <f>+$K$5</f>
        <v>PLAZO</v>
      </c>
      <c r="L51" s="204">
        <f>+$L$5</f>
        <v>3</v>
      </c>
      <c r="M51" s="275" t="s">
        <v>255</v>
      </c>
      <c r="N51" s="204"/>
      <c r="O51" s="204"/>
      <c r="P51" s="204"/>
      <c r="Q51" s="204"/>
      <c r="R51" s="204"/>
    </row>
    <row r="52" spans="1:18" s="197" customFormat="1" ht="13.5" customHeight="1">
      <c r="A52" s="195"/>
      <c r="B52" s="195"/>
      <c r="C52" s="718"/>
      <c r="D52" s="718"/>
      <c r="E52" s="718"/>
      <c r="F52" s="718"/>
      <c r="G52" s="718"/>
      <c r="H52" s="718"/>
      <c r="I52" s="718"/>
      <c r="J52" s="204"/>
      <c r="K52" s="204"/>
      <c r="L52" s="204"/>
      <c r="M52" s="245"/>
      <c r="N52" s="204"/>
      <c r="O52" s="204"/>
      <c r="P52" s="204"/>
      <c r="Q52" s="204"/>
      <c r="R52" s="204"/>
    </row>
    <row r="53" spans="1:18" ht="13.5" thickBot="1">
      <c r="K53" s="205" t="s">
        <v>260</v>
      </c>
      <c r="L53" s="205"/>
      <c r="M53" s="280">
        <f>+'Formato 11'!D47</f>
        <v>0</v>
      </c>
      <c r="O53" s="245"/>
    </row>
    <row r="54" spans="1:18" ht="14.25" thickTop="1" thickBot="1">
      <c r="A54" s="719" t="s">
        <v>261</v>
      </c>
      <c r="B54" s="720"/>
      <c r="C54" s="720"/>
      <c r="D54" s="720"/>
      <c r="E54" s="720"/>
      <c r="F54" s="720"/>
      <c r="G54" s="720"/>
      <c r="H54" s="720"/>
      <c r="I54" s="721"/>
    </row>
    <row r="55" spans="1:18" ht="14.25" thickTop="1" thickBot="1">
      <c r="A55" s="722" t="s">
        <v>262</v>
      </c>
      <c r="B55" s="723"/>
      <c r="C55" s="723"/>
      <c r="D55" s="723"/>
      <c r="E55" s="723"/>
      <c r="F55" s="723"/>
      <c r="G55" s="723"/>
      <c r="H55" s="723"/>
      <c r="I55" s="724"/>
    </row>
    <row r="56" spans="1:18" ht="13.5" thickTop="1">
      <c r="A56" s="207" t="s">
        <v>263</v>
      </c>
      <c r="B56" s="208" t="s">
        <v>264</v>
      </c>
      <c r="C56" s="208" t="s">
        <v>265</v>
      </c>
      <c r="D56" s="208" t="s">
        <v>266</v>
      </c>
      <c r="E56" s="208" t="s">
        <v>267</v>
      </c>
      <c r="F56" s="725" t="s">
        <v>268</v>
      </c>
      <c r="G56" s="726"/>
      <c r="H56" s="208" t="s">
        <v>269</v>
      </c>
      <c r="I56" s="209"/>
    </row>
    <row r="57" spans="1:18" ht="24">
      <c r="A57" s="221" t="s">
        <v>270</v>
      </c>
      <c r="B57" s="222" t="s">
        <v>271</v>
      </c>
      <c r="C57" s="222" t="s">
        <v>272</v>
      </c>
      <c r="D57" s="222" t="s">
        <v>273</v>
      </c>
      <c r="E57" s="222" t="s">
        <v>274</v>
      </c>
      <c r="F57" s="727" t="s">
        <v>275</v>
      </c>
      <c r="G57" s="728"/>
      <c r="H57" s="222" t="s">
        <v>276</v>
      </c>
      <c r="I57" s="223" t="s">
        <v>277</v>
      </c>
    </row>
    <row r="58" spans="1:18">
      <c r="A58" s="210"/>
      <c r="B58" s="211"/>
      <c r="C58" s="212"/>
      <c r="D58" s="213"/>
      <c r="E58" s="246">
        <v>0</v>
      </c>
      <c r="F58" s="729">
        <f>ROUND(B58*C58*D58*E58,2)</f>
        <v>0</v>
      </c>
      <c r="G58" s="730"/>
      <c r="H58" s="215">
        <v>0</v>
      </c>
      <c r="I58" s="216">
        <f>ROUND(F58*H58,2)</f>
        <v>0</v>
      </c>
      <c r="M58" s="245"/>
    </row>
    <row r="59" spans="1:18">
      <c r="A59" s="210"/>
      <c r="B59" s="211"/>
      <c r="C59" s="212"/>
      <c r="D59" s="213"/>
      <c r="E59" s="247">
        <f>$E$58</f>
        <v>0</v>
      </c>
      <c r="F59" s="731">
        <f t="shared" ref="F59:F67" si="7">ROUND(B59*C59*D59*E59,0)</f>
        <v>0</v>
      </c>
      <c r="G59" s="732"/>
      <c r="H59" s="218">
        <f>+$H$58</f>
        <v>0</v>
      </c>
      <c r="I59" s="216">
        <f t="shared" ref="I59:I67" si="8">ROUND(F59*H59,0)</f>
        <v>0</v>
      </c>
    </row>
    <row r="60" spans="1:18">
      <c r="A60" s="210"/>
      <c r="B60" s="211"/>
      <c r="C60" s="212"/>
      <c r="D60" s="213"/>
      <c r="E60" s="247">
        <f t="shared" ref="E60:E66" si="9">$E$58</f>
        <v>0</v>
      </c>
      <c r="F60" s="731">
        <f>ROUND(B60*C60*D60*E60,0)</f>
        <v>0</v>
      </c>
      <c r="G60" s="732"/>
      <c r="H60" s="218">
        <f t="shared" ref="H60:H66" si="10">+$H$58</f>
        <v>0</v>
      </c>
      <c r="I60" s="216">
        <f>ROUND(F60*H60,0)</f>
        <v>0</v>
      </c>
    </row>
    <row r="61" spans="1:18">
      <c r="A61" s="210"/>
      <c r="B61" s="211"/>
      <c r="C61" s="212"/>
      <c r="D61" s="213"/>
      <c r="E61" s="247">
        <f t="shared" si="9"/>
        <v>0</v>
      </c>
      <c r="F61" s="731">
        <f t="shared" si="7"/>
        <v>0</v>
      </c>
      <c r="G61" s="732"/>
      <c r="H61" s="218">
        <f t="shared" si="10"/>
        <v>0</v>
      </c>
      <c r="I61" s="216">
        <f t="shared" si="8"/>
        <v>0</v>
      </c>
    </row>
    <row r="62" spans="1:18">
      <c r="A62" s="210"/>
      <c r="B62" s="211"/>
      <c r="C62" s="212"/>
      <c r="D62" s="213"/>
      <c r="E62" s="247">
        <f t="shared" si="9"/>
        <v>0</v>
      </c>
      <c r="F62" s="731">
        <f t="shared" si="7"/>
        <v>0</v>
      </c>
      <c r="G62" s="732"/>
      <c r="H62" s="218">
        <f t="shared" si="10"/>
        <v>0</v>
      </c>
      <c r="I62" s="216">
        <f t="shared" si="8"/>
        <v>0</v>
      </c>
    </row>
    <row r="63" spans="1:18">
      <c r="A63" s="210"/>
      <c r="B63" s="211"/>
      <c r="C63" s="212"/>
      <c r="D63" s="213"/>
      <c r="E63" s="247">
        <f t="shared" si="9"/>
        <v>0</v>
      </c>
      <c r="F63" s="731">
        <f t="shared" si="7"/>
        <v>0</v>
      </c>
      <c r="G63" s="732"/>
      <c r="H63" s="218">
        <f t="shared" si="10"/>
        <v>0</v>
      </c>
      <c r="I63" s="216">
        <f t="shared" si="8"/>
        <v>0</v>
      </c>
    </row>
    <row r="64" spans="1:18">
      <c r="A64" s="210"/>
      <c r="B64" s="211"/>
      <c r="C64" s="212"/>
      <c r="D64" s="213"/>
      <c r="E64" s="247">
        <f t="shared" si="9"/>
        <v>0</v>
      </c>
      <c r="F64" s="731">
        <f t="shared" si="7"/>
        <v>0</v>
      </c>
      <c r="G64" s="732"/>
      <c r="H64" s="218">
        <f t="shared" si="10"/>
        <v>0</v>
      </c>
      <c r="I64" s="216">
        <f t="shared" si="8"/>
        <v>0</v>
      </c>
    </row>
    <row r="65" spans="1:16">
      <c r="A65" s="210"/>
      <c r="B65" s="211"/>
      <c r="C65" s="212"/>
      <c r="D65" s="213"/>
      <c r="E65" s="247">
        <f t="shared" si="9"/>
        <v>0</v>
      </c>
      <c r="F65" s="731">
        <f t="shared" si="7"/>
        <v>0</v>
      </c>
      <c r="G65" s="732"/>
      <c r="H65" s="218">
        <f t="shared" si="10"/>
        <v>0</v>
      </c>
      <c r="I65" s="216">
        <f t="shared" si="8"/>
        <v>0</v>
      </c>
    </row>
    <row r="66" spans="1:16">
      <c r="A66" s="210"/>
      <c r="B66" s="211"/>
      <c r="C66" s="212"/>
      <c r="D66" s="213"/>
      <c r="E66" s="247">
        <f t="shared" si="9"/>
        <v>0</v>
      </c>
      <c r="F66" s="731">
        <f t="shared" si="7"/>
        <v>0</v>
      </c>
      <c r="G66" s="732"/>
      <c r="H66" s="218">
        <f t="shared" si="10"/>
        <v>0</v>
      </c>
      <c r="I66" s="216">
        <f t="shared" si="8"/>
        <v>0</v>
      </c>
    </row>
    <row r="67" spans="1:16">
      <c r="A67" s="210"/>
      <c r="B67" s="211"/>
      <c r="C67" s="212"/>
      <c r="D67" s="213"/>
      <c r="E67" s="217"/>
      <c r="F67" s="731">
        <f t="shared" si="7"/>
        <v>0</v>
      </c>
      <c r="G67" s="732"/>
      <c r="H67" s="218"/>
      <c r="I67" s="216">
        <f t="shared" si="8"/>
        <v>0</v>
      </c>
    </row>
    <row r="68" spans="1:16">
      <c r="A68" s="743" t="s">
        <v>279</v>
      </c>
      <c r="B68" s="744"/>
      <c r="C68" s="744"/>
      <c r="D68" s="744"/>
      <c r="E68" s="744"/>
      <c r="F68" s="744"/>
      <c r="G68" s="744"/>
      <c r="H68" s="745"/>
      <c r="I68" s="219">
        <f>SUM(I58:I67)</f>
        <v>0</v>
      </c>
    </row>
    <row r="69" spans="1:16">
      <c r="A69" s="746" t="s">
        <v>280</v>
      </c>
      <c r="B69" s="747"/>
      <c r="C69" s="747"/>
      <c r="D69" s="747"/>
      <c r="E69" s="747"/>
      <c r="F69" s="747"/>
      <c r="G69" s="747"/>
      <c r="H69" s="747"/>
      <c r="I69" s="748"/>
      <c r="O69" s="245"/>
    </row>
    <row r="70" spans="1:16" ht="24">
      <c r="A70" s="221" t="s">
        <v>281</v>
      </c>
      <c r="B70" s="222" t="s">
        <v>271</v>
      </c>
      <c r="C70" s="222" t="s">
        <v>272</v>
      </c>
      <c r="D70" s="222" t="s">
        <v>273</v>
      </c>
      <c r="E70" s="222" t="s">
        <v>282</v>
      </c>
      <c r="F70" s="727" t="s">
        <v>275</v>
      </c>
      <c r="G70" s="728"/>
      <c r="H70" s="222" t="s">
        <v>276</v>
      </c>
      <c r="I70" s="223" t="s">
        <v>277</v>
      </c>
      <c r="M70" s="248"/>
      <c r="O70" s="248"/>
    </row>
    <row r="71" spans="1:16">
      <c r="A71" s="224"/>
      <c r="B71" s="225"/>
      <c r="C71" s="226"/>
      <c r="D71" s="227"/>
      <c r="E71" s="265">
        <f>+$E$58</f>
        <v>0</v>
      </c>
      <c r="F71" s="737">
        <f>ROUND(B71*C71*D71*E71,0)</f>
        <v>0</v>
      </c>
      <c r="G71" s="738"/>
      <c r="H71" s="228">
        <f>+$H$58</f>
        <v>0</v>
      </c>
      <c r="I71" s="229">
        <f>ROUND(F71*H71,2)</f>
        <v>0</v>
      </c>
      <c r="M71" s="248"/>
      <c r="O71" s="248"/>
    </row>
    <row r="72" spans="1:16">
      <c r="A72" s="210"/>
      <c r="B72" s="262"/>
      <c r="C72" s="234"/>
      <c r="D72" s="263"/>
      <c r="E72" s="247">
        <f t="shared" ref="E72:E73" si="11">+$E$58</f>
        <v>0</v>
      </c>
      <c r="F72" s="739">
        <f>ROUND(B72*C72*D72*E72,0)</f>
        <v>0</v>
      </c>
      <c r="G72" s="740"/>
      <c r="H72" s="218">
        <f t="shared" ref="H72:H73" si="12">+$H$58</f>
        <v>0</v>
      </c>
      <c r="I72" s="216">
        <f>ROUND(F72*H72,2)</f>
        <v>0</v>
      </c>
    </row>
    <row r="73" spans="1:16">
      <c r="A73" s="254"/>
      <c r="B73" s="255"/>
      <c r="C73" s="256"/>
      <c r="D73" s="257"/>
      <c r="E73" s="264">
        <f t="shared" si="11"/>
        <v>0</v>
      </c>
      <c r="F73" s="741">
        <f>ROUND(B73*C73*D73*E73,0)</f>
        <v>0</v>
      </c>
      <c r="G73" s="742"/>
      <c r="H73" s="259">
        <f t="shared" si="12"/>
        <v>0</v>
      </c>
      <c r="I73" s="260">
        <f>ROUND(F73*H73,2)</f>
        <v>0</v>
      </c>
      <c r="O73" s="248"/>
      <c r="P73" s="197"/>
    </row>
    <row r="74" spans="1:16">
      <c r="A74" s="743" t="s">
        <v>283</v>
      </c>
      <c r="B74" s="744"/>
      <c r="C74" s="744"/>
      <c r="D74" s="744"/>
      <c r="E74" s="744"/>
      <c r="F74" s="744"/>
      <c r="G74" s="744"/>
      <c r="H74" s="745"/>
      <c r="I74" s="249">
        <f>SUM(I71:I73)</f>
        <v>0</v>
      </c>
    </row>
    <row r="75" spans="1:16">
      <c r="A75" s="746" t="s">
        <v>284</v>
      </c>
      <c r="B75" s="747"/>
      <c r="C75" s="747"/>
      <c r="D75" s="747"/>
      <c r="E75" s="747"/>
      <c r="F75" s="747"/>
      <c r="G75" s="747"/>
      <c r="H75" s="747"/>
      <c r="I75" s="748"/>
    </row>
    <row r="76" spans="1:16">
      <c r="A76" s="733" t="s">
        <v>285</v>
      </c>
      <c r="B76" s="734"/>
      <c r="C76" s="735"/>
      <c r="D76" s="736" t="s">
        <v>286</v>
      </c>
      <c r="E76" s="735"/>
      <c r="F76" s="736" t="s">
        <v>271</v>
      </c>
      <c r="G76" s="735"/>
      <c r="H76" s="232" t="s">
        <v>287</v>
      </c>
      <c r="I76" s="233" t="s">
        <v>288</v>
      </c>
    </row>
    <row r="77" spans="1:16">
      <c r="A77" s="749"/>
      <c r="B77" s="750"/>
      <c r="C77" s="751"/>
      <c r="D77" s="752"/>
      <c r="E77" s="753"/>
      <c r="F77" s="761"/>
      <c r="G77" s="762"/>
      <c r="H77" s="236"/>
      <c r="I77" s="237">
        <f>ROUND(H77*F77,0)</f>
        <v>0</v>
      </c>
    </row>
    <row r="78" spans="1:16">
      <c r="A78" s="749"/>
      <c r="B78" s="750"/>
      <c r="C78" s="751"/>
      <c r="D78" s="752"/>
      <c r="E78" s="753"/>
      <c r="F78" s="754"/>
      <c r="G78" s="755"/>
      <c r="H78" s="236"/>
      <c r="I78" s="237">
        <f t="shared" ref="I78:I87" si="13">ROUND(H78*F78,0)</f>
        <v>0</v>
      </c>
    </row>
    <row r="79" spans="1:16">
      <c r="A79" s="749"/>
      <c r="B79" s="750"/>
      <c r="C79" s="751"/>
      <c r="D79" s="752"/>
      <c r="E79" s="753"/>
      <c r="F79" s="754"/>
      <c r="G79" s="755"/>
      <c r="H79" s="236"/>
      <c r="I79" s="237">
        <f t="shared" si="13"/>
        <v>0</v>
      </c>
    </row>
    <row r="80" spans="1:16">
      <c r="A80" s="749"/>
      <c r="B80" s="750"/>
      <c r="C80" s="751"/>
      <c r="D80" s="752"/>
      <c r="E80" s="753"/>
      <c r="F80" s="754"/>
      <c r="G80" s="755"/>
      <c r="H80" s="236"/>
      <c r="I80" s="237">
        <f t="shared" si="13"/>
        <v>0</v>
      </c>
    </row>
    <row r="81" spans="1:18">
      <c r="A81" s="749"/>
      <c r="B81" s="750"/>
      <c r="C81" s="751"/>
      <c r="D81" s="752"/>
      <c r="E81" s="753"/>
      <c r="F81" s="754"/>
      <c r="G81" s="755"/>
      <c r="H81" s="236"/>
      <c r="I81" s="237">
        <f t="shared" si="13"/>
        <v>0</v>
      </c>
    </row>
    <row r="82" spans="1:18">
      <c r="A82" s="749"/>
      <c r="B82" s="750"/>
      <c r="C82" s="751"/>
      <c r="D82" s="752"/>
      <c r="E82" s="753"/>
      <c r="F82" s="754"/>
      <c r="G82" s="755"/>
      <c r="H82" s="236"/>
      <c r="I82" s="237">
        <f t="shared" si="13"/>
        <v>0</v>
      </c>
    </row>
    <row r="83" spans="1:18">
      <c r="A83" s="749"/>
      <c r="B83" s="750"/>
      <c r="C83" s="751"/>
      <c r="D83" s="752"/>
      <c r="E83" s="753"/>
      <c r="F83" s="754"/>
      <c r="G83" s="755"/>
      <c r="H83" s="236"/>
      <c r="I83" s="237">
        <f t="shared" si="13"/>
        <v>0</v>
      </c>
    </row>
    <row r="84" spans="1:18">
      <c r="A84" s="749"/>
      <c r="B84" s="750"/>
      <c r="C84" s="751"/>
      <c r="D84" s="752"/>
      <c r="E84" s="753"/>
      <c r="F84" s="754"/>
      <c r="G84" s="755"/>
      <c r="H84" s="236"/>
      <c r="I84" s="237">
        <f t="shared" si="13"/>
        <v>0</v>
      </c>
    </row>
    <row r="85" spans="1:18">
      <c r="A85" s="749"/>
      <c r="B85" s="750"/>
      <c r="C85" s="751"/>
      <c r="D85" s="752"/>
      <c r="E85" s="753"/>
      <c r="F85" s="754"/>
      <c r="G85" s="755"/>
      <c r="H85" s="236"/>
      <c r="I85" s="237">
        <f t="shared" si="13"/>
        <v>0</v>
      </c>
    </row>
    <row r="86" spans="1:18">
      <c r="A86" s="749"/>
      <c r="B86" s="750"/>
      <c r="C86" s="751"/>
      <c r="D86" s="752"/>
      <c r="E86" s="753"/>
      <c r="F86" s="754"/>
      <c r="G86" s="755"/>
      <c r="H86" s="236"/>
      <c r="I86" s="237">
        <f t="shared" si="13"/>
        <v>0</v>
      </c>
    </row>
    <row r="87" spans="1:18">
      <c r="A87" s="749"/>
      <c r="B87" s="750"/>
      <c r="C87" s="751"/>
      <c r="D87" s="752"/>
      <c r="E87" s="753"/>
      <c r="F87" s="754"/>
      <c r="G87" s="755"/>
      <c r="H87" s="236"/>
      <c r="I87" s="237">
        <f t="shared" si="13"/>
        <v>0</v>
      </c>
    </row>
    <row r="88" spans="1:18">
      <c r="A88" s="749"/>
      <c r="B88" s="750"/>
      <c r="C88" s="751"/>
      <c r="D88" s="752"/>
      <c r="E88" s="753"/>
      <c r="F88" s="769"/>
      <c r="G88" s="770"/>
      <c r="H88" s="236"/>
      <c r="I88" s="237">
        <f>ROUND(H88*F88,0)</f>
        <v>0</v>
      </c>
    </row>
    <row r="89" spans="1:18" ht="13.5" thickBot="1">
      <c r="A89" s="771" t="s">
        <v>289</v>
      </c>
      <c r="B89" s="772"/>
      <c r="C89" s="772"/>
      <c r="D89" s="772"/>
      <c r="E89" s="772"/>
      <c r="F89" s="772"/>
      <c r="G89" s="772"/>
      <c r="H89" s="773"/>
      <c r="I89" s="238">
        <f>SUM(I77:I88)</f>
        <v>0</v>
      </c>
    </row>
    <row r="90" spans="1:18" ht="13.5" thickTop="1">
      <c r="A90" s="774" t="s">
        <v>290</v>
      </c>
      <c r="B90" s="775"/>
      <c r="C90" s="775"/>
      <c r="D90" s="775"/>
      <c r="E90" s="775"/>
      <c r="F90" s="775"/>
      <c r="G90" s="775"/>
      <c r="H90" s="775"/>
      <c r="I90" s="776"/>
    </row>
    <row r="91" spans="1:18">
      <c r="A91" s="777" t="s">
        <v>291</v>
      </c>
      <c r="B91" s="778"/>
      <c r="C91" s="778"/>
      <c r="D91" s="778"/>
      <c r="E91" s="778"/>
      <c r="F91" s="778"/>
      <c r="G91" s="778"/>
      <c r="H91" s="779"/>
      <c r="I91" s="239">
        <f>ROUND(I68+I74+I89,0)</f>
        <v>0</v>
      </c>
    </row>
    <row r="92" spans="1:18" ht="13.5" thickBot="1">
      <c r="A92" s="763" t="s">
        <v>295</v>
      </c>
      <c r="B92" s="764"/>
      <c r="C92" s="764"/>
      <c r="D92" s="764"/>
      <c r="E92" s="764"/>
      <c r="F92" s="764"/>
      <c r="G92" s="764"/>
      <c r="H92" s="765"/>
      <c r="I92" s="240">
        <f>ROUND(I91*0.16,0)</f>
        <v>0</v>
      </c>
    </row>
    <row r="93" spans="1:18" ht="13.5" thickBot="1">
      <c r="A93" s="766" t="s">
        <v>293</v>
      </c>
      <c r="B93" s="767"/>
      <c r="C93" s="767"/>
      <c r="D93" s="767"/>
      <c r="E93" s="767"/>
      <c r="F93" s="767"/>
      <c r="G93" s="767"/>
      <c r="H93" s="768"/>
      <c r="I93" s="241">
        <f>ROUND(I92+I91,0)</f>
        <v>0</v>
      </c>
      <c r="J93" s="242" t="s">
        <v>294</v>
      </c>
      <c r="K93" s="243"/>
      <c r="L93" s="243"/>
      <c r="M93" s="253">
        <v>844237560</v>
      </c>
    </row>
    <row r="94" spans="1:18" ht="13.5" thickTop="1"/>
    <row r="96" spans="1:18" s="197" customFormat="1" ht="22.5">
      <c r="A96" s="195" t="str">
        <f>+$A$4</f>
        <v>OFERENTE</v>
      </c>
      <c r="B96" s="196">
        <v>3</v>
      </c>
      <c r="C96" s="717" t="str">
        <f>VLOOKUP(B96,Conformación!$A$5:$N$139,2,FALSE)</f>
        <v>CONSORCIO INTRA</v>
      </c>
      <c r="D96" s="717"/>
      <c r="E96" s="717"/>
      <c r="F96" s="717"/>
      <c r="G96" s="717"/>
      <c r="H96" s="717"/>
      <c r="I96" s="717"/>
      <c r="J96" s="204"/>
      <c r="K96" s="276" t="str">
        <f>+$K$4</f>
        <v>F.M.</v>
      </c>
      <c r="L96" s="277">
        <f>+$L$4</f>
        <v>2.0299999999999998</v>
      </c>
      <c r="M96" s="274" t="s">
        <v>258</v>
      </c>
      <c r="N96" s="204"/>
      <c r="O96" s="204"/>
      <c r="P96" s="204"/>
      <c r="Q96" s="204"/>
      <c r="R96" s="204"/>
    </row>
    <row r="97" spans="1:18" s="197" customFormat="1">
      <c r="A97" s="195"/>
      <c r="B97" s="195"/>
      <c r="C97" s="718" t="str">
        <f>VLOOKUP(B96,Conformación!$A$5:$N$139,4,FALSE)</f>
        <v xml:space="preserve">(Luis Rafael Castillo Vargas 60% - JORGE HEDDY MENESES RENGIFO 40% -  0%- 0%- 0%) </v>
      </c>
      <c r="D97" s="718"/>
      <c r="E97" s="718"/>
      <c r="F97" s="718"/>
      <c r="G97" s="718"/>
      <c r="H97" s="718"/>
      <c r="I97" s="718"/>
      <c r="J97" s="204"/>
      <c r="K97" s="204" t="str">
        <f>+$K$5</f>
        <v>PLAZO</v>
      </c>
      <c r="L97" s="204">
        <f>+$L$5</f>
        <v>3</v>
      </c>
      <c r="M97" s="275" t="s">
        <v>255</v>
      </c>
      <c r="N97" s="204"/>
      <c r="O97" s="245"/>
      <c r="P97" s="204"/>
      <c r="Q97" s="204"/>
      <c r="R97" s="204"/>
    </row>
    <row r="98" spans="1:18" s="197" customFormat="1" ht="13.5" customHeight="1">
      <c r="A98" s="195"/>
      <c r="B98" s="195"/>
      <c r="C98" s="718"/>
      <c r="D98" s="718"/>
      <c r="E98" s="718"/>
      <c r="F98" s="718"/>
      <c r="G98" s="718"/>
      <c r="H98" s="718"/>
      <c r="I98" s="718"/>
      <c r="J98" s="204"/>
      <c r="K98" s="204"/>
      <c r="L98" s="204"/>
      <c r="M98" s="204"/>
      <c r="N98" s="204"/>
      <c r="O98" s="204"/>
      <c r="P98" s="204"/>
      <c r="Q98" s="204"/>
      <c r="R98" s="204"/>
    </row>
    <row r="99" spans="1:18" ht="13.5" thickBot="1">
      <c r="K99" s="205" t="s">
        <v>260</v>
      </c>
      <c r="L99" s="205"/>
      <c r="M99" s="280">
        <f>+'Formato 11'!D70</f>
        <v>0</v>
      </c>
    </row>
    <row r="100" spans="1:18" ht="14.25" thickTop="1" thickBot="1">
      <c r="A100" s="719" t="s">
        <v>261</v>
      </c>
      <c r="B100" s="720"/>
      <c r="C100" s="720"/>
      <c r="D100" s="720"/>
      <c r="E100" s="720"/>
      <c r="F100" s="720"/>
      <c r="G100" s="720"/>
      <c r="H100" s="720"/>
      <c r="I100" s="721"/>
    </row>
    <row r="101" spans="1:18" ht="14.25" thickTop="1" thickBot="1">
      <c r="A101" s="722" t="s">
        <v>262</v>
      </c>
      <c r="B101" s="723"/>
      <c r="C101" s="723"/>
      <c r="D101" s="723"/>
      <c r="E101" s="723"/>
      <c r="F101" s="723"/>
      <c r="G101" s="723"/>
      <c r="H101" s="723"/>
      <c r="I101" s="724"/>
    </row>
    <row r="102" spans="1:18" ht="13.5" thickTop="1">
      <c r="A102" s="207" t="s">
        <v>263</v>
      </c>
      <c r="B102" s="208" t="s">
        <v>264</v>
      </c>
      <c r="C102" s="208" t="s">
        <v>265</v>
      </c>
      <c r="D102" s="208" t="s">
        <v>266</v>
      </c>
      <c r="E102" s="208" t="s">
        <v>267</v>
      </c>
      <c r="F102" s="725" t="s">
        <v>268</v>
      </c>
      <c r="G102" s="726"/>
      <c r="H102" s="208" t="s">
        <v>269</v>
      </c>
      <c r="I102" s="209"/>
      <c r="M102" s="197"/>
    </row>
    <row r="103" spans="1:18" ht="24">
      <c r="A103" s="221" t="s">
        <v>270</v>
      </c>
      <c r="B103" s="222" t="s">
        <v>271</v>
      </c>
      <c r="C103" s="222" t="s">
        <v>272</v>
      </c>
      <c r="D103" s="222" t="s">
        <v>273</v>
      </c>
      <c r="E103" s="222" t="s">
        <v>274</v>
      </c>
      <c r="F103" s="727" t="s">
        <v>275</v>
      </c>
      <c r="G103" s="728"/>
      <c r="H103" s="222" t="s">
        <v>276</v>
      </c>
      <c r="I103" s="223" t="s">
        <v>277</v>
      </c>
    </row>
    <row r="104" spans="1:18">
      <c r="A104" s="210" t="s">
        <v>296</v>
      </c>
      <c r="B104" s="211">
        <v>1</v>
      </c>
      <c r="C104" s="212"/>
      <c r="D104" s="213"/>
      <c r="E104" s="213"/>
      <c r="F104" s="729">
        <f>ROUND(B104*C104*D104*E104,2)</f>
        <v>0</v>
      </c>
      <c r="G104" s="730"/>
      <c r="H104" s="215">
        <v>0</v>
      </c>
      <c r="I104" s="216">
        <f>ROUND(F104*H104,2)</f>
        <v>0</v>
      </c>
    </row>
    <row r="105" spans="1:18" ht="24">
      <c r="A105" s="210" t="s">
        <v>297</v>
      </c>
      <c r="B105" s="211">
        <v>1</v>
      </c>
      <c r="C105" s="212"/>
      <c r="D105" s="213"/>
      <c r="E105" s="217">
        <f>$E$104</f>
        <v>0</v>
      </c>
      <c r="F105" s="731">
        <f t="shared" ref="F105:F113" si="14">ROUND(B105*C105*D105*E105,0)</f>
        <v>0</v>
      </c>
      <c r="G105" s="732"/>
      <c r="H105" s="218">
        <f>+$H$104</f>
        <v>0</v>
      </c>
      <c r="I105" s="216">
        <f t="shared" ref="I105:I113" si="15">ROUND(F105*H105,0)</f>
        <v>0</v>
      </c>
    </row>
    <row r="106" spans="1:18">
      <c r="A106" s="210" t="s">
        <v>298</v>
      </c>
      <c r="B106" s="211">
        <v>1</v>
      </c>
      <c r="C106" s="212"/>
      <c r="D106" s="213"/>
      <c r="E106" s="217">
        <f t="shared" ref="E106:E112" si="16">$E$104</f>
        <v>0</v>
      </c>
      <c r="F106" s="731">
        <f>ROUND(B106*C106*D106*E106,0)</f>
        <v>0</v>
      </c>
      <c r="G106" s="732"/>
      <c r="H106" s="218">
        <f t="shared" ref="H106:H112" si="17">+$H$104</f>
        <v>0</v>
      </c>
      <c r="I106" s="216">
        <f>ROUND(F106*H106,0)</f>
        <v>0</v>
      </c>
    </row>
    <row r="107" spans="1:18">
      <c r="A107" s="210"/>
      <c r="B107" s="211"/>
      <c r="C107" s="212"/>
      <c r="D107" s="213"/>
      <c r="E107" s="217">
        <f t="shared" si="16"/>
        <v>0</v>
      </c>
      <c r="F107" s="731">
        <f t="shared" si="14"/>
        <v>0</v>
      </c>
      <c r="G107" s="732"/>
      <c r="H107" s="218">
        <f t="shared" si="17"/>
        <v>0</v>
      </c>
      <c r="I107" s="216">
        <f t="shared" si="15"/>
        <v>0</v>
      </c>
    </row>
    <row r="108" spans="1:18">
      <c r="A108" s="210"/>
      <c r="B108" s="211"/>
      <c r="C108" s="212"/>
      <c r="D108" s="213"/>
      <c r="E108" s="217">
        <f t="shared" si="16"/>
        <v>0</v>
      </c>
      <c r="F108" s="731">
        <f t="shared" si="14"/>
        <v>0</v>
      </c>
      <c r="G108" s="732"/>
      <c r="H108" s="218">
        <f t="shared" si="17"/>
        <v>0</v>
      </c>
      <c r="I108" s="216">
        <f t="shared" si="15"/>
        <v>0</v>
      </c>
    </row>
    <row r="109" spans="1:18">
      <c r="A109" s="210"/>
      <c r="B109" s="211"/>
      <c r="C109" s="212"/>
      <c r="D109" s="213"/>
      <c r="E109" s="217">
        <f t="shared" si="16"/>
        <v>0</v>
      </c>
      <c r="F109" s="731">
        <f t="shared" si="14"/>
        <v>0</v>
      </c>
      <c r="G109" s="732"/>
      <c r="H109" s="218">
        <f t="shared" si="17"/>
        <v>0</v>
      </c>
      <c r="I109" s="216">
        <f t="shared" si="15"/>
        <v>0</v>
      </c>
      <c r="O109" s="197"/>
    </row>
    <row r="110" spans="1:18">
      <c r="A110" s="210"/>
      <c r="B110" s="211"/>
      <c r="C110" s="212"/>
      <c r="D110" s="213"/>
      <c r="E110" s="217">
        <f t="shared" si="16"/>
        <v>0</v>
      </c>
      <c r="F110" s="731">
        <f t="shared" si="14"/>
        <v>0</v>
      </c>
      <c r="G110" s="732"/>
      <c r="H110" s="218">
        <f t="shared" si="17"/>
        <v>0</v>
      </c>
      <c r="I110" s="216">
        <f t="shared" si="15"/>
        <v>0</v>
      </c>
    </row>
    <row r="111" spans="1:18">
      <c r="A111" s="210"/>
      <c r="B111" s="211"/>
      <c r="C111" s="212"/>
      <c r="D111" s="213"/>
      <c r="E111" s="217">
        <f t="shared" si="16"/>
        <v>0</v>
      </c>
      <c r="F111" s="731">
        <f t="shared" si="14"/>
        <v>0</v>
      </c>
      <c r="G111" s="732"/>
      <c r="H111" s="218">
        <f t="shared" si="17"/>
        <v>0</v>
      </c>
      <c r="I111" s="216">
        <f t="shared" si="15"/>
        <v>0</v>
      </c>
      <c r="O111" s="245"/>
    </row>
    <row r="112" spans="1:18">
      <c r="A112" s="210"/>
      <c r="B112" s="211"/>
      <c r="C112" s="212"/>
      <c r="D112" s="213"/>
      <c r="E112" s="217">
        <f t="shared" si="16"/>
        <v>0</v>
      </c>
      <c r="F112" s="731">
        <f t="shared" si="14"/>
        <v>0</v>
      </c>
      <c r="G112" s="732"/>
      <c r="H112" s="218">
        <f t="shared" si="17"/>
        <v>0</v>
      </c>
      <c r="I112" s="216">
        <f t="shared" si="15"/>
        <v>0</v>
      </c>
      <c r="M112" s="245"/>
    </row>
    <row r="113" spans="1:16">
      <c r="A113" s="210"/>
      <c r="B113" s="211"/>
      <c r="C113" s="212"/>
      <c r="D113" s="213"/>
      <c r="E113" s="217"/>
      <c r="F113" s="731">
        <f t="shared" si="14"/>
        <v>0</v>
      </c>
      <c r="G113" s="732"/>
      <c r="H113" s="218"/>
      <c r="I113" s="216">
        <f t="shared" si="15"/>
        <v>0</v>
      </c>
    </row>
    <row r="114" spans="1:16">
      <c r="A114" s="743" t="s">
        <v>279</v>
      </c>
      <c r="B114" s="744"/>
      <c r="C114" s="744"/>
      <c r="D114" s="744"/>
      <c r="E114" s="744"/>
      <c r="F114" s="744"/>
      <c r="G114" s="744"/>
      <c r="H114" s="745"/>
      <c r="I114" s="219">
        <f>SUM(I104:I113)</f>
        <v>0</v>
      </c>
      <c r="O114" s="248"/>
    </row>
    <row r="115" spans="1:16">
      <c r="A115" s="746" t="s">
        <v>280</v>
      </c>
      <c r="B115" s="747"/>
      <c r="C115" s="747"/>
      <c r="D115" s="747"/>
      <c r="E115" s="747"/>
      <c r="F115" s="747"/>
      <c r="G115" s="747"/>
      <c r="H115" s="747"/>
      <c r="I115" s="748"/>
      <c r="O115" s="248"/>
    </row>
    <row r="116" spans="1:16" ht="24">
      <c r="A116" s="221" t="s">
        <v>281</v>
      </c>
      <c r="B116" s="222" t="s">
        <v>271</v>
      </c>
      <c r="C116" s="222" t="s">
        <v>272</v>
      </c>
      <c r="D116" s="222" t="s">
        <v>273</v>
      </c>
      <c r="E116" s="222" t="s">
        <v>282</v>
      </c>
      <c r="F116" s="727" t="s">
        <v>275</v>
      </c>
      <c r="G116" s="728"/>
      <c r="H116" s="222" t="s">
        <v>276</v>
      </c>
      <c r="I116" s="223" t="s">
        <v>277</v>
      </c>
      <c r="M116" s="248"/>
    </row>
    <row r="117" spans="1:16">
      <c r="A117" s="224"/>
      <c r="B117" s="225"/>
      <c r="C117" s="226"/>
      <c r="D117" s="227"/>
      <c r="E117" s="261">
        <f>+$E$104</f>
        <v>0</v>
      </c>
      <c r="F117" s="737">
        <f>ROUND(B117*C117*D117*E117,0)</f>
        <v>0</v>
      </c>
      <c r="G117" s="738"/>
      <c r="H117" s="228">
        <f>+$H$104</f>
        <v>0</v>
      </c>
      <c r="I117" s="229">
        <f>ROUND(F117*H117,2)</f>
        <v>0</v>
      </c>
      <c r="M117" s="248"/>
      <c r="O117" s="248"/>
      <c r="P117" s="197"/>
    </row>
    <row r="118" spans="1:16">
      <c r="A118" s="210"/>
      <c r="B118" s="262"/>
      <c r="C118" s="234"/>
      <c r="D118" s="263"/>
      <c r="E118" s="217">
        <f t="shared" ref="E118:E119" si="18">+$E$104</f>
        <v>0</v>
      </c>
      <c r="F118" s="739">
        <f>ROUND(B118*C118*D118*E118,0)</f>
        <v>0</v>
      </c>
      <c r="G118" s="740"/>
      <c r="H118" s="218">
        <f t="shared" ref="H118:H119" si="19">+$H$104</f>
        <v>0</v>
      </c>
      <c r="I118" s="216">
        <f>ROUND(F118*H118,2)</f>
        <v>0</v>
      </c>
    </row>
    <row r="119" spans="1:16">
      <c r="A119" s="254"/>
      <c r="B119" s="255"/>
      <c r="C119" s="256"/>
      <c r="D119" s="257"/>
      <c r="E119" s="258">
        <f t="shared" si="18"/>
        <v>0</v>
      </c>
      <c r="F119" s="741">
        <f>ROUND(B119*C119*D119*E119,0)</f>
        <v>0</v>
      </c>
      <c r="G119" s="742"/>
      <c r="H119" s="259">
        <f t="shared" si="19"/>
        <v>0</v>
      </c>
      <c r="I119" s="260">
        <f>ROUND(F119*H119,2)</f>
        <v>0</v>
      </c>
    </row>
    <row r="120" spans="1:16">
      <c r="A120" s="743" t="s">
        <v>283</v>
      </c>
      <c r="B120" s="744"/>
      <c r="C120" s="744"/>
      <c r="D120" s="744"/>
      <c r="E120" s="744"/>
      <c r="F120" s="744"/>
      <c r="G120" s="744"/>
      <c r="H120" s="745"/>
      <c r="I120" s="249">
        <f>SUM(I117:I119)</f>
        <v>0</v>
      </c>
    </row>
    <row r="121" spans="1:16">
      <c r="A121" s="746" t="s">
        <v>284</v>
      </c>
      <c r="B121" s="747"/>
      <c r="C121" s="747"/>
      <c r="D121" s="747"/>
      <c r="E121" s="747"/>
      <c r="F121" s="747"/>
      <c r="G121" s="747"/>
      <c r="H121" s="747"/>
      <c r="I121" s="748"/>
    </row>
    <row r="122" spans="1:16">
      <c r="A122" s="733" t="s">
        <v>285</v>
      </c>
      <c r="B122" s="734"/>
      <c r="C122" s="735"/>
      <c r="D122" s="736" t="s">
        <v>286</v>
      </c>
      <c r="E122" s="735"/>
      <c r="F122" s="736" t="s">
        <v>271</v>
      </c>
      <c r="G122" s="735"/>
      <c r="H122" s="232" t="s">
        <v>287</v>
      </c>
      <c r="I122" s="233" t="s">
        <v>288</v>
      </c>
    </row>
    <row r="123" spans="1:16">
      <c r="A123" s="749"/>
      <c r="B123" s="750"/>
      <c r="C123" s="751"/>
      <c r="D123" s="752"/>
      <c r="E123" s="753"/>
      <c r="F123" s="761"/>
      <c r="G123" s="762"/>
      <c r="H123" s="236"/>
      <c r="I123" s="237">
        <f>ROUND(H123*F123,0)</f>
        <v>0</v>
      </c>
    </row>
    <row r="124" spans="1:16">
      <c r="A124" s="749"/>
      <c r="B124" s="750"/>
      <c r="C124" s="751"/>
      <c r="D124" s="752"/>
      <c r="E124" s="753"/>
      <c r="F124" s="754"/>
      <c r="G124" s="755"/>
      <c r="H124" s="236"/>
      <c r="I124" s="237">
        <f t="shared" ref="I124:I133" si="20">ROUND(H124*F124,0)</f>
        <v>0</v>
      </c>
    </row>
    <row r="125" spans="1:16">
      <c r="A125" s="749"/>
      <c r="B125" s="750"/>
      <c r="C125" s="751"/>
      <c r="D125" s="752"/>
      <c r="E125" s="753"/>
      <c r="F125" s="754"/>
      <c r="G125" s="755"/>
      <c r="H125" s="236"/>
      <c r="I125" s="237">
        <f t="shared" si="20"/>
        <v>0</v>
      </c>
    </row>
    <row r="126" spans="1:16">
      <c r="A126" s="749"/>
      <c r="B126" s="750"/>
      <c r="C126" s="751"/>
      <c r="D126" s="752"/>
      <c r="E126" s="753"/>
      <c r="F126" s="754"/>
      <c r="G126" s="755"/>
      <c r="H126" s="236"/>
      <c r="I126" s="237">
        <f t="shared" si="20"/>
        <v>0</v>
      </c>
    </row>
    <row r="127" spans="1:16">
      <c r="A127" s="749"/>
      <c r="B127" s="750"/>
      <c r="C127" s="751"/>
      <c r="D127" s="752"/>
      <c r="E127" s="753"/>
      <c r="F127" s="754"/>
      <c r="G127" s="755"/>
      <c r="H127" s="236"/>
      <c r="I127" s="237">
        <f t="shared" si="20"/>
        <v>0</v>
      </c>
    </row>
    <row r="128" spans="1:16">
      <c r="A128" s="749"/>
      <c r="B128" s="750"/>
      <c r="C128" s="751"/>
      <c r="D128" s="752"/>
      <c r="E128" s="753"/>
      <c r="F128" s="754"/>
      <c r="G128" s="755"/>
      <c r="H128" s="236"/>
      <c r="I128" s="237">
        <f t="shared" si="20"/>
        <v>0</v>
      </c>
    </row>
    <row r="129" spans="1:18">
      <c r="A129" s="749"/>
      <c r="B129" s="750"/>
      <c r="C129" s="751"/>
      <c r="D129" s="752"/>
      <c r="E129" s="753"/>
      <c r="F129" s="754"/>
      <c r="G129" s="755"/>
      <c r="H129" s="236"/>
      <c r="I129" s="237">
        <f t="shared" si="20"/>
        <v>0</v>
      </c>
    </row>
    <row r="130" spans="1:18">
      <c r="A130" s="749"/>
      <c r="B130" s="750"/>
      <c r="C130" s="751"/>
      <c r="D130" s="752"/>
      <c r="E130" s="753"/>
      <c r="F130" s="754"/>
      <c r="G130" s="755"/>
      <c r="H130" s="236"/>
      <c r="I130" s="237">
        <f t="shared" si="20"/>
        <v>0</v>
      </c>
    </row>
    <row r="131" spans="1:18">
      <c r="A131" s="749"/>
      <c r="B131" s="750"/>
      <c r="C131" s="751"/>
      <c r="D131" s="752"/>
      <c r="E131" s="753"/>
      <c r="F131" s="754"/>
      <c r="G131" s="755"/>
      <c r="H131" s="236"/>
      <c r="I131" s="237">
        <f t="shared" si="20"/>
        <v>0</v>
      </c>
    </row>
    <row r="132" spans="1:18">
      <c r="A132" s="749"/>
      <c r="B132" s="750"/>
      <c r="C132" s="751"/>
      <c r="D132" s="752"/>
      <c r="E132" s="753"/>
      <c r="F132" s="754"/>
      <c r="G132" s="755"/>
      <c r="H132" s="236"/>
      <c r="I132" s="237">
        <f t="shared" si="20"/>
        <v>0</v>
      </c>
    </row>
    <row r="133" spans="1:18">
      <c r="A133" s="749"/>
      <c r="B133" s="750"/>
      <c r="C133" s="751"/>
      <c r="D133" s="752"/>
      <c r="E133" s="753"/>
      <c r="F133" s="754"/>
      <c r="G133" s="755"/>
      <c r="H133" s="236"/>
      <c r="I133" s="237">
        <f t="shared" si="20"/>
        <v>0</v>
      </c>
    </row>
    <row r="134" spans="1:18">
      <c r="A134" s="749"/>
      <c r="B134" s="750"/>
      <c r="C134" s="751"/>
      <c r="D134" s="752"/>
      <c r="E134" s="753"/>
      <c r="F134" s="769"/>
      <c r="G134" s="770"/>
      <c r="H134" s="236"/>
      <c r="I134" s="237">
        <f>ROUND(H134*F134,0)</f>
        <v>0</v>
      </c>
    </row>
    <row r="135" spans="1:18" ht="13.5" thickBot="1">
      <c r="A135" s="771" t="s">
        <v>289</v>
      </c>
      <c r="B135" s="772"/>
      <c r="C135" s="772"/>
      <c r="D135" s="772"/>
      <c r="E135" s="772"/>
      <c r="F135" s="772"/>
      <c r="G135" s="772"/>
      <c r="H135" s="773"/>
      <c r="I135" s="238">
        <f>SUM(I123:I134)</f>
        <v>0</v>
      </c>
    </row>
    <row r="136" spans="1:18" ht="13.5" thickTop="1">
      <c r="A136" s="774" t="s">
        <v>290</v>
      </c>
      <c r="B136" s="775"/>
      <c r="C136" s="775"/>
      <c r="D136" s="775"/>
      <c r="E136" s="775"/>
      <c r="F136" s="775"/>
      <c r="G136" s="775"/>
      <c r="H136" s="775"/>
      <c r="I136" s="776"/>
    </row>
    <row r="137" spans="1:18">
      <c r="A137" s="777" t="s">
        <v>291</v>
      </c>
      <c r="B137" s="778"/>
      <c r="C137" s="778"/>
      <c r="D137" s="778"/>
      <c r="E137" s="778"/>
      <c r="F137" s="778"/>
      <c r="G137" s="778"/>
      <c r="H137" s="779"/>
      <c r="I137" s="239">
        <f>ROUND(I114+I120+I135,0)</f>
        <v>0</v>
      </c>
    </row>
    <row r="138" spans="1:18" ht="13.5" thickBot="1">
      <c r="A138" s="763" t="s">
        <v>295</v>
      </c>
      <c r="B138" s="764"/>
      <c r="C138" s="764"/>
      <c r="D138" s="764"/>
      <c r="E138" s="764"/>
      <c r="F138" s="764"/>
      <c r="G138" s="764"/>
      <c r="H138" s="765"/>
      <c r="I138" s="240">
        <f>ROUND(I137*0.16,0)</f>
        <v>0</v>
      </c>
    </row>
    <row r="139" spans="1:18" ht="13.5" thickBot="1">
      <c r="A139" s="766" t="s">
        <v>293</v>
      </c>
      <c r="B139" s="767"/>
      <c r="C139" s="767"/>
      <c r="D139" s="767"/>
      <c r="E139" s="767"/>
      <c r="F139" s="767"/>
      <c r="G139" s="767"/>
      <c r="H139" s="768"/>
      <c r="I139" s="241">
        <f>ROUND(I138+I137,0)</f>
        <v>0</v>
      </c>
      <c r="J139" s="242" t="s">
        <v>294</v>
      </c>
      <c r="K139" s="243"/>
      <c r="L139" s="243"/>
      <c r="M139" s="253">
        <v>844359360</v>
      </c>
    </row>
    <row r="140" spans="1:18" ht="13.5" thickTop="1"/>
    <row r="142" spans="1:18" s="197" customFormat="1" ht="22.5">
      <c r="A142" s="195" t="str">
        <f>+$A$4</f>
        <v>OFERENTE</v>
      </c>
      <c r="B142" s="196">
        <v>4</v>
      </c>
      <c r="C142" s="717" t="str">
        <f>VLOOKUP(B142,Conformación!$A$5:$N$139,2,FALSE)</f>
        <v xml:space="preserve">CONSORCIO INTRADOMICILIARIAS 2018 </v>
      </c>
      <c r="D142" s="717"/>
      <c r="E142" s="717"/>
      <c r="F142" s="717"/>
      <c r="G142" s="717"/>
      <c r="H142" s="717"/>
      <c r="I142" s="717"/>
      <c r="J142" s="204"/>
      <c r="K142" s="276" t="str">
        <f>+$K$4</f>
        <v>F.M.</v>
      </c>
      <c r="L142" s="277">
        <f>+$L$4</f>
        <v>2.0299999999999998</v>
      </c>
      <c r="M142" s="274" t="s">
        <v>258</v>
      </c>
      <c r="N142" s="204"/>
      <c r="O142" s="204"/>
      <c r="P142" s="204"/>
      <c r="Q142" s="204"/>
      <c r="R142" s="204"/>
    </row>
    <row r="143" spans="1:18" s="197" customFormat="1">
      <c r="A143" s="195"/>
      <c r="B143" s="195"/>
      <c r="C143" s="718" t="str">
        <f>VLOOKUP(B142,Conformación!$A$5:$N$139,4,FALSE)</f>
        <v xml:space="preserve">(WILLIAM CARDONA OLMOS SAS 30% - William Cardona Olmos 70% -  0%- 0%- 0%) </v>
      </c>
      <c r="D143" s="718"/>
      <c r="E143" s="718"/>
      <c r="F143" s="718"/>
      <c r="G143" s="718"/>
      <c r="H143" s="718"/>
      <c r="I143" s="718"/>
      <c r="J143" s="204"/>
      <c r="K143" s="204" t="str">
        <f>+$K$5</f>
        <v>PLAZO</v>
      </c>
      <c r="L143" s="204">
        <f>+$L$5</f>
        <v>3</v>
      </c>
      <c r="M143" s="275" t="s">
        <v>255</v>
      </c>
      <c r="N143" s="204"/>
      <c r="O143" s="245"/>
      <c r="P143" s="204"/>
      <c r="Q143" s="204"/>
      <c r="R143" s="204"/>
    </row>
    <row r="144" spans="1:18" s="197" customFormat="1" ht="13.5" customHeight="1">
      <c r="A144" s="195"/>
      <c r="B144" s="195"/>
      <c r="C144" s="718"/>
      <c r="D144" s="718"/>
      <c r="E144" s="718"/>
      <c r="F144" s="718"/>
      <c r="G144" s="718"/>
      <c r="H144" s="718"/>
      <c r="I144" s="718"/>
      <c r="J144" s="204"/>
      <c r="K144" s="204"/>
      <c r="L144" s="204"/>
      <c r="M144" s="204"/>
      <c r="N144" s="204"/>
      <c r="O144" s="204"/>
      <c r="P144" s="204"/>
      <c r="Q144" s="204"/>
      <c r="R144" s="204"/>
    </row>
    <row r="145" spans="1:15" ht="13.5" thickBot="1">
      <c r="K145" s="205" t="s">
        <v>260</v>
      </c>
      <c r="L145" s="205"/>
      <c r="M145" s="280">
        <f>+'Formato 11'!D93</f>
        <v>1.97</v>
      </c>
    </row>
    <row r="146" spans="1:15" ht="14.25" thickTop="1" thickBot="1">
      <c r="A146" s="719" t="s">
        <v>299</v>
      </c>
      <c r="B146" s="720"/>
      <c r="C146" s="720"/>
      <c r="D146" s="720"/>
      <c r="E146" s="720"/>
      <c r="F146" s="720"/>
      <c r="G146" s="720"/>
      <c r="H146" s="720"/>
      <c r="I146" s="721"/>
    </row>
    <row r="147" spans="1:15" ht="14.25" thickTop="1" thickBot="1">
      <c r="A147" s="722" t="s">
        <v>262</v>
      </c>
      <c r="B147" s="723"/>
      <c r="C147" s="723"/>
      <c r="D147" s="723"/>
      <c r="E147" s="723"/>
      <c r="F147" s="723"/>
      <c r="G147" s="723"/>
      <c r="H147" s="723"/>
      <c r="I147" s="724"/>
    </row>
    <row r="148" spans="1:15" ht="13.5" thickTop="1">
      <c r="A148" s="207" t="s">
        <v>263</v>
      </c>
      <c r="B148" s="208" t="s">
        <v>264</v>
      </c>
      <c r="C148" s="208" t="s">
        <v>265</v>
      </c>
      <c r="D148" s="208" t="s">
        <v>266</v>
      </c>
      <c r="E148" s="208" t="s">
        <v>267</v>
      </c>
      <c r="F148" s="725" t="s">
        <v>268</v>
      </c>
      <c r="G148" s="726"/>
      <c r="H148" s="208" t="s">
        <v>269</v>
      </c>
      <c r="I148" s="209"/>
      <c r="M148" s="245"/>
    </row>
    <row r="149" spans="1:15" ht="24">
      <c r="A149" s="221" t="s">
        <v>270</v>
      </c>
      <c r="B149" s="222" t="s">
        <v>271</v>
      </c>
      <c r="C149" s="222" t="s">
        <v>272</v>
      </c>
      <c r="D149" s="222" t="s">
        <v>273</v>
      </c>
      <c r="E149" s="222" t="s">
        <v>274</v>
      </c>
      <c r="F149" s="727" t="s">
        <v>275</v>
      </c>
      <c r="G149" s="728"/>
      <c r="H149" s="222" t="s">
        <v>300</v>
      </c>
      <c r="I149" s="223" t="s">
        <v>301</v>
      </c>
    </row>
    <row r="150" spans="1:15">
      <c r="A150" s="210" t="s">
        <v>296</v>
      </c>
      <c r="B150" s="211">
        <v>1</v>
      </c>
      <c r="C150" s="212">
        <v>2278200</v>
      </c>
      <c r="D150" s="213">
        <v>0.8</v>
      </c>
      <c r="E150" s="213">
        <v>1.97</v>
      </c>
      <c r="F150" s="729">
        <f>ROUND(B150*C150*D150*E150,2)</f>
        <v>3590443.2</v>
      </c>
      <c r="G150" s="730"/>
      <c r="H150" s="215">
        <v>3</v>
      </c>
      <c r="I150" s="216">
        <f>ROUND(F150/4*H150,2)</f>
        <v>2692832.4</v>
      </c>
    </row>
    <row r="151" spans="1:15" ht="24">
      <c r="A151" s="210" t="s">
        <v>297</v>
      </c>
      <c r="B151" s="211">
        <v>1</v>
      </c>
      <c r="C151" s="212">
        <v>2278200</v>
      </c>
      <c r="D151" s="213">
        <v>0.5</v>
      </c>
      <c r="E151" s="217">
        <v>1.97</v>
      </c>
      <c r="F151" s="731">
        <f t="shared" ref="F151:F158" si="21">ROUND(B151*C151*D151*E151,0)</f>
        <v>2244027</v>
      </c>
      <c r="G151" s="732"/>
      <c r="H151" s="218">
        <v>3</v>
      </c>
      <c r="I151" s="216">
        <f t="shared" ref="I151:I152" si="22">ROUND(F151/4*H151,2)</f>
        <v>1683020.25</v>
      </c>
    </row>
    <row r="152" spans="1:15">
      <c r="A152" s="210" t="s">
        <v>298</v>
      </c>
      <c r="B152" s="211">
        <v>1</v>
      </c>
      <c r="C152" s="212">
        <v>1242604</v>
      </c>
      <c r="D152" s="213">
        <v>1</v>
      </c>
      <c r="E152" s="217">
        <f t="shared" ref="E152:E157" si="23">$E$150</f>
        <v>1.97</v>
      </c>
      <c r="F152" s="731">
        <f t="shared" si="21"/>
        <v>2447930</v>
      </c>
      <c r="G152" s="732"/>
      <c r="H152" s="218">
        <f t="shared" ref="H152:H157" si="24">+$H$150</f>
        <v>3</v>
      </c>
      <c r="I152" s="216">
        <f t="shared" si="22"/>
        <v>1835947.5</v>
      </c>
    </row>
    <row r="153" spans="1:15">
      <c r="A153" s="210"/>
      <c r="B153" s="211"/>
      <c r="C153" s="212"/>
      <c r="D153" s="213"/>
      <c r="E153" s="217">
        <f t="shared" si="23"/>
        <v>1.97</v>
      </c>
      <c r="F153" s="731">
        <f t="shared" si="21"/>
        <v>0</v>
      </c>
      <c r="G153" s="732"/>
      <c r="H153" s="218">
        <f t="shared" si="24"/>
        <v>3</v>
      </c>
      <c r="I153" s="216">
        <f t="shared" ref="I153:I158" si="25">ROUND(F153*H153,0)</f>
        <v>0</v>
      </c>
    </row>
    <row r="154" spans="1:15">
      <c r="A154" s="210"/>
      <c r="B154" s="211"/>
      <c r="C154" s="212"/>
      <c r="D154" s="213"/>
      <c r="E154" s="217">
        <f t="shared" si="23"/>
        <v>1.97</v>
      </c>
      <c r="F154" s="731">
        <f t="shared" si="21"/>
        <v>0</v>
      </c>
      <c r="G154" s="732"/>
      <c r="H154" s="218">
        <f t="shared" si="24"/>
        <v>3</v>
      </c>
      <c r="I154" s="216">
        <f t="shared" si="25"/>
        <v>0</v>
      </c>
    </row>
    <row r="155" spans="1:15">
      <c r="A155" s="210"/>
      <c r="B155" s="211"/>
      <c r="C155" s="212"/>
      <c r="D155" s="213"/>
      <c r="E155" s="217">
        <f t="shared" si="23"/>
        <v>1.97</v>
      </c>
      <c r="F155" s="731">
        <f t="shared" si="21"/>
        <v>0</v>
      </c>
      <c r="G155" s="732"/>
      <c r="H155" s="218">
        <f t="shared" si="24"/>
        <v>3</v>
      </c>
      <c r="I155" s="216">
        <f t="shared" si="25"/>
        <v>0</v>
      </c>
    </row>
    <row r="156" spans="1:15">
      <c r="A156" s="210"/>
      <c r="B156" s="211"/>
      <c r="C156" s="212"/>
      <c r="D156" s="213"/>
      <c r="E156" s="217">
        <f t="shared" si="23"/>
        <v>1.97</v>
      </c>
      <c r="F156" s="731">
        <f t="shared" si="21"/>
        <v>0</v>
      </c>
      <c r="G156" s="732"/>
      <c r="H156" s="218">
        <f t="shared" si="24"/>
        <v>3</v>
      </c>
      <c r="I156" s="216">
        <f t="shared" si="25"/>
        <v>0</v>
      </c>
    </row>
    <row r="157" spans="1:15">
      <c r="A157" s="210"/>
      <c r="B157" s="211"/>
      <c r="C157" s="212"/>
      <c r="D157" s="213"/>
      <c r="E157" s="217">
        <f t="shared" si="23"/>
        <v>1.97</v>
      </c>
      <c r="F157" s="731">
        <f t="shared" si="21"/>
        <v>0</v>
      </c>
      <c r="G157" s="732"/>
      <c r="H157" s="218">
        <f t="shared" si="24"/>
        <v>3</v>
      </c>
      <c r="I157" s="216">
        <f t="shared" si="25"/>
        <v>0</v>
      </c>
      <c r="M157" s="245"/>
    </row>
    <row r="158" spans="1:15">
      <c r="A158" s="210"/>
      <c r="B158" s="211"/>
      <c r="C158" s="212"/>
      <c r="D158" s="213"/>
      <c r="E158" s="217"/>
      <c r="F158" s="731">
        <f t="shared" si="21"/>
        <v>0</v>
      </c>
      <c r="G158" s="732"/>
      <c r="H158" s="218"/>
      <c r="I158" s="216">
        <f t="shared" si="25"/>
        <v>0</v>
      </c>
    </row>
    <row r="159" spans="1:15">
      <c r="A159" s="743" t="s">
        <v>279</v>
      </c>
      <c r="B159" s="744"/>
      <c r="C159" s="744"/>
      <c r="D159" s="744"/>
      <c r="E159" s="744"/>
      <c r="F159" s="744"/>
      <c r="G159" s="744"/>
      <c r="H159" s="745"/>
      <c r="I159" s="219">
        <f>SUM(I150:I158)</f>
        <v>6211800.1500000004</v>
      </c>
    </row>
    <row r="160" spans="1:15">
      <c r="A160" s="746" t="s">
        <v>280</v>
      </c>
      <c r="B160" s="747"/>
      <c r="C160" s="747"/>
      <c r="D160" s="747"/>
      <c r="E160" s="747"/>
      <c r="F160" s="747"/>
      <c r="G160" s="747"/>
      <c r="H160" s="747"/>
      <c r="I160" s="748"/>
      <c r="O160" s="245"/>
    </row>
    <row r="161" spans="1:16" ht="24">
      <c r="A161" s="221" t="s">
        <v>281</v>
      </c>
      <c r="B161" s="222" t="s">
        <v>271</v>
      </c>
      <c r="C161" s="222" t="s">
        <v>272</v>
      </c>
      <c r="D161" s="222" t="s">
        <v>273</v>
      </c>
      <c r="E161" s="222" t="s">
        <v>282</v>
      </c>
      <c r="F161" s="727" t="s">
        <v>275</v>
      </c>
      <c r="G161" s="728"/>
      <c r="H161" s="222" t="s">
        <v>300</v>
      </c>
      <c r="I161" s="223" t="s">
        <v>301</v>
      </c>
      <c r="M161" s="248"/>
      <c r="O161" s="248"/>
    </row>
    <row r="162" spans="1:16">
      <c r="A162" s="224" t="s">
        <v>302</v>
      </c>
      <c r="B162" s="225">
        <v>1</v>
      </c>
      <c r="C162" s="226">
        <v>1035533</v>
      </c>
      <c r="D162" s="227">
        <v>1</v>
      </c>
      <c r="E162" s="261">
        <f>+$E$150</f>
        <v>1.97</v>
      </c>
      <c r="F162" s="737">
        <f>ROUND(B162*C162*D162*E162,0)</f>
        <v>2040000</v>
      </c>
      <c r="G162" s="738"/>
      <c r="H162" s="228">
        <f>+$H$150</f>
        <v>3</v>
      </c>
      <c r="I162" s="229">
        <f>ROUND(F162/4*H162,2)</f>
        <v>1530000</v>
      </c>
      <c r="M162" s="248"/>
      <c r="O162" s="248"/>
    </row>
    <row r="163" spans="1:16">
      <c r="A163" s="210"/>
      <c r="B163" s="262"/>
      <c r="C163" s="234"/>
      <c r="D163" s="263"/>
      <c r="E163" s="217">
        <f t="shared" ref="E163:E164" si="26">+$E$150</f>
        <v>1.97</v>
      </c>
      <c r="F163" s="739">
        <f>ROUND(B163*C163*D163*E163,0)</f>
        <v>0</v>
      </c>
      <c r="G163" s="740"/>
      <c r="H163" s="218">
        <f t="shared" ref="H163:H164" si="27">+$H$150</f>
        <v>3</v>
      </c>
      <c r="I163" s="216">
        <f>ROUND(F163*H163,2)</f>
        <v>0</v>
      </c>
    </row>
    <row r="164" spans="1:16">
      <c r="A164" s="254"/>
      <c r="B164" s="255"/>
      <c r="C164" s="256"/>
      <c r="D164" s="257"/>
      <c r="E164" s="258">
        <f t="shared" si="26"/>
        <v>1.97</v>
      </c>
      <c r="F164" s="741">
        <f>ROUND(B164*C164*D164*E164,0)</f>
        <v>0</v>
      </c>
      <c r="G164" s="742"/>
      <c r="H164" s="259">
        <f t="shared" si="27"/>
        <v>3</v>
      </c>
      <c r="I164" s="260">
        <f>ROUND(F164*H164,2)</f>
        <v>0</v>
      </c>
      <c r="O164" s="248"/>
      <c r="P164" s="197"/>
    </row>
    <row r="165" spans="1:16">
      <c r="A165" s="743" t="s">
        <v>283</v>
      </c>
      <c r="B165" s="744"/>
      <c r="C165" s="744"/>
      <c r="D165" s="744"/>
      <c r="E165" s="744"/>
      <c r="F165" s="744"/>
      <c r="G165" s="744"/>
      <c r="H165" s="745"/>
      <c r="I165" s="249">
        <f>SUM(I162:I164)</f>
        <v>1530000</v>
      </c>
    </row>
    <row r="166" spans="1:16">
      <c r="A166" s="746" t="s">
        <v>284</v>
      </c>
      <c r="B166" s="747"/>
      <c r="C166" s="747"/>
      <c r="D166" s="747"/>
      <c r="E166" s="747"/>
      <c r="F166" s="747"/>
      <c r="G166" s="747"/>
      <c r="H166" s="747"/>
      <c r="I166" s="748"/>
    </row>
    <row r="167" spans="1:16">
      <c r="A167" s="733" t="s">
        <v>285</v>
      </c>
      <c r="B167" s="734"/>
      <c r="C167" s="735"/>
      <c r="D167" s="736" t="s">
        <v>286</v>
      </c>
      <c r="E167" s="735"/>
      <c r="F167" s="736" t="s">
        <v>271</v>
      </c>
      <c r="G167" s="735"/>
      <c r="H167" s="232" t="s">
        <v>287</v>
      </c>
      <c r="I167" s="233" t="s">
        <v>288</v>
      </c>
    </row>
    <row r="168" spans="1:16">
      <c r="A168" s="749" t="s">
        <v>303</v>
      </c>
      <c r="B168" s="750"/>
      <c r="C168" s="751"/>
      <c r="D168" s="752" t="s">
        <v>304</v>
      </c>
      <c r="E168" s="753"/>
      <c r="F168" s="761">
        <v>1</v>
      </c>
      <c r="G168" s="762"/>
      <c r="H168" s="236">
        <v>1900000</v>
      </c>
      <c r="I168" s="237">
        <f>ROUND(H168*F168,0)</f>
        <v>1900000</v>
      </c>
    </row>
    <row r="169" spans="1:16">
      <c r="A169" s="749" t="s">
        <v>305</v>
      </c>
      <c r="B169" s="750"/>
      <c r="C169" s="751"/>
      <c r="D169" s="752" t="s">
        <v>286</v>
      </c>
      <c r="E169" s="753"/>
      <c r="F169" s="754">
        <v>3</v>
      </c>
      <c r="G169" s="755"/>
      <c r="H169" s="236">
        <v>300000</v>
      </c>
      <c r="I169" s="237">
        <f t="shared" ref="I169:I178" si="28">ROUND(H169*F169,0)</f>
        <v>900000</v>
      </c>
    </row>
    <row r="170" spans="1:16">
      <c r="A170" s="749" t="s">
        <v>306</v>
      </c>
      <c r="B170" s="750"/>
      <c r="C170" s="751"/>
      <c r="D170" s="752" t="s">
        <v>307</v>
      </c>
      <c r="E170" s="753"/>
      <c r="F170" s="754">
        <v>1</v>
      </c>
      <c r="G170" s="755"/>
      <c r="H170" s="236">
        <v>535000</v>
      </c>
      <c r="I170" s="237">
        <f t="shared" si="28"/>
        <v>535000</v>
      </c>
    </row>
    <row r="171" spans="1:16">
      <c r="A171" s="756" t="s">
        <v>308</v>
      </c>
      <c r="B171" s="757"/>
      <c r="C171" s="758"/>
      <c r="D171" s="759" t="s">
        <v>307</v>
      </c>
      <c r="E171" s="760"/>
      <c r="F171" s="754">
        <v>1</v>
      </c>
      <c r="G171" s="755"/>
      <c r="H171" s="234">
        <v>300000</v>
      </c>
      <c r="I171" s="235">
        <f t="shared" si="28"/>
        <v>300000</v>
      </c>
      <c r="J171" s="203"/>
    </row>
    <row r="172" spans="1:16">
      <c r="A172" s="749" t="s">
        <v>309</v>
      </c>
      <c r="B172" s="750"/>
      <c r="C172" s="751"/>
      <c r="D172" s="752" t="s">
        <v>304</v>
      </c>
      <c r="E172" s="753"/>
      <c r="F172" s="754">
        <v>1</v>
      </c>
      <c r="G172" s="755"/>
      <c r="H172" s="236">
        <v>820000</v>
      </c>
      <c r="I172" s="237">
        <f t="shared" si="28"/>
        <v>820000</v>
      </c>
      <c r="J172" s="203"/>
    </row>
    <row r="173" spans="1:16">
      <c r="A173" s="749" t="s">
        <v>310</v>
      </c>
      <c r="B173" s="750"/>
      <c r="C173" s="751"/>
      <c r="D173" s="752" t="s">
        <v>307</v>
      </c>
      <c r="E173" s="753"/>
      <c r="F173" s="754">
        <v>1</v>
      </c>
      <c r="G173" s="755"/>
      <c r="H173" s="236">
        <v>1300000</v>
      </c>
      <c r="I173" s="237">
        <f t="shared" si="28"/>
        <v>1300000</v>
      </c>
    </row>
    <row r="174" spans="1:16">
      <c r="A174" s="749" t="s">
        <v>311</v>
      </c>
      <c r="B174" s="750"/>
      <c r="C174" s="751"/>
      <c r="D174" s="752" t="s">
        <v>307</v>
      </c>
      <c r="E174" s="753"/>
      <c r="F174" s="754">
        <v>1</v>
      </c>
      <c r="G174" s="755"/>
      <c r="H174" s="236">
        <v>270000</v>
      </c>
      <c r="I174" s="237">
        <f t="shared" si="28"/>
        <v>270000</v>
      </c>
    </row>
    <row r="175" spans="1:16">
      <c r="A175" s="749" t="s">
        <v>312</v>
      </c>
      <c r="B175" s="750"/>
      <c r="C175" s="751"/>
      <c r="D175" s="752" t="s">
        <v>307</v>
      </c>
      <c r="E175" s="753"/>
      <c r="F175" s="754">
        <v>1</v>
      </c>
      <c r="G175" s="755"/>
      <c r="H175" s="236">
        <v>1500981</v>
      </c>
      <c r="I175" s="237">
        <f t="shared" si="28"/>
        <v>1500981</v>
      </c>
    </row>
    <row r="176" spans="1:16">
      <c r="A176" s="749"/>
      <c r="B176" s="750"/>
      <c r="C176" s="751"/>
      <c r="D176" s="752"/>
      <c r="E176" s="753"/>
      <c r="F176" s="754"/>
      <c r="G176" s="755"/>
      <c r="H176" s="236"/>
      <c r="I176" s="237">
        <f t="shared" si="28"/>
        <v>0</v>
      </c>
    </row>
    <row r="177" spans="1:18">
      <c r="A177" s="749"/>
      <c r="B177" s="750"/>
      <c r="C177" s="751"/>
      <c r="D177" s="752"/>
      <c r="E177" s="753"/>
      <c r="F177" s="754"/>
      <c r="G177" s="755"/>
      <c r="H177" s="236"/>
      <c r="I177" s="237">
        <f t="shared" si="28"/>
        <v>0</v>
      </c>
    </row>
    <row r="178" spans="1:18">
      <c r="A178" s="749"/>
      <c r="B178" s="750"/>
      <c r="C178" s="751"/>
      <c r="D178" s="752"/>
      <c r="E178" s="753"/>
      <c r="F178" s="754"/>
      <c r="G178" s="755"/>
      <c r="H178" s="236"/>
      <c r="I178" s="237">
        <f t="shared" si="28"/>
        <v>0</v>
      </c>
    </row>
    <row r="179" spans="1:18">
      <c r="A179" s="749"/>
      <c r="B179" s="750"/>
      <c r="C179" s="751"/>
      <c r="D179" s="752"/>
      <c r="E179" s="753"/>
      <c r="F179" s="769"/>
      <c r="G179" s="770"/>
      <c r="H179" s="236"/>
      <c r="I179" s="237">
        <f>ROUND(H179*F179,0)</f>
        <v>0</v>
      </c>
    </row>
    <row r="180" spans="1:18" ht="13.5" thickBot="1">
      <c r="A180" s="771" t="s">
        <v>289</v>
      </c>
      <c r="B180" s="772"/>
      <c r="C180" s="772"/>
      <c r="D180" s="772"/>
      <c r="E180" s="772"/>
      <c r="F180" s="772"/>
      <c r="G180" s="772"/>
      <c r="H180" s="773"/>
      <c r="I180" s="238">
        <f>SUM(I168:I179)</f>
        <v>7525981</v>
      </c>
    </row>
    <row r="181" spans="1:18" ht="13.5" thickTop="1">
      <c r="A181" s="774" t="s">
        <v>290</v>
      </c>
      <c r="B181" s="775"/>
      <c r="C181" s="775"/>
      <c r="D181" s="775"/>
      <c r="E181" s="775"/>
      <c r="F181" s="775"/>
      <c r="G181" s="775"/>
      <c r="H181" s="775"/>
      <c r="I181" s="776"/>
    </row>
    <row r="182" spans="1:18">
      <c r="A182" s="777" t="s">
        <v>291</v>
      </c>
      <c r="B182" s="778"/>
      <c r="C182" s="778"/>
      <c r="D182" s="778"/>
      <c r="E182" s="778"/>
      <c r="F182" s="778"/>
      <c r="G182" s="778"/>
      <c r="H182" s="779"/>
      <c r="I182" s="239">
        <f>ROUND(I159+I165+I180,0)</f>
        <v>15267781</v>
      </c>
    </row>
    <row r="183" spans="1:18" ht="13.5" thickBot="1">
      <c r="A183" s="763" t="s">
        <v>292</v>
      </c>
      <c r="B183" s="764"/>
      <c r="C183" s="764"/>
      <c r="D183" s="764"/>
      <c r="E183" s="764"/>
      <c r="F183" s="764"/>
      <c r="G183" s="764"/>
      <c r="H183" s="765"/>
      <c r="I183" s="240">
        <f>ROUND(I182*0.19,0)</f>
        <v>2900878</v>
      </c>
    </row>
    <row r="184" spans="1:18" ht="13.5" thickBot="1">
      <c r="A184" s="766" t="s">
        <v>293</v>
      </c>
      <c r="B184" s="767"/>
      <c r="C184" s="767"/>
      <c r="D184" s="767"/>
      <c r="E184" s="767"/>
      <c r="F184" s="767"/>
      <c r="G184" s="767"/>
      <c r="H184" s="768"/>
      <c r="I184" s="241">
        <f>ROUND(I183+I182,0)</f>
        <v>18168659</v>
      </c>
      <c r="J184" s="242" t="s">
        <v>294</v>
      </c>
      <c r="K184" s="243"/>
      <c r="L184" s="243"/>
      <c r="M184" s="253">
        <v>215195080</v>
      </c>
    </row>
    <row r="185" spans="1:18" ht="13.5" thickTop="1"/>
    <row r="187" spans="1:18" s="197" customFormat="1" ht="22.5">
      <c r="A187" s="195" t="str">
        <f>+$A$4</f>
        <v>OFERENTE</v>
      </c>
      <c r="B187" s="196">
        <v>5</v>
      </c>
      <c r="C187" s="717">
        <f>VLOOKUP(B187,Conformación!$A$5:$N$139,2,FALSE)</f>
        <v>0</v>
      </c>
      <c r="D187" s="717"/>
      <c r="E187" s="717"/>
      <c r="F187" s="717"/>
      <c r="G187" s="717"/>
      <c r="H187" s="717"/>
      <c r="I187" s="717"/>
      <c r="J187" s="204"/>
      <c r="K187" s="276" t="str">
        <f>+$K$4</f>
        <v>F.M.</v>
      </c>
      <c r="L187" s="277">
        <f>+$L$4</f>
        <v>2.0299999999999998</v>
      </c>
      <c r="M187" s="274" t="s">
        <v>258</v>
      </c>
      <c r="N187" s="204"/>
      <c r="O187" s="204"/>
      <c r="P187" s="204"/>
      <c r="Q187" s="204"/>
      <c r="R187" s="204"/>
    </row>
    <row r="188" spans="1:18" s="197" customFormat="1">
      <c r="A188" s="195"/>
      <c r="B188" s="195"/>
      <c r="C188" s="718" t="str">
        <f>VLOOKUP(B187,Conformación!$A$5:$N$139,4,FALSE)</f>
        <v xml:space="preserve">( 0% -  0% -  0%- 0%- 0%) </v>
      </c>
      <c r="D188" s="718"/>
      <c r="E188" s="718"/>
      <c r="F188" s="718"/>
      <c r="G188" s="718"/>
      <c r="H188" s="718"/>
      <c r="I188" s="718"/>
      <c r="J188" s="204"/>
      <c r="K188" s="204" t="str">
        <f>+$K$5</f>
        <v>PLAZO</v>
      </c>
      <c r="L188" s="204">
        <f>+$L$5</f>
        <v>3</v>
      </c>
      <c r="M188" s="275" t="s">
        <v>255</v>
      </c>
      <c r="N188" s="204"/>
      <c r="O188" s="204"/>
      <c r="P188" s="204"/>
      <c r="Q188" s="204"/>
      <c r="R188" s="204"/>
    </row>
    <row r="189" spans="1:18" s="197" customFormat="1" ht="13.5" customHeight="1">
      <c r="A189" s="195"/>
      <c r="B189" s="195"/>
      <c r="C189" s="718"/>
      <c r="D189" s="718"/>
      <c r="E189" s="718"/>
      <c r="F189" s="718"/>
      <c r="G189" s="718"/>
      <c r="H189" s="718"/>
      <c r="I189" s="718"/>
      <c r="J189" s="204"/>
      <c r="K189" s="204"/>
      <c r="L189" s="204"/>
      <c r="M189" s="204"/>
      <c r="N189" s="204"/>
      <c r="O189" s="204"/>
      <c r="P189" s="204"/>
      <c r="Q189" s="204"/>
      <c r="R189" s="204"/>
    </row>
    <row r="190" spans="1:18" ht="13.5" thickBot="1">
      <c r="K190" s="205" t="s">
        <v>260</v>
      </c>
      <c r="L190" s="205"/>
      <c r="M190" s="280">
        <f>+'Formato 11'!D116</f>
        <v>2.3610000000000002</v>
      </c>
    </row>
    <row r="191" spans="1:18" ht="14.25" thickTop="1" thickBot="1">
      <c r="A191" s="719" t="s">
        <v>261</v>
      </c>
      <c r="B191" s="720"/>
      <c r="C191" s="720"/>
      <c r="D191" s="720"/>
      <c r="E191" s="720"/>
      <c r="F191" s="720"/>
      <c r="G191" s="720"/>
      <c r="H191" s="720"/>
      <c r="I191" s="721"/>
    </row>
    <row r="192" spans="1:18" ht="14.25" thickTop="1" thickBot="1">
      <c r="A192" s="722" t="s">
        <v>262</v>
      </c>
      <c r="B192" s="723"/>
      <c r="C192" s="723"/>
      <c r="D192" s="723"/>
      <c r="E192" s="723"/>
      <c r="F192" s="723"/>
      <c r="G192" s="723"/>
      <c r="H192" s="723"/>
      <c r="I192" s="724"/>
    </row>
    <row r="193" spans="1:13" ht="13.5" thickTop="1">
      <c r="A193" s="207" t="s">
        <v>263</v>
      </c>
      <c r="B193" s="208" t="s">
        <v>264</v>
      </c>
      <c r="C193" s="208" t="s">
        <v>265</v>
      </c>
      <c r="D193" s="208" t="s">
        <v>266</v>
      </c>
      <c r="E193" s="208" t="s">
        <v>267</v>
      </c>
      <c r="F193" s="725" t="s">
        <v>268</v>
      </c>
      <c r="G193" s="726"/>
      <c r="H193" s="208" t="s">
        <v>269</v>
      </c>
      <c r="I193" s="209"/>
    </row>
    <row r="194" spans="1:13" ht="24">
      <c r="A194" s="221" t="s">
        <v>270</v>
      </c>
      <c r="B194" s="222" t="s">
        <v>271</v>
      </c>
      <c r="C194" s="222" t="s">
        <v>272</v>
      </c>
      <c r="D194" s="222" t="s">
        <v>273</v>
      </c>
      <c r="E194" s="222" t="s">
        <v>274</v>
      </c>
      <c r="F194" s="727" t="s">
        <v>275</v>
      </c>
      <c r="G194" s="728"/>
      <c r="H194" s="222" t="s">
        <v>276</v>
      </c>
      <c r="I194" s="223" t="s">
        <v>301</v>
      </c>
    </row>
    <row r="195" spans="1:13">
      <c r="A195" s="210" t="s">
        <v>296</v>
      </c>
      <c r="B195" s="211">
        <v>1</v>
      </c>
      <c r="C195" s="212">
        <v>4700000</v>
      </c>
      <c r="D195" s="213">
        <v>0.8</v>
      </c>
      <c r="E195" s="246">
        <v>2.3610000000000002</v>
      </c>
      <c r="F195" s="729">
        <f>ROUND(B195*C195*D195*E195,2)</f>
        <v>8877360</v>
      </c>
      <c r="G195" s="730"/>
      <c r="H195" s="215">
        <v>3</v>
      </c>
      <c r="I195" s="216">
        <f>ROUND(F195/4*H195,2)</f>
        <v>6658020</v>
      </c>
    </row>
    <row r="196" spans="1:13" ht="24">
      <c r="A196" s="210" t="s">
        <v>297</v>
      </c>
      <c r="B196" s="211">
        <v>1</v>
      </c>
      <c r="C196" s="212">
        <v>4600000</v>
      </c>
      <c r="D196" s="213">
        <v>0.5</v>
      </c>
      <c r="E196" s="247">
        <f>$E$195</f>
        <v>2.3610000000000002</v>
      </c>
      <c r="F196" s="731">
        <f t="shared" ref="F196:F203" si="29">ROUND(B196*C196*D196*E196,0)</f>
        <v>5430300</v>
      </c>
      <c r="G196" s="732"/>
      <c r="H196" s="218">
        <v>3</v>
      </c>
      <c r="I196" s="216">
        <f t="shared" ref="I196:I197" si="30">ROUND(F196/4*H196,2)</f>
        <v>4072725</v>
      </c>
    </row>
    <row r="197" spans="1:13">
      <c r="A197" s="210" t="s">
        <v>298</v>
      </c>
      <c r="B197" s="211">
        <v>1</v>
      </c>
      <c r="C197" s="212">
        <v>1200000</v>
      </c>
      <c r="D197" s="213">
        <v>1</v>
      </c>
      <c r="E197" s="247">
        <f t="shared" ref="E197:E202" si="31">$E$195</f>
        <v>2.3610000000000002</v>
      </c>
      <c r="F197" s="731">
        <f t="shared" si="29"/>
        <v>2833200</v>
      </c>
      <c r="G197" s="732"/>
      <c r="H197" s="218">
        <v>3</v>
      </c>
      <c r="I197" s="216">
        <f t="shared" si="30"/>
        <v>2124900</v>
      </c>
    </row>
    <row r="198" spans="1:13">
      <c r="A198" s="210"/>
      <c r="B198" s="211"/>
      <c r="C198" s="212"/>
      <c r="D198" s="213"/>
      <c r="E198" s="247">
        <f t="shared" si="31"/>
        <v>2.3610000000000002</v>
      </c>
      <c r="F198" s="731">
        <f t="shared" si="29"/>
        <v>0</v>
      </c>
      <c r="G198" s="732"/>
      <c r="H198" s="218">
        <f t="shared" ref="H198:H202" si="32">+$H$195</f>
        <v>3</v>
      </c>
      <c r="I198" s="216">
        <f t="shared" ref="I198:I203" si="33">ROUND(F198*H198,0)</f>
        <v>0</v>
      </c>
      <c r="M198" s="245"/>
    </row>
    <row r="199" spans="1:13">
      <c r="A199" s="210"/>
      <c r="B199" s="211"/>
      <c r="C199" s="212"/>
      <c r="D199" s="213"/>
      <c r="E199" s="247">
        <f t="shared" si="31"/>
        <v>2.3610000000000002</v>
      </c>
      <c r="F199" s="731">
        <f t="shared" si="29"/>
        <v>0</v>
      </c>
      <c r="G199" s="732"/>
      <c r="H199" s="218">
        <f t="shared" si="32"/>
        <v>3</v>
      </c>
      <c r="I199" s="216">
        <f t="shared" si="33"/>
        <v>0</v>
      </c>
    </row>
    <row r="200" spans="1:13">
      <c r="A200" s="210"/>
      <c r="B200" s="211"/>
      <c r="C200" s="212"/>
      <c r="D200" s="213"/>
      <c r="E200" s="247">
        <f t="shared" si="31"/>
        <v>2.3610000000000002</v>
      </c>
      <c r="F200" s="731">
        <f t="shared" si="29"/>
        <v>0</v>
      </c>
      <c r="G200" s="732"/>
      <c r="H200" s="218">
        <f t="shared" si="32"/>
        <v>3</v>
      </c>
      <c r="I200" s="216">
        <f t="shared" si="33"/>
        <v>0</v>
      </c>
    </row>
    <row r="201" spans="1:13">
      <c r="A201" s="210"/>
      <c r="B201" s="211"/>
      <c r="C201" s="212"/>
      <c r="D201" s="213"/>
      <c r="E201" s="247">
        <f t="shared" si="31"/>
        <v>2.3610000000000002</v>
      </c>
      <c r="F201" s="731">
        <f t="shared" si="29"/>
        <v>0</v>
      </c>
      <c r="G201" s="732"/>
      <c r="H201" s="218">
        <f t="shared" si="32"/>
        <v>3</v>
      </c>
      <c r="I201" s="216">
        <f t="shared" si="33"/>
        <v>0</v>
      </c>
    </row>
    <row r="202" spans="1:13">
      <c r="A202" s="210"/>
      <c r="B202" s="211"/>
      <c r="C202" s="212"/>
      <c r="D202" s="213"/>
      <c r="E202" s="247">
        <f t="shared" si="31"/>
        <v>2.3610000000000002</v>
      </c>
      <c r="F202" s="731">
        <f t="shared" si="29"/>
        <v>0</v>
      </c>
      <c r="G202" s="732"/>
      <c r="H202" s="218">
        <f t="shared" si="32"/>
        <v>3</v>
      </c>
      <c r="I202" s="216">
        <f t="shared" si="33"/>
        <v>0</v>
      </c>
    </row>
    <row r="203" spans="1:13">
      <c r="A203" s="210"/>
      <c r="B203" s="211"/>
      <c r="C203" s="212"/>
      <c r="D203" s="213"/>
      <c r="E203" s="217"/>
      <c r="F203" s="731">
        <f t="shared" si="29"/>
        <v>0</v>
      </c>
      <c r="G203" s="732"/>
      <c r="H203" s="218"/>
      <c r="I203" s="216">
        <f t="shared" si="33"/>
        <v>0</v>
      </c>
      <c r="M203" s="245"/>
    </row>
    <row r="204" spans="1:13">
      <c r="A204" s="743" t="s">
        <v>279</v>
      </c>
      <c r="B204" s="744"/>
      <c r="C204" s="744"/>
      <c r="D204" s="744"/>
      <c r="E204" s="744"/>
      <c r="F204" s="744"/>
      <c r="G204" s="744"/>
      <c r="H204" s="745"/>
      <c r="I204" s="219">
        <f>SUM(I195:I203)</f>
        <v>12855645</v>
      </c>
    </row>
    <row r="205" spans="1:13">
      <c r="A205" s="746" t="s">
        <v>280</v>
      </c>
      <c r="B205" s="747"/>
      <c r="C205" s="747"/>
      <c r="D205" s="747"/>
      <c r="E205" s="747"/>
      <c r="F205" s="747"/>
      <c r="G205" s="747"/>
      <c r="H205" s="747"/>
      <c r="I205" s="748"/>
    </row>
    <row r="206" spans="1:13" ht="24">
      <c r="A206" s="221" t="s">
        <v>281</v>
      </c>
      <c r="B206" s="222" t="s">
        <v>271</v>
      </c>
      <c r="C206" s="222" t="s">
        <v>272</v>
      </c>
      <c r="D206" s="222" t="s">
        <v>273</v>
      </c>
      <c r="E206" s="222" t="s">
        <v>282</v>
      </c>
      <c r="F206" s="727" t="s">
        <v>275</v>
      </c>
      <c r="G206" s="728"/>
      <c r="H206" s="222" t="s">
        <v>276</v>
      </c>
      <c r="I206" s="223" t="s">
        <v>301</v>
      </c>
      <c r="M206" s="248"/>
    </row>
    <row r="207" spans="1:13">
      <c r="A207" s="224" t="s">
        <v>302</v>
      </c>
      <c r="B207" s="225">
        <v>1</v>
      </c>
      <c r="C207" s="226">
        <v>1200000</v>
      </c>
      <c r="D207" s="227">
        <v>1</v>
      </c>
      <c r="E207" s="265">
        <f>+$E$195</f>
        <v>2.3610000000000002</v>
      </c>
      <c r="F207" s="737">
        <f>ROUND(B207*C207*D207*E207,0)</f>
        <v>2833200</v>
      </c>
      <c r="G207" s="738"/>
      <c r="H207" s="228">
        <f>+$H$195</f>
        <v>3</v>
      </c>
      <c r="I207" s="229">
        <f>ROUND(F207/4*H207,2)</f>
        <v>2124900</v>
      </c>
    </row>
    <row r="208" spans="1:13">
      <c r="A208" s="210"/>
      <c r="B208" s="262"/>
      <c r="C208" s="234"/>
      <c r="D208" s="263"/>
      <c r="E208" s="217">
        <f>+$E$195</f>
        <v>2.3610000000000002</v>
      </c>
      <c r="F208" s="739">
        <f>ROUND(B208*C208*D208*E208,0)</f>
        <v>0</v>
      </c>
      <c r="G208" s="740"/>
      <c r="H208" s="218">
        <f>+$H$195</f>
        <v>3</v>
      </c>
      <c r="I208" s="216">
        <f>ROUND(F208*H208,2)</f>
        <v>0</v>
      </c>
    </row>
    <row r="209" spans="1:10">
      <c r="A209" s="254"/>
      <c r="B209" s="255"/>
      <c r="C209" s="256"/>
      <c r="D209" s="257"/>
      <c r="E209" s="258">
        <f>+$E$195</f>
        <v>2.3610000000000002</v>
      </c>
      <c r="F209" s="741">
        <f>ROUND(B209*C209*D209*E209,0)</f>
        <v>0</v>
      </c>
      <c r="G209" s="742"/>
      <c r="H209" s="259">
        <f>+$H$195</f>
        <v>3</v>
      </c>
      <c r="I209" s="260">
        <f>ROUND(F209*H209,2)</f>
        <v>0</v>
      </c>
    </row>
    <row r="210" spans="1:10">
      <c r="A210" s="743" t="s">
        <v>283</v>
      </c>
      <c r="B210" s="744"/>
      <c r="C210" s="744"/>
      <c r="D210" s="744"/>
      <c r="E210" s="744"/>
      <c r="F210" s="744"/>
      <c r="G210" s="744"/>
      <c r="H210" s="745"/>
      <c r="I210" s="249">
        <f>SUM(I207:I209)</f>
        <v>2124900</v>
      </c>
    </row>
    <row r="211" spans="1:10">
      <c r="A211" s="746" t="s">
        <v>284</v>
      </c>
      <c r="B211" s="747"/>
      <c r="C211" s="747"/>
      <c r="D211" s="747"/>
      <c r="E211" s="747"/>
      <c r="F211" s="747"/>
      <c r="G211" s="747"/>
      <c r="H211" s="747"/>
      <c r="I211" s="748"/>
    </row>
    <row r="212" spans="1:10">
      <c r="A212" s="733" t="s">
        <v>285</v>
      </c>
      <c r="B212" s="734"/>
      <c r="C212" s="735"/>
      <c r="D212" s="736" t="s">
        <v>286</v>
      </c>
      <c r="E212" s="735"/>
      <c r="F212" s="736" t="s">
        <v>271</v>
      </c>
      <c r="G212" s="735"/>
      <c r="H212" s="232" t="s">
        <v>287</v>
      </c>
      <c r="I212" s="233" t="s">
        <v>288</v>
      </c>
    </row>
    <row r="213" spans="1:10">
      <c r="A213" s="749"/>
      <c r="B213" s="750"/>
      <c r="C213" s="751"/>
      <c r="D213" s="752" t="s">
        <v>313</v>
      </c>
      <c r="E213" s="753"/>
      <c r="F213" s="761">
        <v>1</v>
      </c>
      <c r="G213" s="762"/>
      <c r="H213" s="236">
        <v>287236.5</v>
      </c>
      <c r="I213" s="295">
        <f>ROUND(H213*F213,0)</f>
        <v>287237</v>
      </c>
      <c r="J213" s="204" t="s">
        <v>314</v>
      </c>
    </row>
    <row r="214" spans="1:10">
      <c r="A214" s="749"/>
      <c r="B214" s="750"/>
      <c r="C214" s="751"/>
      <c r="D214" s="752"/>
      <c r="E214" s="753"/>
      <c r="F214" s="754"/>
      <c r="G214" s="755"/>
      <c r="H214" s="236"/>
      <c r="I214" s="237">
        <f t="shared" ref="I214:I223" si="34">ROUND(H214*F214,0)</f>
        <v>0</v>
      </c>
    </row>
    <row r="215" spans="1:10">
      <c r="A215" s="749"/>
      <c r="B215" s="750"/>
      <c r="C215" s="751"/>
      <c r="D215" s="752"/>
      <c r="E215" s="753"/>
      <c r="F215" s="754"/>
      <c r="G215" s="755"/>
      <c r="H215" s="236"/>
      <c r="I215" s="237">
        <f t="shared" si="34"/>
        <v>0</v>
      </c>
    </row>
    <row r="216" spans="1:10">
      <c r="A216" s="749"/>
      <c r="B216" s="750"/>
      <c r="C216" s="751"/>
      <c r="D216" s="752"/>
      <c r="E216" s="753"/>
      <c r="F216" s="754"/>
      <c r="G216" s="755"/>
      <c r="H216" s="236"/>
      <c r="I216" s="237">
        <f t="shared" si="34"/>
        <v>0</v>
      </c>
    </row>
    <row r="217" spans="1:10">
      <c r="A217" s="749"/>
      <c r="B217" s="750"/>
      <c r="C217" s="751"/>
      <c r="D217" s="752"/>
      <c r="E217" s="753"/>
      <c r="F217" s="754"/>
      <c r="G217" s="755"/>
      <c r="H217" s="236"/>
      <c r="I217" s="237">
        <f t="shared" si="34"/>
        <v>0</v>
      </c>
    </row>
    <row r="218" spans="1:10">
      <c r="A218" s="749"/>
      <c r="B218" s="750"/>
      <c r="C218" s="751"/>
      <c r="D218" s="752"/>
      <c r="E218" s="753"/>
      <c r="F218" s="754"/>
      <c r="G218" s="755"/>
      <c r="H218" s="236"/>
      <c r="I218" s="237">
        <f t="shared" si="34"/>
        <v>0</v>
      </c>
    </row>
    <row r="219" spans="1:10">
      <c r="A219" s="749"/>
      <c r="B219" s="750"/>
      <c r="C219" s="751"/>
      <c r="D219" s="752"/>
      <c r="E219" s="753"/>
      <c r="F219" s="754"/>
      <c r="G219" s="755"/>
      <c r="H219" s="236"/>
      <c r="I219" s="237">
        <f t="shared" si="34"/>
        <v>0</v>
      </c>
    </row>
    <row r="220" spans="1:10">
      <c r="A220" s="749"/>
      <c r="B220" s="750"/>
      <c r="C220" s="751"/>
      <c r="D220" s="752"/>
      <c r="E220" s="753"/>
      <c r="F220" s="754"/>
      <c r="G220" s="755"/>
      <c r="H220" s="236"/>
      <c r="I220" s="237">
        <f t="shared" si="34"/>
        <v>0</v>
      </c>
    </row>
    <row r="221" spans="1:10">
      <c r="A221" s="749"/>
      <c r="B221" s="750"/>
      <c r="C221" s="751"/>
      <c r="D221" s="752"/>
      <c r="E221" s="753"/>
      <c r="F221" s="754"/>
      <c r="G221" s="755"/>
      <c r="H221" s="236"/>
      <c r="I221" s="237">
        <f t="shared" si="34"/>
        <v>0</v>
      </c>
    </row>
    <row r="222" spans="1:10">
      <c r="A222" s="749"/>
      <c r="B222" s="750"/>
      <c r="C222" s="751"/>
      <c r="D222" s="752"/>
      <c r="E222" s="753"/>
      <c r="F222" s="754"/>
      <c r="G222" s="755"/>
      <c r="H222" s="236"/>
      <c r="I222" s="237">
        <f t="shared" si="34"/>
        <v>0</v>
      </c>
    </row>
    <row r="223" spans="1:10">
      <c r="A223" s="749"/>
      <c r="B223" s="750"/>
      <c r="C223" s="751"/>
      <c r="D223" s="752"/>
      <c r="E223" s="753"/>
      <c r="F223" s="754"/>
      <c r="G223" s="755"/>
      <c r="H223" s="236"/>
      <c r="I223" s="237">
        <f t="shared" si="34"/>
        <v>0</v>
      </c>
    </row>
    <row r="224" spans="1:10">
      <c r="A224" s="749"/>
      <c r="B224" s="750"/>
      <c r="C224" s="751"/>
      <c r="D224" s="752"/>
      <c r="E224" s="753"/>
      <c r="F224" s="769"/>
      <c r="G224" s="770"/>
      <c r="H224" s="236"/>
      <c r="I224" s="237">
        <f>ROUND(H224*F224,0)</f>
        <v>0</v>
      </c>
    </row>
    <row r="225" spans="1:13" ht="13.5" thickBot="1">
      <c r="A225" s="771" t="s">
        <v>289</v>
      </c>
      <c r="B225" s="772"/>
      <c r="C225" s="772"/>
      <c r="D225" s="772"/>
      <c r="E225" s="772"/>
      <c r="F225" s="772"/>
      <c r="G225" s="772"/>
      <c r="H225" s="773"/>
      <c r="I225" s="238">
        <f>SUM(I213:I224)</f>
        <v>287237</v>
      </c>
    </row>
    <row r="226" spans="1:13" ht="13.5" thickTop="1">
      <c r="A226" s="774" t="s">
        <v>290</v>
      </c>
      <c r="B226" s="775"/>
      <c r="C226" s="775"/>
      <c r="D226" s="775"/>
      <c r="E226" s="775"/>
      <c r="F226" s="775"/>
      <c r="G226" s="775"/>
      <c r="H226" s="775"/>
      <c r="I226" s="776"/>
    </row>
    <row r="227" spans="1:13">
      <c r="A227" s="777" t="s">
        <v>291</v>
      </c>
      <c r="B227" s="778"/>
      <c r="C227" s="778"/>
      <c r="D227" s="778"/>
      <c r="E227" s="778"/>
      <c r="F227" s="778"/>
      <c r="G227" s="778"/>
      <c r="H227" s="779"/>
      <c r="I227" s="239">
        <f>ROUND(I204+I210+I225,0)</f>
        <v>15267782</v>
      </c>
    </row>
    <row r="228" spans="1:13" ht="13.5" thickBot="1">
      <c r="A228" s="763" t="s">
        <v>292</v>
      </c>
      <c r="B228" s="764"/>
      <c r="C228" s="764"/>
      <c r="D228" s="764"/>
      <c r="E228" s="764"/>
      <c r="F228" s="764"/>
      <c r="G228" s="764"/>
      <c r="H228" s="765"/>
      <c r="I228" s="240">
        <f>ROUND(I227*0.19,0)</f>
        <v>2900879</v>
      </c>
    </row>
    <row r="229" spans="1:13" ht="13.5" thickBot="1">
      <c r="A229" s="766" t="s">
        <v>293</v>
      </c>
      <c r="B229" s="767"/>
      <c r="C229" s="767"/>
      <c r="D229" s="767"/>
      <c r="E229" s="767"/>
      <c r="F229" s="767"/>
      <c r="G229" s="767"/>
      <c r="H229" s="768"/>
      <c r="I229" s="241">
        <f>ROUND(I228+I227,0)</f>
        <v>18168661</v>
      </c>
      <c r="J229" s="242" t="s">
        <v>294</v>
      </c>
      <c r="K229" s="243"/>
      <c r="L229" s="243"/>
      <c r="M229" s="253">
        <v>214964704</v>
      </c>
    </row>
    <row r="230" spans="1:13" ht="13.5" thickTop="1"/>
    <row r="244" spans="1:6">
      <c r="A244" s="204" t="s">
        <v>315</v>
      </c>
    </row>
    <row r="245" spans="1:6">
      <c r="B245" s="204" t="s">
        <v>316</v>
      </c>
    </row>
    <row r="246" spans="1:6" ht="52.5" customHeight="1">
      <c r="B246" s="780" t="s">
        <v>317</v>
      </c>
      <c r="C246" s="780"/>
      <c r="D246" s="780"/>
      <c r="E246" s="780"/>
      <c r="F246" s="780"/>
    </row>
  </sheetData>
  <mergeCells count="340">
    <mergeCell ref="A1:M2"/>
    <mergeCell ref="A225:H225"/>
    <mergeCell ref="A226:I226"/>
    <mergeCell ref="A227:H227"/>
    <mergeCell ref="A228:H228"/>
    <mergeCell ref="A229:H229"/>
    <mergeCell ref="A219:C219"/>
    <mergeCell ref="D219:E219"/>
    <mergeCell ref="F219:G219"/>
    <mergeCell ref="A220:C220"/>
    <mergeCell ref="D220:E220"/>
    <mergeCell ref="F220:G220"/>
    <mergeCell ref="A217:C217"/>
    <mergeCell ref="D217:E217"/>
    <mergeCell ref="F217:G217"/>
    <mergeCell ref="A218:C218"/>
    <mergeCell ref="D218:E218"/>
    <mergeCell ref="F218:G218"/>
    <mergeCell ref="A215:C215"/>
    <mergeCell ref="D215:E215"/>
    <mergeCell ref="F215:G215"/>
    <mergeCell ref="A216:C216"/>
    <mergeCell ref="D216:E216"/>
    <mergeCell ref="F216:G216"/>
    <mergeCell ref="B246:F246"/>
    <mergeCell ref="A223:C223"/>
    <mergeCell ref="D223:E223"/>
    <mergeCell ref="F223:G223"/>
    <mergeCell ref="A224:C224"/>
    <mergeCell ref="D224:E224"/>
    <mergeCell ref="F224:G224"/>
    <mergeCell ref="A221:C221"/>
    <mergeCell ref="D221:E221"/>
    <mergeCell ref="F221:G221"/>
    <mergeCell ref="A222:C222"/>
    <mergeCell ref="D222:E222"/>
    <mergeCell ref="F222:G222"/>
    <mergeCell ref="A213:C213"/>
    <mergeCell ref="D213:E213"/>
    <mergeCell ref="F213:G213"/>
    <mergeCell ref="A214:C214"/>
    <mergeCell ref="D214:E214"/>
    <mergeCell ref="F214:G214"/>
    <mergeCell ref="A210:H210"/>
    <mergeCell ref="A211:I211"/>
    <mergeCell ref="A212:C212"/>
    <mergeCell ref="D212:E212"/>
    <mergeCell ref="F212:G212"/>
    <mergeCell ref="A205:I205"/>
    <mergeCell ref="F206:G206"/>
    <mergeCell ref="F207:G207"/>
    <mergeCell ref="F208:G208"/>
    <mergeCell ref="F209:G209"/>
    <mergeCell ref="F199:G199"/>
    <mergeCell ref="F200:G200"/>
    <mergeCell ref="F201:G201"/>
    <mergeCell ref="F202:G202"/>
    <mergeCell ref="F203:G203"/>
    <mergeCell ref="A204:H204"/>
    <mergeCell ref="F193:G193"/>
    <mergeCell ref="F194:G194"/>
    <mergeCell ref="F195:G195"/>
    <mergeCell ref="F196:G196"/>
    <mergeCell ref="F197:G197"/>
    <mergeCell ref="F198:G198"/>
    <mergeCell ref="A183:H183"/>
    <mergeCell ref="A184:H184"/>
    <mergeCell ref="C187:I187"/>
    <mergeCell ref="C188:I189"/>
    <mergeCell ref="A191:I191"/>
    <mergeCell ref="A192:I192"/>
    <mergeCell ref="A179:C179"/>
    <mergeCell ref="D179:E179"/>
    <mergeCell ref="F179:G179"/>
    <mergeCell ref="A180:H180"/>
    <mergeCell ref="A181:I181"/>
    <mergeCell ref="A182:H182"/>
    <mergeCell ref="A177:C177"/>
    <mergeCell ref="D177:E177"/>
    <mergeCell ref="F177:G177"/>
    <mergeCell ref="A178:C178"/>
    <mergeCell ref="D178:E178"/>
    <mergeCell ref="F178:G178"/>
    <mergeCell ref="A175:C175"/>
    <mergeCell ref="D175:E175"/>
    <mergeCell ref="F175:G175"/>
    <mergeCell ref="A176:C176"/>
    <mergeCell ref="D176:E176"/>
    <mergeCell ref="F176:G176"/>
    <mergeCell ref="A173:C173"/>
    <mergeCell ref="D173:E173"/>
    <mergeCell ref="F173:G173"/>
    <mergeCell ref="A174:C174"/>
    <mergeCell ref="D174:E174"/>
    <mergeCell ref="F174:G174"/>
    <mergeCell ref="A171:C171"/>
    <mergeCell ref="D171:E171"/>
    <mergeCell ref="F171:G171"/>
    <mergeCell ref="A172:C172"/>
    <mergeCell ref="D172:E172"/>
    <mergeCell ref="F172:G172"/>
    <mergeCell ref="A169:C169"/>
    <mergeCell ref="D169:E169"/>
    <mergeCell ref="F169:G169"/>
    <mergeCell ref="A170:C170"/>
    <mergeCell ref="D170:E170"/>
    <mergeCell ref="F170:G170"/>
    <mergeCell ref="A166:I166"/>
    <mergeCell ref="A167:C167"/>
    <mergeCell ref="D167:E167"/>
    <mergeCell ref="F167:G167"/>
    <mergeCell ref="A168:C168"/>
    <mergeCell ref="D168:E168"/>
    <mergeCell ref="F168:G168"/>
    <mergeCell ref="A160:I160"/>
    <mergeCell ref="F161:G161"/>
    <mergeCell ref="F162:G162"/>
    <mergeCell ref="F163:G163"/>
    <mergeCell ref="F164:G164"/>
    <mergeCell ref="A165:H165"/>
    <mergeCell ref="F154:G154"/>
    <mergeCell ref="F155:G155"/>
    <mergeCell ref="F156:G156"/>
    <mergeCell ref="F157:G157"/>
    <mergeCell ref="F158:G158"/>
    <mergeCell ref="A159:H159"/>
    <mergeCell ref="F148:G148"/>
    <mergeCell ref="F149:G149"/>
    <mergeCell ref="F150:G150"/>
    <mergeCell ref="F151:G151"/>
    <mergeCell ref="F152:G152"/>
    <mergeCell ref="F153:G153"/>
    <mergeCell ref="A138:H138"/>
    <mergeCell ref="A139:H139"/>
    <mergeCell ref="C142:I142"/>
    <mergeCell ref="C143:I144"/>
    <mergeCell ref="A146:I146"/>
    <mergeCell ref="A147:I147"/>
    <mergeCell ref="A134:C134"/>
    <mergeCell ref="D134:E134"/>
    <mergeCell ref="F134:G134"/>
    <mergeCell ref="A135:H135"/>
    <mergeCell ref="A136:I136"/>
    <mergeCell ref="A137:H137"/>
    <mergeCell ref="A132:C132"/>
    <mergeCell ref="D132:E132"/>
    <mergeCell ref="F132:G132"/>
    <mergeCell ref="A133:C133"/>
    <mergeCell ref="D133:E133"/>
    <mergeCell ref="F133:G133"/>
    <mergeCell ref="A130:C130"/>
    <mergeCell ref="D130:E130"/>
    <mergeCell ref="F130:G130"/>
    <mergeCell ref="A131:C131"/>
    <mergeCell ref="D131:E131"/>
    <mergeCell ref="F131:G131"/>
    <mergeCell ref="A128:C128"/>
    <mergeCell ref="D128:E128"/>
    <mergeCell ref="F128:G128"/>
    <mergeCell ref="A129:C129"/>
    <mergeCell ref="D129:E129"/>
    <mergeCell ref="F129:G129"/>
    <mergeCell ref="A126:C126"/>
    <mergeCell ref="D126:E126"/>
    <mergeCell ref="F126:G126"/>
    <mergeCell ref="A127:C127"/>
    <mergeCell ref="D127:E127"/>
    <mergeCell ref="F127:G127"/>
    <mergeCell ref="A124:C124"/>
    <mergeCell ref="D124:E124"/>
    <mergeCell ref="F124:G124"/>
    <mergeCell ref="A125:C125"/>
    <mergeCell ref="D125:E125"/>
    <mergeCell ref="F125:G125"/>
    <mergeCell ref="A120:H120"/>
    <mergeCell ref="A121:I121"/>
    <mergeCell ref="A122:C122"/>
    <mergeCell ref="D122:E122"/>
    <mergeCell ref="F122:G122"/>
    <mergeCell ref="A123:C123"/>
    <mergeCell ref="D123:E123"/>
    <mergeCell ref="F123:G123"/>
    <mergeCell ref="A114:H114"/>
    <mergeCell ref="A115:I115"/>
    <mergeCell ref="F116:G116"/>
    <mergeCell ref="F117:G117"/>
    <mergeCell ref="F118:G118"/>
    <mergeCell ref="F119:G119"/>
    <mergeCell ref="F108:G108"/>
    <mergeCell ref="F109:G109"/>
    <mergeCell ref="F110:G110"/>
    <mergeCell ref="F111:G111"/>
    <mergeCell ref="F112:G112"/>
    <mergeCell ref="F113:G113"/>
    <mergeCell ref="F102:G102"/>
    <mergeCell ref="F103:G103"/>
    <mergeCell ref="F104:G104"/>
    <mergeCell ref="F105:G105"/>
    <mergeCell ref="F106:G106"/>
    <mergeCell ref="F107:G107"/>
    <mergeCell ref="A92:H92"/>
    <mergeCell ref="A93:H93"/>
    <mergeCell ref="C96:I96"/>
    <mergeCell ref="C97:I98"/>
    <mergeCell ref="A100:I100"/>
    <mergeCell ref="A101:I101"/>
    <mergeCell ref="A88:C88"/>
    <mergeCell ref="D88:E88"/>
    <mergeCell ref="F88:G88"/>
    <mergeCell ref="A89:H89"/>
    <mergeCell ref="A90:I90"/>
    <mergeCell ref="A91:H91"/>
    <mergeCell ref="A86:C86"/>
    <mergeCell ref="D86:E86"/>
    <mergeCell ref="F86:G86"/>
    <mergeCell ref="A87:C87"/>
    <mergeCell ref="D87:E87"/>
    <mergeCell ref="F87:G87"/>
    <mergeCell ref="A84:C84"/>
    <mergeCell ref="D84:E84"/>
    <mergeCell ref="F84:G84"/>
    <mergeCell ref="A85:C85"/>
    <mergeCell ref="D85:E85"/>
    <mergeCell ref="F85:G85"/>
    <mergeCell ref="A82:C82"/>
    <mergeCell ref="D82:E82"/>
    <mergeCell ref="F82:G82"/>
    <mergeCell ref="A83:C83"/>
    <mergeCell ref="D83:E83"/>
    <mergeCell ref="F83:G83"/>
    <mergeCell ref="A80:C80"/>
    <mergeCell ref="D80:E80"/>
    <mergeCell ref="F80:G80"/>
    <mergeCell ref="A81:C81"/>
    <mergeCell ref="D81:E81"/>
    <mergeCell ref="F81:G81"/>
    <mergeCell ref="A78:C78"/>
    <mergeCell ref="D78:E78"/>
    <mergeCell ref="F78:G78"/>
    <mergeCell ref="A79:C79"/>
    <mergeCell ref="D79:E79"/>
    <mergeCell ref="F79:G79"/>
    <mergeCell ref="A74:H74"/>
    <mergeCell ref="A75:I75"/>
    <mergeCell ref="A76:C76"/>
    <mergeCell ref="D76:E76"/>
    <mergeCell ref="F76:G76"/>
    <mergeCell ref="A77:C77"/>
    <mergeCell ref="D77:E77"/>
    <mergeCell ref="F77:G77"/>
    <mergeCell ref="A68:H68"/>
    <mergeCell ref="A69:I69"/>
    <mergeCell ref="F70:G70"/>
    <mergeCell ref="F71:G71"/>
    <mergeCell ref="F72:G72"/>
    <mergeCell ref="F73:G73"/>
    <mergeCell ref="F62:G62"/>
    <mergeCell ref="F63:G63"/>
    <mergeCell ref="F64:G64"/>
    <mergeCell ref="F65:G65"/>
    <mergeCell ref="F66:G66"/>
    <mergeCell ref="F67:G67"/>
    <mergeCell ref="F56:G56"/>
    <mergeCell ref="F57:G57"/>
    <mergeCell ref="F58:G58"/>
    <mergeCell ref="F59:G59"/>
    <mergeCell ref="F60:G60"/>
    <mergeCell ref="F61:G61"/>
    <mergeCell ref="A46:H46"/>
    <mergeCell ref="A47:H47"/>
    <mergeCell ref="C50:I50"/>
    <mergeCell ref="C51:I52"/>
    <mergeCell ref="A54:I54"/>
    <mergeCell ref="A55:I55"/>
    <mergeCell ref="A42:C42"/>
    <mergeCell ref="D42:E42"/>
    <mergeCell ref="F42:G42"/>
    <mergeCell ref="A43:H43"/>
    <mergeCell ref="A44:I44"/>
    <mergeCell ref="A45:H45"/>
    <mergeCell ref="A40:C40"/>
    <mergeCell ref="D40:E40"/>
    <mergeCell ref="F40:G40"/>
    <mergeCell ref="A41:C41"/>
    <mergeCell ref="D41:E41"/>
    <mergeCell ref="F41:G41"/>
    <mergeCell ref="A38:C38"/>
    <mergeCell ref="D38:E38"/>
    <mergeCell ref="F38:G38"/>
    <mergeCell ref="A39:C39"/>
    <mergeCell ref="D39:E39"/>
    <mergeCell ref="F39:G39"/>
    <mergeCell ref="A36:C36"/>
    <mergeCell ref="D36:E36"/>
    <mergeCell ref="F36:G36"/>
    <mergeCell ref="A37:C37"/>
    <mergeCell ref="D37:E37"/>
    <mergeCell ref="F37:G37"/>
    <mergeCell ref="A34:C34"/>
    <mergeCell ref="D34:E34"/>
    <mergeCell ref="F34:G34"/>
    <mergeCell ref="A35:C35"/>
    <mergeCell ref="D35:E35"/>
    <mergeCell ref="F35:G35"/>
    <mergeCell ref="A32:C32"/>
    <mergeCell ref="D32:E32"/>
    <mergeCell ref="F32:G32"/>
    <mergeCell ref="A33:C33"/>
    <mergeCell ref="D33:E33"/>
    <mergeCell ref="F33:G33"/>
    <mergeCell ref="A31:C31"/>
    <mergeCell ref="D31:E31"/>
    <mergeCell ref="F31:G31"/>
    <mergeCell ref="A30:C30"/>
    <mergeCell ref="D30:E30"/>
    <mergeCell ref="F30:G30"/>
    <mergeCell ref="F19:G19"/>
    <mergeCell ref="F16:G16"/>
    <mergeCell ref="F17:G17"/>
    <mergeCell ref="F24:G24"/>
    <mergeCell ref="F25:G25"/>
    <mergeCell ref="F26:G26"/>
    <mergeCell ref="F27:G27"/>
    <mergeCell ref="A28:H28"/>
    <mergeCell ref="A29:I29"/>
    <mergeCell ref="F21:G21"/>
    <mergeCell ref="A22:H22"/>
    <mergeCell ref="A23:I23"/>
    <mergeCell ref="C4:I4"/>
    <mergeCell ref="C5:I6"/>
    <mergeCell ref="A8:I8"/>
    <mergeCell ref="A9:I9"/>
    <mergeCell ref="F10:G10"/>
    <mergeCell ref="F11:G11"/>
    <mergeCell ref="F12:G12"/>
    <mergeCell ref="F13:G13"/>
    <mergeCell ref="F20:G20"/>
    <mergeCell ref="F14:G14"/>
    <mergeCell ref="F15:G15"/>
    <mergeCell ref="F18:G18"/>
  </mergeCells>
  <conditionalFormatting sqref="I47">
    <cfRule type="cellIs" dxfId="135" priority="114" stopIfTrue="1" operator="notEqual">
      <formula>$M$47</formula>
    </cfRule>
  </conditionalFormatting>
  <conditionalFormatting sqref="E12">
    <cfRule type="cellIs" dxfId="134" priority="22" operator="notEqual">
      <formula>$M$7</formula>
    </cfRule>
    <cfRule type="cellIs" dxfId="133" priority="115" stopIfTrue="1" operator="lessThan">
      <formula>$L$4</formula>
    </cfRule>
  </conditionalFormatting>
  <conditionalFormatting sqref="D12">
    <cfRule type="cellIs" dxfId="132" priority="116" stopIfTrue="1" operator="lessThan">
      <formula>#REF!</formula>
    </cfRule>
  </conditionalFormatting>
  <conditionalFormatting sqref="D13 D18:D19 B18:B19">
    <cfRule type="cellIs" dxfId="131" priority="117" stopIfTrue="1" operator="lessThan">
      <formula>#REF!</formula>
    </cfRule>
  </conditionalFormatting>
  <conditionalFormatting sqref="D21">
    <cfRule type="cellIs" dxfId="130" priority="118" stopIfTrue="1" operator="lessThan">
      <formula>#REF!</formula>
    </cfRule>
  </conditionalFormatting>
  <conditionalFormatting sqref="D25 D27">
    <cfRule type="cellIs" dxfId="129" priority="119" stopIfTrue="1" operator="lessThan">
      <formula>#REF!</formula>
    </cfRule>
  </conditionalFormatting>
  <conditionalFormatting sqref="B12">
    <cfRule type="cellIs" dxfId="128" priority="120" stopIfTrue="1" operator="lessThan">
      <formula>#REF!</formula>
    </cfRule>
  </conditionalFormatting>
  <conditionalFormatting sqref="B13">
    <cfRule type="cellIs" dxfId="127" priority="121" stopIfTrue="1" operator="lessThan">
      <formula>#REF!</formula>
    </cfRule>
  </conditionalFormatting>
  <conditionalFormatting sqref="B21">
    <cfRule type="cellIs" dxfId="126" priority="122" stopIfTrue="1" operator="lessThan">
      <formula>#REF!</formula>
    </cfRule>
  </conditionalFormatting>
  <conditionalFormatting sqref="B25 B27">
    <cfRule type="cellIs" dxfId="125" priority="123" stopIfTrue="1" operator="lessThan">
      <formula>#REF!</formula>
    </cfRule>
  </conditionalFormatting>
  <conditionalFormatting sqref="I93">
    <cfRule type="cellIs" dxfId="124" priority="113" stopIfTrue="1" operator="notEqual">
      <formula>$M$93</formula>
    </cfRule>
  </conditionalFormatting>
  <conditionalFormatting sqref="D26">
    <cfRule type="cellIs" dxfId="123" priority="111" stopIfTrue="1" operator="lessThan">
      <formula>#REF!</formula>
    </cfRule>
  </conditionalFormatting>
  <conditionalFormatting sqref="B26">
    <cfRule type="cellIs" dxfId="122" priority="112" stopIfTrue="1" operator="lessThan">
      <formula>#REF!</formula>
    </cfRule>
  </conditionalFormatting>
  <conditionalFormatting sqref="E58">
    <cfRule type="cellIs" dxfId="121" priority="21" operator="notEqual">
      <formula>$M$53</formula>
    </cfRule>
    <cfRule type="cellIs" dxfId="120" priority="108" stopIfTrue="1" operator="lessThan">
      <formula>$L$50</formula>
    </cfRule>
  </conditionalFormatting>
  <conditionalFormatting sqref="D67">
    <cfRule type="cellIs" dxfId="119" priority="109" stopIfTrue="1" operator="lessThan">
      <formula>#REF!</formula>
    </cfRule>
  </conditionalFormatting>
  <conditionalFormatting sqref="B67">
    <cfRule type="cellIs" dxfId="118" priority="110" stopIfTrue="1" operator="lessThan">
      <formula>#REF!</formula>
    </cfRule>
  </conditionalFormatting>
  <conditionalFormatting sqref="E104">
    <cfRule type="cellIs" dxfId="117" priority="20" operator="notEqual">
      <formula>$M$99</formula>
    </cfRule>
    <cfRule type="cellIs" dxfId="116" priority="105" stopIfTrue="1" operator="lessThan">
      <formula>$L$96</formula>
    </cfRule>
  </conditionalFormatting>
  <conditionalFormatting sqref="D113">
    <cfRule type="cellIs" dxfId="115" priority="106" stopIfTrue="1" operator="lessThan">
      <formula>#REF!</formula>
    </cfRule>
  </conditionalFormatting>
  <conditionalFormatting sqref="B113">
    <cfRule type="cellIs" dxfId="114" priority="107" stopIfTrue="1" operator="lessThan">
      <formula>#REF!</formula>
    </cfRule>
  </conditionalFormatting>
  <conditionalFormatting sqref="D163">
    <cfRule type="cellIs" dxfId="113" priority="88" stopIfTrue="1" operator="lessThan">
      <formula>#REF!</formula>
    </cfRule>
  </conditionalFormatting>
  <conditionalFormatting sqref="B163">
    <cfRule type="cellIs" dxfId="112" priority="89" stopIfTrue="1" operator="lessThan">
      <formula>#REF!</formula>
    </cfRule>
  </conditionalFormatting>
  <conditionalFormatting sqref="E150">
    <cfRule type="cellIs" dxfId="111" priority="19" operator="notEqual">
      <formula>$M$145</formula>
    </cfRule>
    <cfRule type="cellIs" dxfId="110" priority="92" stopIfTrue="1" operator="lessThan">
      <formula>$L$142</formula>
    </cfRule>
  </conditionalFormatting>
  <conditionalFormatting sqref="D158">
    <cfRule type="cellIs" dxfId="109" priority="97" stopIfTrue="1" operator="lessThan">
      <formula>#REF!</formula>
    </cfRule>
  </conditionalFormatting>
  <conditionalFormatting sqref="D162 D164">
    <cfRule type="cellIs" dxfId="108" priority="98" stopIfTrue="1" operator="lessThan">
      <formula>#REF!</formula>
    </cfRule>
  </conditionalFormatting>
  <conditionalFormatting sqref="B158">
    <cfRule type="cellIs" dxfId="107" priority="103" stopIfTrue="1" operator="lessThan">
      <formula>#REF!</formula>
    </cfRule>
  </conditionalFormatting>
  <conditionalFormatting sqref="B162 B164">
    <cfRule type="cellIs" dxfId="106" priority="104" stopIfTrue="1" operator="lessThan">
      <formula>#REF!</formula>
    </cfRule>
  </conditionalFormatting>
  <conditionalFormatting sqref="D155:D157">
    <cfRule type="cellIs" dxfId="105" priority="90" stopIfTrue="1" operator="lessThan">
      <formula>#REF!</formula>
    </cfRule>
  </conditionalFormatting>
  <conditionalFormatting sqref="B155:B157">
    <cfRule type="cellIs" dxfId="104" priority="91" stopIfTrue="1" operator="lessThan">
      <formula>#REF!</formula>
    </cfRule>
  </conditionalFormatting>
  <conditionalFormatting sqref="D208">
    <cfRule type="cellIs" dxfId="103" priority="71" stopIfTrue="1" operator="lessThan">
      <formula>#REF!</formula>
    </cfRule>
  </conditionalFormatting>
  <conditionalFormatting sqref="B208">
    <cfRule type="cellIs" dxfId="102" priority="72" stopIfTrue="1" operator="lessThan">
      <formula>#REF!</formula>
    </cfRule>
  </conditionalFormatting>
  <conditionalFormatting sqref="E195">
    <cfRule type="cellIs" dxfId="101" priority="18" operator="notEqual">
      <formula>$M$190</formula>
    </cfRule>
    <cfRule type="cellIs" dxfId="100" priority="75" stopIfTrue="1" operator="lessThan">
      <formula>$L$187</formula>
    </cfRule>
  </conditionalFormatting>
  <conditionalFormatting sqref="D198">
    <cfRule type="cellIs" dxfId="99" priority="79" stopIfTrue="1" operator="lessThan">
      <formula>#REF!</formula>
    </cfRule>
  </conditionalFormatting>
  <conditionalFormatting sqref="D203">
    <cfRule type="cellIs" dxfId="98" priority="80" stopIfTrue="1" operator="lessThan">
      <formula>#REF!</formula>
    </cfRule>
  </conditionalFormatting>
  <conditionalFormatting sqref="D207 D209">
    <cfRule type="cellIs" dxfId="97" priority="81" stopIfTrue="1" operator="lessThan">
      <formula>#REF!</formula>
    </cfRule>
  </conditionalFormatting>
  <conditionalFormatting sqref="B198">
    <cfRule type="cellIs" dxfId="96" priority="85" stopIfTrue="1" operator="lessThan">
      <formula>#REF!</formula>
    </cfRule>
  </conditionalFormatting>
  <conditionalFormatting sqref="B203">
    <cfRule type="cellIs" dxfId="95" priority="86" stopIfTrue="1" operator="lessThan">
      <formula>#REF!</formula>
    </cfRule>
  </conditionalFormatting>
  <conditionalFormatting sqref="B209">
    <cfRule type="cellIs" dxfId="94" priority="87" stopIfTrue="1" operator="lessThan">
      <formula>#REF!</formula>
    </cfRule>
  </conditionalFormatting>
  <conditionalFormatting sqref="D199:D202">
    <cfRule type="cellIs" dxfId="93" priority="73" stopIfTrue="1" operator="lessThan">
      <formula>#REF!</formula>
    </cfRule>
  </conditionalFormatting>
  <conditionalFormatting sqref="B199:B202">
    <cfRule type="cellIs" dxfId="92" priority="74" stopIfTrue="1" operator="lessThan">
      <formula>#REF!</formula>
    </cfRule>
  </conditionalFormatting>
  <conditionalFormatting sqref="I139">
    <cfRule type="cellIs" dxfId="91" priority="70" stopIfTrue="1" operator="notEqual">
      <formula>$M$139</formula>
    </cfRule>
  </conditionalFormatting>
  <conditionalFormatting sqref="I184">
    <cfRule type="cellIs" dxfId="90" priority="69" stopIfTrue="1" operator="notEqual">
      <formula>$M$184</formula>
    </cfRule>
  </conditionalFormatting>
  <conditionalFormatting sqref="I229">
    <cfRule type="cellIs" dxfId="89" priority="68" stopIfTrue="1" operator="notEqual">
      <formula>$M$229</formula>
    </cfRule>
  </conditionalFormatting>
  <conditionalFormatting sqref="B58">
    <cfRule type="cellIs" dxfId="88" priority="62" stopIfTrue="1" operator="lessThan">
      <formula>#REF!</formula>
    </cfRule>
  </conditionalFormatting>
  <conditionalFormatting sqref="B59">
    <cfRule type="cellIs" dxfId="87" priority="63" stopIfTrue="1" operator="lessThan">
      <formula>#REF!</formula>
    </cfRule>
  </conditionalFormatting>
  <conditionalFormatting sqref="B61">
    <cfRule type="cellIs" dxfId="86" priority="64" stopIfTrue="1" operator="lessThan">
      <formula>#REF!</formula>
    </cfRule>
  </conditionalFormatting>
  <conditionalFormatting sqref="B62">
    <cfRule type="cellIs" dxfId="85" priority="65" stopIfTrue="1" operator="lessThan">
      <formula>#REF!</formula>
    </cfRule>
  </conditionalFormatting>
  <conditionalFormatting sqref="B63:B66">
    <cfRule type="cellIs" dxfId="84" priority="61" stopIfTrue="1" operator="lessThan">
      <formula>#REF!</formula>
    </cfRule>
  </conditionalFormatting>
  <conditionalFormatting sqref="B71 B73">
    <cfRule type="cellIs" dxfId="83" priority="60" stopIfTrue="1" operator="lessThan">
      <formula>#REF!</formula>
    </cfRule>
  </conditionalFormatting>
  <conditionalFormatting sqref="B72">
    <cfRule type="cellIs" dxfId="82" priority="59" stopIfTrue="1" operator="lessThan">
      <formula>#REF!</formula>
    </cfRule>
  </conditionalFormatting>
  <conditionalFormatting sqref="D58">
    <cfRule type="cellIs" dxfId="81" priority="55" stopIfTrue="1" operator="lessThan">
      <formula>#REF!</formula>
    </cfRule>
  </conditionalFormatting>
  <conditionalFormatting sqref="D59">
    <cfRule type="cellIs" dxfId="80" priority="56" stopIfTrue="1" operator="lessThan">
      <formula>#REF!</formula>
    </cfRule>
  </conditionalFormatting>
  <conditionalFormatting sqref="D61">
    <cfRule type="cellIs" dxfId="79" priority="57" stopIfTrue="1" operator="lessThan">
      <formula>#REF!</formula>
    </cfRule>
  </conditionalFormatting>
  <conditionalFormatting sqref="D62">
    <cfRule type="cellIs" dxfId="78" priority="58" stopIfTrue="1" operator="lessThan">
      <formula>#REF!</formula>
    </cfRule>
  </conditionalFormatting>
  <conditionalFormatting sqref="D63:D66">
    <cfRule type="cellIs" dxfId="77" priority="54" stopIfTrue="1" operator="lessThan">
      <formula>#REF!</formula>
    </cfRule>
  </conditionalFormatting>
  <conditionalFormatting sqref="D71 D73">
    <cfRule type="cellIs" dxfId="76" priority="53" stopIfTrue="1" operator="lessThan">
      <formula>#REF!</formula>
    </cfRule>
  </conditionalFormatting>
  <conditionalFormatting sqref="D72">
    <cfRule type="cellIs" dxfId="75" priority="52" stopIfTrue="1" operator="lessThan">
      <formula>#REF!</formula>
    </cfRule>
  </conditionalFormatting>
  <conditionalFormatting sqref="B104">
    <cfRule type="cellIs" dxfId="74" priority="48" stopIfTrue="1" operator="lessThan">
      <formula>#REF!</formula>
    </cfRule>
  </conditionalFormatting>
  <conditionalFormatting sqref="B105">
    <cfRule type="cellIs" dxfId="73" priority="49" stopIfTrue="1" operator="lessThan">
      <formula>#REF!</formula>
    </cfRule>
  </conditionalFormatting>
  <conditionalFormatting sqref="B107">
    <cfRule type="cellIs" dxfId="72" priority="50" stopIfTrue="1" operator="lessThan">
      <formula>#REF!</formula>
    </cfRule>
  </conditionalFormatting>
  <conditionalFormatting sqref="B108">
    <cfRule type="cellIs" dxfId="71" priority="51" stopIfTrue="1" operator="lessThan">
      <formula>#REF!</formula>
    </cfRule>
  </conditionalFormatting>
  <conditionalFormatting sqref="B109:B112">
    <cfRule type="cellIs" dxfId="70" priority="47" stopIfTrue="1" operator="lessThan">
      <formula>#REF!</formula>
    </cfRule>
  </conditionalFormatting>
  <conditionalFormatting sqref="D104">
    <cfRule type="cellIs" dxfId="69" priority="43" stopIfTrue="1" operator="lessThan">
      <formula>#REF!</formula>
    </cfRule>
  </conditionalFormatting>
  <conditionalFormatting sqref="D105">
    <cfRule type="cellIs" dxfId="68" priority="44" stopIfTrue="1" operator="lessThan">
      <formula>#REF!</formula>
    </cfRule>
  </conditionalFormatting>
  <conditionalFormatting sqref="D107">
    <cfRule type="cellIs" dxfId="67" priority="45" stopIfTrue="1" operator="lessThan">
      <formula>#REF!</formula>
    </cfRule>
  </conditionalFormatting>
  <conditionalFormatting sqref="D108">
    <cfRule type="cellIs" dxfId="66" priority="46" stopIfTrue="1" operator="lessThan">
      <formula>#REF!</formula>
    </cfRule>
  </conditionalFormatting>
  <conditionalFormatting sqref="D109:D112">
    <cfRule type="cellIs" dxfId="65" priority="42" stopIfTrue="1" operator="lessThan">
      <formula>#REF!</formula>
    </cfRule>
  </conditionalFormatting>
  <conditionalFormatting sqref="B117 B119">
    <cfRule type="cellIs" dxfId="64" priority="41" stopIfTrue="1" operator="lessThan">
      <formula>#REF!</formula>
    </cfRule>
  </conditionalFormatting>
  <conditionalFormatting sqref="B118">
    <cfRule type="cellIs" dxfId="63" priority="40" stopIfTrue="1" operator="lessThan">
      <formula>#REF!</formula>
    </cfRule>
  </conditionalFormatting>
  <conditionalFormatting sqref="D117 D119">
    <cfRule type="cellIs" dxfId="62" priority="39" stopIfTrue="1" operator="lessThan">
      <formula>#REF!</formula>
    </cfRule>
  </conditionalFormatting>
  <conditionalFormatting sqref="D118">
    <cfRule type="cellIs" dxfId="61" priority="38" stopIfTrue="1" operator="lessThan">
      <formula>#REF!</formula>
    </cfRule>
  </conditionalFormatting>
  <conditionalFormatting sqref="D20">
    <cfRule type="cellIs" dxfId="60" priority="36" stopIfTrue="1" operator="lessThan">
      <formula>#REF!</formula>
    </cfRule>
  </conditionalFormatting>
  <conditionalFormatting sqref="B20">
    <cfRule type="cellIs" dxfId="59" priority="37" stopIfTrue="1" operator="lessThan">
      <formula>#REF!</formula>
    </cfRule>
  </conditionalFormatting>
  <conditionalFormatting sqref="B106">
    <cfRule type="cellIs" dxfId="58" priority="35" stopIfTrue="1" operator="lessThan">
      <formula>#REF!</formula>
    </cfRule>
  </conditionalFormatting>
  <conditionalFormatting sqref="D106">
    <cfRule type="cellIs" dxfId="57" priority="34" stopIfTrue="1" operator="lessThan">
      <formula>#REF!</formula>
    </cfRule>
  </conditionalFormatting>
  <conditionalFormatting sqref="B60">
    <cfRule type="cellIs" dxfId="56" priority="33" stopIfTrue="1" operator="lessThan">
      <formula>#REF!</formula>
    </cfRule>
  </conditionalFormatting>
  <conditionalFormatting sqref="D60">
    <cfRule type="cellIs" dxfId="55" priority="32" stopIfTrue="1" operator="lessThan">
      <formula>#REF!</formula>
    </cfRule>
  </conditionalFormatting>
  <conditionalFormatting sqref="H12">
    <cfRule type="cellIs" dxfId="54" priority="31" operator="lessThan">
      <formula>$L$5</formula>
    </cfRule>
  </conditionalFormatting>
  <conditionalFormatting sqref="D14:D15">
    <cfRule type="cellIs" dxfId="53" priority="29" stopIfTrue="1" operator="lessThan">
      <formula>#REF!</formula>
    </cfRule>
  </conditionalFormatting>
  <conditionalFormatting sqref="B14:B15">
    <cfRule type="cellIs" dxfId="52" priority="30" stopIfTrue="1" operator="lessThan">
      <formula>#REF!</formula>
    </cfRule>
  </conditionalFormatting>
  <conditionalFormatting sqref="D16:D17">
    <cfRule type="cellIs" dxfId="51" priority="27" stopIfTrue="1" operator="lessThan">
      <formula>#REF!</formula>
    </cfRule>
  </conditionalFormatting>
  <conditionalFormatting sqref="B16:B17">
    <cfRule type="cellIs" dxfId="50" priority="28" stopIfTrue="1" operator="lessThan">
      <formula>#REF!</formula>
    </cfRule>
  </conditionalFormatting>
  <conditionalFormatting sqref="H58">
    <cfRule type="cellIs" dxfId="49" priority="26" operator="lessThan">
      <formula>$L$51</formula>
    </cfRule>
  </conditionalFormatting>
  <conditionalFormatting sqref="H104">
    <cfRule type="cellIs" dxfId="48" priority="25" operator="lessThan">
      <formula>$L$97</formula>
    </cfRule>
  </conditionalFormatting>
  <conditionalFormatting sqref="H150">
    <cfRule type="cellIs" dxfId="47" priority="24" operator="lessThan">
      <formula>$L$143</formula>
    </cfRule>
  </conditionalFormatting>
  <conditionalFormatting sqref="H195">
    <cfRule type="cellIs" dxfId="46" priority="23" operator="lessThan">
      <formula>$L$188</formula>
    </cfRule>
  </conditionalFormatting>
  <conditionalFormatting sqref="B150">
    <cfRule type="cellIs" dxfId="45" priority="14" stopIfTrue="1" operator="lessThan">
      <formula>#REF!</formula>
    </cfRule>
  </conditionalFormatting>
  <conditionalFormatting sqref="B151">
    <cfRule type="cellIs" dxfId="44" priority="15" stopIfTrue="1" operator="lessThan">
      <formula>#REF!</formula>
    </cfRule>
  </conditionalFormatting>
  <conditionalFormatting sqref="B153">
    <cfRule type="cellIs" dxfId="43" priority="16" stopIfTrue="1" operator="lessThan">
      <formula>#REF!</formula>
    </cfRule>
  </conditionalFormatting>
  <conditionalFormatting sqref="B154">
    <cfRule type="cellIs" dxfId="42" priority="17" stopIfTrue="1" operator="lessThan">
      <formula>#REF!</formula>
    </cfRule>
  </conditionalFormatting>
  <conditionalFormatting sqref="D150">
    <cfRule type="cellIs" dxfId="41" priority="10" stopIfTrue="1" operator="lessThan">
      <formula>#REF!</formula>
    </cfRule>
  </conditionalFormatting>
  <conditionalFormatting sqref="D151">
    <cfRule type="cellIs" dxfId="40" priority="11" stopIfTrue="1" operator="lessThan">
      <formula>#REF!</formula>
    </cfRule>
  </conditionalFormatting>
  <conditionalFormatting sqref="D153">
    <cfRule type="cellIs" dxfId="39" priority="12" stopIfTrue="1" operator="lessThan">
      <formula>#REF!</formula>
    </cfRule>
  </conditionalFormatting>
  <conditionalFormatting sqref="D154">
    <cfRule type="cellIs" dxfId="38" priority="13" stopIfTrue="1" operator="lessThan">
      <formula>#REF!</formula>
    </cfRule>
  </conditionalFormatting>
  <conditionalFormatting sqref="B152">
    <cfRule type="cellIs" dxfId="37" priority="9" stopIfTrue="1" operator="lessThan">
      <formula>#REF!</formula>
    </cfRule>
  </conditionalFormatting>
  <conditionalFormatting sqref="D152">
    <cfRule type="cellIs" dxfId="36" priority="8" stopIfTrue="1" operator="lessThan">
      <formula>#REF!</formula>
    </cfRule>
  </conditionalFormatting>
  <conditionalFormatting sqref="B195">
    <cfRule type="cellIs" dxfId="35" priority="6" stopIfTrue="1" operator="lessThan">
      <formula>#REF!</formula>
    </cfRule>
  </conditionalFormatting>
  <conditionalFormatting sqref="B196">
    <cfRule type="cellIs" dxfId="34" priority="7" stopIfTrue="1" operator="lessThan">
      <formula>#REF!</formula>
    </cfRule>
  </conditionalFormatting>
  <conditionalFormatting sqref="D195">
    <cfRule type="cellIs" dxfId="33" priority="4" stopIfTrue="1" operator="lessThan">
      <formula>#REF!</formula>
    </cfRule>
  </conditionalFormatting>
  <conditionalFormatting sqref="D196">
    <cfRule type="cellIs" dxfId="32" priority="5" stopIfTrue="1" operator="lessThan">
      <formula>#REF!</formula>
    </cfRule>
  </conditionalFormatting>
  <conditionalFormatting sqref="B197">
    <cfRule type="cellIs" dxfId="31" priority="3" stopIfTrue="1" operator="lessThan">
      <formula>#REF!</formula>
    </cfRule>
  </conditionalFormatting>
  <conditionalFormatting sqref="D197">
    <cfRule type="cellIs" dxfId="30" priority="2" stopIfTrue="1" operator="lessThan">
      <formula>#REF!</formula>
    </cfRule>
  </conditionalFormatting>
  <conditionalFormatting sqref="B207">
    <cfRule type="cellIs" dxfId="29"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dimension ref="A2:M161"/>
  <sheetViews>
    <sheetView topLeftCell="A31" workbookViewId="0">
      <selection activeCell="C53" sqref="C53"/>
    </sheetView>
  </sheetViews>
  <sheetFormatPr baseColWidth="10" defaultColWidth="11.42578125" defaultRowHeight="12.75"/>
  <cols>
    <col min="1" max="1" width="10.5703125" style="204" customWidth="1"/>
    <col min="2" max="2" width="35.7109375" style="204" customWidth="1"/>
    <col min="3" max="3" width="25.140625" style="204" customWidth="1"/>
    <col min="4" max="4" width="10" style="204" customWidth="1"/>
    <col min="5" max="5" width="7.7109375" style="204" customWidth="1"/>
    <col min="6" max="6" width="7" style="204" customWidth="1"/>
    <col min="7" max="7" width="5.5703125" style="204" customWidth="1"/>
    <col min="8" max="8" width="16.5703125" style="204" customWidth="1"/>
    <col min="9" max="251" width="11.42578125" style="204"/>
    <col min="252" max="252" width="32.85546875" style="204" customWidth="1"/>
    <col min="253" max="253" width="23.5703125" style="204" customWidth="1"/>
    <col min="254" max="255" width="21" style="204" customWidth="1"/>
    <col min="256" max="256" width="25.140625" style="204" customWidth="1"/>
    <col min="257" max="257" width="22.140625" style="204" customWidth="1"/>
    <col min="258" max="258" width="4.7109375" style="204" customWidth="1"/>
    <col min="259" max="259" width="22" style="204" customWidth="1"/>
    <col min="260" max="260" width="23.7109375" style="204" customWidth="1"/>
    <col min="261" max="261" width="16.5703125" style="204" customWidth="1"/>
    <col min="262" max="262" width="7" style="204" customWidth="1"/>
    <col min="263" max="263" width="5.5703125" style="204" customWidth="1"/>
    <col min="264" max="264" width="16.5703125" style="204" customWidth="1"/>
    <col min="265" max="507" width="11.42578125" style="204"/>
    <col min="508" max="508" width="32.85546875" style="204" customWidth="1"/>
    <col min="509" max="509" width="23.5703125" style="204" customWidth="1"/>
    <col min="510" max="511" width="21" style="204" customWidth="1"/>
    <col min="512" max="512" width="25.140625" style="204" customWidth="1"/>
    <col min="513" max="513" width="22.140625" style="204" customWidth="1"/>
    <col min="514" max="514" width="4.7109375" style="204" customWidth="1"/>
    <col min="515" max="515" width="22" style="204" customWidth="1"/>
    <col min="516" max="516" width="23.7109375" style="204" customWidth="1"/>
    <col min="517" max="517" width="16.5703125" style="204" customWidth="1"/>
    <col min="518" max="518" width="7" style="204" customWidth="1"/>
    <col min="519" max="519" width="5.5703125" style="204" customWidth="1"/>
    <col min="520" max="520" width="16.5703125" style="204" customWidth="1"/>
    <col min="521" max="763" width="11.42578125" style="204"/>
    <col min="764" max="764" width="32.85546875" style="204" customWidth="1"/>
    <col min="765" max="765" width="23.5703125" style="204" customWidth="1"/>
    <col min="766" max="767" width="21" style="204" customWidth="1"/>
    <col min="768" max="768" width="25.140625" style="204" customWidth="1"/>
    <col min="769" max="769" width="22.140625" style="204" customWidth="1"/>
    <col min="770" max="770" width="4.7109375" style="204" customWidth="1"/>
    <col min="771" max="771" width="22" style="204" customWidth="1"/>
    <col min="772" max="772" width="23.7109375" style="204" customWidth="1"/>
    <col min="773" max="773" width="16.5703125" style="204" customWidth="1"/>
    <col min="774" max="774" width="7" style="204" customWidth="1"/>
    <col min="775" max="775" width="5.5703125" style="204" customWidth="1"/>
    <col min="776" max="776" width="16.5703125" style="204" customWidth="1"/>
    <col min="777" max="1019" width="11.42578125" style="204"/>
    <col min="1020" max="1020" width="32.85546875" style="204" customWidth="1"/>
    <col min="1021" max="1021" width="23.5703125" style="204" customWidth="1"/>
    <col min="1022" max="1023" width="21" style="204" customWidth="1"/>
    <col min="1024" max="1024" width="25.140625" style="204" customWidth="1"/>
    <col min="1025" max="1025" width="22.140625" style="204" customWidth="1"/>
    <col min="1026" max="1026" width="4.7109375" style="204" customWidth="1"/>
    <col min="1027" max="1027" width="22" style="204" customWidth="1"/>
    <col min="1028" max="1028" width="23.7109375" style="204" customWidth="1"/>
    <col min="1029" max="1029" width="16.5703125" style="204" customWidth="1"/>
    <col min="1030" max="1030" width="7" style="204" customWidth="1"/>
    <col min="1031" max="1031" width="5.5703125" style="204" customWidth="1"/>
    <col min="1032" max="1032" width="16.5703125" style="204" customWidth="1"/>
    <col min="1033" max="1275" width="11.42578125" style="204"/>
    <col min="1276" max="1276" width="32.85546875" style="204" customWidth="1"/>
    <col min="1277" max="1277" width="23.5703125" style="204" customWidth="1"/>
    <col min="1278" max="1279" width="21" style="204" customWidth="1"/>
    <col min="1280" max="1280" width="25.140625" style="204" customWidth="1"/>
    <col min="1281" max="1281" width="22.140625" style="204" customWidth="1"/>
    <col min="1282" max="1282" width="4.7109375" style="204" customWidth="1"/>
    <col min="1283" max="1283" width="22" style="204" customWidth="1"/>
    <col min="1284" max="1284" width="23.7109375" style="204" customWidth="1"/>
    <col min="1285" max="1285" width="16.5703125" style="204" customWidth="1"/>
    <col min="1286" max="1286" width="7" style="204" customWidth="1"/>
    <col min="1287" max="1287" width="5.5703125" style="204" customWidth="1"/>
    <col min="1288" max="1288" width="16.5703125" style="204" customWidth="1"/>
    <col min="1289" max="1531" width="11.42578125" style="204"/>
    <col min="1532" max="1532" width="32.85546875" style="204" customWidth="1"/>
    <col min="1533" max="1533" width="23.5703125" style="204" customWidth="1"/>
    <col min="1534" max="1535" width="21" style="204" customWidth="1"/>
    <col min="1536" max="1536" width="25.140625" style="204" customWidth="1"/>
    <col min="1537" max="1537" width="22.140625" style="204" customWidth="1"/>
    <col min="1538" max="1538" width="4.7109375" style="204" customWidth="1"/>
    <col min="1539" max="1539" width="22" style="204" customWidth="1"/>
    <col min="1540" max="1540" width="23.7109375" style="204" customWidth="1"/>
    <col min="1541" max="1541" width="16.5703125" style="204" customWidth="1"/>
    <col min="1542" max="1542" width="7" style="204" customWidth="1"/>
    <col min="1543" max="1543" width="5.5703125" style="204" customWidth="1"/>
    <col min="1544" max="1544" width="16.5703125" style="204" customWidth="1"/>
    <col min="1545" max="1787" width="11.42578125" style="204"/>
    <col min="1788" max="1788" width="32.85546875" style="204" customWidth="1"/>
    <col min="1789" max="1789" width="23.5703125" style="204" customWidth="1"/>
    <col min="1790" max="1791" width="21" style="204" customWidth="1"/>
    <col min="1792" max="1792" width="25.140625" style="204" customWidth="1"/>
    <col min="1793" max="1793" width="22.140625" style="204" customWidth="1"/>
    <col min="1794" max="1794" width="4.7109375" style="204" customWidth="1"/>
    <col min="1795" max="1795" width="22" style="204" customWidth="1"/>
    <col min="1796" max="1796" width="23.7109375" style="204" customWidth="1"/>
    <col min="1797" max="1797" width="16.5703125" style="204" customWidth="1"/>
    <col min="1798" max="1798" width="7" style="204" customWidth="1"/>
    <col min="1799" max="1799" width="5.5703125" style="204" customWidth="1"/>
    <col min="1800" max="1800" width="16.5703125" style="204" customWidth="1"/>
    <col min="1801" max="2043" width="11.42578125" style="204"/>
    <col min="2044" max="2044" width="32.85546875" style="204" customWidth="1"/>
    <col min="2045" max="2045" width="23.5703125" style="204" customWidth="1"/>
    <col min="2046" max="2047" width="21" style="204" customWidth="1"/>
    <col min="2048" max="2048" width="25.140625" style="204" customWidth="1"/>
    <col min="2049" max="2049" width="22.140625" style="204" customWidth="1"/>
    <col min="2050" max="2050" width="4.7109375" style="204" customWidth="1"/>
    <col min="2051" max="2051" width="22" style="204" customWidth="1"/>
    <col min="2052" max="2052" width="23.7109375" style="204" customWidth="1"/>
    <col min="2053" max="2053" width="16.5703125" style="204" customWidth="1"/>
    <col min="2054" max="2054" width="7" style="204" customWidth="1"/>
    <col min="2055" max="2055" width="5.5703125" style="204" customWidth="1"/>
    <col min="2056" max="2056" width="16.5703125" style="204" customWidth="1"/>
    <col min="2057" max="2299" width="11.42578125" style="204"/>
    <col min="2300" max="2300" width="32.85546875" style="204" customWidth="1"/>
    <col min="2301" max="2301" width="23.5703125" style="204" customWidth="1"/>
    <col min="2302" max="2303" width="21" style="204" customWidth="1"/>
    <col min="2304" max="2304" width="25.140625" style="204" customWidth="1"/>
    <col min="2305" max="2305" width="22.140625" style="204" customWidth="1"/>
    <col min="2306" max="2306" width="4.7109375" style="204" customWidth="1"/>
    <col min="2307" max="2307" width="22" style="204" customWidth="1"/>
    <col min="2308" max="2308" width="23.7109375" style="204" customWidth="1"/>
    <col min="2309" max="2309" width="16.5703125" style="204" customWidth="1"/>
    <col min="2310" max="2310" width="7" style="204" customWidth="1"/>
    <col min="2311" max="2311" width="5.5703125" style="204" customWidth="1"/>
    <col min="2312" max="2312" width="16.5703125" style="204" customWidth="1"/>
    <col min="2313" max="2555" width="11.42578125" style="204"/>
    <col min="2556" max="2556" width="32.85546875" style="204" customWidth="1"/>
    <col min="2557" max="2557" width="23.5703125" style="204" customWidth="1"/>
    <col min="2558" max="2559" width="21" style="204" customWidth="1"/>
    <col min="2560" max="2560" width="25.140625" style="204" customWidth="1"/>
    <col min="2561" max="2561" width="22.140625" style="204" customWidth="1"/>
    <col min="2562" max="2562" width="4.7109375" style="204" customWidth="1"/>
    <col min="2563" max="2563" width="22" style="204" customWidth="1"/>
    <col min="2564" max="2564" width="23.7109375" style="204" customWidth="1"/>
    <col min="2565" max="2565" width="16.5703125" style="204" customWidth="1"/>
    <col min="2566" max="2566" width="7" style="204" customWidth="1"/>
    <col min="2567" max="2567" width="5.5703125" style="204" customWidth="1"/>
    <col min="2568" max="2568" width="16.5703125" style="204" customWidth="1"/>
    <col min="2569" max="2811" width="11.42578125" style="204"/>
    <col min="2812" max="2812" width="32.85546875" style="204" customWidth="1"/>
    <col min="2813" max="2813" width="23.5703125" style="204" customWidth="1"/>
    <col min="2814" max="2815" width="21" style="204" customWidth="1"/>
    <col min="2816" max="2816" width="25.140625" style="204" customWidth="1"/>
    <col min="2817" max="2817" width="22.140625" style="204" customWidth="1"/>
    <col min="2818" max="2818" width="4.7109375" style="204" customWidth="1"/>
    <col min="2819" max="2819" width="22" style="204" customWidth="1"/>
    <col min="2820" max="2820" width="23.7109375" style="204" customWidth="1"/>
    <col min="2821" max="2821" width="16.5703125" style="204" customWidth="1"/>
    <col min="2822" max="2822" width="7" style="204" customWidth="1"/>
    <col min="2823" max="2823" width="5.5703125" style="204" customWidth="1"/>
    <col min="2824" max="2824" width="16.5703125" style="204" customWidth="1"/>
    <col min="2825" max="3067" width="11.42578125" style="204"/>
    <col min="3068" max="3068" width="32.85546875" style="204" customWidth="1"/>
    <col min="3069" max="3069" width="23.5703125" style="204" customWidth="1"/>
    <col min="3070" max="3071" width="21" style="204" customWidth="1"/>
    <col min="3072" max="3072" width="25.140625" style="204" customWidth="1"/>
    <col min="3073" max="3073" width="22.140625" style="204" customWidth="1"/>
    <col min="3074" max="3074" width="4.7109375" style="204" customWidth="1"/>
    <col min="3075" max="3075" width="22" style="204" customWidth="1"/>
    <col min="3076" max="3076" width="23.7109375" style="204" customWidth="1"/>
    <col min="3077" max="3077" width="16.5703125" style="204" customWidth="1"/>
    <col min="3078" max="3078" width="7" style="204" customWidth="1"/>
    <col min="3079" max="3079" width="5.5703125" style="204" customWidth="1"/>
    <col min="3080" max="3080" width="16.5703125" style="204" customWidth="1"/>
    <col min="3081" max="3323" width="11.42578125" style="204"/>
    <col min="3324" max="3324" width="32.85546875" style="204" customWidth="1"/>
    <col min="3325" max="3325" width="23.5703125" style="204" customWidth="1"/>
    <col min="3326" max="3327" width="21" style="204" customWidth="1"/>
    <col min="3328" max="3328" width="25.140625" style="204" customWidth="1"/>
    <col min="3329" max="3329" width="22.140625" style="204" customWidth="1"/>
    <col min="3330" max="3330" width="4.7109375" style="204" customWidth="1"/>
    <col min="3331" max="3331" width="22" style="204" customWidth="1"/>
    <col min="3332" max="3332" width="23.7109375" style="204" customWidth="1"/>
    <col min="3333" max="3333" width="16.5703125" style="204" customWidth="1"/>
    <col min="3334" max="3334" width="7" style="204" customWidth="1"/>
    <col min="3335" max="3335" width="5.5703125" style="204" customWidth="1"/>
    <col min="3336" max="3336" width="16.5703125" style="204" customWidth="1"/>
    <col min="3337" max="3579" width="11.42578125" style="204"/>
    <col min="3580" max="3580" width="32.85546875" style="204" customWidth="1"/>
    <col min="3581" max="3581" width="23.5703125" style="204" customWidth="1"/>
    <col min="3582" max="3583" width="21" style="204" customWidth="1"/>
    <col min="3584" max="3584" width="25.140625" style="204" customWidth="1"/>
    <col min="3585" max="3585" width="22.140625" style="204" customWidth="1"/>
    <col min="3586" max="3586" width="4.7109375" style="204" customWidth="1"/>
    <col min="3587" max="3587" width="22" style="204" customWidth="1"/>
    <col min="3588" max="3588" width="23.7109375" style="204" customWidth="1"/>
    <col min="3589" max="3589" width="16.5703125" style="204" customWidth="1"/>
    <col min="3590" max="3590" width="7" style="204" customWidth="1"/>
    <col min="3591" max="3591" width="5.5703125" style="204" customWidth="1"/>
    <col min="3592" max="3592" width="16.5703125" style="204" customWidth="1"/>
    <col min="3593" max="3835" width="11.42578125" style="204"/>
    <col min="3836" max="3836" width="32.85546875" style="204" customWidth="1"/>
    <col min="3837" max="3837" width="23.5703125" style="204" customWidth="1"/>
    <col min="3838" max="3839" width="21" style="204" customWidth="1"/>
    <col min="3840" max="3840" width="25.140625" style="204" customWidth="1"/>
    <col min="3841" max="3841" width="22.140625" style="204" customWidth="1"/>
    <col min="3842" max="3842" width="4.7109375" style="204" customWidth="1"/>
    <col min="3843" max="3843" width="22" style="204" customWidth="1"/>
    <col min="3844" max="3844" width="23.7109375" style="204" customWidth="1"/>
    <col min="3845" max="3845" width="16.5703125" style="204" customWidth="1"/>
    <col min="3846" max="3846" width="7" style="204" customWidth="1"/>
    <col min="3847" max="3847" width="5.5703125" style="204" customWidth="1"/>
    <col min="3848" max="3848" width="16.5703125" style="204" customWidth="1"/>
    <col min="3849" max="4091" width="11.42578125" style="204"/>
    <col min="4092" max="4092" width="32.85546875" style="204" customWidth="1"/>
    <col min="4093" max="4093" width="23.5703125" style="204" customWidth="1"/>
    <col min="4094" max="4095" width="21" style="204" customWidth="1"/>
    <col min="4096" max="4096" width="25.140625" style="204" customWidth="1"/>
    <col min="4097" max="4097" width="22.140625" style="204" customWidth="1"/>
    <col min="4098" max="4098" width="4.7109375" style="204" customWidth="1"/>
    <col min="4099" max="4099" width="22" style="204" customWidth="1"/>
    <col min="4100" max="4100" width="23.7109375" style="204" customWidth="1"/>
    <col min="4101" max="4101" width="16.5703125" style="204" customWidth="1"/>
    <col min="4102" max="4102" width="7" style="204" customWidth="1"/>
    <col min="4103" max="4103" width="5.5703125" style="204" customWidth="1"/>
    <col min="4104" max="4104" width="16.5703125" style="204" customWidth="1"/>
    <col min="4105" max="4347" width="11.42578125" style="204"/>
    <col min="4348" max="4348" width="32.85546875" style="204" customWidth="1"/>
    <col min="4349" max="4349" width="23.5703125" style="204" customWidth="1"/>
    <col min="4350" max="4351" width="21" style="204" customWidth="1"/>
    <col min="4352" max="4352" width="25.140625" style="204" customWidth="1"/>
    <col min="4353" max="4353" width="22.140625" style="204" customWidth="1"/>
    <col min="4354" max="4354" width="4.7109375" style="204" customWidth="1"/>
    <col min="4355" max="4355" width="22" style="204" customWidth="1"/>
    <col min="4356" max="4356" width="23.7109375" style="204" customWidth="1"/>
    <col min="4357" max="4357" width="16.5703125" style="204" customWidth="1"/>
    <col min="4358" max="4358" width="7" style="204" customWidth="1"/>
    <col min="4359" max="4359" width="5.5703125" style="204" customWidth="1"/>
    <col min="4360" max="4360" width="16.5703125" style="204" customWidth="1"/>
    <col min="4361" max="4603" width="11.42578125" style="204"/>
    <col min="4604" max="4604" width="32.85546875" style="204" customWidth="1"/>
    <col min="4605" max="4605" width="23.5703125" style="204" customWidth="1"/>
    <col min="4606" max="4607" width="21" style="204" customWidth="1"/>
    <col min="4608" max="4608" width="25.140625" style="204" customWidth="1"/>
    <col min="4609" max="4609" width="22.140625" style="204" customWidth="1"/>
    <col min="4610" max="4610" width="4.7109375" style="204" customWidth="1"/>
    <col min="4611" max="4611" width="22" style="204" customWidth="1"/>
    <col min="4612" max="4612" width="23.7109375" style="204" customWidth="1"/>
    <col min="4613" max="4613" width="16.5703125" style="204" customWidth="1"/>
    <col min="4614" max="4614" width="7" style="204" customWidth="1"/>
    <col min="4615" max="4615" width="5.5703125" style="204" customWidth="1"/>
    <col min="4616" max="4616" width="16.5703125" style="204" customWidth="1"/>
    <col min="4617" max="4859" width="11.42578125" style="204"/>
    <col min="4860" max="4860" width="32.85546875" style="204" customWidth="1"/>
    <col min="4861" max="4861" width="23.5703125" style="204" customWidth="1"/>
    <col min="4862" max="4863" width="21" style="204" customWidth="1"/>
    <col min="4864" max="4864" width="25.140625" style="204" customWidth="1"/>
    <col min="4865" max="4865" width="22.140625" style="204" customWidth="1"/>
    <col min="4866" max="4866" width="4.7109375" style="204" customWidth="1"/>
    <col min="4867" max="4867" width="22" style="204" customWidth="1"/>
    <col min="4868" max="4868" width="23.7109375" style="204" customWidth="1"/>
    <col min="4869" max="4869" width="16.5703125" style="204" customWidth="1"/>
    <col min="4870" max="4870" width="7" style="204" customWidth="1"/>
    <col min="4871" max="4871" width="5.5703125" style="204" customWidth="1"/>
    <col min="4872" max="4872" width="16.5703125" style="204" customWidth="1"/>
    <col min="4873" max="5115" width="11.42578125" style="204"/>
    <col min="5116" max="5116" width="32.85546875" style="204" customWidth="1"/>
    <col min="5117" max="5117" width="23.5703125" style="204" customWidth="1"/>
    <col min="5118" max="5119" width="21" style="204" customWidth="1"/>
    <col min="5120" max="5120" width="25.140625" style="204" customWidth="1"/>
    <col min="5121" max="5121" width="22.140625" style="204" customWidth="1"/>
    <col min="5122" max="5122" width="4.7109375" style="204" customWidth="1"/>
    <col min="5123" max="5123" width="22" style="204" customWidth="1"/>
    <col min="5124" max="5124" width="23.7109375" style="204" customWidth="1"/>
    <col min="5125" max="5125" width="16.5703125" style="204" customWidth="1"/>
    <col min="5126" max="5126" width="7" style="204" customWidth="1"/>
    <col min="5127" max="5127" width="5.5703125" style="204" customWidth="1"/>
    <col min="5128" max="5128" width="16.5703125" style="204" customWidth="1"/>
    <col min="5129" max="5371" width="11.42578125" style="204"/>
    <col min="5372" max="5372" width="32.85546875" style="204" customWidth="1"/>
    <col min="5373" max="5373" width="23.5703125" style="204" customWidth="1"/>
    <col min="5374" max="5375" width="21" style="204" customWidth="1"/>
    <col min="5376" max="5376" width="25.140625" style="204" customWidth="1"/>
    <col min="5377" max="5377" width="22.140625" style="204" customWidth="1"/>
    <col min="5378" max="5378" width="4.7109375" style="204" customWidth="1"/>
    <col min="5379" max="5379" width="22" style="204" customWidth="1"/>
    <col min="5380" max="5380" width="23.7109375" style="204" customWidth="1"/>
    <col min="5381" max="5381" width="16.5703125" style="204" customWidth="1"/>
    <col min="5382" max="5382" width="7" style="204" customWidth="1"/>
    <col min="5383" max="5383" width="5.5703125" style="204" customWidth="1"/>
    <col min="5384" max="5384" width="16.5703125" style="204" customWidth="1"/>
    <col min="5385" max="5627" width="11.42578125" style="204"/>
    <col min="5628" max="5628" width="32.85546875" style="204" customWidth="1"/>
    <col min="5629" max="5629" width="23.5703125" style="204" customWidth="1"/>
    <col min="5630" max="5631" width="21" style="204" customWidth="1"/>
    <col min="5632" max="5632" width="25.140625" style="204" customWidth="1"/>
    <col min="5633" max="5633" width="22.140625" style="204" customWidth="1"/>
    <col min="5634" max="5634" width="4.7109375" style="204" customWidth="1"/>
    <col min="5635" max="5635" width="22" style="204" customWidth="1"/>
    <col min="5636" max="5636" width="23.7109375" style="204" customWidth="1"/>
    <col min="5637" max="5637" width="16.5703125" style="204" customWidth="1"/>
    <col min="5638" max="5638" width="7" style="204" customWidth="1"/>
    <col min="5639" max="5639" width="5.5703125" style="204" customWidth="1"/>
    <col min="5640" max="5640" width="16.5703125" style="204" customWidth="1"/>
    <col min="5641" max="5883" width="11.42578125" style="204"/>
    <col min="5884" max="5884" width="32.85546875" style="204" customWidth="1"/>
    <col min="5885" max="5885" width="23.5703125" style="204" customWidth="1"/>
    <col min="5886" max="5887" width="21" style="204" customWidth="1"/>
    <col min="5888" max="5888" width="25.140625" style="204" customWidth="1"/>
    <col min="5889" max="5889" width="22.140625" style="204" customWidth="1"/>
    <col min="5890" max="5890" width="4.7109375" style="204" customWidth="1"/>
    <col min="5891" max="5891" width="22" style="204" customWidth="1"/>
    <col min="5892" max="5892" width="23.7109375" style="204" customWidth="1"/>
    <col min="5893" max="5893" width="16.5703125" style="204" customWidth="1"/>
    <col min="5894" max="5894" width="7" style="204" customWidth="1"/>
    <col min="5895" max="5895" width="5.5703125" style="204" customWidth="1"/>
    <col min="5896" max="5896" width="16.5703125" style="204" customWidth="1"/>
    <col min="5897" max="6139" width="11.42578125" style="204"/>
    <col min="6140" max="6140" width="32.85546875" style="204" customWidth="1"/>
    <col min="6141" max="6141" width="23.5703125" style="204" customWidth="1"/>
    <col min="6142" max="6143" width="21" style="204" customWidth="1"/>
    <col min="6144" max="6144" width="25.140625" style="204" customWidth="1"/>
    <col min="6145" max="6145" width="22.140625" style="204" customWidth="1"/>
    <col min="6146" max="6146" width="4.7109375" style="204" customWidth="1"/>
    <col min="6147" max="6147" width="22" style="204" customWidth="1"/>
    <col min="6148" max="6148" width="23.7109375" style="204" customWidth="1"/>
    <col min="6149" max="6149" width="16.5703125" style="204" customWidth="1"/>
    <col min="6150" max="6150" width="7" style="204" customWidth="1"/>
    <col min="6151" max="6151" width="5.5703125" style="204" customWidth="1"/>
    <col min="6152" max="6152" width="16.5703125" style="204" customWidth="1"/>
    <col min="6153" max="6395" width="11.42578125" style="204"/>
    <col min="6396" max="6396" width="32.85546875" style="204" customWidth="1"/>
    <col min="6397" max="6397" width="23.5703125" style="204" customWidth="1"/>
    <col min="6398" max="6399" width="21" style="204" customWidth="1"/>
    <col min="6400" max="6400" width="25.140625" style="204" customWidth="1"/>
    <col min="6401" max="6401" width="22.140625" style="204" customWidth="1"/>
    <col min="6402" max="6402" width="4.7109375" style="204" customWidth="1"/>
    <col min="6403" max="6403" width="22" style="204" customWidth="1"/>
    <col min="6404" max="6404" width="23.7109375" style="204" customWidth="1"/>
    <col min="6405" max="6405" width="16.5703125" style="204" customWidth="1"/>
    <col min="6406" max="6406" width="7" style="204" customWidth="1"/>
    <col min="6407" max="6407" width="5.5703125" style="204" customWidth="1"/>
    <col min="6408" max="6408" width="16.5703125" style="204" customWidth="1"/>
    <col min="6409" max="6651" width="11.42578125" style="204"/>
    <col min="6652" max="6652" width="32.85546875" style="204" customWidth="1"/>
    <col min="6653" max="6653" width="23.5703125" style="204" customWidth="1"/>
    <col min="6654" max="6655" width="21" style="204" customWidth="1"/>
    <col min="6656" max="6656" width="25.140625" style="204" customWidth="1"/>
    <col min="6657" max="6657" width="22.140625" style="204" customWidth="1"/>
    <col min="6658" max="6658" width="4.7109375" style="204" customWidth="1"/>
    <col min="6659" max="6659" width="22" style="204" customWidth="1"/>
    <col min="6660" max="6660" width="23.7109375" style="204" customWidth="1"/>
    <col min="6661" max="6661" width="16.5703125" style="204" customWidth="1"/>
    <col min="6662" max="6662" width="7" style="204" customWidth="1"/>
    <col min="6663" max="6663" width="5.5703125" style="204" customWidth="1"/>
    <col min="6664" max="6664" width="16.5703125" style="204" customWidth="1"/>
    <col min="6665" max="6907" width="11.42578125" style="204"/>
    <col min="6908" max="6908" width="32.85546875" style="204" customWidth="1"/>
    <col min="6909" max="6909" width="23.5703125" style="204" customWidth="1"/>
    <col min="6910" max="6911" width="21" style="204" customWidth="1"/>
    <col min="6912" max="6912" width="25.140625" style="204" customWidth="1"/>
    <col min="6913" max="6913" width="22.140625" style="204" customWidth="1"/>
    <col min="6914" max="6914" width="4.7109375" style="204" customWidth="1"/>
    <col min="6915" max="6915" width="22" style="204" customWidth="1"/>
    <col min="6916" max="6916" width="23.7109375" style="204" customWidth="1"/>
    <col min="6917" max="6917" width="16.5703125" style="204" customWidth="1"/>
    <col min="6918" max="6918" width="7" style="204" customWidth="1"/>
    <col min="6919" max="6919" width="5.5703125" style="204" customWidth="1"/>
    <col min="6920" max="6920" width="16.5703125" style="204" customWidth="1"/>
    <col min="6921" max="7163" width="11.42578125" style="204"/>
    <col min="7164" max="7164" width="32.85546875" style="204" customWidth="1"/>
    <col min="7165" max="7165" width="23.5703125" style="204" customWidth="1"/>
    <col min="7166" max="7167" width="21" style="204" customWidth="1"/>
    <col min="7168" max="7168" width="25.140625" style="204" customWidth="1"/>
    <col min="7169" max="7169" width="22.140625" style="204" customWidth="1"/>
    <col min="7170" max="7170" width="4.7109375" style="204" customWidth="1"/>
    <col min="7171" max="7171" width="22" style="204" customWidth="1"/>
    <col min="7172" max="7172" width="23.7109375" style="204" customWidth="1"/>
    <col min="7173" max="7173" width="16.5703125" style="204" customWidth="1"/>
    <col min="7174" max="7174" width="7" style="204" customWidth="1"/>
    <col min="7175" max="7175" width="5.5703125" style="204" customWidth="1"/>
    <col min="7176" max="7176" width="16.5703125" style="204" customWidth="1"/>
    <col min="7177" max="7419" width="11.42578125" style="204"/>
    <col min="7420" max="7420" width="32.85546875" style="204" customWidth="1"/>
    <col min="7421" max="7421" width="23.5703125" style="204" customWidth="1"/>
    <col min="7422" max="7423" width="21" style="204" customWidth="1"/>
    <col min="7424" max="7424" width="25.140625" style="204" customWidth="1"/>
    <col min="7425" max="7425" width="22.140625" style="204" customWidth="1"/>
    <col min="7426" max="7426" width="4.7109375" style="204" customWidth="1"/>
    <col min="7427" max="7427" width="22" style="204" customWidth="1"/>
    <col min="7428" max="7428" width="23.7109375" style="204" customWidth="1"/>
    <col min="7429" max="7429" width="16.5703125" style="204" customWidth="1"/>
    <col min="7430" max="7430" width="7" style="204" customWidth="1"/>
    <col min="7431" max="7431" width="5.5703125" style="204" customWidth="1"/>
    <col min="7432" max="7432" width="16.5703125" style="204" customWidth="1"/>
    <col min="7433" max="7675" width="11.42578125" style="204"/>
    <col min="7676" max="7676" width="32.85546875" style="204" customWidth="1"/>
    <col min="7677" max="7677" width="23.5703125" style="204" customWidth="1"/>
    <col min="7678" max="7679" width="21" style="204" customWidth="1"/>
    <col min="7680" max="7680" width="25.140625" style="204" customWidth="1"/>
    <col min="7681" max="7681" width="22.140625" style="204" customWidth="1"/>
    <col min="7682" max="7682" width="4.7109375" style="204" customWidth="1"/>
    <col min="7683" max="7683" width="22" style="204" customWidth="1"/>
    <col min="7684" max="7684" width="23.7109375" style="204" customWidth="1"/>
    <col min="7685" max="7685" width="16.5703125" style="204" customWidth="1"/>
    <col min="7686" max="7686" width="7" style="204" customWidth="1"/>
    <col min="7687" max="7687" width="5.5703125" style="204" customWidth="1"/>
    <col min="7688" max="7688" width="16.5703125" style="204" customWidth="1"/>
    <col min="7689" max="7931" width="11.42578125" style="204"/>
    <col min="7932" max="7932" width="32.85546875" style="204" customWidth="1"/>
    <col min="7933" max="7933" width="23.5703125" style="204" customWidth="1"/>
    <col min="7934" max="7935" width="21" style="204" customWidth="1"/>
    <col min="7936" max="7936" width="25.140625" style="204" customWidth="1"/>
    <col min="7937" max="7937" width="22.140625" style="204" customWidth="1"/>
    <col min="7938" max="7938" width="4.7109375" style="204" customWidth="1"/>
    <col min="7939" max="7939" width="22" style="204" customWidth="1"/>
    <col min="7940" max="7940" width="23.7109375" style="204" customWidth="1"/>
    <col min="7941" max="7941" width="16.5703125" style="204" customWidth="1"/>
    <col min="7942" max="7942" width="7" style="204" customWidth="1"/>
    <col min="7943" max="7943" width="5.5703125" style="204" customWidth="1"/>
    <col min="7944" max="7944" width="16.5703125" style="204" customWidth="1"/>
    <col min="7945" max="8187" width="11.42578125" style="204"/>
    <col min="8188" max="8188" width="32.85546875" style="204" customWidth="1"/>
    <col min="8189" max="8189" width="23.5703125" style="204" customWidth="1"/>
    <col min="8190" max="8191" width="21" style="204" customWidth="1"/>
    <col min="8192" max="8192" width="25.140625" style="204" customWidth="1"/>
    <col min="8193" max="8193" width="22.140625" style="204" customWidth="1"/>
    <col min="8194" max="8194" width="4.7109375" style="204" customWidth="1"/>
    <col min="8195" max="8195" width="22" style="204" customWidth="1"/>
    <col min="8196" max="8196" width="23.7109375" style="204" customWidth="1"/>
    <col min="8197" max="8197" width="16.5703125" style="204" customWidth="1"/>
    <col min="8198" max="8198" width="7" style="204" customWidth="1"/>
    <col min="8199" max="8199" width="5.5703125" style="204" customWidth="1"/>
    <col min="8200" max="8200" width="16.5703125" style="204" customWidth="1"/>
    <col min="8201" max="8443" width="11.42578125" style="204"/>
    <col min="8444" max="8444" width="32.85546875" style="204" customWidth="1"/>
    <col min="8445" max="8445" width="23.5703125" style="204" customWidth="1"/>
    <col min="8446" max="8447" width="21" style="204" customWidth="1"/>
    <col min="8448" max="8448" width="25.140625" style="204" customWidth="1"/>
    <col min="8449" max="8449" width="22.140625" style="204" customWidth="1"/>
    <col min="8450" max="8450" width="4.7109375" style="204" customWidth="1"/>
    <col min="8451" max="8451" width="22" style="204" customWidth="1"/>
    <col min="8452" max="8452" width="23.7109375" style="204" customWidth="1"/>
    <col min="8453" max="8453" width="16.5703125" style="204" customWidth="1"/>
    <col min="8454" max="8454" width="7" style="204" customWidth="1"/>
    <col min="8455" max="8455" width="5.5703125" style="204" customWidth="1"/>
    <col min="8456" max="8456" width="16.5703125" style="204" customWidth="1"/>
    <col min="8457" max="8699" width="11.42578125" style="204"/>
    <col min="8700" max="8700" width="32.85546875" style="204" customWidth="1"/>
    <col min="8701" max="8701" width="23.5703125" style="204" customWidth="1"/>
    <col min="8702" max="8703" width="21" style="204" customWidth="1"/>
    <col min="8704" max="8704" width="25.140625" style="204" customWidth="1"/>
    <col min="8705" max="8705" width="22.140625" style="204" customWidth="1"/>
    <col min="8706" max="8706" width="4.7109375" style="204" customWidth="1"/>
    <col min="8707" max="8707" width="22" style="204" customWidth="1"/>
    <col min="8708" max="8708" width="23.7109375" style="204" customWidth="1"/>
    <col min="8709" max="8709" width="16.5703125" style="204" customWidth="1"/>
    <col min="8710" max="8710" width="7" style="204" customWidth="1"/>
    <col min="8711" max="8711" width="5.5703125" style="204" customWidth="1"/>
    <col min="8712" max="8712" width="16.5703125" style="204" customWidth="1"/>
    <col min="8713" max="8955" width="11.42578125" style="204"/>
    <col min="8956" max="8956" width="32.85546875" style="204" customWidth="1"/>
    <col min="8957" max="8957" width="23.5703125" style="204" customWidth="1"/>
    <col min="8958" max="8959" width="21" style="204" customWidth="1"/>
    <col min="8960" max="8960" width="25.140625" style="204" customWidth="1"/>
    <col min="8961" max="8961" width="22.140625" style="204" customWidth="1"/>
    <col min="8962" max="8962" width="4.7109375" style="204" customWidth="1"/>
    <col min="8963" max="8963" width="22" style="204" customWidth="1"/>
    <col min="8964" max="8964" width="23.7109375" style="204" customWidth="1"/>
    <col min="8965" max="8965" width="16.5703125" style="204" customWidth="1"/>
    <col min="8966" max="8966" width="7" style="204" customWidth="1"/>
    <col min="8967" max="8967" width="5.5703125" style="204" customWidth="1"/>
    <col min="8968" max="8968" width="16.5703125" style="204" customWidth="1"/>
    <col min="8969" max="9211" width="11.42578125" style="204"/>
    <col min="9212" max="9212" width="32.85546875" style="204" customWidth="1"/>
    <col min="9213" max="9213" width="23.5703125" style="204" customWidth="1"/>
    <col min="9214" max="9215" width="21" style="204" customWidth="1"/>
    <col min="9216" max="9216" width="25.140625" style="204" customWidth="1"/>
    <col min="9217" max="9217" width="22.140625" style="204" customWidth="1"/>
    <col min="9218" max="9218" width="4.7109375" style="204" customWidth="1"/>
    <col min="9219" max="9219" width="22" style="204" customWidth="1"/>
    <col min="9220" max="9220" width="23.7109375" style="204" customWidth="1"/>
    <col min="9221" max="9221" width="16.5703125" style="204" customWidth="1"/>
    <col min="9222" max="9222" width="7" style="204" customWidth="1"/>
    <col min="9223" max="9223" width="5.5703125" style="204" customWidth="1"/>
    <col min="9224" max="9224" width="16.5703125" style="204" customWidth="1"/>
    <col min="9225" max="9467" width="11.42578125" style="204"/>
    <col min="9468" max="9468" width="32.85546875" style="204" customWidth="1"/>
    <col min="9469" max="9469" width="23.5703125" style="204" customWidth="1"/>
    <col min="9470" max="9471" width="21" style="204" customWidth="1"/>
    <col min="9472" max="9472" width="25.140625" style="204" customWidth="1"/>
    <col min="9473" max="9473" width="22.140625" style="204" customWidth="1"/>
    <col min="9474" max="9474" width="4.7109375" style="204" customWidth="1"/>
    <col min="9475" max="9475" width="22" style="204" customWidth="1"/>
    <col min="9476" max="9476" width="23.7109375" style="204" customWidth="1"/>
    <col min="9477" max="9477" width="16.5703125" style="204" customWidth="1"/>
    <col min="9478" max="9478" width="7" style="204" customWidth="1"/>
    <col min="9479" max="9479" width="5.5703125" style="204" customWidth="1"/>
    <col min="9480" max="9480" width="16.5703125" style="204" customWidth="1"/>
    <col min="9481" max="9723" width="11.42578125" style="204"/>
    <col min="9724" max="9724" width="32.85546875" style="204" customWidth="1"/>
    <col min="9725" max="9725" width="23.5703125" style="204" customWidth="1"/>
    <col min="9726" max="9727" width="21" style="204" customWidth="1"/>
    <col min="9728" max="9728" width="25.140625" style="204" customWidth="1"/>
    <col min="9729" max="9729" width="22.140625" style="204" customWidth="1"/>
    <col min="9730" max="9730" width="4.7109375" style="204" customWidth="1"/>
    <col min="9731" max="9731" width="22" style="204" customWidth="1"/>
    <col min="9732" max="9732" width="23.7109375" style="204" customWidth="1"/>
    <col min="9733" max="9733" width="16.5703125" style="204" customWidth="1"/>
    <col min="9734" max="9734" width="7" style="204" customWidth="1"/>
    <col min="9735" max="9735" width="5.5703125" style="204" customWidth="1"/>
    <col min="9736" max="9736" width="16.5703125" style="204" customWidth="1"/>
    <col min="9737" max="9979" width="11.42578125" style="204"/>
    <col min="9980" max="9980" width="32.85546875" style="204" customWidth="1"/>
    <col min="9981" max="9981" width="23.5703125" style="204" customWidth="1"/>
    <col min="9982" max="9983" width="21" style="204" customWidth="1"/>
    <col min="9984" max="9984" width="25.140625" style="204" customWidth="1"/>
    <col min="9985" max="9985" width="22.140625" style="204" customWidth="1"/>
    <col min="9986" max="9986" width="4.7109375" style="204" customWidth="1"/>
    <col min="9987" max="9987" width="22" style="204" customWidth="1"/>
    <col min="9988" max="9988" width="23.7109375" style="204" customWidth="1"/>
    <col min="9989" max="9989" width="16.5703125" style="204" customWidth="1"/>
    <col min="9990" max="9990" width="7" style="204" customWidth="1"/>
    <col min="9991" max="9991" width="5.5703125" style="204" customWidth="1"/>
    <col min="9992" max="9992" width="16.5703125" style="204" customWidth="1"/>
    <col min="9993" max="10235" width="11.42578125" style="204"/>
    <col min="10236" max="10236" width="32.85546875" style="204" customWidth="1"/>
    <col min="10237" max="10237" width="23.5703125" style="204" customWidth="1"/>
    <col min="10238" max="10239" width="21" style="204" customWidth="1"/>
    <col min="10240" max="10240" width="25.140625" style="204" customWidth="1"/>
    <col min="10241" max="10241" width="22.140625" style="204" customWidth="1"/>
    <col min="10242" max="10242" width="4.7109375" style="204" customWidth="1"/>
    <col min="10243" max="10243" width="22" style="204" customWidth="1"/>
    <col min="10244" max="10244" width="23.7109375" style="204" customWidth="1"/>
    <col min="10245" max="10245" width="16.5703125" style="204" customWidth="1"/>
    <col min="10246" max="10246" width="7" style="204" customWidth="1"/>
    <col min="10247" max="10247" width="5.5703125" style="204" customWidth="1"/>
    <col min="10248" max="10248" width="16.5703125" style="204" customWidth="1"/>
    <col min="10249" max="10491" width="11.42578125" style="204"/>
    <col min="10492" max="10492" width="32.85546875" style="204" customWidth="1"/>
    <col min="10493" max="10493" width="23.5703125" style="204" customWidth="1"/>
    <col min="10494" max="10495" width="21" style="204" customWidth="1"/>
    <col min="10496" max="10496" width="25.140625" style="204" customWidth="1"/>
    <col min="10497" max="10497" width="22.140625" style="204" customWidth="1"/>
    <col min="10498" max="10498" width="4.7109375" style="204" customWidth="1"/>
    <col min="10499" max="10499" width="22" style="204" customWidth="1"/>
    <col min="10500" max="10500" width="23.7109375" style="204" customWidth="1"/>
    <col min="10501" max="10501" width="16.5703125" style="204" customWidth="1"/>
    <col min="10502" max="10502" width="7" style="204" customWidth="1"/>
    <col min="10503" max="10503" width="5.5703125" style="204" customWidth="1"/>
    <col min="10504" max="10504" width="16.5703125" style="204" customWidth="1"/>
    <col min="10505" max="10747" width="11.42578125" style="204"/>
    <col min="10748" max="10748" width="32.85546875" style="204" customWidth="1"/>
    <col min="10749" max="10749" width="23.5703125" style="204" customWidth="1"/>
    <col min="10750" max="10751" width="21" style="204" customWidth="1"/>
    <col min="10752" max="10752" width="25.140625" style="204" customWidth="1"/>
    <col min="10753" max="10753" width="22.140625" style="204" customWidth="1"/>
    <col min="10754" max="10754" width="4.7109375" style="204" customWidth="1"/>
    <col min="10755" max="10755" width="22" style="204" customWidth="1"/>
    <col min="10756" max="10756" width="23.7109375" style="204" customWidth="1"/>
    <col min="10757" max="10757" width="16.5703125" style="204" customWidth="1"/>
    <col min="10758" max="10758" width="7" style="204" customWidth="1"/>
    <col min="10759" max="10759" width="5.5703125" style="204" customWidth="1"/>
    <col min="10760" max="10760" width="16.5703125" style="204" customWidth="1"/>
    <col min="10761" max="11003" width="11.42578125" style="204"/>
    <col min="11004" max="11004" width="32.85546875" style="204" customWidth="1"/>
    <col min="11005" max="11005" width="23.5703125" style="204" customWidth="1"/>
    <col min="11006" max="11007" width="21" style="204" customWidth="1"/>
    <col min="11008" max="11008" width="25.140625" style="204" customWidth="1"/>
    <col min="11009" max="11009" width="22.140625" style="204" customWidth="1"/>
    <col min="11010" max="11010" width="4.7109375" style="204" customWidth="1"/>
    <col min="11011" max="11011" width="22" style="204" customWidth="1"/>
    <col min="11012" max="11012" width="23.7109375" style="204" customWidth="1"/>
    <col min="11013" max="11013" width="16.5703125" style="204" customWidth="1"/>
    <col min="11014" max="11014" width="7" style="204" customWidth="1"/>
    <col min="11015" max="11015" width="5.5703125" style="204" customWidth="1"/>
    <col min="11016" max="11016" width="16.5703125" style="204" customWidth="1"/>
    <col min="11017" max="11259" width="11.42578125" style="204"/>
    <col min="11260" max="11260" width="32.85546875" style="204" customWidth="1"/>
    <col min="11261" max="11261" width="23.5703125" style="204" customWidth="1"/>
    <col min="11262" max="11263" width="21" style="204" customWidth="1"/>
    <col min="11264" max="11264" width="25.140625" style="204" customWidth="1"/>
    <col min="11265" max="11265" width="22.140625" style="204" customWidth="1"/>
    <col min="11266" max="11266" width="4.7109375" style="204" customWidth="1"/>
    <col min="11267" max="11267" width="22" style="204" customWidth="1"/>
    <col min="11268" max="11268" width="23.7109375" style="204" customWidth="1"/>
    <col min="11269" max="11269" width="16.5703125" style="204" customWidth="1"/>
    <col min="11270" max="11270" width="7" style="204" customWidth="1"/>
    <col min="11271" max="11271" width="5.5703125" style="204" customWidth="1"/>
    <col min="11272" max="11272" width="16.5703125" style="204" customWidth="1"/>
    <col min="11273" max="11515" width="11.42578125" style="204"/>
    <col min="11516" max="11516" width="32.85546875" style="204" customWidth="1"/>
    <col min="11517" max="11517" width="23.5703125" style="204" customWidth="1"/>
    <col min="11518" max="11519" width="21" style="204" customWidth="1"/>
    <col min="11520" max="11520" width="25.140625" style="204" customWidth="1"/>
    <col min="11521" max="11521" width="22.140625" style="204" customWidth="1"/>
    <col min="11522" max="11522" width="4.7109375" style="204" customWidth="1"/>
    <col min="11523" max="11523" width="22" style="204" customWidth="1"/>
    <col min="11524" max="11524" width="23.7109375" style="204" customWidth="1"/>
    <col min="11525" max="11525" width="16.5703125" style="204" customWidth="1"/>
    <col min="11526" max="11526" width="7" style="204" customWidth="1"/>
    <col min="11527" max="11527" width="5.5703125" style="204" customWidth="1"/>
    <col min="11528" max="11528" width="16.5703125" style="204" customWidth="1"/>
    <col min="11529" max="11771" width="11.42578125" style="204"/>
    <col min="11772" max="11772" width="32.85546875" style="204" customWidth="1"/>
    <col min="11773" max="11773" width="23.5703125" style="204" customWidth="1"/>
    <col min="11774" max="11775" width="21" style="204" customWidth="1"/>
    <col min="11776" max="11776" width="25.140625" style="204" customWidth="1"/>
    <col min="11777" max="11777" width="22.140625" style="204" customWidth="1"/>
    <col min="11778" max="11778" width="4.7109375" style="204" customWidth="1"/>
    <col min="11779" max="11779" width="22" style="204" customWidth="1"/>
    <col min="11780" max="11780" width="23.7109375" style="204" customWidth="1"/>
    <col min="11781" max="11781" width="16.5703125" style="204" customWidth="1"/>
    <col min="11782" max="11782" width="7" style="204" customWidth="1"/>
    <col min="11783" max="11783" width="5.5703125" style="204" customWidth="1"/>
    <col min="11784" max="11784" width="16.5703125" style="204" customWidth="1"/>
    <col min="11785" max="12027" width="11.42578125" style="204"/>
    <col min="12028" max="12028" width="32.85546875" style="204" customWidth="1"/>
    <col min="12029" max="12029" width="23.5703125" style="204" customWidth="1"/>
    <col min="12030" max="12031" width="21" style="204" customWidth="1"/>
    <col min="12032" max="12032" width="25.140625" style="204" customWidth="1"/>
    <col min="12033" max="12033" width="22.140625" style="204" customWidth="1"/>
    <col min="12034" max="12034" width="4.7109375" style="204" customWidth="1"/>
    <col min="12035" max="12035" width="22" style="204" customWidth="1"/>
    <col min="12036" max="12036" width="23.7109375" style="204" customWidth="1"/>
    <col min="12037" max="12037" width="16.5703125" style="204" customWidth="1"/>
    <col min="12038" max="12038" width="7" style="204" customWidth="1"/>
    <col min="12039" max="12039" width="5.5703125" style="204" customWidth="1"/>
    <col min="12040" max="12040" width="16.5703125" style="204" customWidth="1"/>
    <col min="12041" max="12283" width="11.42578125" style="204"/>
    <col min="12284" max="12284" width="32.85546875" style="204" customWidth="1"/>
    <col min="12285" max="12285" width="23.5703125" style="204" customWidth="1"/>
    <col min="12286" max="12287" width="21" style="204" customWidth="1"/>
    <col min="12288" max="12288" width="25.140625" style="204" customWidth="1"/>
    <col min="12289" max="12289" width="22.140625" style="204" customWidth="1"/>
    <col min="12290" max="12290" width="4.7109375" style="204" customWidth="1"/>
    <col min="12291" max="12291" width="22" style="204" customWidth="1"/>
    <col min="12292" max="12292" width="23.7109375" style="204" customWidth="1"/>
    <col min="12293" max="12293" width="16.5703125" style="204" customWidth="1"/>
    <col min="12294" max="12294" width="7" style="204" customWidth="1"/>
    <col min="12295" max="12295" width="5.5703125" style="204" customWidth="1"/>
    <col min="12296" max="12296" width="16.5703125" style="204" customWidth="1"/>
    <col min="12297" max="12539" width="11.42578125" style="204"/>
    <col min="12540" max="12540" width="32.85546875" style="204" customWidth="1"/>
    <col min="12541" max="12541" width="23.5703125" style="204" customWidth="1"/>
    <col min="12542" max="12543" width="21" style="204" customWidth="1"/>
    <col min="12544" max="12544" width="25.140625" style="204" customWidth="1"/>
    <col min="12545" max="12545" width="22.140625" style="204" customWidth="1"/>
    <col min="12546" max="12546" width="4.7109375" style="204" customWidth="1"/>
    <col min="12547" max="12547" width="22" style="204" customWidth="1"/>
    <col min="12548" max="12548" width="23.7109375" style="204" customWidth="1"/>
    <col min="12549" max="12549" width="16.5703125" style="204" customWidth="1"/>
    <col min="12550" max="12550" width="7" style="204" customWidth="1"/>
    <col min="12551" max="12551" width="5.5703125" style="204" customWidth="1"/>
    <col min="12552" max="12552" width="16.5703125" style="204" customWidth="1"/>
    <col min="12553" max="12795" width="11.42578125" style="204"/>
    <col min="12796" max="12796" width="32.85546875" style="204" customWidth="1"/>
    <col min="12797" max="12797" width="23.5703125" style="204" customWidth="1"/>
    <col min="12798" max="12799" width="21" style="204" customWidth="1"/>
    <col min="12800" max="12800" width="25.140625" style="204" customWidth="1"/>
    <col min="12801" max="12801" width="22.140625" style="204" customWidth="1"/>
    <col min="12802" max="12802" width="4.7109375" style="204" customWidth="1"/>
    <col min="12803" max="12803" width="22" style="204" customWidth="1"/>
    <col min="12804" max="12804" width="23.7109375" style="204" customWidth="1"/>
    <col min="12805" max="12805" width="16.5703125" style="204" customWidth="1"/>
    <col min="12806" max="12806" width="7" style="204" customWidth="1"/>
    <col min="12807" max="12807" width="5.5703125" style="204" customWidth="1"/>
    <col min="12808" max="12808" width="16.5703125" style="204" customWidth="1"/>
    <col min="12809" max="13051" width="11.42578125" style="204"/>
    <col min="13052" max="13052" width="32.85546875" style="204" customWidth="1"/>
    <col min="13053" max="13053" width="23.5703125" style="204" customWidth="1"/>
    <col min="13054" max="13055" width="21" style="204" customWidth="1"/>
    <col min="13056" max="13056" width="25.140625" style="204" customWidth="1"/>
    <col min="13057" max="13057" width="22.140625" style="204" customWidth="1"/>
    <col min="13058" max="13058" width="4.7109375" style="204" customWidth="1"/>
    <col min="13059" max="13059" width="22" style="204" customWidth="1"/>
    <col min="13060" max="13060" width="23.7109375" style="204" customWidth="1"/>
    <col min="13061" max="13061" width="16.5703125" style="204" customWidth="1"/>
    <col min="13062" max="13062" width="7" style="204" customWidth="1"/>
    <col min="13063" max="13063" width="5.5703125" style="204" customWidth="1"/>
    <col min="13064" max="13064" width="16.5703125" style="204" customWidth="1"/>
    <col min="13065" max="13307" width="11.42578125" style="204"/>
    <col min="13308" max="13308" width="32.85546875" style="204" customWidth="1"/>
    <col min="13309" max="13309" width="23.5703125" style="204" customWidth="1"/>
    <col min="13310" max="13311" width="21" style="204" customWidth="1"/>
    <col min="13312" max="13312" width="25.140625" style="204" customWidth="1"/>
    <col min="13313" max="13313" width="22.140625" style="204" customWidth="1"/>
    <col min="13314" max="13314" width="4.7109375" style="204" customWidth="1"/>
    <col min="13315" max="13315" width="22" style="204" customWidth="1"/>
    <col min="13316" max="13316" width="23.7109375" style="204" customWidth="1"/>
    <col min="13317" max="13317" width="16.5703125" style="204" customWidth="1"/>
    <col min="13318" max="13318" width="7" style="204" customWidth="1"/>
    <col min="13319" max="13319" width="5.5703125" style="204" customWidth="1"/>
    <col min="13320" max="13320" width="16.5703125" style="204" customWidth="1"/>
    <col min="13321" max="13563" width="11.42578125" style="204"/>
    <col min="13564" max="13564" width="32.85546875" style="204" customWidth="1"/>
    <col min="13565" max="13565" width="23.5703125" style="204" customWidth="1"/>
    <col min="13566" max="13567" width="21" style="204" customWidth="1"/>
    <col min="13568" max="13568" width="25.140625" style="204" customWidth="1"/>
    <col min="13569" max="13569" width="22.140625" style="204" customWidth="1"/>
    <col min="13570" max="13570" width="4.7109375" style="204" customWidth="1"/>
    <col min="13571" max="13571" width="22" style="204" customWidth="1"/>
    <col min="13572" max="13572" width="23.7109375" style="204" customWidth="1"/>
    <col min="13573" max="13573" width="16.5703125" style="204" customWidth="1"/>
    <col min="13574" max="13574" width="7" style="204" customWidth="1"/>
    <col min="13575" max="13575" width="5.5703125" style="204" customWidth="1"/>
    <col min="13576" max="13576" width="16.5703125" style="204" customWidth="1"/>
    <col min="13577" max="13819" width="11.42578125" style="204"/>
    <col min="13820" max="13820" width="32.85546875" style="204" customWidth="1"/>
    <col min="13821" max="13821" width="23.5703125" style="204" customWidth="1"/>
    <col min="13822" max="13823" width="21" style="204" customWidth="1"/>
    <col min="13824" max="13824" width="25.140625" style="204" customWidth="1"/>
    <col min="13825" max="13825" width="22.140625" style="204" customWidth="1"/>
    <col min="13826" max="13826" width="4.7109375" style="204" customWidth="1"/>
    <col min="13827" max="13827" width="22" style="204" customWidth="1"/>
    <col min="13828" max="13828" width="23.7109375" style="204" customWidth="1"/>
    <col min="13829" max="13829" width="16.5703125" style="204" customWidth="1"/>
    <col min="13830" max="13830" width="7" style="204" customWidth="1"/>
    <col min="13831" max="13831" width="5.5703125" style="204" customWidth="1"/>
    <col min="13832" max="13832" width="16.5703125" style="204" customWidth="1"/>
    <col min="13833" max="14075" width="11.42578125" style="204"/>
    <col min="14076" max="14076" width="32.85546875" style="204" customWidth="1"/>
    <col min="14077" max="14077" width="23.5703125" style="204" customWidth="1"/>
    <col min="14078" max="14079" width="21" style="204" customWidth="1"/>
    <col min="14080" max="14080" width="25.140625" style="204" customWidth="1"/>
    <col min="14081" max="14081" width="22.140625" style="204" customWidth="1"/>
    <col min="14082" max="14082" width="4.7109375" style="204" customWidth="1"/>
    <col min="14083" max="14083" width="22" style="204" customWidth="1"/>
    <col min="14084" max="14084" width="23.7109375" style="204" customWidth="1"/>
    <col min="14085" max="14085" width="16.5703125" style="204" customWidth="1"/>
    <col min="14086" max="14086" width="7" style="204" customWidth="1"/>
    <col min="14087" max="14087" width="5.5703125" style="204" customWidth="1"/>
    <col min="14088" max="14088" width="16.5703125" style="204" customWidth="1"/>
    <col min="14089" max="14331" width="11.42578125" style="204"/>
    <col min="14332" max="14332" width="32.85546875" style="204" customWidth="1"/>
    <col min="14333" max="14333" width="23.5703125" style="204" customWidth="1"/>
    <col min="14334" max="14335" width="21" style="204" customWidth="1"/>
    <col min="14336" max="14336" width="25.140625" style="204" customWidth="1"/>
    <col min="14337" max="14337" width="22.140625" style="204" customWidth="1"/>
    <col min="14338" max="14338" width="4.7109375" style="204" customWidth="1"/>
    <col min="14339" max="14339" width="22" style="204" customWidth="1"/>
    <col min="14340" max="14340" width="23.7109375" style="204" customWidth="1"/>
    <col min="14341" max="14341" width="16.5703125" style="204" customWidth="1"/>
    <col min="14342" max="14342" width="7" style="204" customWidth="1"/>
    <col min="14343" max="14343" width="5.5703125" style="204" customWidth="1"/>
    <col min="14344" max="14344" width="16.5703125" style="204" customWidth="1"/>
    <col min="14345" max="14587" width="11.42578125" style="204"/>
    <col min="14588" max="14588" width="32.85546875" style="204" customWidth="1"/>
    <col min="14589" max="14589" width="23.5703125" style="204" customWidth="1"/>
    <col min="14590" max="14591" width="21" style="204" customWidth="1"/>
    <col min="14592" max="14592" width="25.140625" style="204" customWidth="1"/>
    <col min="14593" max="14593" width="22.140625" style="204" customWidth="1"/>
    <col min="14594" max="14594" width="4.7109375" style="204" customWidth="1"/>
    <col min="14595" max="14595" width="22" style="204" customWidth="1"/>
    <col min="14596" max="14596" width="23.7109375" style="204" customWidth="1"/>
    <col min="14597" max="14597" width="16.5703125" style="204" customWidth="1"/>
    <col min="14598" max="14598" width="7" style="204" customWidth="1"/>
    <col min="14599" max="14599" width="5.5703125" style="204" customWidth="1"/>
    <col min="14600" max="14600" width="16.5703125" style="204" customWidth="1"/>
    <col min="14601" max="14843" width="11.42578125" style="204"/>
    <col min="14844" max="14844" width="32.85546875" style="204" customWidth="1"/>
    <col min="14845" max="14845" width="23.5703125" style="204" customWidth="1"/>
    <col min="14846" max="14847" width="21" style="204" customWidth="1"/>
    <col min="14848" max="14848" width="25.140625" style="204" customWidth="1"/>
    <col min="14849" max="14849" width="22.140625" style="204" customWidth="1"/>
    <col min="14850" max="14850" width="4.7109375" style="204" customWidth="1"/>
    <col min="14851" max="14851" width="22" style="204" customWidth="1"/>
    <col min="14852" max="14852" width="23.7109375" style="204" customWidth="1"/>
    <col min="14853" max="14853" width="16.5703125" style="204" customWidth="1"/>
    <col min="14854" max="14854" width="7" style="204" customWidth="1"/>
    <col min="14855" max="14855" width="5.5703125" style="204" customWidth="1"/>
    <col min="14856" max="14856" width="16.5703125" style="204" customWidth="1"/>
    <col min="14857" max="15099" width="11.42578125" style="204"/>
    <col min="15100" max="15100" width="32.85546875" style="204" customWidth="1"/>
    <col min="15101" max="15101" width="23.5703125" style="204" customWidth="1"/>
    <col min="15102" max="15103" width="21" style="204" customWidth="1"/>
    <col min="15104" max="15104" width="25.140625" style="204" customWidth="1"/>
    <col min="15105" max="15105" width="22.140625" style="204" customWidth="1"/>
    <col min="15106" max="15106" width="4.7109375" style="204" customWidth="1"/>
    <col min="15107" max="15107" width="22" style="204" customWidth="1"/>
    <col min="15108" max="15108" width="23.7109375" style="204" customWidth="1"/>
    <col min="15109" max="15109" width="16.5703125" style="204" customWidth="1"/>
    <col min="15110" max="15110" width="7" style="204" customWidth="1"/>
    <col min="15111" max="15111" width="5.5703125" style="204" customWidth="1"/>
    <col min="15112" max="15112" width="16.5703125" style="204" customWidth="1"/>
    <col min="15113" max="15355" width="11.42578125" style="204"/>
    <col min="15356" max="15356" width="32.85546875" style="204" customWidth="1"/>
    <col min="15357" max="15357" width="23.5703125" style="204" customWidth="1"/>
    <col min="15358" max="15359" width="21" style="204" customWidth="1"/>
    <col min="15360" max="15360" width="25.140625" style="204" customWidth="1"/>
    <col min="15361" max="15361" width="22.140625" style="204" customWidth="1"/>
    <col min="15362" max="15362" width="4.7109375" style="204" customWidth="1"/>
    <col min="15363" max="15363" width="22" style="204" customWidth="1"/>
    <col min="15364" max="15364" width="23.7109375" style="204" customWidth="1"/>
    <col min="15365" max="15365" width="16.5703125" style="204" customWidth="1"/>
    <col min="15366" max="15366" width="7" style="204" customWidth="1"/>
    <col min="15367" max="15367" width="5.5703125" style="204" customWidth="1"/>
    <col min="15368" max="15368" width="16.5703125" style="204" customWidth="1"/>
    <col min="15369" max="15611" width="11.42578125" style="204"/>
    <col min="15612" max="15612" width="32.85546875" style="204" customWidth="1"/>
    <col min="15613" max="15613" width="23.5703125" style="204" customWidth="1"/>
    <col min="15614" max="15615" width="21" style="204" customWidth="1"/>
    <col min="15616" max="15616" width="25.140625" style="204" customWidth="1"/>
    <col min="15617" max="15617" width="22.140625" style="204" customWidth="1"/>
    <col min="15618" max="15618" width="4.7109375" style="204" customWidth="1"/>
    <col min="15619" max="15619" width="22" style="204" customWidth="1"/>
    <col min="15620" max="15620" width="23.7109375" style="204" customWidth="1"/>
    <col min="15621" max="15621" width="16.5703125" style="204" customWidth="1"/>
    <col min="15622" max="15622" width="7" style="204" customWidth="1"/>
    <col min="15623" max="15623" width="5.5703125" style="204" customWidth="1"/>
    <col min="15624" max="15624" width="16.5703125" style="204" customWidth="1"/>
    <col min="15625" max="15867" width="11.42578125" style="204"/>
    <col min="15868" max="15868" width="32.85546875" style="204" customWidth="1"/>
    <col min="15869" max="15869" width="23.5703125" style="204" customWidth="1"/>
    <col min="15870" max="15871" width="21" style="204" customWidth="1"/>
    <col min="15872" max="15872" width="25.140625" style="204" customWidth="1"/>
    <col min="15873" max="15873" width="22.140625" style="204" customWidth="1"/>
    <col min="15874" max="15874" width="4.7109375" style="204" customWidth="1"/>
    <col min="15875" max="15875" width="22" style="204" customWidth="1"/>
    <col min="15876" max="15876" width="23.7109375" style="204" customWidth="1"/>
    <col min="15877" max="15877" width="16.5703125" style="204" customWidth="1"/>
    <col min="15878" max="15878" width="7" style="204" customWidth="1"/>
    <col min="15879" max="15879" width="5.5703125" style="204" customWidth="1"/>
    <col min="15880" max="15880" width="16.5703125" style="204" customWidth="1"/>
    <col min="15881" max="16123" width="11.42578125" style="204"/>
    <col min="16124" max="16124" width="32.85546875" style="204" customWidth="1"/>
    <col min="16125" max="16125" width="23.5703125" style="204" customWidth="1"/>
    <col min="16126" max="16127" width="21" style="204" customWidth="1"/>
    <col min="16128" max="16128" width="25.140625" style="204" customWidth="1"/>
    <col min="16129" max="16129" width="22.140625" style="204" customWidth="1"/>
    <col min="16130" max="16130" width="4.7109375" style="204" customWidth="1"/>
    <col min="16131" max="16131" width="22" style="204" customWidth="1"/>
    <col min="16132" max="16132" width="23.7109375" style="204" customWidth="1"/>
    <col min="16133" max="16133" width="16.5703125" style="204" customWidth="1"/>
    <col min="16134" max="16134" width="7" style="204" customWidth="1"/>
    <col min="16135" max="16135" width="5.5703125" style="204" customWidth="1"/>
    <col min="16136" max="16136" width="16.5703125" style="204" customWidth="1"/>
    <col min="16137" max="16384" width="11.42578125" style="204"/>
  </cols>
  <sheetData>
    <row r="2" spans="1:11" s="197" customFormat="1" ht="12.75" customHeight="1">
      <c r="A2" s="195" t="s">
        <v>45</v>
      </c>
      <c r="B2" s="196">
        <v>1</v>
      </c>
      <c r="C2" s="717" t="e">
        <f>VLOOKUP(B2,Conformación!$A$5:$N$139,2,FALSE)</f>
        <v>#N/A</v>
      </c>
      <c r="D2" s="717"/>
      <c r="F2"/>
      <c r="G2"/>
      <c r="H2"/>
      <c r="I2" s="198"/>
      <c r="J2" s="198"/>
    </row>
    <row r="3" spans="1:11" s="199" customFormat="1" ht="12.75" customHeight="1">
      <c r="A3" s="195"/>
      <c r="B3" s="195"/>
      <c r="C3" s="718" t="e">
        <f>VLOOKUP(B2,Conformación!$A$5:$N$139,4,FALSE)</f>
        <v>#N/A</v>
      </c>
      <c r="D3" s="718"/>
      <c r="F3"/>
      <c r="G3"/>
      <c r="H3"/>
      <c r="I3" s="200"/>
      <c r="J3" s="200"/>
      <c r="K3" s="201"/>
    </row>
    <row r="4" spans="1:11" s="197" customFormat="1">
      <c r="A4" s="195"/>
      <c r="B4" s="195"/>
      <c r="C4" s="718"/>
      <c r="D4" s="718"/>
      <c r="F4"/>
      <c r="G4"/>
      <c r="H4"/>
      <c r="I4" s="202"/>
      <c r="J4" s="202"/>
      <c r="K4" s="203"/>
    </row>
    <row r="5" spans="1:11">
      <c r="F5" s="205"/>
      <c r="G5" s="205"/>
      <c r="H5" s="205"/>
      <c r="I5" s="205"/>
      <c r="J5" s="205"/>
      <c r="K5" s="205"/>
    </row>
    <row r="6" spans="1:11">
      <c r="A6" s="318" t="s">
        <v>318</v>
      </c>
      <c r="B6" s="318" t="s">
        <v>319</v>
      </c>
      <c r="C6" s="318"/>
      <c r="D6" s="318" t="s">
        <v>320</v>
      </c>
      <c r="E6"/>
      <c r="F6"/>
      <c r="G6"/>
      <c r="H6"/>
      <c r="I6" s="205"/>
      <c r="J6" s="205"/>
      <c r="K6" s="205"/>
    </row>
    <row r="7" spans="1:11">
      <c r="A7" s="318" t="s">
        <v>264</v>
      </c>
      <c r="B7" s="266" t="s">
        <v>321</v>
      </c>
      <c r="C7" s="267"/>
      <c r="D7" s="271"/>
      <c r="E7"/>
      <c r="F7"/>
      <c r="G7"/>
      <c r="H7"/>
      <c r="I7" s="205"/>
      <c r="J7" s="205"/>
      <c r="K7" s="205"/>
    </row>
    <row r="8" spans="1:11">
      <c r="A8" s="318" t="s">
        <v>265</v>
      </c>
      <c r="B8" s="266" t="s">
        <v>322</v>
      </c>
      <c r="C8" s="267"/>
      <c r="D8" s="271"/>
      <c r="E8"/>
      <c r="F8"/>
      <c r="G8"/>
      <c r="H8"/>
      <c r="I8" s="205"/>
      <c r="J8" s="206"/>
      <c r="K8" s="205"/>
    </row>
    <row r="9" spans="1:11">
      <c r="A9" s="318" t="s">
        <v>266</v>
      </c>
      <c r="B9" s="266" t="s">
        <v>323</v>
      </c>
      <c r="C9" s="267"/>
      <c r="D9" s="271"/>
      <c r="E9"/>
      <c r="F9"/>
      <c r="G9"/>
      <c r="H9"/>
      <c r="I9" s="205"/>
      <c r="J9" s="205"/>
      <c r="K9" s="205"/>
    </row>
    <row r="10" spans="1:11">
      <c r="A10" s="318" t="s">
        <v>267</v>
      </c>
      <c r="B10" s="266" t="s">
        <v>324</v>
      </c>
      <c r="C10" s="267"/>
      <c r="D10" s="271"/>
      <c r="E10"/>
      <c r="F10"/>
      <c r="G10"/>
      <c r="H10"/>
    </row>
    <row r="11" spans="1:11">
      <c r="A11" s="267"/>
      <c r="B11" s="268" t="s">
        <v>325</v>
      </c>
      <c r="C11" s="267"/>
      <c r="D11" s="272">
        <f>+D8+D9</f>
        <v>0</v>
      </c>
      <c r="E11"/>
      <c r="F11"/>
      <c r="G11"/>
      <c r="H11"/>
    </row>
    <row r="12" spans="1:11">
      <c r="A12" s="267"/>
      <c r="B12" s="268" t="s">
        <v>326</v>
      </c>
      <c r="C12" s="267"/>
      <c r="D12" s="272">
        <f>SUM(D7:D10)</f>
        <v>0</v>
      </c>
      <c r="E12"/>
      <c r="F12"/>
      <c r="G12"/>
      <c r="H12"/>
    </row>
    <row r="13" spans="1:11">
      <c r="A13" s="783"/>
      <c r="B13" s="783"/>
      <c r="C13" s="783"/>
      <c r="D13" s="783"/>
      <c r="E13"/>
      <c r="F13"/>
      <c r="G13"/>
      <c r="H13"/>
    </row>
    <row r="14" spans="1:11">
      <c r="A14" s="318" t="s">
        <v>318</v>
      </c>
      <c r="B14" s="318" t="s">
        <v>319</v>
      </c>
      <c r="C14" s="318"/>
      <c r="D14" s="318" t="s">
        <v>320</v>
      </c>
      <c r="E14"/>
      <c r="F14"/>
      <c r="G14"/>
      <c r="H14"/>
    </row>
    <row r="15" spans="1:11">
      <c r="A15" s="318" t="s">
        <v>268</v>
      </c>
      <c r="B15" s="266" t="s">
        <v>327</v>
      </c>
      <c r="C15" s="267"/>
      <c r="D15" s="271"/>
      <c r="E15"/>
      <c r="F15"/>
      <c r="G15"/>
      <c r="H15"/>
    </row>
    <row r="16" spans="1:11">
      <c r="A16" s="318" t="s">
        <v>328</v>
      </c>
      <c r="B16" s="266" t="s">
        <v>329</v>
      </c>
      <c r="C16" s="267"/>
      <c r="D16" s="271"/>
      <c r="E16"/>
      <c r="F16"/>
      <c r="G16"/>
      <c r="H16"/>
    </row>
    <row r="17" spans="1:13">
      <c r="A17" s="269" t="s">
        <v>330</v>
      </c>
      <c r="B17" s="266" t="s">
        <v>331</v>
      </c>
      <c r="C17" s="267"/>
      <c r="D17" s="271"/>
      <c r="E17"/>
      <c r="F17"/>
      <c r="G17"/>
      <c r="H17"/>
    </row>
    <row r="18" spans="1:13">
      <c r="A18" s="267"/>
      <c r="B18" s="270" t="s">
        <v>332</v>
      </c>
      <c r="C18" s="267"/>
      <c r="D18" s="272">
        <f>SUM(D16:D17)</f>
        <v>0</v>
      </c>
      <c r="E18"/>
      <c r="F18"/>
      <c r="G18"/>
      <c r="H18"/>
      <c r="I18" s="205"/>
      <c r="J18" s="205"/>
      <c r="K18" s="205"/>
    </row>
    <row r="19" spans="1:13">
      <c r="A19" s="783"/>
      <c r="B19" s="783"/>
      <c r="C19" s="783"/>
      <c r="D19" s="783"/>
      <c r="E19"/>
      <c r="F19"/>
      <c r="G19"/>
      <c r="H19"/>
      <c r="I19" s="205"/>
      <c r="J19" s="205"/>
      <c r="K19" s="205"/>
    </row>
    <row r="20" spans="1:13">
      <c r="A20" s="318" t="s">
        <v>318</v>
      </c>
      <c r="B20" s="318" t="s">
        <v>319</v>
      </c>
      <c r="C20" s="318"/>
      <c r="D20" s="318" t="s">
        <v>320</v>
      </c>
      <c r="E20"/>
      <c r="F20"/>
      <c r="G20"/>
      <c r="H20"/>
      <c r="I20" s="205"/>
      <c r="J20" s="206"/>
      <c r="K20" s="205"/>
    </row>
    <row r="21" spans="1:13">
      <c r="A21" s="269" t="s">
        <v>269</v>
      </c>
      <c r="B21" s="266" t="s">
        <v>333</v>
      </c>
      <c r="C21" s="267"/>
      <c r="D21" s="272"/>
      <c r="E21"/>
      <c r="F21"/>
      <c r="G21"/>
      <c r="H21"/>
      <c r="I21" s="205"/>
      <c r="J21" s="205"/>
      <c r="K21" s="205"/>
    </row>
    <row r="22" spans="1:13">
      <c r="A22" s="783"/>
      <c r="B22" s="783"/>
      <c r="C22" s="783"/>
      <c r="D22" s="783"/>
      <c r="E22"/>
      <c r="F22"/>
      <c r="G22"/>
      <c r="H22"/>
      <c r="I22" s="205"/>
      <c r="J22" s="205"/>
      <c r="K22" s="205"/>
    </row>
    <row r="23" spans="1:13" ht="15">
      <c r="A23" s="604" t="s">
        <v>334</v>
      </c>
      <c r="B23" s="604"/>
      <c r="C23" s="267"/>
      <c r="D23" s="273">
        <f>+D12+D18+D21</f>
        <v>0</v>
      </c>
      <c r="E23"/>
      <c r="F23"/>
      <c r="G23"/>
      <c r="H23"/>
      <c r="I23" s="205"/>
      <c r="J23" s="205"/>
      <c r="K23" s="205"/>
    </row>
    <row r="24" spans="1:13">
      <c r="A24"/>
      <c r="B24"/>
      <c r="C24"/>
      <c r="D24"/>
      <c r="E24"/>
      <c r="F24"/>
      <c r="G24"/>
      <c r="H24"/>
      <c r="I24" s="205"/>
      <c r="J24" s="205"/>
      <c r="K24" s="205"/>
    </row>
    <row r="25" spans="1:13">
      <c r="A25"/>
      <c r="B25"/>
      <c r="C25"/>
      <c r="D25"/>
      <c r="E25"/>
      <c r="F25"/>
      <c r="G25"/>
      <c r="H25"/>
      <c r="I25" s="205"/>
      <c r="J25" s="205"/>
      <c r="K25" s="205"/>
    </row>
    <row r="26" spans="1:13" s="197" customFormat="1" ht="15" customHeight="1">
      <c r="A26" s="195" t="str">
        <f>+$A$2</f>
        <v>OFERENTE</v>
      </c>
      <c r="B26" s="196">
        <v>2</v>
      </c>
      <c r="C26" s="717" t="e">
        <f>VLOOKUP(B26,Conformación!$A$5:$N$139,2,FALSE)</f>
        <v>#N/A</v>
      </c>
      <c r="D26" s="717"/>
      <c r="E26" s="204"/>
      <c r="F26" s="204"/>
      <c r="G26" s="244"/>
      <c r="H26" s="204"/>
      <c r="I26" s="204"/>
      <c r="J26" s="204"/>
      <c r="K26" s="204"/>
      <c r="L26" s="204"/>
      <c r="M26" s="204"/>
    </row>
    <row r="27" spans="1:13" s="197" customFormat="1">
      <c r="A27" s="195"/>
      <c r="B27" s="195"/>
      <c r="C27" s="718" t="e">
        <f>VLOOKUP(B26,Conformación!$A$5:$N$139,4,FALSE)</f>
        <v>#N/A</v>
      </c>
      <c r="D27" s="718"/>
      <c r="E27" s="204"/>
      <c r="F27" s="204"/>
      <c r="G27" s="204"/>
      <c r="H27" s="204"/>
      <c r="I27" s="204"/>
      <c r="J27" s="204"/>
      <c r="K27" s="204"/>
      <c r="L27" s="204"/>
      <c r="M27" s="204"/>
    </row>
    <row r="28" spans="1:13" s="197" customFormat="1" ht="13.5" customHeight="1">
      <c r="A28" s="195"/>
      <c r="B28" s="195"/>
      <c r="C28" s="718"/>
      <c r="D28" s="718"/>
      <c r="E28" s="204"/>
      <c r="F28" s="204"/>
      <c r="G28" s="204"/>
      <c r="H28" s="245"/>
      <c r="I28" s="204"/>
      <c r="J28" s="204"/>
      <c r="K28" s="204"/>
      <c r="L28" s="204"/>
      <c r="M28" s="204"/>
    </row>
    <row r="29" spans="1:13">
      <c r="H29" s="245"/>
      <c r="J29" s="245"/>
    </row>
    <row r="30" spans="1:13">
      <c r="A30" s="318" t="s">
        <v>318</v>
      </c>
      <c r="B30" s="318" t="s">
        <v>319</v>
      </c>
      <c r="C30" s="318"/>
      <c r="D30" s="318" t="s">
        <v>320</v>
      </c>
      <c r="E30"/>
      <c r="F30"/>
      <c r="G30"/>
      <c r="H30"/>
    </row>
    <row r="31" spans="1:13">
      <c r="A31" s="318" t="s">
        <v>264</v>
      </c>
      <c r="B31" s="266" t="s">
        <v>321</v>
      </c>
      <c r="C31" s="267"/>
      <c r="D31" s="271"/>
      <c r="E31"/>
      <c r="F31"/>
      <c r="G31"/>
      <c r="H31"/>
    </row>
    <row r="32" spans="1:13">
      <c r="A32" s="318" t="s">
        <v>265</v>
      </c>
      <c r="B32" s="266" t="s">
        <v>322</v>
      </c>
      <c r="C32" s="267"/>
      <c r="D32" s="271"/>
      <c r="E32"/>
      <c r="F32"/>
      <c r="G32"/>
      <c r="H32"/>
    </row>
    <row r="33" spans="1:10">
      <c r="A33" s="318" t="s">
        <v>266</v>
      </c>
      <c r="B33" s="266" t="s">
        <v>323</v>
      </c>
      <c r="C33" s="267"/>
      <c r="D33" s="271"/>
      <c r="E33"/>
      <c r="F33"/>
      <c r="G33"/>
      <c r="H33"/>
    </row>
    <row r="34" spans="1:10">
      <c r="A34" s="318" t="s">
        <v>267</v>
      </c>
      <c r="B34" s="266" t="s">
        <v>324</v>
      </c>
      <c r="C34" s="267"/>
      <c r="D34" s="271"/>
      <c r="E34"/>
      <c r="F34"/>
      <c r="G34"/>
      <c r="H34"/>
    </row>
    <row r="35" spans="1:10">
      <c r="A35" s="267"/>
      <c r="B35" s="268" t="s">
        <v>325</v>
      </c>
      <c r="C35" s="267"/>
      <c r="D35" s="272">
        <f>+D32+D33</f>
        <v>0</v>
      </c>
      <c r="E35"/>
      <c r="F35"/>
      <c r="G35"/>
      <c r="H35"/>
    </row>
    <row r="36" spans="1:10">
      <c r="A36" s="267"/>
      <c r="B36" s="268" t="s">
        <v>326</v>
      </c>
      <c r="C36" s="267"/>
      <c r="D36" s="272">
        <f>SUM(D31:D34)</f>
        <v>0</v>
      </c>
      <c r="E36"/>
      <c r="F36"/>
      <c r="G36"/>
      <c r="H36"/>
    </row>
    <row r="37" spans="1:10">
      <c r="A37" s="783"/>
      <c r="B37" s="783"/>
      <c r="C37" s="783"/>
      <c r="D37" s="783"/>
      <c r="E37"/>
      <c r="F37"/>
      <c r="G37"/>
      <c r="H37"/>
    </row>
    <row r="38" spans="1:10">
      <c r="A38" s="318" t="s">
        <v>318</v>
      </c>
      <c r="B38" s="318" t="s">
        <v>319</v>
      </c>
      <c r="C38" s="318"/>
      <c r="D38" s="318" t="s">
        <v>320</v>
      </c>
      <c r="E38"/>
      <c r="F38"/>
      <c r="G38"/>
      <c r="H38"/>
    </row>
    <row r="39" spans="1:10">
      <c r="A39" s="318" t="s">
        <v>268</v>
      </c>
      <c r="B39" s="266" t="s">
        <v>327</v>
      </c>
      <c r="C39" s="267"/>
      <c r="D39" s="271"/>
      <c r="E39"/>
      <c r="F39"/>
      <c r="G39"/>
      <c r="H39"/>
    </row>
    <row r="40" spans="1:10">
      <c r="A40" s="318" t="s">
        <v>328</v>
      </c>
      <c r="B40" s="266" t="s">
        <v>329</v>
      </c>
      <c r="C40" s="267"/>
      <c r="D40" s="271"/>
      <c r="E40"/>
      <c r="F40"/>
      <c r="G40"/>
      <c r="H40"/>
    </row>
    <row r="41" spans="1:10">
      <c r="A41" s="269" t="s">
        <v>330</v>
      </c>
      <c r="B41" s="266" t="s">
        <v>331</v>
      </c>
      <c r="C41" s="267"/>
      <c r="D41" s="271"/>
      <c r="E41"/>
      <c r="F41"/>
      <c r="G41"/>
      <c r="H41"/>
    </row>
    <row r="42" spans="1:10">
      <c r="A42" s="267"/>
      <c r="B42" s="270" t="s">
        <v>332</v>
      </c>
      <c r="C42" s="267"/>
      <c r="D42" s="272">
        <f>SUM(D40:D41)</f>
        <v>0</v>
      </c>
      <c r="E42"/>
      <c r="F42"/>
      <c r="G42"/>
      <c r="H42"/>
    </row>
    <row r="43" spans="1:10">
      <c r="A43" s="783"/>
      <c r="B43" s="783"/>
      <c r="C43" s="783"/>
      <c r="D43" s="783"/>
      <c r="E43"/>
      <c r="F43"/>
      <c r="G43"/>
      <c r="H43"/>
    </row>
    <row r="44" spans="1:10">
      <c r="A44" s="318" t="s">
        <v>318</v>
      </c>
      <c r="B44" s="318" t="s">
        <v>319</v>
      </c>
      <c r="C44" s="318"/>
      <c r="D44" s="318" t="s">
        <v>320</v>
      </c>
      <c r="E44"/>
      <c r="F44"/>
      <c r="G44"/>
      <c r="H44"/>
    </row>
    <row r="45" spans="1:10">
      <c r="A45" s="269" t="s">
        <v>269</v>
      </c>
      <c r="B45" s="266" t="s">
        <v>333</v>
      </c>
      <c r="C45" s="267"/>
      <c r="D45" s="272"/>
      <c r="E45"/>
      <c r="F45"/>
      <c r="G45"/>
      <c r="H45"/>
      <c r="J45" s="245"/>
    </row>
    <row r="46" spans="1:10">
      <c r="A46" s="783"/>
      <c r="B46" s="783"/>
      <c r="C46" s="783"/>
      <c r="D46" s="783"/>
      <c r="E46"/>
      <c r="F46"/>
      <c r="G46"/>
      <c r="H46"/>
      <c r="J46" s="248"/>
    </row>
    <row r="47" spans="1:10" ht="15">
      <c r="A47" s="604" t="s">
        <v>334</v>
      </c>
      <c r="B47" s="604"/>
      <c r="C47" s="267"/>
      <c r="D47" s="273">
        <f>+D36+D42+D45</f>
        <v>0</v>
      </c>
      <c r="E47"/>
      <c r="F47"/>
      <c r="G47"/>
      <c r="H47"/>
      <c r="J47" s="248"/>
    </row>
    <row r="48" spans="1:10">
      <c r="A48"/>
      <c r="B48"/>
      <c r="C48"/>
      <c r="D48"/>
      <c r="E48"/>
      <c r="F48"/>
      <c r="G48"/>
      <c r="H48"/>
    </row>
    <row r="49" spans="1:13" s="197" customFormat="1" ht="20.25" customHeight="1">
      <c r="A49" s="195" t="str">
        <f>+$A$2</f>
        <v>OFERENTE</v>
      </c>
      <c r="B49" s="196">
        <v>3</v>
      </c>
      <c r="C49" s="717" t="str">
        <f>VLOOKUP(B49,Conformación!$A$5:$N$139,2,FALSE)</f>
        <v>CONSORCIO INTRA</v>
      </c>
      <c r="D49" s="717"/>
      <c r="E49" s="204"/>
      <c r="F49"/>
      <c r="G49"/>
      <c r="H49"/>
      <c r="I49" s="204"/>
      <c r="J49" s="204"/>
      <c r="K49" s="204"/>
      <c r="L49" s="204"/>
      <c r="M49" s="204"/>
    </row>
    <row r="50" spans="1:13" s="197" customFormat="1">
      <c r="A50" s="195"/>
      <c r="B50" s="195"/>
      <c r="C50" s="718" t="str">
        <f>VLOOKUP(B49,Conformación!$A$5:$N$139,4,FALSE)</f>
        <v xml:space="preserve">(Luis Rafael Castillo Vargas 60% - JORGE HEDDY MENESES RENGIFO 40% -  0%- 0%- 0%) </v>
      </c>
      <c r="D50" s="718"/>
      <c r="E50" s="204"/>
      <c r="F50"/>
      <c r="G50"/>
      <c r="H50"/>
      <c r="I50" s="204"/>
      <c r="J50" s="245"/>
      <c r="K50" s="204"/>
      <c r="L50" s="204"/>
      <c r="M50" s="204"/>
    </row>
    <row r="51" spans="1:13" s="197" customFormat="1" ht="13.5" customHeight="1">
      <c r="A51" s="195"/>
      <c r="B51" s="195"/>
      <c r="C51" s="718"/>
      <c r="D51" s="718"/>
      <c r="E51" s="204"/>
      <c r="F51"/>
      <c r="G51"/>
      <c r="H51"/>
      <c r="I51" s="204"/>
      <c r="J51" s="204"/>
      <c r="K51" s="204"/>
      <c r="L51" s="204"/>
      <c r="M51" s="204"/>
    </row>
    <row r="53" spans="1:13">
      <c r="A53" s="318" t="s">
        <v>318</v>
      </c>
      <c r="B53" s="318" t="s">
        <v>319</v>
      </c>
      <c r="C53" s="318"/>
      <c r="D53" s="318" t="s">
        <v>320</v>
      </c>
      <c r="E53"/>
      <c r="F53"/>
      <c r="G53"/>
      <c r="H53"/>
    </row>
    <row r="54" spans="1:13">
      <c r="A54" s="318" t="s">
        <v>264</v>
      </c>
      <c r="B54" s="266" t="s">
        <v>321</v>
      </c>
      <c r="C54" s="267"/>
      <c r="D54" s="271"/>
      <c r="E54"/>
      <c r="F54"/>
      <c r="G54"/>
      <c r="H54"/>
    </row>
    <row r="55" spans="1:13">
      <c r="A55" s="318" t="s">
        <v>265</v>
      </c>
      <c r="B55" s="266" t="s">
        <v>322</v>
      </c>
      <c r="C55" s="267"/>
      <c r="D55" s="292"/>
      <c r="E55"/>
      <c r="F55"/>
      <c r="G55"/>
      <c r="H55"/>
    </row>
    <row r="56" spans="1:13">
      <c r="A56" s="318" t="s">
        <v>266</v>
      </c>
      <c r="B56" s="266" t="s">
        <v>323</v>
      </c>
      <c r="C56" s="267"/>
      <c r="D56" s="292"/>
      <c r="E56"/>
      <c r="F56"/>
      <c r="G56"/>
      <c r="H56"/>
    </row>
    <row r="57" spans="1:13">
      <c r="A57" s="318" t="s">
        <v>267</v>
      </c>
      <c r="B57" s="266" t="s">
        <v>324</v>
      </c>
      <c r="C57" s="267"/>
      <c r="D57" s="292"/>
      <c r="E57"/>
      <c r="F57"/>
      <c r="G57"/>
      <c r="H57"/>
    </row>
    <row r="58" spans="1:13">
      <c r="A58" s="267"/>
      <c r="B58" s="268" t="s">
        <v>325</v>
      </c>
      <c r="C58" s="267"/>
      <c r="D58" s="293">
        <f>+D55+D56</f>
        <v>0</v>
      </c>
      <c r="E58"/>
      <c r="F58"/>
      <c r="G58"/>
      <c r="H58"/>
    </row>
    <row r="59" spans="1:13">
      <c r="A59" s="267"/>
      <c r="B59" s="268" t="s">
        <v>326</v>
      </c>
      <c r="C59" s="267"/>
      <c r="D59" s="272">
        <f>SUM(D54:D57)</f>
        <v>0</v>
      </c>
      <c r="E59"/>
      <c r="F59"/>
      <c r="G59"/>
      <c r="H59"/>
    </row>
    <row r="60" spans="1:13">
      <c r="A60" s="783"/>
      <c r="B60" s="783"/>
      <c r="C60" s="783"/>
      <c r="D60" s="783"/>
      <c r="E60"/>
      <c r="F60"/>
      <c r="G60"/>
      <c r="H60"/>
    </row>
    <row r="61" spans="1:13">
      <c r="A61" s="318" t="s">
        <v>318</v>
      </c>
      <c r="B61" s="318" t="s">
        <v>319</v>
      </c>
      <c r="C61" s="318"/>
      <c r="D61" s="318" t="s">
        <v>320</v>
      </c>
      <c r="E61"/>
      <c r="F61"/>
      <c r="G61"/>
      <c r="H61"/>
    </row>
    <row r="62" spans="1:13">
      <c r="A62" s="318" t="s">
        <v>268</v>
      </c>
      <c r="B62" s="266" t="s">
        <v>327</v>
      </c>
      <c r="C62" s="267"/>
      <c r="D62" s="292"/>
      <c r="E62"/>
      <c r="F62"/>
      <c r="G62"/>
      <c r="H62"/>
      <c r="J62" s="197"/>
    </row>
    <row r="63" spans="1:13">
      <c r="A63" s="318" t="s">
        <v>328</v>
      </c>
      <c r="B63" s="266" t="s">
        <v>329</v>
      </c>
      <c r="C63" s="267"/>
      <c r="D63" s="292"/>
      <c r="E63"/>
      <c r="F63"/>
      <c r="G63"/>
      <c r="H63"/>
    </row>
    <row r="64" spans="1:13">
      <c r="A64" s="269" t="s">
        <v>330</v>
      </c>
      <c r="B64" s="266" t="s">
        <v>331</v>
      </c>
      <c r="C64" s="267"/>
      <c r="D64" s="292"/>
      <c r="E64"/>
      <c r="F64"/>
      <c r="G64"/>
      <c r="H64"/>
      <c r="J64" s="245"/>
    </row>
    <row r="65" spans="1:13">
      <c r="A65" s="267"/>
      <c r="B65" s="270" t="s">
        <v>332</v>
      </c>
      <c r="C65" s="267"/>
      <c r="D65" s="293">
        <f>SUM(D63:D64)</f>
        <v>0</v>
      </c>
      <c r="E65"/>
      <c r="F65"/>
      <c r="G65"/>
      <c r="H65"/>
    </row>
    <row r="66" spans="1:13">
      <c r="A66" s="783"/>
      <c r="B66" s="783"/>
      <c r="C66" s="783"/>
      <c r="D66" s="783"/>
      <c r="E66"/>
      <c r="F66"/>
      <c r="G66"/>
      <c r="H66"/>
    </row>
    <row r="67" spans="1:13">
      <c r="A67" s="318" t="s">
        <v>318</v>
      </c>
      <c r="B67" s="318" t="s">
        <v>319</v>
      </c>
      <c r="C67" s="318"/>
      <c r="D67" s="318" t="s">
        <v>320</v>
      </c>
      <c r="E67"/>
      <c r="F67"/>
      <c r="G67"/>
      <c r="H67"/>
      <c r="J67" s="248"/>
    </row>
    <row r="68" spans="1:13">
      <c r="A68" s="269" t="s">
        <v>269</v>
      </c>
      <c r="B68" s="266" t="s">
        <v>333</v>
      </c>
      <c r="C68" s="267"/>
      <c r="D68" s="272"/>
      <c r="E68"/>
      <c r="F68"/>
      <c r="G68"/>
      <c r="H68"/>
      <c r="J68" s="248"/>
    </row>
    <row r="69" spans="1:13">
      <c r="A69" s="783"/>
      <c r="B69" s="783"/>
      <c r="C69" s="783"/>
      <c r="D69" s="783"/>
      <c r="E69"/>
      <c r="F69"/>
      <c r="G69"/>
      <c r="H69"/>
    </row>
    <row r="70" spans="1:13" ht="15">
      <c r="A70" s="604" t="s">
        <v>334</v>
      </c>
      <c r="B70" s="604"/>
      <c r="C70" s="267"/>
      <c r="D70" s="273">
        <f>+D59+D65+D68</f>
        <v>0</v>
      </c>
      <c r="E70"/>
      <c r="F70"/>
      <c r="G70"/>
      <c r="H70"/>
      <c r="J70" s="248"/>
      <c r="K70" s="197"/>
    </row>
    <row r="71" spans="1:13">
      <c r="A71"/>
      <c r="B71"/>
      <c r="C71"/>
      <c r="D71"/>
      <c r="E71"/>
      <c r="F71"/>
      <c r="G71"/>
      <c r="H71"/>
    </row>
    <row r="72" spans="1:13" s="197" customFormat="1" ht="25.5" hidden="1">
      <c r="A72" s="195" t="str">
        <f>+$A$2</f>
        <v>OFERENTE</v>
      </c>
      <c r="B72" s="196">
        <v>4</v>
      </c>
      <c r="C72" s="717" t="str">
        <f>VLOOKUP(B72,Conformación!$A$5:$N$139,2,FALSE)</f>
        <v xml:space="preserve">CONSORCIO INTRADOMICILIARIAS 2018 </v>
      </c>
      <c r="D72" s="717"/>
      <c r="E72" s="204"/>
      <c r="F72"/>
      <c r="G72"/>
      <c r="H72"/>
      <c r="I72" s="204"/>
      <c r="J72" s="204"/>
      <c r="K72" s="204"/>
      <c r="L72" s="204"/>
      <c r="M72" s="204"/>
    </row>
    <row r="73" spans="1:13" s="197" customFormat="1" hidden="1">
      <c r="A73" s="195"/>
      <c r="B73" s="195"/>
      <c r="C73" s="718" t="str">
        <f>VLOOKUP(B72,Conformación!$A$5:$N$139,4,FALSE)</f>
        <v xml:space="preserve">(WILLIAM CARDONA OLMOS SAS 30% - William Cardona Olmos 70% -  0%- 0%- 0%) </v>
      </c>
      <c r="D73" s="718"/>
      <c r="E73" s="204"/>
      <c r="F73"/>
      <c r="G73"/>
      <c r="H73"/>
      <c r="I73" s="204"/>
      <c r="J73" s="245"/>
      <c r="K73" s="204"/>
      <c r="L73" s="204"/>
      <c r="M73" s="204"/>
    </row>
    <row r="74" spans="1:13" s="197" customFormat="1" ht="13.5" hidden="1" customHeight="1">
      <c r="A74" s="195"/>
      <c r="B74" s="195"/>
      <c r="C74" s="718"/>
      <c r="D74" s="718"/>
      <c r="E74" s="204"/>
      <c r="F74"/>
      <c r="G74"/>
      <c r="H74"/>
      <c r="I74" s="204"/>
      <c r="J74" s="204"/>
      <c r="K74" s="204"/>
      <c r="L74" s="204"/>
      <c r="M74" s="204"/>
    </row>
    <row r="75" spans="1:13" hidden="1"/>
    <row r="76" spans="1:13" hidden="1">
      <c r="A76" s="318" t="s">
        <v>318</v>
      </c>
      <c r="B76" s="318" t="s">
        <v>319</v>
      </c>
      <c r="C76" s="318"/>
      <c r="D76" s="318" t="s">
        <v>320</v>
      </c>
      <c r="E76"/>
      <c r="F76"/>
      <c r="G76"/>
      <c r="H76"/>
    </row>
    <row r="77" spans="1:13" hidden="1">
      <c r="A77" s="318" t="s">
        <v>264</v>
      </c>
      <c r="B77" s="266" t="s">
        <v>321</v>
      </c>
      <c r="C77" s="267"/>
      <c r="D77" s="292">
        <v>1</v>
      </c>
      <c r="E77"/>
      <c r="F77"/>
      <c r="G77"/>
      <c r="H77"/>
    </row>
    <row r="78" spans="1:13" hidden="1">
      <c r="A78" s="318" t="s">
        <v>265</v>
      </c>
      <c r="B78" s="266" t="s">
        <v>322</v>
      </c>
      <c r="C78" s="267"/>
      <c r="D78" s="292">
        <v>0.33500000000000002</v>
      </c>
      <c r="E78"/>
      <c r="F78"/>
      <c r="G78"/>
      <c r="H78"/>
    </row>
    <row r="79" spans="1:13" hidden="1">
      <c r="A79" s="318" t="s">
        <v>266</v>
      </c>
      <c r="B79" s="266" t="s">
        <v>323</v>
      </c>
      <c r="C79" s="267"/>
      <c r="D79" s="292">
        <v>0.18729999999999999</v>
      </c>
      <c r="E79"/>
      <c r="F79"/>
      <c r="G79"/>
      <c r="H79"/>
    </row>
    <row r="80" spans="1:13" hidden="1">
      <c r="A80" s="318" t="s">
        <v>267</v>
      </c>
      <c r="B80" s="266" t="s">
        <v>324</v>
      </c>
      <c r="C80" s="267"/>
      <c r="D80" s="292">
        <v>0.03</v>
      </c>
      <c r="E80"/>
      <c r="F80"/>
      <c r="G80"/>
      <c r="H80"/>
    </row>
    <row r="81" spans="1:13" hidden="1">
      <c r="A81" s="267"/>
      <c r="B81" s="268" t="s">
        <v>325</v>
      </c>
      <c r="C81" s="267"/>
      <c r="D81" s="293">
        <f>+D78+D79</f>
        <v>0.52229999999999999</v>
      </c>
      <c r="E81"/>
      <c r="F81"/>
      <c r="G81"/>
      <c r="H81"/>
    </row>
    <row r="82" spans="1:13" hidden="1">
      <c r="A82" s="267"/>
      <c r="B82" s="268" t="s">
        <v>326</v>
      </c>
      <c r="C82" s="267"/>
      <c r="D82" s="293">
        <f>SUM(D77:D80)</f>
        <v>1.5523</v>
      </c>
      <c r="E82"/>
      <c r="F82"/>
      <c r="G82"/>
      <c r="H82"/>
    </row>
    <row r="83" spans="1:13" hidden="1">
      <c r="A83" s="783"/>
      <c r="B83" s="783"/>
      <c r="C83" s="783"/>
      <c r="D83" s="783"/>
      <c r="E83"/>
      <c r="F83"/>
      <c r="G83"/>
      <c r="H83"/>
    </row>
    <row r="84" spans="1:13" hidden="1">
      <c r="A84" s="318" t="s">
        <v>318</v>
      </c>
      <c r="B84" s="318" t="s">
        <v>319</v>
      </c>
      <c r="C84" s="318"/>
      <c r="D84" s="318" t="s">
        <v>320</v>
      </c>
      <c r="E84"/>
      <c r="F84"/>
      <c r="G84"/>
      <c r="H84"/>
    </row>
    <row r="85" spans="1:13" hidden="1">
      <c r="A85" s="318" t="s">
        <v>268</v>
      </c>
      <c r="B85" s="266" t="s">
        <v>327</v>
      </c>
      <c r="C85" s="267"/>
      <c r="D85" s="292">
        <v>0.1777</v>
      </c>
      <c r="E85"/>
      <c r="F85"/>
      <c r="G85"/>
      <c r="H85"/>
    </row>
    <row r="86" spans="1:13" hidden="1">
      <c r="A86" s="318" t="s">
        <v>328</v>
      </c>
      <c r="B86" s="266" t="s">
        <v>329</v>
      </c>
      <c r="C86" s="267"/>
      <c r="D86" s="292">
        <v>0.09</v>
      </c>
      <c r="E86"/>
      <c r="F86"/>
      <c r="G86"/>
      <c r="H86"/>
    </row>
    <row r="87" spans="1:13" hidden="1">
      <c r="A87" s="269" t="s">
        <v>330</v>
      </c>
      <c r="B87" s="266" t="s">
        <v>331</v>
      </c>
      <c r="C87" s="267"/>
      <c r="D87" s="292">
        <v>9.7699999999999995E-2</v>
      </c>
      <c r="E87"/>
      <c r="F87"/>
      <c r="G87"/>
      <c r="H87"/>
    </row>
    <row r="88" spans="1:13" hidden="1">
      <c r="A88" s="267"/>
      <c r="B88" s="270" t="s">
        <v>332</v>
      </c>
      <c r="C88" s="267"/>
      <c r="D88" s="293">
        <f>SUM(D86:D87)</f>
        <v>0.18769999999999998</v>
      </c>
      <c r="E88"/>
      <c r="F88"/>
      <c r="G88"/>
      <c r="H88"/>
    </row>
    <row r="89" spans="1:13" hidden="1">
      <c r="A89" s="783"/>
      <c r="B89" s="783"/>
      <c r="C89" s="783"/>
      <c r="D89" s="783"/>
      <c r="E89"/>
      <c r="F89"/>
      <c r="G89"/>
      <c r="H89"/>
    </row>
    <row r="90" spans="1:13" hidden="1">
      <c r="A90" s="318" t="s">
        <v>318</v>
      </c>
      <c r="B90" s="318" t="s">
        <v>319</v>
      </c>
      <c r="C90" s="318"/>
      <c r="D90" s="318" t="s">
        <v>320</v>
      </c>
      <c r="E90"/>
      <c r="F90"/>
      <c r="G90"/>
      <c r="H90"/>
      <c r="J90" s="245"/>
    </row>
    <row r="91" spans="1:13" hidden="1">
      <c r="A91" s="269" t="s">
        <v>269</v>
      </c>
      <c r="B91" s="266" t="s">
        <v>333</v>
      </c>
      <c r="C91" s="267"/>
      <c r="D91" s="272">
        <v>0.23</v>
      </c>
      <c r="E91"/>
      <c r="F91"/>
      <c r="G91"/>
      <c r="H91"/>
      <c r="J91" s="248"/>
    </row>
    <row r="92" spans="1:13" hidden="1">
      <c r="A92" s="783"/>
      <c r="B92" s="783"/>
      <c r="C92" s="783"/>
      <c r="D92" s="783"/>
      <c r="E92"/>
      <c r="F92"/>
      <c r="G92"/>
      <c r="H92"/>
      <c r="J92" s="248"/>
    </row>
    <row r="93" spans="1:13" ht="15" hidden="1">
      <c r="A93" s="604" t="s">
        <v>334</v>
      </c>
      <c r="B93" s="604"/>
      <c r="C93" s="267"/>
      <c r="D93" s="273">
        <f>+D82+D88+D91</f>
        <v>1.97</v>
      </c>
      <c r="E93"/>
      <c r="F93"/>
      <c r="G93"/>
      <c r="H93"/>
    </row>
    <row r="94" spans="1:13" hidden="1">
      <c r="A94"/>
      <c r="B94"/>
      <c r="C94"/>
      <c r="D94"/>
      <c r="E94"/>
      <c r="F94"/>
      <c r="G94"/>
      <c r="H94"/>
      <c r="J94" s="248"/>
      <c r="K94" s="197"/>
    </row>
    <row r="95" spans="1:13" s="197" customFormat="1" ht="25.5" hidden="1">
      <c r="A95" s="195" t="str">
        <f>+$A$2</f>
        <v>OFERENTE</v>
      </c>
      <c r="B95" s="196">
        <v>5</v>
      </c>
      <c r="C95" s="717">
        <f>VLOOKUP(B95,Conformación!$A$5:$N$139,2,FALSE)</f>
        <v>0</v>
      </c>
      <c r="D95" s="717"/>
      <c r="E95" s="204"/>
      <c r="F95"/>
      <c r="G95"/>
      <c r="H95" s="204"/>
      <c r="I95" s="204"/>
      <c r="J95" s="204"/>
      <c r="K95" s="204"/>
      <c r="L95" s="204"/>
      <c r="M95" s="204"/>
    </row>
    <row r="96" spans="1:13" s="197" customFormat="1" hidden="1">
      <c r="A96" s="195"/>
      <c r="B96" s="195"/>
      <c r="C96" s="718" t="str">
        <f>VLOOKUP(B95,Conformación!$A$5:$N$139,4,FALSE)</f>
        <v xml:space="preserve">( 0% -  0% -  0%- 0%- 0%) </v>
      </c>
      <c r="D96" s="718"/>
      <c r="E96" s="204"/>
      <c r="F96"/>
      <c r="G96"/>
      <c r="H96" s="204"/>
      <c r="I96" s="204"/>
      <c r="J96" s="204"/>
      <c r="K96" s="204"/>
      <c r="L96" s="204"/>
      <c r="M96" s="204"/>
    </row>
    <row r="97" spans="1:13" s="197" customFormat="1" ht="13.5" hidden="1" customHeight="1">
      <c r="A97" s="195"/>
      <c r="B97" s="195"/>
      <c r="C97" s="718"/>
      <c r="D97" s="718"/>
      <c r="E97" s="204"/>
      <c r="F97" s="204"/>
      <c r="G97" s="204"/>
      <c r="H97" s="204"/>
      <c r="I97" s="204"/>
      <c r="J97" s="204"/>
      <c r="K97" s="204"/>
      <c r="L97" s="204"/>
      <c r="M97" s="204"/>
    </row>
    <row r="98" spans="1:13" hidden="1"/>
    <row r="99" spans="1:13" hidden="1">
      <c r="A99" s="318" t="s">
        <v>318</v>
      </c>
      <c r="B99" s="318" t="s">
        <v>319</v>
      </c>
      <c r="C99" s="318"/>
      <c r="D99" s="318" t="s">
        <v>320</v>
      </c>
      <c r="E99"/>
      <c r="F99"/>
      <c r="G99"/>
      <c r="H99"/>
      <c r="I99"/>
    </row>
    <row r="100" spans="1:13" hidden="1">
      <c r="A100" s="318" t="s">
        <v>264</v>
      </c>
      <c r="B100" s="266" t="s">
        <v>321</v>
      </c>
      <c r="C100" s="267"/>
      <c r="D100" s="271">
        <v>1</v>
      </c>
      <c r="E100"/>
      <c r="F100"/>
      <c r="G100"/>
      <c r="H100"/>
      <c r="I100"/>
    </row>
    <row r="101" spans="1:13" hidden="1">
      <c r="A101" s="318" t="s">
        <v>265</v>
      </c>
      <c r="B101" s="266" t="s">
        <v>322</v>
      </c>
      <c r="C101" s="267"/>
      <c r="D101" s="292">
        <v>0.33329999999999999</v>
      </c>
      <c r="E101"/>
      <c r="F101"/>
      <c r="G101"/>
      <c r="H101"/>
      <c r="I101"/>
    </row>
    <row r="102" spans="1:13" hidden="1">
      <c r="A102" s="318" t="s">
        <v>266</v>
      </c>
      <c r="B102" s="266" t="s">
        <v>323</v>
      </c>
      <c r="C102" s="267"/>
      <c r="D102" s="292">
        <v>0.28499999999999998</v>
      </c>
      <c r="E102"/>
      <c r="F102"/>
      <c r="G102"/>
      <c r="H102"/>
      <c r="I102"/>
    </row>
    <row r="103" spans="1:13" hidden="1">
      <c r="A103" s="318" t="s">
        <v>267</v>
      </c>
      <c r="B103" s="266" t="s">
        <v>324</v>
      </c>
      <c r="C103" s="267"/>
      <c r="D103" s="292">
        <v>0.06</v>
      </c>
      <c r="E103"/>
      <c r="F103"/>
      <c r="G103"/>
      <c r="H103"/>
      <c r="I103"/>
    </row>
    <row r="104" spans="1:13" hidden="1">
      <c r="A104" s="267"/>
      <c r="B104" s="268" t="s">
        <v>325</v>
      </c>
      <c r="C104" s="267"/>
      <c r="D104" s="293">
        <f>+D101+D102</f>
        <v>0.61829999999999996</v>
      </c>
      <c r="E104"/>
      <c r="F104"/>
      <c r="G104"/>
      <c r="H104"/>
      <c r="I104"/>
    </row>
    <row r="105" spans="1:13" hidden="1">
      <c r="A105" s="267"/>
      <c r="B105" s="268" t="s">
        <v>326</v>
      </c>
      <c r="C105" s="267"/>
      <c r="D105" s="293">
        <f>SUM(D100:D103)</f>
        <v>1.6782999999999999</v>
      </c>
      <c r="E105"/>
      <c r="F105"/>
      <c r="G105"/>
      <c r="H105"/>
      <c r="I105"/>
    </row>
    <row r="106" spans="1:13" hidden="1">
      <c r="A106" s="783"/>
      <c r="B106" s="783"/>
      <c r="C106" s="783"/>
      <c r="D106" s="783"/>
      <c r="E106"/>
      <c r="F106"/>
      <c r="G106"/>
      <c r="H106"/>
      <c r="I106"/>
    </row>
    <row r="107" spans="1:13" hidden="1">
      <c r="A107" s="318" t="s">
        <v>318</v>
      </c>
      <c r="B107" s="318" t="s">
        <v>319</v>
      </c>
      <c r="C107" s="318"/>
      <c r="D107" s="318" t="s">
        <v>320</v>
      </c>
      <c r="E107"/>
      <c r="F107"/>
      <c r="G107"/>
      <c r="H107"/>
      <c r="I107"/>
    </row>
    <row r="108" spans="1:13" hidden="1">
      <c r="A108" s="318" t="s">
        <v>268</v>
      </c>
      <c r="B108" s="266" t="s">
        <v>327</v>
      </c>
      <c r="C108" s="267"/>
      <c r="D108" s="271">
        <f>+D109+D110</f>
        <v>0.50269999999999992</v>
      </c>
      <c r="E108"/>
      <c r="F108"/>
      <c r="G108"/>
      <c r="H108"/>
      <c r="I108"/>
    </row>
    <row r="109" spans="1:13" hidden="1">
      <c r="A109" s="318" t="s">
        <v>328</v>
      </c>
      <c r="B109" s="266" t="s">
        <v>329</v>
      </c>
      <c r="C109" s="267"/>
      <c r="D109" s="292">
        <v>0.35</v>
      </c>
      <c r="E109"/>
      <c r="F109"/>
      <c r="G109"/>
      <c r="H109"/>
      <c r="I109"/>
    </row>
    <row r="110" spans="1:13" hidden="1">
      <c r="A110" s="269" t="s">
        <v>330</v>
      </c>
      <c r="B110" s="266" t="s">
        <v>331</v>
      </c>
      <c r="C110" s="267"/>
      <c r="D110" s="292">
        <v>0.1527</v>
      </c>
      <c r="E110"/>
      <c r="F110"/>
      <c r="G110"/>
      <c r="H110"/>
      <c r="I110"/>
    </row>
    <row r="111" spans="1:13" hidden="1">
      <c r="A111" s="267"/>
      <c r="B111" s="270" t="s">
        <v>332</v>
      </c>
      <c r="C111" s="267"/>
      <c r="D111" s="293">
        <f>SUM(D109:D110)</f>
        <v>0.50269999999999992</v>
      </c>
      <c r="E111"/>
      <c r="F111"/>
      <c r="G111"/>
      <c r="H111"/>
      <c r="I111"/>
    </row>
    <row r="112" spans="1:13" hidden="1">
      <c r="A112" s="783"/>
      <c r="B112" s="783"/>
      <c r="C112" s="783"/>
      <c r="D112" s="783"/>
      <c r="E112"/>
      <c r="F112"/>
      <c r="G112"/>
      <c r="H112"/>
      <c r="I112"/>
    </row>
    <row r="113" spans="1:9" hidden="1">
      <c r="A113" s="318" t="s">
        <v>318</v>
      </c>
      <c r="B113" s="318" t="s">
        <v>319</v>
      </c>
      <c r="C113" s="318"/>
      <c r="D113" s="318" t="s">
        <v>320</v>
      </c>
      <c r="E113"/>
      <c r="F113"/>
      <c r="G113"/>
      <c r="H113"/>
      <c r="I113"/>
    </row>
    <row r="114" spans="1:9" hidden="1">
      <c r="A114" s="269" t="s">
        <v>269</v>
      </c>
      <c r="B114" s="266" t="s">
        <v>333</v>
      </c>
      <c r="C114" s="267"/>
      <c r="D114" s="272">
        <v>0.18</v>
      </c>
      <c r="E114"/>
      <c r="F114"/>
      <c r="G114"/>
      <c r="H114"/>
      <c r="I114"/>
    </row>
    <row r="115" spans="1:9" hidden="1">
      <c r="A115" s="783"/>
      <c r="B115" s="783"/>
      <c r="C115" s="783"/>
      <c r="D115" s="783"/>
      <c r="E115"/>
      <c r="F115"/>
      <c r="G115"/>
      <c r="H115"/>
      <c r="I115"/>
    </row>
    <row r="116" spans="1:9" ht="15" hidden="1">
      <c r="A116" s="604" t="s">
        <v>334</v>
      </c>
      <c r="B116" s="604"/>
      <c r="C116" s="267"/>
      <c r="D116" s="296">
        <f>+D105+D111+D114</f>
        <v>2.3610000000000002</v>
      </c>
      <c r="E116"/>
      <c r="F116"/>
      <c r="G116"/>
      <c r="H116"/>
      <c r="I116"/>
    </row>
    <row r="117" spans="1:9" hidden="1">
      <c r="A117"/>
      <c r="B117"/>
      <c r="C117"/>
      <c r="D117"/>
      <c r="E117"/>
      <c r="F117"/>
      <c r="G117"/>
      <c r="H117"/>
      <c r="I117"/>
    </row>
    <row r="118" spans="1:9" hidden="1">
      <c r="A118"/>
      <c r="B118"/>
      <c r="C118"/>
      <c r="D118"/>
      <c r="E118"/>
      <c r="F118"/>
      <c r="G118"/>
      <c r="H118"/>
      <c r="I118"/>
    </row>
    <row r="119" spans="1:9" hidden="1">
      <c r="A119"/>
      <c r="B119"/>
      <c r="C119"/>
      <c r="D119"/>
      <c r="E119"/>
      <c r="F119"/>
      <c r="G119"/>
      <c r="H119"/>
      <c r="I119"/>
    </row>
    <row r="120" spans="1:9" hidden="1">
      <c r="A120"/>
      <c r="B120"/>
      <c r="C120"/>
      <c r="D120"/>
      <c r="E120"/>
      <c r="F120"/>
      <c r="G120"/>
      <c r="H120"/>
      <c r="I120"/>
    </row>
    <row r="121" spans="1:9" hidden="1">
      <c r="A121"/>
      <c r="B121"/>
      <c r="C121"/>
      <c r="D121"/>
      <c r="E121"/>
      <c r="F121"/>
      <c r="G121"/>
      <c r="H121"/>
      <c r="I121"/>
    </row>
    <row r="122" spans="1:9" hidden="1">
      <c r="A122"/>
      <c r="B122"/>
      <c r="C122"/>
      <c r="D122"/>
      <c r="E122"/>
      <c r="F122"/>
      <c r="G122"/>
      <c r="H122"/>
      <c r="I122"/>
    </row>
    <row r="123" spans="1:9" hidden="1">
      <c r="A123"/>
      <c r="B123"/>
      <c r="C123"/>
      <c r="D123"/>
      <c r="E123"/>
      <c r="F123"/>
      <c r="G123"/>
      <c r="H123"/>
      <c r="I123"/>
    </row>
    <row r="124" spans="1:9" hidden="1">
      <c r="A124"/>
      <c r="B124"/>
      <c r="C124"/>
      <c r="D124"/>
      <c r="E124"/>
      <c r="F124"/>
      <c r="G124"/>
      <c r="H124"/>
      <c r="I124"/>
    </row>
    <row r="125" spans="1:9" hidden="1">
      <c r="A125"/>
      <c r="B125"/>
      <c r="C125"/>
      <c r="D125"/>
      <c r="E125"/>
      <c r="F125"/>
      <c r="G125"/>
      <c r="H125"/>
      <c r="I125"/>
    </row>
    <row r="126" spans="1:9" hidden="1">
      <c r="A126"/>
      <c r="B126"/>
      <c r="C126"/>
      <c r="D126"/>
      <c r="E126"/>
      <c r="F126"/>
      <c r="G126"/>
      <c r="H126"/>
      <c r="I126"/>
    </row>
    <row r="127" spans="1:9" hidden="1">
      <c r="A127"/>
      <c r="B127"/>
      <c r="C127"/>
      <c r="D127"/>
      <c r="E127"/>
      <c r="F127"/>
      <c r="G127"/>
      <c r="H127"/>
      <c r="I127"/>
    </row>
    <row r="128" spans="1:9" hidden="1">
      <c r="A128"/>
      <c r="B128"/>
      <c r="C128"/>
      <c r="D128"/>
      <c r="E128"/>
      <c r="F128"/>
      <c r="G128"/>
      <c r="H128"/>
      <c r="I128"/>
    </row>
    <row r="129" spans="1:9" hidden="1">
      <c r="A129"/>
      <c r="B129"/>
      <c r="C129"/>
      <c r="D129"/>
      <c r="E129"/>
      <c r="F129"/>
      <c r="G129"/>
      <c r="H129"/>
      <c r="I129"/>
    </row>
    <row r="130" spans="1:9" hidden="1">
      <c r="A130"/>
      <c r="B130"/>
      <c r="C130"/>
      <c r="D130"/>
      <c r="E130"/>
      <c r="F130"/>
      <c r="G130"/>
      <c r="H130"/>
      <c r="I130"/>
    </row>
    <row r="131" spans="1:9" hidden="1">
      <c r="A131"/>
      <c r="B131"/>
      <c r="C131"/>
      <c r="D131"/>
      <c r="E131"/>
      <c r="F131"/>
      <c r="G131"/>
      <c r="H131"/>
      <c r="I131"/>
    </row>
    <row r="132" spans="1:9" hidden="1">
      <c r="A132"/>
      <c r="B132"/>
      <c r="C132"/>
      <c r="D132"/>
      <c r="E132"/>
      <c r="F132"/>
      <c r="G132"/>
      <c r="H132"/>
      <c r="I132"/>
    </row>
    <row r="133" spans="1:9" hidden="1">
      <c r="A133"/>
      <c r="B133"/>
      <c r="C133"/>
      <c r="D133"/>
      <c r="E133"/>
      <c r="F133"/>
      <c r="G133"/>
      <c r="H133"/>
      <c r="I133"/>
    </row>
    <row r="134" spans="1:9" hidden="1">
      <c r="A134"/>
      <c r="B134"/>
      <c r="C134"/>
      <c r="D134"/>
      <c r="E134"/>
      <c r="F134"/>
      <c r="G134"/>
      <c r="H134"/>
      <c r="I134"/>
    </row>
    <row r="135" spans="1:9" hidden="1">
      <c r="A135"/>
      <c r="B135"/>
      <c r="C135"/>
      <c r="D135"/>
      <c r="E135"/>
      <c r="F135"/>
      <c r="G135"/>
      <c r="H135"/>
      <c r="I135"/>
    </row>
    <row r="136" spans="1:9" hidden="1">
      <c r="A136"/>
      <c r="B136"/>
      <c r="C136"/>
      <c r="D136"/>
      <c r="E136"/>
      <c r="F136"/>
      <c r="G136"/>
      <c r="H136"/>
      <c r="I136"/>
    </row>
    <row r="137" spans="1:9" hidden="1">
      <c r="A137"/>
      <c r="B137"/>
      <c r="C137"/>
      <c r="D137"/>
      <c r="E137"/>
      <c r="F137"/>
      <c r="G137"/>
      <c r="H137"/>
      <c r="I137"/>
    </row>
    <row r="138" spans="1:9" hidden="1">
      <c r="A138"/>
      <c r="B138"/>
      <c r="C138"/>
      <c r="D138"/>
      <c r="E138"/>
      <c r="F138"/>
      <c r="G138"/>
      <c r="H138"/>
      <c r="I138"/>
    </row>
    <row r="139" spans="1:9" hidden="1">
      <c r="A139"/>
      <c r="B139"/>
      <c r="C139"/>
      <c r="D139"/>
      <c r="E139"/>
      <c r="F139"/>
      <c r="G139"/>
      <c r="H139"/>
      <c r="I139"/>
    </row>
    <row r="140" spans="1:9" hidden="1">
      <c r="A140"/>
      <c r="B140"/>
      <c r="C140"/>
      <c r="D140"/>
      <c r="E140"/>
      <c r="F140"/>
      <c r="G140"/>
      <c r="H140"/>
      <c r="I140"/>
    </row>
    <row r="141" spans="1:9" hidden="1">
      <c r="A141"/>
      <c r="B141"/>
      <c r="C141"/>
      <c r="D141"/>
      <c r="E141"/>
      <c r="F141"/>
      <c r="G141"/>
      <c r="H141"/>
      <c r="I141"/>
    </row>
    <row r="142" spans="1:9" hidden="1">
      <c r="A142"/>
      <c r="B142"/>
      <c r="C142"/>
      <c r="D142"/>
      <c r="E142"/>
      <c r="F142"/>
      <c r="G142"/>
      <c r="H142"/>
      <c r="I142"/>
    </row>
    <row r="143" spans="1:9" hidden="1">
      <c r="A143"/>
      <c r="B143"/>
      <c r="C143"/>
      <c r="D143"/>
      <c r="E143"/>
      <c r="F143"/>
      <c r="G143"/>
      <c r="H143"/>
      <c r="I143"/>
    </row>
    <row r="144" spans="1:9" hidden="1">
      <c r="A144"/>
      <c r="B144"/>
      <c r="C144"/>
      <c r="D144"/>
      <c r="E144"/>
      <c r="F144"/>
      <c r="G144"/>
      <c r="H144"/>
      <c r="I144"/>
    </row>
    <row r="145" spans="1:9" hidden="1">
      <c r="A145"/>
      <c r="B145"/>
      <c r="C145"/>
      <c r="D145"/>
      <c r="E145"/>
      <c r="F145"/>
      <c r="G145"/>
      <c r="H145"/>
      <c r="I145"/>
    </row>
    <row r="146" spans="1:9" hidden="1">
      <c r="A146"/>
      <c r="B146"/>
      <c r="C146"/>
      <c r="D146"/>
      <c r="E146"/>
      <c r="F146"/>
      <c r="G146"/>
      <c r="H146"/>
      <c r="I146"/>
    </row>
    <row r="147" spans="1:9" hidden="1">
      <c r="A147"/>
      <c r="B147"/>
      <c r="C147"/>
      <c r="D147"/>
      <c r="E147"/>
      <c r="F147"/>
      <c r="G147"/>
      <c r="H147"/>
      <c r="I147"/>
    </row>
    <row r="148" spans="1:9" hidden="1">
      <c r="A148"/>
      <c r="B148"/>
      <c r="C148"/>
      <c r="D148"/>
      <c r="E148"/>
      <c r="F148"/>
      <c r="G148"/>
      <c r="H148"/>
      <c r="I148"/>
    </row>
    <row r="149" spans="1:9" hidden="1">
      <c r="A149"/>
      <c r="B149"/>
      <c r="C149"/>
      <c r="D149"/>
      <c r="E149"/>
      <c r="F149"/>
      <c r="G149"/>
      <c r="H149"/>
      <c r="I149"/>
    </row>
    <row r="150" spans="1:9" hidden="1">
      <c r="A150"/>
      <c r="B150"/>
      <c r="C150"/>
      <c r="D150"/>
      <c r="E150"/>
      <c r="F150"/>
      <c r="G150"/>
      <c r="H150"/>
      <c r="I150"/>
    </row>
    <row r="151" spans="1:9" hidden="1">
      <c r="A151"/>
      <c r="B151"/>
      <c r="C151"/>
      <c r="D151"/>
      <c r="E151"/>
      <c r="F151"/>
      <c r="G151"/>
      <c r="H151"/>
      <c r="I151"/>
    </row>
    <row r="152" spans="1:9" hidden="1">
      <c r="A152"/>
      <c r="B152"/>
      <c r="C152"/>
      <c r="D152"/>
      <c r="E152"/>
      <c r="F152"/>
      <c r="G152"/>
      <c r="H152"/>
      <c r="I152"/>
    </row>
    <row r="153" spans="1:9" hidden="1">
      <c r="A153"/>
      <c r="B153"/>
      <c r="C153"/>
      <c r="D153"/>
      <c r="E153"/>
      <c r="F153"/>
      <c r="G153"/>
      <c r="H153"/>
      <c r="I153"/>
    </row>
    <row r="154" spans="1:9" ht="52.5" hidden="1" customHeight="1">
      <c r="A154"/>
      <c r="B154"/>
      <c r="C154"/>
      <c r="D154"/>
      <c r="E154"/>
      <c r="F154"/>
      <c r="G154"/>
      <c r="H154"/>
      <c r="I154"/>
    </row>
    <row r="155" spans="1:9">
      <c r="A155"/>
      <c r="B155"/>
      <c r="C155"/>
      <c r="D155"/>
      <c r="E155"/>
      <c r="F155"/>
      <c r="G155"/>
      <c r="H155"/>
      <c r="I155"/>
    </row>
    <row r="156" spans="1:9">
      <c r="A156"/>
      <c r="B156"/>
      <c r="C156"/>
      <c r="D156"/>
      <c r="E156"/>
      <c r="F156"/>
      <c r="G156"/>
      <c r="H156"/>
      <c r="I156"/>
    </row>
    <row r="157" spans="1:9">
      <c r="A157"/>
      <c r="B157"/>
      <c r="C157"/>
      <c r="D157"/>
      <c r="E157"/>
      <c r="F157"/>
      <c r="G157"/>
      <c r="H157"/>
      <c r="I157"/>
    </row>
    <row r="158" spans="1:9">
      <c r="A158"/>
      <c r="B158"/>
      <c r="C158"/>
      <c r="D158"/>
      <c r="E158"/>
      <c r="F158"/>
      <c r="G158"/>
      <c r="H158"/>
      <c r="I158"/>
    </row>
    <row r="159" spans="1:9">
      <c r="A159"/>
      <c r="B159"/>
      <c r="C159"/>
      <c r="D159"/>
      <c r="E159"/>
      <c r="F159"/>
      <c r="G159"/>
      <c r="H159"/>
      <c r="I159"/>
    </row>
    <row r="160" spans="1:9">
      <c r="A160"/>
      <c r="B160"/>
      <c r="C160"/>
      <c r="D160"/>
      <c r="E160"/>
      <c r="F160"/>
      <c r="G160"/>
      <c r="H160"/>
      <c r="I160"/>
    </row>
    <row r="161" spans="1:9">
      <c r="A161"/>
      <c r="B161"/>
      <c r="C161"/>
      <c r="D161"/>
      <c r="E161"/>
      <c r="F161"/>
      <c r="G161"/>
      <c r="H161"/>
      <c r="I161"/>
    </row>
  </sheetData>
  <mergeCells count="30">
    <mergeCell ref="A106:D106"/>
    <mergeCell ref="A115:D115"/>
    <mergeCell ref="A116:B116"/>
    <mergeCell ref="A60:D60"/>
    <mergeCell ref="A66:D66"/>
    <mergeCell ref="A69:D69"/>
    <mergeCell ref="A70:B70"/>
    <mergeCell ref="A83:D83"/>
    <mergeCell ref="A92:D92"/>
    <mergeCell ref="A23:B23"/>
    <mergeCell ref="A22:D22"/>
    <mergeCell ref="A37:D37"/>
    <mergeCell ref="C26:D26"/>
    <mergeCell ref="C27:D28"/>
    <mergeCell ref="C2:D2"/>
    <mergeCell ref="C3:D4"/>
    <mergeCell ref="A43:D43"/>
    <mergeCell ref="A46:D46"/>
    <mergeCell ref="A112:D112"/>
    <mergeCell ref="C95:D95"/>
    <mergeCell ref="C96:D97"/>
    <mergeCell ref="A93:B93"/>
    <mergeCell ref="A89:D89"/>
    <mergeCell ref="C72:D72"/>
    <mergeCell ref="C73:D74"/>
    <mergeCell ref="C49:D49"/>
    <mergeCell ref="C50:D51"/>
    <mergeCell ref="A47:B47"/>
    <mergeCell ref="A13:D13"/>
    <mergeCell ref="A19:D1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tabColor rgb="FFFF0000"/>
  </sheetPr>
  <dimension ref="A1:G10"/>
  <sheetViews>
    <sheetView topLeftCell="A2" workbookViewId="0">
      <selection activeCell="D10" sqref="D10"/>
    </sheetView>
  </sheetViews>
  <sheetFormatPr baseColWidth="10" defaultColWidth="11.42578125" defaultRowHeight="12.75"/>
  <cols>
    <col min="1" max="1" width="51.7109375" customWidth="1"/>
    <col min="3" max="3" width="26.42578125" customWidth="1"/>
    <col min="4" max="4" width="27.28515625" customWidth="1"/>
    <col min="5" max="5" width="29.7109375" customWidth="1"/>
    <col min="6" max="6" width="31.28515625" customWidth="1"/>
    <col min="7" max="7" width="22.85546875" customWidth="1"/>
  </cols>
  <sheetData>
    <row r="1" spans="1:7" ht="24" customHeight="1">
      <c r="A1" s="784" t="s">
        <v>335</v>
      </c>
      <c r="B1" s="784"/>
    </row>
    <row r="2" spans="1:7" ht="24" customHeight="1">
      <c r="A2" s="297"/>
      <c r="B2" s="297"/>
      <c r="C2" s="496" t="s">
        <v>336</v>
      </c>
      <c r="D2" s="298" t="s">
        <v>337</v>
      </c>
      <c r="E2" s="496" t="s">
        <v>338</v>
      </c>
      <c r="F2" s="496" t="s">
        <v>339</v>
      </c>
      <c r="G2" s="496" t="s">
        <v>340</v>
      </c>
    </row>
    <row r="3" spans="1:7" ht="25.5">
      <c r="A3" s="298" t="s">
        <v>341</v>
      </c>
      <c r="B3" s="298" t="s">
        <v>342</v>
      </c>
      <c r="C3" s="497" t="str">
        <f>+Conformación!B5</f>
        <v>CONSORCIO INTRA</v>
      </c>
      <c r="D3" s="299" t="str">
        <f>+Conformación!B6</f>
        <v xml:space="preserve">CONSORCIO INTRADOMICILIARIAS 2018 </v>
      </c>
      <c r="E3" s="499">
        <f>+Conformación!B7</f>
        <v>0</v>
      </c>
      <c r="F3" s="499">
        <f>+Conformación!B8</f>
        <v>0</v>
      </c>
      <c r="G3" s="499">
        <f>+Conformación!B9</f>
        <v>0</v>
      </c>
    </row>
    <row r="4" spans="1:7">
      <c r="A4" s="267" t="s">
        <v>343</v>
      </c>
      <c r="B4" s="267">
        <v>200</v>
      </c>
      <c r="C4" s="377">
        <v>0</v>
      </c>
      <c r="D4" s="267">
        <v>163.93389999999999</v>
      </c>
      <c r="E4" s="377">
        <v>0</v>
      </c>
      <c r="F4" s="377">
        <f>99.3458+29.987</f>
        <v>129.33279999999999</v>
      </c>
      <c r="G4" s="377">
        <v>0</v>
      </c>
    </row>
    <row r="5" spans="1:7">
      <c r="A5" s="267" t="s">
        <v>344</v>
      </c>
      <c r="B5" s="267">
        <v>20</v>
      </c>
      <c r="C5" s="377">
        <v>0</v>
      </c>
      <c r="D5" s="267">
        <v>20</v>
      </c>
      <c r="E5" s="377">
        <v>0</v>
      </c>
      <c r="F5" s="377">
        <v>20</v>
      </c>
      <c r="G5" s="377">
        <v>0</v>
      </c>
    </row>
    <row r="6" spans="1:7">
      <c r="A6" s="267" t="s">
        <v>345</v>
      </c>
      <c r="B6" s="267">
        <v>320</v>
      </c>
      <c r="C6" s="377">
        <v>0</v>
      </c>
      <c r="D6" s="267">
        <v>0</v>
      </c>
      <c r="E6" s="377">
        <v>0</v>
      </c>
      <c r="F6" s="377">
        <v>0</v>
      </c>
      <c r="G6" s="377">
        <v>0</v>
      </c>
    </row>
    <row r="7" spans="1:7">
      <c r="A7" s="300" t="s">
        <v>112</v>
      </c>
      <c r="B7">
        <f t="shared" ref="B7:G7" si="0">SUM(B4:B6)</f>
        <v>540</v>
      </c>
      <c r="C7" s="498">
        <f t="shared" si="0"/>
        <v>0</v>
      </c>
      <c r="D7" s="49">
        <f t="shared" si="0"/>
        <v>183.93389999999999</v>
      </c>
      <c r="E7" s="498">
        <f t="shared" si="0"/>
        <v>0</v>
      </c>
      <c r="F7" s="498">
        <f t="shared" si="0"/>
        <v>149.33279999999999</v>
      </c>
      <c r="G7" s="498">
        <f t="shared" si="0"/>
        <v>0</v>
      </c>
    </row>
    <row r="8" spans="1:7" ht="15.75">
      <c r="C8" s="785" t="s">
        <v>50</v>
      </c>
      <c r="D8" s="785"/>
      <c r="E8" s="785"/>
      <c r="F8" s="785"/>
      <c r="G8" s="785"/>
    </row>
    <row r="9" spans="1:7" ht="153">
      <c r="C9" s="503" t="s">
        <v>384</v>
      </c>
      <c r="D9" s="52" t="s">
        <v>385</v>
      </c>
    </row>
    <row r="10" spans="1:7" ht="102">
      <c r="D10" s="52" t="s">
        <v>386</v>
      </c>
    </row>
  </sheetData>
  <mergeCells count="2">
    <mergeCell ref="A1:B1"/>
    <mergeCell ref="C8:G8"/>
  </mergeCells>
  <pageMargins left="0.70866141732283472" right="0.70866141732283472" top="0.74803149606299213" bottom="0.74803149606299213" header="0.31496062992125984" footer="0.31496062992125984"/>
  <pageSetup scale="6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tabColor theme="7" tint="-0.249977111117893"/>
  </sheetPr>
  <dimension ref="A1:AC110"/>
  <sheetViews>
    <sheetView zoomScale="70" zoomScaleNormal="70" workbookViewId="0">
      <selection activeCell="B45" sqref="B45:B52"/>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6" width="17.42578125" style="91" customWidth="1"/>
    <col min="7" max="7" width="51.42578125" style="91" customWidth="1"/>
    <col min="8" max="8" width="18.42578125" style="91" customWidth="1"/>
    <col min="9" max="9" width="28.85546875" style="91" customWidth="1"/>
    <col min="10" max="12" width="25.140625" style="91" customWidth="1"/>
    <col min="13" max="13" width="30.85546875" style="91" customWidth="1"/>
    <col min="14" max="14" width="6" style="90" customWidth="1"/>
    <col min="15" max="15" width="11" style="90" customWidth="1"/>
    <col min="16" max="16" width="5.85546875" style="157" customWidth="1"/>
    <col min="17" max="17" width="14.7109375" style="158" customWidth="1"/>
    <col min="18" max="18" width="11" style="91" customWidth="1"/>
    <col min="19" max="23" width="11.42578125" style="91" customWidth="1"/>
    <col min="24" max="256" width="11" style="91"/>
    <col min="257" max="257" width="24" style="91" customWidth="1"/>
    <col min="258" max="258" width="22.140625" style="91" customWidth="1"/>
    <col min="259" max="260" width="17" style="91" customWidth="1"/>
    <col min="261" max="261" width="25" style="91" customWidth="1"/>
    <col min="262" max="262" width="17.42578125" style="91" customWidth="1"/>
    <col min="263" max="263" width="51.42578125" style="91" customWidth="1"/>
    <col min="264" max="264" width="18.42578125" style="91" customWidth="1"/>
    <col min="265" max="265" width="28.85546875" style="91" customWidth="1"/>
    <col min="266" max="268" width="25.140625" style="91" customWidth="1"/>
    <col min="269" max="269" width="30.85546875" style="91" customWidth="1"/>
    <col min="270" max="270" width="6" style="91" customWidth="1"/>
    <col min="271" max="271" width="11" style="91" customWidth="1"/>
    <col min="272" max="272" width="5.85546875" style="91" customWidth="1"/>
    <col min="273" max="273" width="14.7109375" style="91" customWidth="1"/>
    <col min="274" max="274" width="11" style="91" customWidth="1"/>
    <col min="275" max="279" width="11.42578125" style="91" customWidth="1"/>
    <col min="280" max="512" width="11" style="91"/>
    <col min="513" max="513" width="24" style="91" customWidth="1"/>
    <col min="514" max="514" width="22.140625" style="91" customWidth="1"/>
    <col min="515" max="516" width="17" style="91" customWidth="1"/>
    <col min="517" max="517" width="25" style="91" customWidth="1"/>
    <col min="518" max="518" width="17.42578125" style="91" customWidth="1"/>
    <col min="519" max="519" width="51.42578125" style="91" customWidth="1"/>
    <col min="520" max="520" width="18.42578125" style="91" customWidth="1"/>
    <col min="521" max="521" width="28.85546875" style="91" customWidth="1"/>
    <col min="522" max="524" width="25.140625" style="91" customWidth="1"/>
    <col min="525" max="525" width="30.85546875" style="91" customWidth="1"/>
    <col min="526" max="526" width="6" style="91" customWidth="1"/>
    <col min="527" max="527" width="11" style="91" customWidth="1"/>
    <col min="528" max="528" width="5.85546875" style="91" customWidth="1"/>
    <col min="529" max="529" width="14.7109375" style="91" customWidth="1"/>
    <col min="530" max="530" width="11" style="91" customWidth="1"/>
    <col min="531" max="535" width="11.42578125" style="91" customWidth="1"/>
    <col min="536" max="768" width="11" style="91"/>
    <col min="769" max="769" width="24" style="91" customWidth="1"/>
    <col min="770" max="770" width="22.140625" style="91" customWidth="1"/>
    <col min="771" max="772" width="17" style="91" customWidth="1"/>
    <col min="773" max="773" width="25" style="91" customWidth="1"/>
    <col min="774" max="774" width="17.42578125" style="91" customWidth="1"/>
    <col min="775" max="775" width="51.42578125" style="91" customWidth="1"/>
    <col min="776" max="776" width="18.42578125" style="91" customWidth="1"/>
    <col min="777" max="777" width="28.85546875" style="91" customWidth="1"/>
    <col min="778" max="780" width="25.140625" style="91" customWidth="1"/>
    <col min="781" max="781" width="30.85546875" style="91" customWidth="1"/>
    <col min="782" max="782" width="6" style="91" customWidth="1"/>
    <col min="783" max="783" width="11" style="91" customWidth="1"/>
    <col min="784" max="784" width="5.85546875" style="91" customWidth="1"/>
    <col min="785" max="785" width="14.7109375" style="91" customWidth="1"/>
    <col min="786" max="786" width="11" style="91" customWidth="1"/>
    <col min="787" max="791" width="11.42578125" style="91" customWidth="1"/>
    <col min="792" max="1024" width="11" style="91"/>
    <col min="1025" max="1025" width="24" style="91" customWidth="1"/>
    <col min="1026" max="1026" width="22.140625" style="91" customWidth="1"/>
    <col min="1027" max="1028" width="17" style="91" customWidth="1"/>
    <col min="1029" max="1029" width="25" style="91" customWidth="1"/>
    <col min="1030" max="1030" width="17.42578125" style="91" customWidth="1"/>
    <col min="1031" max="1031" width="51.42578125" style="91" customWidth="1"/>
    <col min="1032" max="1032" width="18.42578125" style="91" customWidth="1"/>
    <col min="1033" max="1033" width="28.85546875" style="91" customWidth="1"/>
    <col min="1034" max="1036" width="25.140625" style="91" customWidth="1"/>
    <col min="1037" max="1037" width="30.85546875" style="91" customWidth="1"/>
    <col min="1038" max="1038" width="6" style="91" customWidth="1"/>
    <col min="1039" max="1039" width="11" style="91" customWidth="1"/>
    <col min="1040" max="1040" width="5.85546875" style="91" customWidth="1"/>
    <col min="1041" max="1041" width="14.7109375" style="91" customWidth="1"/>
    <col min="1042" max="1042" width="11" style="91" customWidth="1"/>
    <col min="1043" max="1047" width="11.42578125" style="91" customWidth="1"/>
    <col min="1048" max="1280" width="11" style="91"/>
    <col min="1281" max="1281" width="24" style="91" customWidth="1"/>
    <col min="1282" max="1282" width="22.140625" style="91" customWidth="1"/>
    <col min="1283" max="1284" width="17" style="91" customWidth="1"/>
    <col min="1285" max="1285" width="25" style="91" customWidth="1"/>
    <col min="1286" max="1286" width="17.42578125" style="91" customWidth="1"/>
    <col min="1287" max="1287" width="51.42578125" style="91" customWidth="1"/>
    <col min="1288" max="1288" width="18.42578125" style="91" customWidth="1"/>
    <col min="1289" max="1289" width="28.85546875" style="91" customWidth="1"/>
    <col min="1290" max="1292" width="25.140625" style="91" customWidth="1"/>
    <col min="1293" max="1293" width="30.85546875" style="91" customWidth="1"/>
    <col min="1294" max="1294" width="6" style="91" customWidth="1"/>
    <col min="1295" max="1295" width="11" style="91" customWidth="1"/>
    <col min="1296" max="1296" width="5.85546875" style="91" customWidth="1"/>
    <col min="1297" max="1297" width="14.7109375" style="91" customWidth="1"/>
    <col min="1298" max="1298" width="11" style="91" customWidth="1"/>
    <col min="1299" max="1303" width="11.42578125" style="91" customWidth="1"/>
    <col min="1304" max="1536" width="11" style="91"/>
    <col min="1537" max="1537" width="24" style="91" customWidth="1"/>
    <col min="1538" max="1538" width="22.140625" style="91" customWidth="1"/>
    <col min="1539" max="1540" width="17" style="91" customWidth="1"/>
    <col min="1541" max="1541" width="25" style="91" customWidth="1"/>
    <col min="1542" max="1542" width="17.42578125" style="91" customWidth="1"/>
    <col min="1543" max="1543" width="51.42578125" style="91" customWidth="1"/>
    <col min="1544" max="1544" width="18.42578125" style="91" customWidth="1"/>
    <col min="1545" max="1545" width="28.85546875" style="91" customWidth="1"/>
    <col min="1546" max="1548" width="25.140625" style="91" customWidth="1"/>
    <col min="1549" max="1549" width="30.85546875" style="91" customWidth="1"/>
    <col min="1550" max="1550" width="6" style="91" customWidth="1"/>
    <col min="1551" max="1551" width="11" style="91" customWidth="1"/>
    <col min="1552" max="1552" width="5.85546875" style="91" customWidth="1"/>
    <col min="1553" max="1553" width="14.7109375" style="91" customWidth="1"/>
    <col min="1554" max="1554" width="11" style="91" customWidth="1"/>
    <col min="1555" max="1559" width="11.42578125" style="91" customWidth="1"/>
    <col min="1560" max="1792" width="11" style="91"/>
    <col min="1793" max="1793" width="24" style="91" customWidth="1"/>
    <col min="1794" max="1794" width="22.140625" style="91" customWidth="1"/>
    <col min="1795" max="1796" width="17" style="91" customWidth="1"/>
    <col min="1797" max="1797" width="25" style="91" customWidth="1"/>
    <col min="1798" max="1798" width="17.42578125" style="91" customWidth="1"/>
    <col min="1799" max="1799" width="51.42578125" style="91" customWidth="1"/>
    <col min="1800" max="1800" width="18.42578125" style="91" customWidth="1"/>
    <col min="1801" max="1801" width="28.85546875" style="91" customWidth="1"/>
    <col min="1802" max="1804" width="25.140625" style="91" customWidth="1"/>
    <col min="1805" max="1805" width="30.85546875" style="91" customWidth="1"/>
    <col min="1806" max="1806" width="6" style="91" customWidth="1"/>
    <col min="1807" max="1807" width="11" style="91" customWidth="1"/>
    <col min="1808" max="1808" width="5.85546875" style="91" customWidth="1"/>
    <col min="1809" max="1809" width="14.7109375" style="91" customWidth="1"/>
    <col min="1810" max="1810" width="11" style="91" customWidth="1"/>
    <col min="1811" max="1815" width="11.42578125" style="91" customWidth="1"/>
    <col min="1816" max="2048" width="11" style="91"/>
    <col min="2049" max="2049" width="24" style="91" customWidth="1"/>
    <col min="2050" max="2050" width="22.140625" style="91" customWidth="1"/>
    <col min="2051" max="2052" width="17" style="91" customWidth="1"/>
    <col min="2053" max="2053" width="25" style="91" customWidth="1"/>
    <col min="2054" max="2054" width="17.42578125" style="91" customWidth="1"/>
    <col min="2055" max="2055" width="51.42578125" style="91" customWidth="1"/>
    <col min="2056" max="2056" width="18.42578125" style="91" customWidth="1"/>
    <col min="2057" max="2057" width="28.85546875" style="91" customWidth="1"/>
    <col min="2058" max="2060" width="25.140625" style="91" customWidth="1"/>
    <col min="2061" max="2061" width="30.85546875" style="91" customWidth="1"/>
    <col min="2062" max="2062" width="6" style="91" customWidth="1"/>
    <col min="2063" max="2063" width="11" style="91" customWidth="1"/>
    <col min="2064" max="2064" width="5.85546875" style="91" customWidth="1"/>
    <col min="2065" max="2065" width="14.7109375" style="91" customWidth="1"/>
    <col min="2066" max="2066" width="11" style="91" customWidth="1"/>
    <col min="2067" max="2071" width="11.42578125" style="91" customWidth="1"/>
    <col min="2072" max="2304" width="11" style="91"/>
    <col min="2305" max="2305" width="24" style="91" customWidth="1"/>
    <col min="2306" max="2306" width="22.140625" style="91" customWidth="1"/>
    <col min="2307" max="2308" width="17" style="91" customWidth="1"/>
    <col min="2309" max="2309" width="25" style="91" customWidth="1"/>
    <col min="2310" max="2310" width="17.42578125" style="91" customWidth="1"/>
    <col min="2311" max="2311" width="51.42578125" style="91" customWidth="1"/>
    <col min="2312" max="2312" width="18.42578125" style="91" customWidth="1"/>
    <col min="2313" max="2313" width="28.85546875" style="91" customWidth="1"/>
    <col min="2314" max="2316" width="25.140625" style="91" customWidth="1"/>
    <col min="2317" max="2317" width="30.85546875" style="91" customWidth="1"/>
    <col min="2318" max="2318" width="6" style="91" customWidth="1"/>
    <col min="2319" max="2319" width="11" style="91" customWidth="1"/>
    <col min="2320" max="2320" width="5.85546875" style="91" customWidth="1"/>
    <col min="2321" max="2321" width="14.7109375" style="91" customWidth="1"/>
    <col min="2322" max="2322" width="11" style="91" customWidth="1"/>
    <col min="2323" max="2327" width="11.42578125" style="91" customWidth="1"/>
    <col min="2328" max="2560" width="11" style="91"/>
    <col min="2561" max="2561" width="24" style="91" customWidth="1"/>
    <col min="2562" max="2562" width="22.140625" style="91" customWidth="1"/>
    <col min="2563" max="2564" width="17" style="91" customWidth="1"/>
    <col min="2565" max="2565" width="25" style="91" customWidth="1"/>
    <col min="2566" max="2566" width="17.42578125" style="91" customWidth="1"/>
    <col min="2567" max="2567" width="51.42578125" style="91" customWidth="1"/>
    <col min="2568" max="2568" width="18.42578125" style="91" customWidth="1"/>
    <col min="2569" max="2569" width="28.85546875" style="91" customWidth="1"/>
    <col min="2570" max="2572" width="25.140625" style="91" customWidth="1"/>
    <col min="2573" max="2573" width="30.85546875" style="91" customWidth="1"/>
    <col min="2574" max="2574" width="6" style="91" customWidth="1"/>
    <col min="2575" max="2575" width="11" style="91" customWidth="1"/>
    <col min="2576" max="2576" width="5.85546875" style="91" customWidth="1"/>
    <col min="2577" max="2577" width="14.7109375" style="91" customWidth="1"/>
    <col min="2578" max="2578" width="11" style="91" customWidth="1"/>
    <col min="2579" max="2583" width="11.42578125" style="91" customWidth="1"/>
    <col min="2584" max="2816" width="11" style="91"/>
    <col min="2817" max="2817" width="24" style="91" customWidth="1"/>
    <col min="2818" max="2818" width="22.140625" style="91" customWidth="1"/>
    <col min="2819" max="2820" width="17" style="91" customWidth="1"/>
    <col min="2821" max="2821" width="25" style="91" customWidth="1"/>
    <col min="2822" max="2822" width="17.42578125" style="91" customWidth="1"/>
    <col min="2823" max="2823" width="51.42578125" style="91" customWidth="1"/>
    <col min="2824" max="2824" width="18.42578125" style="91" customWidth="1"/>
    <col min="2825" max="2825" width="28.85546875" style="91" customWidth="1"/>
    <col min="2826" max="2828" width="25.140625" style="91" customWidth="1"/>
    <col min="2829" max="2829" width="30.85546875" style="91" customWidth="1"/>
    <col min="2830" max="2830" width="6" style="91" customWidth="1"/>
    <col min="2831" max="2831" width="11" style="91" customWidth="1"/>
    <col min="2832" max="2832" width="5.85546875" style="91" customWidth="1"/>
    <col min="2833" max="2833" width="14.7109375" style="91" customWidth="1"/>
    <col min="2834" max="2834" width="11" style="91" customWidth="1"/>
    <col min="2835" max="2839" width="11.42578125" style="91" customWidth="1"/>
    <col min="2840" max="3072" width="11" style="91"/>
    <col min="3073" max="3073" width="24" style="91" customWidth="1"/>
    <col min="3074" max="3074" width="22.140625" style="91" customWidth="1"/>
    <col min="3075" max="3076" width="17" style="91" customWidth="1"/>
    <col min="3077" max="3077" width="25" style="91" customWidth="1"/>
    <col min="3078" max="3078" width="17.42578125" style="91" customWidth="1"/>
    <col min="3079" max="3079" width="51.42578125" style="91" customWidth="1"/>
    <col min="3080" max="3080" width="18.42578125" style="91" customWidth="1"/>
    <col min="3081" max="3081" width="28.85546875" style="91" customWidth="1"/>
    <col min="3082" max="3084" width="25.140625" style="91" customWidth="1"/>
    <col min="3085" max="3085" width="30.85546875" style="91" customWidth="1"/>
    <col min="3086" max="3086" width="6" style="91" customWidth="1"/>
    <col min="3087" max="3087" width="11" style="91" customWidth="1"/>
    <col min="3088" max="3088" width="5.85546875" style="91" customWidth="1"/>
    <col min="3089" max="3089" width="14.7109375" style="91" customWidth="1"/>
    <col min="3090" max="3090" width="11" style="91" customWidth="1"/>
    <col min="3091" max="3095" width="11.42578125" style="91" customWidth="1"/>
    <col min="3096" max="3328" width="11" style="91"/>
    <col min="3329" max="3329" width="24" style="91" customWidth="1"/>
    <col min="3330" max="3330" width="22.140625" style="91" customWidth="1"/>
    <col min="3331" max="3332" width="17" style="91" customWidth="1"/>
    <col min="3333" max="3333" width="25" style="91" customWidth="1"/>
    <col min="3334" max="3334" width="17.42578125" style="91" customWidth="1"/>
    <col min="3335" max="3335" width="51.42578125" style="91" customWidth="1"/>
    <col min="3336" max="3336" width="18.42578125" style="91" customWidth="1"/>
    <col min="3337" max="3337" width="28.85546875" style="91" customWidth="1"/>
    <col min="3338" max="3340" width="25.140625" style="91" customWidth="1"/>
    <col min="3341" max="3341" width="30.85546875" style="91" customWidth="1"/>
    <col min="3342" max="3342" width="6" style="91" customWidth="1"/>
    <col min="3343" max="3343" width="11" style="91" customWidth="1"/>
    <col min="3344" max="3344" width="5.85546875" style="91" customWidth="1"/>
    <col min="3345" max="3345" width="14.7109375" style="91" customWidth="1"/>
    <col min="3346" max="3346" width="11" style="91" customWidth="1"/>
    <col min="3347" max="3351" width="11.42578125" style="91" customWidth="1"/>
    <col min="3352" max="3584" width="11" style="91"/>
    <col min="3585" max="3585" width="24" style="91" customWidth="1"/>
    <col min="3586" max="3586" width="22.140625" style="91" customWidth="1"/>
    <col min="3587" max="3588" width="17" style="91" customWidth="1"/>
    <col min="3589" max="3589" width="25" style="91" customWidth="1"/>
    <col min="3590" max="3590" width="17.42578125" style="91" customWidth="1"/>
    <col min="3591" max="3591" width="51.42578125" style="91" customWidth="1"/>
    <col min="3592" max="3592" width="18.42578125" style="91" customWidth="1"/>
    <col min="3593" max="3593" width="28.85546875" style="91" customWidth="1"/>
    <col min="3594" max="3596" width="25.140625" style="91" customWidth="1"/>
    <col min="3597" max="3597" width="30.85546875" style="91" customWidth="1"/>
    <col min="3598" max="3598" width="6" style="91" customWidth="1"/>
    <col min="3599" max="3599" width="11" style="91" customWidth="1"/>
    <col min="3600" max="3600" width="5.85546875" style="91" customWidth="1"/>
    <col min="3601" max="3601" width="14.7109375" style="91" customWidth="1"/>
    <col min="3602" max="3602" width="11" style="91" customWidth="1"/>
    <col min="3603" max="3607" width="11.42578125" style="91" customWidth="1"/>
    <col min="3608" max="3840" width="11" style="91"/>
    <col min="3841" max="3841" width="24" style="91" customWidth="1"/>
    <col min="3842" max="3842" width="22.140625" style="91" customWidth="1"/>
    <col min="3843" max="3844" width="17" style="91" customWidth="1"/>
    <col min="3845" max="3845" width="25" style="91" customWidth="1"/>
    <col min="3846" max="3846" width="17.42578125" style="91" customWidth="1"/>
    <col min="3847" max="3847" width="51.42578125" style="91" customWidth="1"/>
    <col min="3848" max="3848" width="18.42578125" style="91" customWidth="1"/>
    <col min="3849" max="3849" width="28.85546875" style="91" customWidth="1"/>
    <col min="3850" max="3852" width="25.140625" style="91" customWidth="1"/>
    <col min="3853" max="3853" width="30.85546875" style="91" customWidth="1"/>
    <col min="3854" max="3854" width="6" style="91" customWidth="1"/>
    <col min="3855" max="3855" width="11" style="91" customWidth="1"/>
    <col min="3856" max="3856" width="5.85546875" style="91" customWidth="1"/>
    <col min="3857" max="3857" width="14.7109375" style="91" customWidth="1"/>
    <col min="3858" max="3858" width="11" style="91" customWidth="1"/>
    <col min="3859" max="3863" width="11.42578125" style="91" customWidth="1"/>
    <col min="3864" max="4096" width="11" style="91"/>
    <col min="4097" max="4097" width="24" style="91" customWidth="1"/>
    <col min="4098" max="4098" width="22.140625" style="91" customWidth="1"/>
    <col min="4099" max="4100" width="17" style="91" customWidth="1"/>
    <col min="4101" max="4101" width="25" style="91" customWidth="1"/>
    <col min="4102" max="4102" width="17.42578125" style="91" customWidth="1"/>
    <col min="4103" max="4103" width="51.42578125" style="91" customWidth="1"/>
    <col min="4104" max="4104" width="18.42578125" style="91" customWidth="1"/>
    <col min="4105" max="4105" width="28.85546875" style="91" customWidth="1"/>
    <col min="4106" max="4108" width="25.140625" style="91" customWidth="1"/>
    <col min="4109" max="4109" width="30.85546875" style="91" customWidth="1"/>
    <col min="4110" max="4110" width="6" style="91" customWidth="1"/>
    <col min="4111" max="4111" width="11" style="91" customWidth="1"/>
    <col min="4112" max="4112" width="5.85546875" style="91" customWidth="1"/>
    <col min="4113" max="4113" width="14.7109375" style="91" customWidth="1"/>
    <col min="4114" max="4114" width="11" style="91" customWidth="1"/>
    <col min="4115" max="4119" width="11.42578125" style="91" customWidth="1"/>
    <col min="4120" max="4352" width="11" style="91"/>
    <col min="4353" max="4353" width="24" style="91" customWidth="1"/>
    <col min="4354" max="4354" width="22.140625" style="91" customWidth="1"/>
    <col min="4355" max="4356" width="17" style="91" customWidth="1"/>
    <col min="4357" max="4357" width="25" style="91" customWidth="1"/>
    <col min="4358" max="4358" width="17.42578125" style="91" customWidth="1"/>
    <col min="4359" max="4359" width="51.42578125" style="91" customWidth="1"/>
    <col min="4360" max="4360" width="18.42578125" style="91" customWidth="1"/>
    <col min="4361" max="4361" width="28.85546875" style="91" customWidth="1"/>
    <col min="4362" max="4364" width="25.140625" style="91" customWidth="1"/>
    <col min="4365" max="4365" width="30.85546875" style="91" customWidth="1"/>
    <col min="4366" max="4366" width="6" style="91" customWidth="1"/>
    <col min="4367" max="4367" width="11" style="91" customWidth="1"/>
    <col min="4368" max="4368" width="5.85546875" style="91" customWidth="1"/>
    <col min="4369" max="4369" width="14.7109375" style="91" customWidth="1"/>
    <col min="4370" max="4370" width="11" style="91" customWidth="1"/>
    <col min="4371" max="4375" width="11.42578125" style="91" customWidth="1"/>
    <col min="4376" max="4608" width="11" style="91"/>
    <col min="4609" max="4609" width="24" style="91" customWidth="1"/>
    <col min="4610" max="4610" width="22.140625" style="91" customWidth="1"/>
    <col min="4611" max="4612" width="17" style="91" customWidth="1"/>
    <col min="4613" max="4613" width="25" style="91" customWidth="1"/>
    <col min="4614" max="4614" width="17.42578125" style="91" customWidth="1"/>
    <col min="4615" max="4615" width="51.42578125" style="91" customWidth="1"/>
    <col min="4616" max="4616" width="18.42578125" style="91" customWidth="1"/>
    <col min="4617" max="4617" width="28.85546875" style="91" customWidth="1"/>
    <col min="4618" max="4620" width="25.140625" style="91" customWidth="1"/>
    <col min="4621" max="4621" width="30.85546875" style="91" customWidth="1"/>
    <col min="4622" max="4622" width="6" style="91" customWidth="1"/>
    <col min="4623" max="4623" width="11" style="91" customWidth="1"/>
    <col min="4624" max="4624" width="5.85546875" style="91" customWidth="1"/>
    <col min="4625" max="4625" width="14.7109375" style="91" customWidth="1"/>
    <col min="4626" max="4626" width="11" style="91" customWidth="1"/>
    <col min="4627" max="4631" width="11.42578125" style="91" customWidth="1"/>
    <col min="4632" max="4864" width="11" style="91"/>
    <col min="4865" max="4865" width="24" style="91" customWidth="1"/>
    <col min="4866" max="4866" width="22.140625" style="91" customWidth="1"/>
    <col min="4867" max="4868" width="17" style="91" customWidth="1"/>
    <col min="4869" max="4869" width="25" style="91" customWidth="1"/>
    <col min="4870" max="4870" width="17.42578125" style="91" customWidth="1"/>
    <col min="4871" max="4871" width="51.42578125" style="91" customWidth="1"/>
    <col min="4872" max="4872" width="18.42578125" style="91" customWidth="1"/>
    <col min="4873" max="4873" width="28.85546875" style="91" customWidth="1"/>
    <col min="4874" max="4876" width="25.140625" style="91" customWidth="1"/>
    <col min="4877" max="4877" width="30.85546875" style="91" customWidth="1"/>
    <col min="4878" max="4878" width="6" style="91" customWidth="1"/>
    <col min="4879" max="4879" width="11" style="91" customWidth="1"/>
    <col min="4880" max="4880" width="5.85546875" style="91" customWidth="1"/>
    <col min="4881" max="4881" width="14.7109375" style="91" customWidth="1"/>
    <col min="4882" max="4882" width="11" style="91" customWidth="1"/>
    <col min="4883" max="4887" width="11.42578125" style="91" customWidth="1"/>
    <col min="4888" max="5120" width="11" style="91"/>
    <col min="5121" max="5121" width="24" style="91" customWidth="1"/>
    <col min="5122" max="5122" width="22.140625" style="91" customWidth="1"/>
    <col min="5123" max="5124" width="17" style="91" customWidth="1"/>
    <col min="5125" max="5125" width="25" style="91" customWidth="1"/>
    <col min="5126" max="5126" width="17.42578125" style="91" customWidth="1"/>
    <col min="5127" max="5127" width="51.42578125" style="91" customWidth="1"/>
    <col min="5128" max="5128" width="18.42578125" style="91" customWidth="1"/>
    <col min="5129" max="5129" width="28.85546875" style="91" customWidth="1"/>
    <col min="5130" max="5132" width="25.140625" style="91" customWidth="1"/>
    <col min="5133" max="5133" width="30.85546875" style="91" customWidth="1"/>
    <col min="5134" max="5134" width="6" style="91" customWidth="1"/>
    <col min="5135" max="5135" width="11" style="91" customWidth="1"/>
    <col min="5136" max="5136" width="5.85546875" style="91" customWidth="1"/>
    <col min="5137" max="5137" width="14.7109375" style="91" customWidth="1"/>
    <col min="5138" max="5138" width="11" style="91" customWidth="1"/>
    <col min="5139" max="5143" width="11.42578125" style="91" customWidth="1"/>
    <col min="5144" max="5376" width="11" style="91"/>
    <col min="5377" max="5377" width="24" style="91" customWidth="1"/>
    <col min="5378" max="5378" width="22.140625" style="91" customWidth="1"/>
    <col min="5379" max="5380" width="17" style="91" customWidth="1"/>
    <col min="5381" max="5381" width="25" style="91" customWidth="1"/>
    <col min="5382" max="5382" width="17.42578125" style="91" customWidth="1"/>
    <col min="5383" max="5383" width="51.42578125" style="91" customWidth="1"/>
    <col min="5384" max="5384" width="18.42578125" style="91" customWidth="1"/>
    <col min="5385" max="5385" width="28.85546875" style="91" customWidth="1"/>
    <col min="5386" max="5388" width="25.140625" style="91" customWidth="1"/>
    <col min="5389" max="5389" width="30.85546875" style="91" customWidth="1"/>
    <col min="5390" max="5390" width="6" style="91" customWidth="1"/>
    <col min="5391" max="5391" width="11" style="91" customWidth="1"/>
    <col min="5392" max="5392" width="5.85546875" style="91" customWidth="1"/>
    <col min="5393" max="5393" width="14.7109375" style="91" customWidth="1"/>
    <col min="5394" max="5394" width="11" style="91" customWidth="1"/>
    <col min="5395" max="5399" width="11.42578125" style="91" customWidth="1"/>
    <col min="5400" max="5632" width="11" style="91"/>
    <col min="5633" max="5633" width="24" style="91" customWidth="1"/>
    <col min="5634" max="5634" width="22.140625" style="91" customWidth="1"/>
    <col min="5635" max="5636" width="17" style="91" customWidth="1"/>
    <col min="5637" max="5637" width="25" style="91" customWidth="1"/>
    <col min="5638" max="5638" width="17.42578125" style="91" customWidth="1"/>
    <col min="5639" max="5639" width="51.42578125" style="91" customWidth="1"/>
    <col min="5640" max="5640" width="18.42578125" style="91" customWidth="1"/>
    <col min="5641" max="5641" width="28.85546875" style="91" customWidth="1"/>
    <col min="5642" max="5644" width="25.140625" style="91" customWidth="1"/>
    <col min="5645" max="5645" width="30.85546875" style="91" customWidth="1"/>
    <col min="5646" max="5646" width="6" style="91" customWidth="1"/>
    <col min="5647" max="5647" width="11" style="91" customWidth="1"/>
    <col min="5648" max="5648" width="5.85546875" style="91" customWidth="1"/>
    <col min="5649" max="5649" width="14.7109375" style="91" customWidth="1"/>
    <col min="5650" max="5650" width="11" style="91" customWidth="1"/>
    <col min="5651" max="5655" width="11.42578125" style="91" customWidth="1"/>
    <col min="5656" max="5888" width="11" style="91"/>
    <col min="5889" max="5889" width="24" style="91" customWidth="1"/>
    <col min="5890" max="5890" width="22.140625" style="91" customWidth="1"/>
    <col min="5891" max="5892" width="17" style="91" customWidth="1"/>
    <col min="5893" max="5893" width="25" style="91" customWidth="1"/>
    <col min="5894" max="5894" width="17.42578125" style="91" customWidth="1"/>
    <col min="5895" max="5895" width="51.42578125" style="91" customWidth="1"/>
    <col min="5896" max="5896" width="18.42578125" style="91" customWidth="1"/>
    <col min="5897" max="5897" width="28.85546875" style="91" customWidth="1"/>
    <col min="5898" max="5900" width="25.140625" style="91" customWidth="1"/>
    <col min="5901" max="5901" width="30.85546875" style="91" customWidth="1"/>
    <col min="5902" max="5902" width="6" style="91" customWidth="1"/>
    <col min="5903" max="5903" width="11" style="91" customWidth="1"/>
    <col min="5904" max="5904" width="5.85546875" style="91" customWidth="1"/>
    <col min="5905" max="5905" width="14.7109375" style="91" customWidth="1"/>
    <col min="5906" max="5906" width="11" style="91" customWidth="1"/>
    <col min="5907" max="5911" width="11.42578125" style="91" customWidth="1"/>
    <col min="5912" max="6144" width="11" style="91"/>
    <col min="6145" max="6145" width="24" style="91" customWidth="1"/>
    <col min="6146" max="6146" width="22.140625" style="91" customWidth="1"/>
    <col min="6147" max="6148" width="17" style="91" customWidth="1"/>
    <col min="6149" max="6149" width="25" style="91" customWidth="1"/>
    <col min="6150" max="6150" width="17.42578125" style="91" customWidth="1"/>
    <col min="6151" max="6151" width="51.42578125" style="91" customWidth="1"/>
    <col min="6152" max="6152" width="18.42578125" style="91" customWidth="1"/>
    <col min="6153" max="6153" width="28.85546875" style="91" customWidth="1"/>
    <col min="6154" max="6156" width="25.140625" style="91" customWidth="1"/>
    <col min="6157" max="6157" width="30.85546875" style="91" customWidth="1"/>
    <col min="6158" max="6158" width="6" style="91" customWidth="1"/>
    <col min="6159" max="6159" width="11" style="91" customWidth="1"/>
    <col min="6160" max="6160" width="5.85546875" style="91" customWidth="1"/>
    <col min="6161" max="6161" width="14.7109375" style="91" customWidth="1"/>
    <col min="6162" max="6162" width="11" style="91" customWidth="1"/>
    <col min="6163" max="6167" width="11.42578125" style="91" customWidth="1"/>
    <col min="6168" max="6400" width="11" style="91"/>
    <col min="6401" max="6401" width="24" style="91" customWidth="1"/>
    <col min="6402" max="6402" width="22.140625" style="91" customWidth="1"/>
    <col min="6403" max="6404" width="17" style="91" customWidth="1"/>
    <col min="6405" max="6405" width="25" style="91" customWidth="1"/>
    <col min="6406" max="6406" width="17.42578125" style="91" customWidth="1"/>
    <col min="6407" max="6407" width="51.42578125" style="91" customWidth="1"/>
    <col min="6408" max="6408" width="18.42578125" style="91" customWidth="1"/>
    <col min="6409" max="6409" width="28.85546875" style="91" customWidth="1"/>
    <col min="6410" max="6412" width="25.140625" style="91" customWidth="1"/>
    <col min="6413" max="6413" width="30.85546875" style="91" customWidth="1"/>
    <col min="6414" max="6414" width="6" style="91" customWidth="1"/>
    <col min="6415" max="6415" width="11" style="91" customWidth="1"/>
    <col min="6416" max="6416" width="5.85546875" style="91" customWidth="1"/>
    <col min="6417" max="6417" width="14.7109375" style="91" customWidth="1"/>
    <col min="6418" max="6418" width="11" style="91" customWidth="1"/>
    <col min="6419" max="6423" width="11.42578125" style="91" customWidth="1"/>
    <col min="6424" max="6656" width="11" style="91"/>
    <col min="6657" max="6657" width="24" style="91" customWidth="1"/>
    <col min="6658" max="6658" width="22.140625" style="91" customWidth="1"/>
    <col min="6659" max="6660" width="17" style="91" customWidth="1"/>
    <col min="6661" max="6661" width="25" style="91" customWidth="1"/>
    <col min="6662" max="6662" width="17.42578125" style="91" customWidth="1"/>
    <col min="6663" max="6663" width="51.42578125" style="91" customWidth="1"/>
    <col min="6664" max="6664" width="18.42578125" style="91" customWidth="1"/>
    <col min="6665" max="6665" width="28.85546875" style="91" customWidth="1"/>
    <col min="6666" max="6668" width="25.140625" style="91" customWidth="1"/>
    <col min="6669" max="6669" width="30.85546875" style="91" customWidth="1"/>
    <col min="6670" max="6670" width="6" style="91" customWidth="1"/>
    <col min="6671" max="6671" width="11" style="91" customWidth="1"/>
    <col min="6672" max="6672" width="5.85546875" style="91" customWidth="1"/>
    <col min="6673" max="6673" width="14.7109375" style="91" customWidth="1"/>
    <col min="6674" max="6674" width="11" style="91" customWidth="1"/>
    <col min="6675" max="6679" width="11.42578125" style="91" customWidth="1"/>
    <col min="6680" max="6912" width="11" style="91"/>
    <col min="6913" max="6913" width="24" style="91" customWidth="1"/>
    <col min="6914" max="6914" width="22.140625" style="91" customWidth="1"/>
    <col min="6915" max="6916" width="17" style="91" customWidth="1"/>
    <col min="6917" max="6917" width="25" style="91" customWidth="1"/>
    <col min="6918" max="6918" width="17.42578125" style="91" customWidth="1"/>
    <col min="6919" max="6919" width="51.42578125" style="91" customWidth="1"/>
    <col min="6920" max="6920" width="18.42578125" style="91" customWidth="1"/>
    <col min="6921" max="6921" width="28.85546875" style="91" customWidth="1"/>
    <col min="6922" max="6924" width="25.140625" style="91" customWidth="1"/>
    <col min="6925" max="6925" width="30.85546875" style="91" customWidth="1"/>
    <col min="6926" max="6926" width="6" style="91" customWidth="1"/>
    <col min="6927" max="6927" width="11" style="91" customWidth="1"/>
    <col min="6928" max="6928" width="5.85546875" style="91" customWidth="1"/>
    <col min="6929" max="6929" width="14.7109375" style="91" customWidth="1"/>
    <col min="6930" max="6930" width="11" style="91" customWidth="1"/>
    <col min="6931" max="6935" width="11.42578125" style="91" customWidth="1"/>
    <col min="6936" max="7168" width="11" style="91"/>
    <col min="7169" max="7169" width="24" style="91" customWidth="1"/>
    <col min="7170" max="7170" width="22.140625" style="91" customWidth="1"/>
    <col min="7171" max="7172" width="17" style="91" customWidth="1"/>
    <col min="7173" max="7173" width="25" style="91" customWidth="1"/>
    <col min="7174" max="7174" width="17.42578125" style="91" customWidth="1"/>
    <col min="7175" max="7175" width="51.42578125" style="91" customWidth="1"/>
    <col min="7176" max="7176" width="18.42578125" style="91" customWidth="1"/>
    <col min="7177" max="7177" width="28.85546875" style="91" customWidth="1"/>
    <col min="7178" max="7180" width="25.140625" style="91" customWidth="1"/>
    <col min="7181" max="7181" width="30.85546875" style="91" customWidth="1"/>
    <col min="7182" max="7182" width="6" style="91" customWidth="1"/>
    <col min="7183" max="7183" width="11" style="91" customWidth="1"/>
    <col min="7184" max="7184" width="5.85546875" style="91" customWidth="1"/>
    <col min="7185" max="7185" width="14.7109375" style="91" customWidth="1"/>
    <col min="7186" max="7186" width="11" style="91" customWidth="1"/>
    <col min="7187" max="7191" width="11.42578125" style="91" customWidth="1"/>
    <col min="7192" max="7424" width="11" style="91"/>
    <col min="7425" max="7425" width="24" style="91" customWidth="1"/>
    <col min="7426" max="7426" width="22.140625" style="91" customWidth="1"/>
    <col min="7427" max="7428" width="17" style="91" customWidth="1"/>
    <col min="7429" max="7429" width="25" style="91" customWidth="1"/>
    <col min="7430" max="7430" width="17.42578125" style="91" customWidth="1"/>
    <col min="7431" max="7431" width="51.42578125" style="91" customWidth="1"/>
    <col min="7432" max="7432" width="18.42578125" style="91" customWidth="1"/>
    <col min="7433" max="7433" width="28.85546875" style="91" customWidth="1"/>
    <col min="7434" max="7436" width="25.140625" style="91" customWidth="1"/>
    <col min="7437" max="7437" width="30.85546875" style="91" customWidth="1"/>
    <col min="7438" max="7438" width="6" style="91" customWidth="1"/>
    <col min="7439" max="7439" width="11" style="91" customWidth="1"/>
    <col min="7440" max="7440" width="5.85546875" style="91" customWidth="1"/>
    <col min="7441" max="7441" width="14.7109375" style="91" customWidth="1"/>
    <col min="7442" max="7442" width="11" style="91" customWidth="1"/>
    <col min="7443" max="7447" width="11.42578125" style="91" customWidth="1"/>
    <col min="7448" max="7680" width="11" style="91"/>
    <col min="7681" max="7681" width="24" style="91" customWidth="1"/>
    <col min="7682" max="7682" width="22.140625" style="91" customWidth="1"/>
    <col min="7683" max="7684" width="17" style="91" customWidth="1"/>
    <col min="7685" max="7685" width="25" style="91" customWidth="1"/>
    <col min="7686" max="7686" width="17.42578125" style="91" customWidth="1"/>
    <col min="7687" max="7687" width="51.42578125" style="91" customWidth="1"/>
    <col min="7688" max="7688" width="18.42578125" style="91" customWidth="1"/>
    <col min="7689" max="7689" width="28.85546875" style="91" customWidth="1"/>
    <col min="7690" max="7692" width="25.140625" style="91" customWidth="1"/>
    <col min="7693" max="7693" width="30.85546875" style="91" customWidth="1"/>
    <col min="7694" max="7694" width="6" style="91" customWidth="1"/>
    <col min="7695" max="7695" width="11" style="91" customWidth="1"/>
    <col min="7696" max="7696" width="5.85546875" style="91" customWidth="1"/>
    <col min="7697" max="7697" width="14.7109375" style="91" customWidth="1"/>
    <col min="7698" max="7698" width="11" style="91" customWidth="1"/>
    <col min="7699" max="7703" width="11.42578125" style="91" customWidth="1"/>
    <col min="7704" max="7936" width="11" style="91"/>
    <col min="7937" max="7937" width="24" style="91" customWidth="1"/>
    <col min="7938" max="7938" width="22.140625" style="91" customWidth="1"/>
    <col min="7939" max="7940" width="17" style="91" customWidth="1"/>
    <col min="7941" max="7941" width="25" style="91" customWidth="1"/>
    <col min="7942" max="7942" width="17.42578125" style="91" customWidth="1"/>
    <col min="7943" max="7943" width="51.42578125" style="91" customWidth="1"/>
    <col min="7944" max="7944" width="18.42578125" style="91" customWidth="1"/>
    <col min="7945" max="7945" width="28.85546875" style="91" customWidth="1"/>
    <col min="7946" max="7948" width="25.140625" style="91" customWidth="1"/>
    <col min="7949" max="7949" width="30.85546875" style="91" customWidth="1"/>
    <col min="7950" max="7950" width="6" style="91" customWidth="1"/>
    <col min="7951" max="7951" width="11" style="91" customWidth="1"/>
    <col min="7952" max="7952" width="5.85546875" style="91" customWidth="1"/>
    <col min="7953" max="7953" width="14.7109375" style="91" customWidth="1"/>
    <col min="7954" max="7954" width="11" style="91" customWidth="1"/>
    <col min="7955" max="7959" width="11.42578125" style="91" customWidth="1"/>
    <col min="7960" max="8192" width="11" style="91"/>
    <col min="8193" max="8193" width="24" style="91" customWidth="1"/>
    <col min="8194" max="8194" width="22.140625" style="91" customWidth="1"/>
    <col min="8195" max="8196" width="17" style="91" customWidth="1"/>
    <col min="8197" max="8197" width="25" style="91" customWidth="1"/>
    <col min="8198" max="8198" width="17.42578125" style="91" customWidth="1"/>
    <col min="8199" max="8199" width="51.42578125" style="91" customWidth="1"/>
    <col min="8200" max="8200" width="18.42578125" style="91" customWidth="1"/>
    <col min="8201" max="8201" width="28.85546875" style="91" customWidth="1"/>
    <col min="8202" max="8204" width="25.140625" style="91" customWidth="1"/>
    <col min="8205" max="8205" width="30.85546875" style="91" customWidth="1"/>
    <col min="8206" max="8206" width="6" style="91" customWidth="1"/>
    <col min="8207" max="8207" width="11" style="91" customWidth="1"/>
    <col min="8208" max="8208" width="5.85546875" style="91" customWidth="1"/>
    <col min="8209" max="8209" width="14.7109375" style="91" customWidth="1"/>
    <col min="8210" max="8210" width="11" style="91" customWidth="1"/>
    <col min="8211" max="8215" width="11.42578125" style="91" customWidth="1"/>
    <col min="8216" max="8448" width="11" style="91"/>
    <col min="8449" max="8449" width="24" style="91" customWidth="1"/>
    <col min="8450" max="8450" width="22.140625" style="91" customWidth="1"/>
    <col min="8451" max="8452" width="17" style="91" customWidth="1"/>
    <col min="8453" max="8453" width="25" style="91" customWidth="1"/>
    <col min="8454" max="8454" width="17.42578125" style="91" customWidth="1"/>
    <col min="8455" max="8455" width="51.42578125" style="91" customWidth="1"/>
    <col min="8456" max="8456" width="18.42578125" style="91" customWidth="1"/>
    <col min="8457" max="8457" width="28.85546875" style="91" customWidth="1"/>
    <col min="8458" max="8460" width="25.140625" style="91" customWidth="1"/>
    <col min="8461" max="8461" width="30.85546875" style="91" customWidth="1"/>
    <col min="8462" max="8462" width="6" style="91" customWidth="1"/>
    <col min="8463" max="8463" width="11" style="91" customWidth="1"/>
    <col min="8464" max="8464" width="5.85546875" style="91" customWidth="1"/>
    <col min="8465" max="8465" width="14.7109375" style="91" customWidth="1"/>
    <col min="8466" max="8466" width="11" style="91" customWidth="1"/>
    <col min="8467" max="8471" width="11.42578125" style="91" customWidth="1"/>
    <col min="8472" max="8704" width="11" style="91"/>
    <col min="8705" max="8705" width="24" style="91" customWidth="1"/>
    <col min="8706" max="8706" width="22.140625" style="91" customWidth="1"/>
    <col min="8707" max="8708" width="17" style="91" customWidth="1"/>
    <col min="8709" max="8709" width="25" style="91" customWidth="1"/>
    <col min="8710" max="8710" width="17.42578125" style="91" customWidth="1"/>
    <col min="8711" max="8711" width="51.42578125" style="91" customWidth="1"/>
    <col min="8712" max="8712" width="18.42578125" style="91" customWidth="1"/>
    <col min="8713" max="8713" width="28.85546875" style="91" customWidth="1"/>
    <col min="8714" max="8716" width="25.140625" style="91" customWidth="1"/>
    <col min="8717" max="8717" width="30.85546875" style="91" customWidth="1"/>
    <col min="8718" max="8718" width="6" style="91" customWidth="1"/>
    <col min="8719" max="8719" width="11" style="91" customWidth="1"/>
    <col min="8720" max="8720" width="5.85546875" style="91" customWidth="1"/>
    <col min="8721" max="8721" width="14.7109375" style="91" customWidth="1"/>
    <col min="8722" max="8722" width="11" style="91" customWidth="1"/>
    <col min="8723" max="8727" width="11.42578125" style="91" customWidth="1"/>
    <col min="8728" max="8960" width="11" style="91"/>
    <col min="8961" max="8961" width="24" style="91" customWidth="1"/>
    <col min="8962" max="8962" width="22.140625" style="91" customWidth="1"/>
    <col min="8963" max="8964" width="17" style="91" customWidth="1"/>
    <col min="8965" max="8965" width="25" style="91" customWidth="1"/>
    <col min="8966" max="8966" width="17.42578125" style="91" customWidth="1"/>
    <col min="8967" max="8967" width="51.42578125" style="91" customWidth="1"/>
    <col min="8968" max="8968" width="18.42578125" style="91" customWidth="1"/>
    <col min="8969" max="8969" width="28.85546875" style="91" customWidth="1"/>
    <col min="8970" max="8972" width="25.140625" style="91" customWidth="1"/>
    <col min="8973" max="8973" width="30.85546875" style="91" customWidth="1"/>
    <col min="8974" max="8974" width="6" style="91" customWidth="1"/>
    <col min="8975" max="8975" width="11" style="91" customWidth="1"/>
    <col min="8976" max="8976" width="5.85546875" style="91" customWidth="1"/>
    <col min="8977" max="8977" width="14.7109375" style="91" customWidth="1"/>
    <col min="8978" max="8978" width="11" style="91" customWidth="1"/>
    <col min="8979" max="8983" width="11.42578125" style="91" customWidth="1"/>
    <col min="8984" max="9216" width="11" style="91"/>
    <col min="9217" max="9217" width="24" style="91" customWidth="1"/>
    <col min="9218" max="9218" width="22.140625" style="91" customWidth="1"/>
    <col min="9219" max="9220" width="17" style="91" customWidth="1"/>
    <col min="9221" max="9221" width="25" style="91" customWidth="1"/>
    <col min="9222" max="9222" width="17.42578125" style="91" customWidth="1"/>
    <col min="9223" max="9223" width="51.42578125" style="91" customWidth="1"/>
    <col min="9224" max="9224" width="18.42578125" style="91" customWidth="1"/>
    <col min="9225" max="9225" width="28.85546875" style="91" customWidth="1"/>
    <col min="9226" max="9228" width="25.140625" style="91" customWidth="1"/>
    <col min="9229" max="9229" width="30.85546875" style="91" customWidth="1"/>
    <col min="9230" max="9230" width="6" style="91" customWidth="1"/>
    <col min="9231" max="9231" width="11" style="91" customWidth="1"/>
    <col min="9232" max="9232" width="5.85546875" style="91" customWidth="1"/>
    <col min="9233" max="9233" width="14.7109375" style="91" customWidth="1"/>
    <col min="9234" max="9234" width="11" style="91" customWidth="1"/>
    <col min="9235" max="9239" width="11.42578125" style="91" customWidth="1"/>
    <col min="9240" max="9472" width="11" style="91"/>
    <col min="9473" max="9473" width="24" style="91" customWidth="1"/>
    <col min="9474" max="9474" width="22.140625" style="91" customWidth="1"/>
    <col min="9475" max="9476" width="17" style="91" customWidth="1"/>
    <col min="9477" max="9477" width="25" style="91" customWidth="1"/>
    <col min="9478" max="9478" width="17.42578125" style="91" customWidth="1"/>
    <col min="9479" max="9479" width="51.42578125" style="91" customWidth="1"/>
    <col min="9480" max="9480" width="18.42578125" style="91" customWidth="1"/>
    <col min="9481" max="9481" width="28.85546875" style="91" customWidth="1"/>
    <col min="9482" max="9484" width="25.140625" style="91" customWidth="1"/>
    <col min="9485" max="9485" width="30.85546875" style="91" customWidth="1"/>
    <col min="9486" max="9486" width="6" style="91" customWidth="1"/>
    <col min="9487" max="9487" width="11" style="91" customWidth="1"/>
    <col min="9488" max="9488" width="5.85546875" style="91" customWidth="1"/>
    <col min="9489" max="9489" width="14.7109375" style="91" customWidth="1"/>
    <col min="9490" max="9490" width="11" style="91" customWidth="1"/>
    <col min="9491" max="9495" width="11.42578125" style="91" customWidth="1"/>
    <col min="9496" max="9728" width="11" style="91"/>
    <col min="9729" max="9729" width="24" style="91" customWidth="1"/>
    <col min="9730" max="9730" width="22.140625" style="91" customWidth="1"/>
    <col min="9731" max="9732" width="17" style="91" customWidth="1"/>
    <col min="9733" max="9733" width="25" style="91" customWidth="1"/>
    <col min="9734" max="9734" width="17.42578125" style="91" customWidth="1"/>
    <col min="9735" max="9735" width="51.42578125" style="91" customWidth="1"/>
    <col min="9736" max="9736" width="18.42578125" style="91" customWidth="1"/>
    <col min="9737" max="9737" width="28.85546875" style="91" customWidth="1"/>
    <col min="9738" max="9740" width="25.140625" style="91" customWidth="1"/>
    <col min="9741" max="9741" width="30.85546875" style="91" customWidth="1"/>
    <col min="9742" max="9742" width="6" style="91" customWidth="1"/>
    <col min="9743" max="9743" width="11" style="91" customWidth="1"/>
    <col min="9744" max="9744" width="5.85546875" style="91" customWidth="1"/>
    <col min="9745" max="9745" width="14.7109375" style="91" customWidth="1"/>
    <col min="9746" max="9746" width="11" style="91" customWidth="1"/>
    <col min="9747" max="9751" width="11.42578125" style="91" customWidth="1"/>
    <col min="9752" max="9984" width="11" style="91"/>
    <col min="9985" max="9985" width="24" style="91" customWidth="1"/>
    <col min="9986" max="9986" width="22.140625" style="91" customWidth="1"/>
    <col min="9987" max="9988" width="17" style="91" customWidth="1"/>
    <col min="9989" max="9989" width="25" style="91" customWidth="1"/>
    <col min="9990" max="9990" width="17.42578125" style="91" customWidth="1"/>
    <col min="9991" max="9991" width="51.42578125" style="91" customWidth="1"/>
    <col min="9992" max="9992" width="18.42578125" style="91" customWidth="1"/>
    <col min="9993" max="9993" width="28.85546875" style="91" customWidth="1"/>
    <col min="9994" max="9996" width="25.140625" style="91" customWidth="1"/>
    <col min="9997" max="9997" width="30.85546875" style="91" customWidth="1"/>
    <col min="9998" max="9998" width="6" style="91" customWidth="1"/>
    <col min="9999" max="9999" width="11" style="91" customWidth="1"/>
    <col min="10000" max="10000" width="5.85546875" style="91" customWidth="1"/>
    <col min="10001" max="10001" width="14.7109375" style="91" customWidth="1"/>
    <col min="10002" max="10002" width="11" style="91" customWidth="1"/>
    <col min="10003" max="10007" width="11.42578125" style="91" customWidth="1"/>
    <col min="10008" max="10240" width="11" style="91"/>
    <col min="10241" max="10241" width="24" style="91" customWidth="1"/>
    <col min="10242" max="10242" width="22.140625" style="91" customWidth="1"/>
    <col min="10243" max="10244" width="17" style="91" customWidth="1"/>
    <col min="10245" max="10245" width="25" style="91" customWidth="1"/>
    <col min="10246" max="10246" width="17.42578125" style="91" customWidth="1"/>
    <col min="10247" max="10247" width="51.42578125" style="91" customWidth="1"/>
    <col min="10248" max="10248" width="18.42578125" style="91" customWidth="1"/>
    <col min="10249" max="10249" width="28.85546875" style="91" customWidth="1"/>
    <col min="10250" max="10252" width="25.140625" style="91" customWidth="1"/>
    <col min="10253" max="10253" width="30.85546875" style="91" customWidth="1"/>
    <col min="10254" max="10254" width="6" style="91" customWidth="1"/>
    <col min="10255" max="10255" width="11" style="91" customWidth="1"/>
    <col min="10256" max="10256" width="5.85546875" style="91" customWidth="1"/>
    <col min="10257" max="10257" width="14.7109375" style="91" customWidth="1"/>
    <col min="10258" max="10258" width="11" style="91" customWidth="1"/>
    <col min="10259" max="10263" width="11.42578125" style="91" customWidth="1"/>
    <col min="10264" max="10496" width="11" style="91"/>
    <col min="10497" max="10497" width="24" style="91" customWidth="1"/>
    <col min="10498" max="10498" width="22.140625" style="91" customWidth="1"/>
    <col min="10499" max="10500" width="17" style="91" customWidth="1"/>
    <col min="10501" max="10501" width="25" style="91" customWidth="1"/>
    <col min="10502" max="10502" width="17.42578125" style="91" customWidth="1"/>
    <col min="10503" max="10503" width="51.42578125" style="91" customWidth="1"/>
    <col min="10504" max="10504" width="18.42578125" style="91" customWidth="1"/>
    <col min="10505" max="10505" width="28.85546875" style="91" customWidth="1"/>
    <col min="10506" max="10508" width="25.140625" style="91" customWidth="1"/>
    <col min="10509" max="10509" width="30.85546875" style="91" customWidth="1"/>
    <col min="10510" max="10510" width="6" style="91" customWidth="1"/>
    <col min="10511" max="10511" width="11" style="91" customWidth="1"/>
    <col min="10512" max="10512" width="5.85546875" style="91" customWidth="1"/>
    <col min="10513" max="10513" width="14.7109375" style="91" customWidth="1"/>
    <col min="10514" max="10514" width="11" style="91" customWidth="1"/>
    <col min="10515" max="10519" width="11.42578125" style="91" customWidth="1"/>
    <col min="10520" max="10752" width="11" style="91"/>
    <col min="10753" max="10753" width="24" style="91" customWidth="1"/>
    <col min="10754" max="10754" width="22.140625" style="91" customWidth="1"/>
    <col min="10755" max="10756" width="17" style="91" customWidth="1"/>
    <col min="10757" max="10757" width="25" style="91" customWidth="1"/>
    <col min="10758" max="10758" width="17.42578125" style="91" customWidth="1"/>
    <col min="10759" max="10759" width="51.42578125" style="91" customWidth="1"/>
    <col min="10760" max="10760" width="18.42578125" style="91" customWidth="1"/>
    <col min="10761" max="10761" width="28.85546875" style="91" customWidth="1"/>
    <col min="10762" max="10764" width="25.140625" style="91" customWidth="1"/>
    <col min="10765" max="10765" width="30.85546875" style="91" customWidth="1"/>
    <col min="10766" max="10766" width="6" style="91" customWidth="1"/>
    <col min="10767" max="10767" width="11" style="91" customWidth="1"/>
    <col min="10768" max="10768" width="5.85546875" style="91" customWidth="1"/>
    <col min="10769" max="10769" width="14.7109375" style="91" customWidth="1"/>
    <col min="10770" max="10770" width="11" style="91" customWidth="1"/>
    <col min="10771" max="10775" width="11.42578125" style="91" customWidth="1"/>
    <col min="10776" max="11008" width="11" style="91"/>
    <col min="11009" max="11009" width="24" style="91" customWidth="1"/>
    <col min="11010" max="11010" width="22.140625" style="91" customWidth="1"/>
    <col min="11011" max="11012" width="17" style="91" customWidth="1"/>
    <col min="11013" max="11013" width="25" style="91" customWidth="1"/>
    <col min="11014" max="11014" width="17.42578125" style="91" customWidth="1"/>
    <col min="11015" max="11015" width="51.42578125" style="91" customWidth="1"/>
    <col min="11016" max="11016" width="18.42578125" style="91" customWidth="1"/>
    <col min="11017" max="11017" width="28.85546875" style="91" customWidth="1"/>
    <col min="11018" max="11020" width="25.140625" style="91" customWidth="1"/>
    <col min="11021" max="11021" width="30.85546875" style="91" customWidth="1"/>
    <col min="11022" max="11022" width="6" style="91" customWidth="1"/>
    <col min="11023" max="11023" width="11" style="91" customWidth="1"/>
    <col min="11024" max="11024" width="5.85546875" style="91" customWidth="1"/>
    <col min="11025" max="11025" width="14.7109375" style="91" customWidth="1"/>
    <col min="11026" max="11026" width="11" style="91" customWidth="1"/>
    <col min="11027" max="11031" width="11.42578125" style="91" customWidth="1"/>
    <col min="11032" max="11264" width="11" style="91"/>
    <col min="11265" max="11265" width="24" style="91" customWidth="1"/>
    <col min="11266" max="11266" width="22.140625" style="91" customWidth="1"/>
    <col min="11267" max="11268" width="17" style="91" customWidth="1"/>
    <col min="11269" max="11269" width="25" style="91" customWidth="1"/>
    <col min="11270" max="11270" width="17.42578125" style="91" customWidth="1"/>
    <col min="11271" max="11271" width="51.42578125" style="91" customWidth="1"/>
    <col min="11272" max="11272" width="18.42578125" style="91" customWidth="1"/>
    <col min="11273" max="11273" width="28.85546875" style="91" customWidth="1"/>
    <col min="11274" max="11276" width="25.140625" style="91" customWidth="1"/>
    <col min="11277" max="11277" width="30.85546875" style="91" customWidth="1"/>
    <col min="11278" max="11278" width="6" style="91" customWidth="1"/>
    <col min="11279" max="11279" width="11" style="91" customWidth="1"/>
    <col min="11280" max="11280" width="5.85546875" style="91" customWidth="1"/>
    <col min="11281" max="11281" width="14.7109375" style="91" customWidth="1"/>
    <col min="11282" max="11282" width="11" style="91" customWidth="1"/>
    <col min="11283" max="11287" width="11.42578125" style="91" customWidth="1"/>
    <col min="11288" max="11520" width="11" style="91"/>
    <col min="11521" max="11521" width="24" style="91" customWidth="1"/>
    <col min="11522" max="11522" width="22.140625" style="91" customWidth="1"/>
    <col min="11523" max="11524" width="17" style="91" customWidth="1"/>
    <col min="11525" max="11525" width="25" style="91" customWidth="1"/>
    <col min="11526" max="11526" width="17.42578125" style="91" customWidth="1"/>
    <col min="11527" max="11527" width="51.42578125" style="91" customWidth="1"/>
    <col min="11528" max="11528" width="18.42578125" style="91" customWidth="1"/>
    <col min="11529" max="11529" width="28.85546875" style="91" customWidth="1"/>
    <col min="11530" max="11532" width="25.140625" style="91" customWidth="1"/>
    <col min="11533" max="11533" width="30.85546875" style="91" customWidth="1"/>
    <col min="11534" max="11534" width="6" style="91" customWidth="1"/>
    <col min="11535" max="11535" width="11" style="91" customWidth="1"/>
    <col min="11536" max="11536" width="5.85546875" style="91" customWidth="1"/>
    <col min="11537" max="11537" width="14.7109375" style="91" customWidth="1"/>
    <col min="11538" max="11538" width="11" style="91" customWidth="1"/>
    <col min="11539" max="11543" width="11.42578125" style="91" customWidth="1"/>
    <col min="11544" max="11776" width="11" style="91"/>
    <col min="11777" max="11777" width="24" style="91" customWidth="1"/>
    <col min="11778" max="11778" width="22.140625" style="91" customWidth="1"/>
    <col min="11779" max="11780" width="17" style="91" customWidth="1"/>
    <col min="11781" max="11781" width="25" style="91" customWidth="1"/>
    <col min="11782" max="11782" width="17.42578125" style="91" customWidth="1"/>
    <col min="11783" max="11783" width="51.42578125" style="91" customWidth="1"/>
    <col min="11784" max="11784" width="18.42578125" style="91" customWidth="1"/>
    <col min="11785" max="11785" width="28.85546875" style="91" customWidth="1"/>
    <col min="11786" max="11788" width="25.140625" style="91" customWidth="1"/>
    <col min="11789" max="11789" width="30.85546875" style="91" customWidth="1"/>
    <col min="11790" max="11790" width="6" style="91" customWidth="1"/>
    <col min="11791" max="11791" width="11" style="91" customWidth="1"/>
    <col min="11792" max="11792" width="5.85546875" style="91" customWidth="1"/>
    <col min="11793" max="11793" width="14.7109375" style="91" customWidth="1"/>
    <col min="11794" max="11794" width="11" style="91" customWidth="1"/>
    <col min="11795" max="11799" width="11.42578125" style="91" customWidth="1"/>
    <col min="11800" max="12032" width="11" style="91"/>
    <col min="12033" max="12033" width="24" style="91" customWidth="1"/>
    <col min="12034" max="12034" width="22.140625" style="91" customWidth="1"/>
    <col min="12035" max="12036" width="17" style="91" customWidth="1"/>
    <col min="12037" max="12037" width="25" style="91" customWidth="1"/>
    <col min="12038" max="12038" width="17.42578125" style="91" customWidth="1"/>
    <col min="12039" max="12039" width="51.42578125" style="91" customWidth="1"/>
    <col min="12040" max="12040" width="18.42578125" style="91" customWidth="1"/>
    <col min="12041" max="12041" width="28.85546875" style="91" customWidth="1"/>
    <col min="12042" max="12044" width="25.140625" style="91" customWidth="1"/>
    <col min="12045" max="12045" width="30.85546875" style="91" customWidth="1"/>
    <col min="12046" max="12046" width="6" style="91" customWidth="1"/>
    <col min="12047" max="12047" width="11" style="91" customWidth="1"/>
    <col min="12048" max="12048" width="5.85546875" style="91" customWidth="1"/>
    <col min="12049" max="12049" width="14.7109375" style="91" customWidth="1"/>
    <col min="12050" max="12050" width="11" style="91" customWidth="1"/>
    <col min="12051" max="12055" width="11.42578125" style="91" customWidth="1"/>
    <col min="12056" max="12288" width="11" style="91"/>
    <col min="12289" max="12289" width="24" style="91" customWidth="1"/>
    <col min="12290" max="12290" width="22.140625" style="91" customWidth="1"/>
    <col min="12291" max="12292" width="17" style="91" customWidth="1"/>
    <col min="12293" max="12293" width="25" style="91" customWidth="1"/>
    <col min="12294" max="12294" width="17.42578125" style="91" customWidth="1"/>
    <col min="12295" max="12295" width="51.42578125" style="91" customWidth="1"/>
    <col min="12296" max="12296" width="18.42578125" style="91" customWidth="1"/>
    <col min="12297" max="12297" width="28.85546875" style="91" customWidth="1"/>
    <col min="12298" max="12300" width="25.140625" style="91" customWidth="1"/>
    <col min="12301" max="12301" width="30.85546875" style="91" customWidth="1"/>
    <col min="12302" max="12302" width="6" style="91" customWidth="1"/>
    <col min="12303" max="12303" width="11" style="91" customWidth="1"/>
    <col min="12304" max="12304" width="5.85546875" style="91" customWidth="1"/>
    <col min="12305" max="12305" width="14.7109375" style="91" customWidth="1"/>
    <col min="12306" max="12306" width="11" style="91" customWidth="1"/>
    <col min="12307" max="12311" width="11.42578125" style="91" customWidth="1"/>
    <col min="12312" max="12544" width="11" style="91"/>
    <col min="12545" max="12545" width="24" style="91" customWidth="1"/>
    <col min="12546" max="12546" width="22.140625" style="91" customWidth="1"/>
    <col min="12547" max="12548" width="17" style="91" customWidth="1"/>
    <col min="12549" max="12549" width="25" style="91" customWidth="1"/>
    <col min="12550" max="12550" width="17.42578125" style="91" customWidth="1"/>
    <col min="12551" max="12551" width="51.42578125" style="91" customWidth="1"/>
    <col min="12552" max="12552" width="18.42578125" style="91" customWidth="1"/>
    <col min="12553" max="12553" width="28.85546875" style="91" customWidth="1"/>
    <col min="12554" max="12556" width="25.140625" style="91" customWidth="1"/>
    <col min="12557" max="12557" width="30.85546875" style="91" customWidth="1"/>
    <col min="12558" max="12558" width="6" style="91" customWidth="1"/>
    <col min="12559" max="12559" width="11" style="91" customWidth="1"/>
    <col min="12560" max="12560" width="5.85546875" style="91" customWidth="1"/>
    <col min="12561" max="12561" width="14.7109375" style="91" customWidth="1"/>
    <col min="12562" max="12562" width="11" style="91" customWidth="1"/>
    <col min="12563" max="12567" width="11.42578125" style="91" customWidth="1"/>
    <col min="12568" max="12800" width="11" style="91"/>
    <col min="12801" max="12801" width="24" style="91" customWidth="1"/>
    <col min="12802" max="12802" width="22.140625" style="91" customWidth="1"/>
    <col min="12803" max="12804" width="17" style="91" customWidth="1"/>
    <col min="12805" max="12805" width="25" style="91" customWidth="1"/>
    <col min="12806" max="12806" width="17.42578125" style="91" customWidth="1"/>
    <col min="12807" max="12807" width="51.42578125" style="91" customWidth="1"/>
    <col min="12808" max="12808" width="18.42578125" style="91" customWidth="1"/>
    <col min="12809" max="12809" width="28.85546875" style="91" customWidth="1"/>
    <col min="12810" max="12812" width="25.140625" style="91" customWidth="1"/>
    <col min="12813" max="12813" width="30.85546875" style="91" customWidth="1"/>
    <col min="12814" max="12814" width="6" style="91" customWidth="1"/>
    <col min="12815" max="12815" width="11" style="91" customWidth="1"/>
    <col min="12816" max="12816" width="5.85546875" style="91" customWidth="1"/>
    <col min="12817" max="12817" width="14.7109375" style="91" customWidth="1"/>
    <col min="12818" max="12818" width="11" style="91" customWidth="1"/>
    <col min="12819" max="12823" width="11.42578125" style="91" customWidth="1"/>
    <col min="12824" max="13056" width="11" style="91"/>
    <col min="13057" max="13057" width="24" style="91" customWidth="1"/>
    <col min="13058" max="13058" width="22.140625" style="91" customWidth="1"/>
    <col min="13059" max="13060" width="17" style="91" customWidth="1"/>
    <col min="13061" max="13061" width="25" style="91" customWidth="1"/>
    <col min="13062" max="13062" width="17.42578125" style="91" customWidth="1"/>
    <col min="13063" max="13063" width="51.42578125" style="91" customWidth="1"/>
    <col min="13064" max="13064" width="18.42578125" style="91" customWidth="1"/>
    <col min="13065" max="13065" width="28.85546875" style="91" customWidth="1"/>
    <col min="13066" max="13068" width="25.140625" style="91" customWidth="1"/>
    <col min="13069" max="13069" width="30.85546875" style="91" customWidth="1"/>
    <col min="13070" max="13070" width="6" style="91" customWidth="1"/>
    <col min="13071" max="13071" width="11" style="91" customWidth="1"/>
    <col min="13072" max="13072" width="5.85546875" style="91" customWidth="1"/>
    <col min="13073" max="13073" width="14.7109375" style="91" customWidth="1"/>
    <col min="13074" max="13074" width="11" style="91" customWidth="1"/>
    <col min="13075" max="13079" width="11.42578125" style="91" customWidth="1"/>
    <col min="13080" max="13312" width="11" style="91"/>
    <col min="13313" max="13313" width="24" style="91" customWidth="1"/>
    <col min="13314" max="13314" width="22.140625" style="91" customWidth="1"/>
    <col min="13315" max="13316" width="17" style="91" customWidth="1"/>
    <col min="13317" max="13317" width="25" style="91" customWidth="1"/>
    <col min="13318" max="13318" width="17.42578125" style="91" customWidth="1"/>
    <col min="13319" max="13319" width="51.42578125" style="91" customWidth="1"/>
    <col min="13320" max="13320" width="18.42578125" style="91" customWidth="1"/>
    <col min="13321" max="13321" width="28.85546875" style="91" customWidth="1"/>
    <col min="13322" max="13324" width="25.140625" style="91" customWidth="1"/>
    <col min="13325" max="13325" width="30.85546875" style="91" customWidth="1"/>
    <col min="13326" max="13326" width="6" style="91" customWidth="1"/>
    <col min="13327" max="13327" width="11" style="91" customWidth="1"/>
    <col min="13328" max="13328" width="5.85546875" style="91" customWidth="1"/>
    <col min="13329" max="13329" width="14.7109375" style="91" customWidth="1"/>
    <col min="13330" max="13330" width="11" style="91" customWidth="1"/>
    <col min="13331" max="13335" width="11.42578125" style="91" customWidth="1"/>
    <col min="13336" max="13568" width="11" style="91"/>
    <col min="13569" max="13569" width="24" style="91" customWidth="1"/>
    <col min="13570" max="13570" width="22.140625" style="91" customWidth="1"/>
    <col min="13571" max="13572" width="17" style="91" customWidth="1"/>
    <col min="13573" max="13573" width="25" style="91" customWidth="1"/>
    <col min="13574" max="13574" width="17.42578125" style="91" customWidth="1"/>
    <col min="13575" max="13575" width="51.42578125" style="91" customWidth="1"/>
    <col min="13576" max="13576" width="18.42578125" style="91" customWidth="1"/>
    <col min="13577" max="13577" width="28.85546875" style="91" customWidth="1"/>
    <col min="13578" max="13580" width="25.140625" style="91" customWidth="1"/>
    <col min="13581" max="13581" width="30.85546875" style="91" customWidth="1"/>
    <col min="13582" max="13582" width="6" style="91" customWidth="1"/>
    <col min="13583" max="13583" width="11" style="91" customWidth="1"/>
    <col min="13584" max="13584" width="5.85546875" style="91" customWidth="1"/>
    <col min="13585" max="13585" width="14.7109375" style="91" customWidth="1"/>
    <col min="13586" max="13586" width="11" style="91" customWidth="1"/>
    <col min="13587" max="13591" width="11.42578125" style="91" customWidth="1"/>
    <col min="13592" max="13824" width="11" style="91"/>
    <col min="13825" max="13825" width="24" style="91" customWidth="1"/>
    <col min="13826" max="13826" width="22.140625" style="91" customWidth="1"/>
    <col min="13827" max="13828" width="17" style="91" customWidth="1"/>
    <col min="13829" max="13829" width="25" style="91" customWidth="1"/>
    <col min="13830" max="13830" width="17.42578125" style="91" customWidth="1"/>
    <col min="13831" max="13831" width="51.42578125" style="91" customWidth="1"/>
    <col min="13832" max="13832" width="18.42578125" style="91" customWidth="1"/>
    <col min="13833" max="13833" width="28.85546875" style="91" customWidth="1"/>
    <col min="13834" max="13836" width="25.140625" style="91" customWidth="1"/>
    <col min="13837" max="13837" width="30.85546875" style="91" customWidth="1"/>
    <col min="13838" max="13838" width="6" style="91" customWidth="1"/>
    <col min="13839" max="13839" width="11" style="91" customWidth="1"/>
    <col min="13840" max="13840" width="5.85546875" style="91" customWidth="1"/>
    <col min="13841" max="13841" width="14.7109375" style="91" customWidth="1"/>
    <col min="13842" max="13842" width="11" style="91" customWidth="1"/>
    <col min="13843" max="13847" width="11.42578125" style="91" customWidth="1"/>
    <col min="13848" max="14080" width="11" style="91"/>
    <col min="14081" max="14081" width="24" style="91" customWidth="1"/>
    <col min="14082" max="14082" width="22.140625" style="91" customWidth="1"/>
    <col min="14083" max="14084" width="17" style="91" customWidth="1"/>
    <col min="14085" max="14085" width="25" style="91" customWidth="1"/>
    <col min="14086" max="14086" width="17.42578125" style="91" customWidth="1"/>
    <col min="14087" max="14087" width="51.42578125" style="91" customWidth="1"/>
    <col min="14088" max="14088" width="18.42578125" style="91" customWidth="1"/>
    <col min="14089" max="14089" width="28.85546875" style="91" customWidth="1"/>
    <col min="14090" max="14092" width="25.140625" style="91" customWidth="1"/>
    <col min="14093" max="14093" width="30.85546875" style="91" customWidth="1"/>
    <col min="14094" max="14094" width="6" style="91" customWidth="1"/>
    <col min="14095" max="14095" width="11" style="91" customWidth="1"/>
    <col min="14096" max="14096" width="5.85546875" style="91" customWidth="1"/>
    <col min="14097" max="14097" width="14.7109375" style="91" customWidth="1"/>
    <col min="14098" max="14098" width="11" style="91" customWidth="1"/>
    <col min="14099" max="14103" width="11.42578125" style="91" customWidth="1"/>
    <col min="14104" max="14336" width="11" style="91"/>
    <col min="14337" max="14337" width="24" style="91" customWidth="1"/>
    <col min="14338" max="14338" width="22.140625" style="91" customWidth="1"/>
    <col min="14339" max="14340" width="17" style="91" customWidth="1"/>
    <col min="14341" max="14341" width="25" style="91" customWidth="1"/>
    <col min="14342" max="14342" width="17.42578125" style="91" customWidth="1"/>
    <col min="14343" max="14343" width="51.42578125" style="91" customWidth="1"/>
    <col min="14344" max="14344" width="18.42578125" style="91" customWidth="1"/>
    <col min="14345" max="14345" width="28.85546875" style="91" customWidth="1"/>
    <col min="14346" max="14348" width="25.140625" style="91" customWidth="1"/>
    <col min="14349" max="14349" width="30.85546875" style="91" customWidth="1"/>
    <col min="14350" max="14350" width="6" style="91" customWidth="1"/>
    <col min="14351" max="14351" width="11" style="91" customWidth="1"/>
    <col min="14352" max="14352" width="5.85546875" style="91" customWidth="1"/>
    <col min="14353" max="14353" width="14.7109375" style="91" customWidth="1"/>
    <col min="14354" max="14354" width="11" style="91" customWidth="1"/>
    <col min="14355" max="14359" width="11.42578125" style="91" customWidth="1"/>
    <col min="14360" max="14592" width="11" style="91"/>
    <col min="14593" max="14593" width="24" style="91" customWidth="1"/>
    <col min="14594" max="14594" width="22.140625" style="91" customWidth="1"/>
    <col min="14595" max="14596" width="17" style="91" customWidth="1"/>
    <col min="14597" max="14597" width="25" style="91" customWidth="1"/>
    <col min="14598" max="14598" width="17.42578125" style="91" customWidth="1"/>
    <col min="14599" max="14599" width="51.42578125" style="91" customWidth="1"/>
    <col min="14600" max="14600" width="18.42578125" style="91" customWidth="1"/>
    <col min="14601" max="14601" width="28.85546875" style="91" customWidth="1"/>
    <col min="14602" max="14604" width="25.140625" style="91" customWidth="1"/>
    <col min="14605" max="14605" width="30.85546875" style="91" customWidth="1"/>
    <col min="14606" max="14606" width="6" style="91" customWidth="1"/>
    <col min="14607" max="14607" width="11" style="91" customWidth="1"/>
    <col min="14608" max="14608" width="5.85546875" style="91" customWidth="1"/>
    <col min="14609" max="14609" width="14.7109375" style="91" customWidth="1"/>
    <col min="14610" max="14610" width="11" style="91" customWidth="1"/>
    <col min="14611" max="14615" width="11.42578125" style="91" customWidth="1"/>
    <col min="14616" max="14848" width="11" style="91"/>
    <col min="14849" max="14849" width="24" style="91" customWidth="1"/>
    <col min="14850" max="14850" width="22.140625" style="91" customWidth="1"/>
    <col min="14851" max="14852" width="17" style="91" customWidth="1"/>
    <col min="14853" max="14853" width="25" style="91" customWidth="1"/>
    <col min="14854" max="14854" width="17.42578125" style="91" customWidth="1"/>
    <col min="14855" max="14855" width="51.42578125" style="91" customWidth="1"/>
    <col min="14856" max="14856" width="18.42578125" style="91" customWidth="1"/>
    <col min="14857" max="14857" width="28.85546875" style="91" customWidth="1"/>
    <col min="14858" max="14860" width="25.140625" style="91" customWidth="1"/>
    <col min="14861" max="14861" width="30.85546875" style="91" customWidth="1"/>
    <col min="14862" max="14862" width="6" style="91" customWidth="1"/>
    <col min="14863" max="14863" width="11" style="91" customWidth="1"/>
    <col min="14864" max="14864" width="5.85546875" style="91" customWidth="1"/>
    <col min="14865" max="14865" width="14.7109375" style="91" customWidth="1"/>
    <col min="14866" max="14866" width="11" style="91" customWidth="1"/>
    <col min="14867" max="14871" width="11.42578125" style="91" customWidth="1"/>
    <col min="14872" max="15104" width="11" style="91"/>
    <col min="15105" max="15105" width="24" style="91" customWidth="1"/>
    <col min="15106" max="15106" width="22.140625" style="91" customWidth="1"/>
    <col min="15107" max="15108" width="17" style="91" customWidth="1"/>
    <col min="15109" max="15109" width="25" style="91" customWidth="1"/>
    <col min="15110" max="15110" width="17.42578125" style="91" customWidth="1"/>
    <col min="15111" max="15111" width="51.42578125" style="91" customWidth="1"/>
    <col min="15112" max="15112" width="18.42578125" style="91" customWidth="1"/>
    <col min="15113" max="15113" width="28.85546875" style="91" customWidth="1"/>
    <col min="15114" max="15116" width="25.140625" style="91" customWidth="1"/>
    <col min="15117" max="15117" width="30.85546875" style="91" customWidth="1"/>
    <col min="15118" max="15118" width="6" style="91" customWidth="1"/>
    <col min="15119" max="15119" width="11" style="91" customWidth="1"/>
    <col min="15120" max="15120" width="5.85546875" style="91" customWidth="1"/>
    <col min="15121" max="15121" width="14.7109375" style="91" customWidth="1"/>
    <col min="15122" max="15122" width="11" style="91" customWidth="1"/>
    <col min="15123" max="15127" width="11.42578125" style="91" customWidth="1"/>
    <col min="15128" max="15360" width="11" style="91"/>
    <col min="15361" max="15361" width="24" style="91" customWidth="1"/>
    <col min="15362" max="15362" width="22.140625" style="91" customWidth="1"/>
    <col min="15363" max="15364" width="17" style="91" customWidth="1"/>
    <col min="15365" max="15365" width="25" style="91" customWidth="1"/>
    <col min="15366" max="15366" width="17.42578125" style="91" customWidth="1"/>
    <col min="15367" max="15367" width="51.42578125" style="91" customWidth="1"/>
    <col min="15368" max="15368" width="18.42578125" style="91" customWidth="1"/>
    <col min="15369" max="15369" width="28.85546875" style="91" customWidth="1"/>
    <col min="15370" max="15372" width="25.140625" style="91" customWidth="1"/>
    <col min="15373" max="15373" width="30.85546875" style="91" customWidth="1"/>
    <col min="15374" max="15374" width="6" style="91" customWidth="1"/>
    <col min="15375" max="15375" width="11" style="91" customWidth="1"/>
    <col min="15376" max="15376" width="5.85546875" style="91" customWidth="1"/>
    <col min="15377" max="15377" width="14.7109375" style="91" customWidth="1"/>
    <col min="15378" max="15378" width="11" style="91" customWidth="1"/>
    <col min="15379" max="15383" width="11.42578125" style="91" customWidth="1"/>
    <col min="15384" max="15616" width="11" style="91"/>
    <col min="15617" max="15617" width="24" style="91" customWidth="1"/>
    <col min="15618" max="15618" width="22.140625" style="91" customWidth="1"/>
    <col min="15619" max="15620" width="17" style="91" customWidth="1"/>
    <col min="15621" max="15621" width="25" style="91" customWidth="1"/>
    <col min="15622" max="15622" width="17.42578125" style="91" customWidth="1"/>
    <col min="15623" max="15623" width="51.42578125" style="91" customWidth="1"/>
    <col min="15624" max="15624" width="18.42578125" style="91" customWidth="1"/>
    <col min="15625" max="15625" width="28.85546875" style="91" customWidth="1"/>
    <col min="15626" max="15628" width="25.140625" style="91" customWidth="1"/>
    <col min="15629" max="15629" width="30.85546875" style="91" customWidth="1"/>
    <col min="15630" max="15630" width="6" style="91" customWidth="1"/>
    <col min="15631" max="15631" width="11" style="91" customWidth="1"/>
    <col min="15632" max="15632" width="5.85546875" style="91" customWidth="1"/>
    <col min="15633" max="15633" width="14.7109375" style="91" customWidth="1"/>
    <col min="15634" max="15634" width="11" style="91" customWidth="1"/>
    <col min="15635" max="15639" width="11.42578125" style="91" customWidth="1"/>
    <col min="15640" max="15872" width="11" style="91"/>
    <col min="15873" max="15873" width="24" style="91" customWidth="1"/>
    <col min="15874" max="15874" width="22.140625" style="91" customWidth="1"/>
    <col min="15875" max="15876" width="17" style="91" customWidth="1"/>
    <col min="15877" max="15877" width="25" style="91" customWidth="1"/>
    <col min="15878" max="15878" width="17.42578125" style="91" customWidth="1"/>
    <col min="15879" max="15879" width="51.42578125" style="91" customWidth="1"/>
    <col min="15880" max="15880" width="18.42578125" style="91" customWidth="1"/>
    <col min="15881" max="15881" width="28.85546875" style="91" customWidth="1"/>
    <col min="15882" max="15884" width="25.140625" style="91" customWidth="1"/>
    <col min="15885" max="15885" width="30.85546875" style="91" customWidth="1"/>
    <col min="15886" max="15886" width="6" style="91" customWidth="1"/>
    <col min="15887" max="15887" width="11" style="91" customWidth="1"/>
    <col min="15888" max="15888" width="5.85546875" style="91" customWidth="1"/>
    <col min="15889" max="15889" width="14.7109375" style="91" customWidth="1"/>
    <col min="15890" max="15890" width="11" style="91" customWidth="1"/>
    <col min="15891" max="15895" width="11.42578125" style="91" customWidth="1"/>
    <col min="15896" max="16128" width="11" style="91"/>
    <col min="16129" max="16129" width="24" style="91" customWidth="1"/>
    <col min="16130" max="16130" width="22.140625" style="91" customWidth="1"/>
    <col min="16131" max="16132" width="17" style="91" customWidth="1"/>
    <col min="16133" max="16133" width="25" style="91" customWidth="1"/>
    <col min="16134" max="16134" width="17.42578125" style="91" customWidth="1"/>
    <col min="16135" max="16135" width="51.42578125" style="91" customWidth="1"/>
    <col min="16136" max="16136" width="18.42578125" style="91" customWidth="1"/>
    <col min="16137" max="16137" width="28.85546875" style="91" customWidth="1"/>
    <col min="16138" max="16140" width="25.140625" style="91" customWidth="1"/>
    <col min="16141" max="16141" width="30.85546875" style="91" customWidth="1"/>
    <col min="16142" max="16142" width="6" style="91" customWidth="1"/>
    <col min="16143" max="16143" width="11" style="91" customWidth="1"/>
    <col min="16144" max="16144" width="5.85546875" style="91" customWidth="1"/>
    <col min="16145" max="16145" width="14.7109375" style="91" customWidth="1"/>
    <col min="16146" max="16146" width="11" style="91" customWidth="1"/>
    <col min="16147" max="16151" width="11.42578125" style="91" customWidth="1"/>
    <col min="16152" max="16384" width="11" style="91"/>
  </cols>
  <sheetData>
    <row r="1" spans="1:28" ht="62.25" customHeight="1">
      <c r="A1" s="639"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39"/>
      <c r="C1" s="639"/>
      <c r="D1" s="639"/>
      <c r="E1" s="639"/>
      <c r="F1" s="639"/>
      <c r="G1" s="639"/>
      <c r="H1" s="639"/>
      <c r="I1" s="639"/>
      <c r="J1" s="639"/>
      <c r="K1" s="639"/>
      <c r="L1" s="639"/>
      <c r="M1" s="639"/>
      <c r="P1" s="431">
        <v>1957</v>
      </c>
      <c r="Q1" s="432">
        <v>155.4</v>
      </c>
    </row>
    <row r="2" spans="1:28" ht="132" customHeight="1">
      <c r="A2" s="639"/>
      <c r="B2" s="639"/>
      <c r="C2" s="639"/>
      <c r="D2" s="639"/>
      <c r="E2" s="639"/>
      <c r="F2" s="639"/>
      <c r="G2" s="639"/>
      <c r="H2" s="639"/>
      <c r="I2" s="639"/>
      <c r="J2" s="639"/>
      <c r="K2" s="639"/>
      <c r="L2" s="639"/>
      <c r="M2" s="639"/>
      <c r="P2" s="431">
        <v>1958</v>
      </c>
      <c r="Q2" s="432">
        <v>155.4</v>
      </c>
    </row>
    <row r="3" spans="1:28">
      <c r="A3" s="92"/>
      <c r="B3" s="92"/>
      <c r="C3" s="92"/>
      <c r="D3" s="92"/>
      <c r="E3" s="92"/>
      <c r="F3" s="92"/>
      <c r="G3" s="92"/>
      <c r="H3" s="92"/>
      <c r="I3" s="92"/>
      <c r="J3" s="92"/>
      <c r="K3" s="92"/>
      <c r="L3" s="92"/>
      <c r="M3" s="92"/>
      <c r="P3" s="431">
        <v>1959</v>
      </c>
      <c r="Q3" s="432">
        <v>155.4</v>
      </c>
    </row>
    <row r="4" spans="1:28" ht="38.25" customHeight="1">
      <c r="A4" s="640" t="s">
        <v>114</v>
      </c>
      <c r="B4" s="640"/>
      <c r="C4" s="640"/>
      <c r="D4" s="640"/>
      <c r="E4" s="640"/>
      <c r="F4" s="640"/>
      <c r="G4" s="640"/>
      <c r="H4" s="640"/>
      <c r="I4" s="640"/>
      <c r="J4" s="640"/>
      <c r="K4" s="640"/>
      <c r="L4" s="640"/>
      <c r="M4" s="640"/>
      <c r="P4" s="431">
        <v>1960</v>
      </c>
      <c r="Q4" s="432">
        <v>198</v>
      </c>
    </row>
    <row r="5" spans="1:28" ht="13.5" thickBot="1">
      <c r="P5" s="431">
        <v>1961</v>
      </c>
      <c r="Q5" s="432"/>
    </row>
    <row r="6" spans="1:28" ht="73.5" customHeight="1" thickBot="1">
      <c r="A6" s="93" t="s">
        <v>115</v>
      </c>
      <c r="B6" s="93" t="s">
        <v>116</v>
      </c>
      <c r="C6" s="641" t="s">
        <v>117</v>
      </c>
      <c r="D6" s="642"/>
      <c r="E6" s="315" t="s">
        <v>118</v>
      </c>
      <c r="F6" s="641" t="s">
        <v>119</v>
      </c>
      <c r="G6" s="642"/>
      <c r="H6" s="641" t="s">
        <v>346</v>
      </c>
      <c r="I6" s="643"/>
      <c r="J6" s="94" t="s">
        <v>342</v>
      </c>
      <c r="P6" s="431">
        <v>1962</v>
      </c>
      <c r="Q6" s="432">
        <v>300</v>
      </c>
    </row>
    <row r="7" spans="1:28" ht="73.5" customHeight="1">
      <c r="A7" s="644" t="s">
        <v>122</v>
      </c>
      <c r="B7" s="646" t="s">
        <v>123</v>
      </c>
      <c r="C7" s="648">
        <v>3</v>
      </c>
      <c r="D7" s="650">
        <v>41805</v>
      </c>
      <c r="E7" s="652">
        <v>2</v>
      </c>
      <c r="F7" s="627" t="s">
        <v>347</v>
      </c>
      <c r="G7" s="628"/>
      <c r="H7" s="786" t="s">
        <v>348</v>
      </c>
      <c r="I7" s="631"/>
      <c r="J7" s="633">
        <v>80</v>
      </c>
      <c r="P7" s="431">
        <v>1963</v>
      </c>
      <c r="Q7" s="433">
        <v>420</v>
      </c>
    </row>
    <row r="8" spans="1:28" ht="13.5" thickBot="1">
      <c r="A8" s="645"/>
      <c r="B8" s="647"/>
      <c r="C8" s="649"/>
      <c r="D8" s="651"/>
      <c r="E8" s="653"/>
      <c r="F8" s="629"/>
      <c r="G8" s="630"/>
      <c r="H8" s="629"/>
      <c r="I8" s="632"/>
      <c r="J8" s="634"/>
      <c r="K8" s="95"/>
      <c r="L8" s="159">
        <v>899244696</v>
      </c>
      <c r="M8" s="95"/>
      <c r="P8" s="431">
        <v>1964</v>
      </c>
      <c r="Q8" s="433">
        <v>420</v>
      </c>
    </row>
    <row r="9" spans="1:28" ht="54.75" customHeight="1">
      <c r="A9" s="644"/>
      <c r="B9" s="646"/>
      <c r="C9" s="648"/>
      <c r="D9" s="650"/>
      <c r="E9" s="652"/>
      <c r="F9" s="627"/>
      <c r="G9" s="628"/>
      <c r="H9" s="627" t="s">
        <v>349</v>
      </c>
      <c r="I9" s="631"/>
      <c r="J9" s="633">
        <v>120</v>
      </c>
      <c r="L9" s="91">
        <v>717737</v>
      </c>
      <c r="P9" s="431">
        <v>1965</v>
      </c>
      <c r="Q9" s="433">
        <v>420</v>
      </c>
    </row>
    <row r="10" spans="1:28" ht="13.5" thickBot="1">
      <c r="A10" s="645"/>
      <c r="B10" s="647"/>
      <c r="C10" s="649"/>
      <c r="D10" s="651"/>
      <c r="E10" s="653"/>
      <c r="F10" s="629"/>
      <c r="G10" s="630"/>
      <c r="H10" s="629"/>
      <c r="I10" s="632"/>
      <c r="J10" s="634"/>
      <c r="L10" s="91">
        <f>+L8/L9</f>
        <v>1252.8888659773706</v>
      </c>
      <c r="P10" s="431">
        <v>1966</v>
      </c>
      <c r="Q10" s="433">
        <v>420</v>
      </c>
    </row>
    <row r="11" spans="1:28" ht="24" customHeight="1">
      <c r="A11" s="96"/>
      <c r="B11" s="96"/>
      <c r="C11" s="96"/>
      <c r="D11" s="96"/>
      <c r="E11" s="96"/>
      <c r="F11" s="96"/>
      <c r="G11" s="96"/>
      <c r="H11" s="627" t="s">
        <v>350</v>
      </c>
      <c r="I11" s="631"/>
      <c r="J11" s="633">
        <v>120</v>
      </c>
      <c r="K11" s="96"/>
      <c r="L11" s="96"/>
      <c r="P11" s="431">
        <v>1967</v>
      </c>
      <c r="Q11" s="433">
        <v>420</v>
      </c>
      <c r="R11" s="97"/>
      <c r="X11" s="97"/>
      <c r="Y11" s="97"/>
      <c r="Z11" s="97"/>
      <c r="AA11" s="97"/>
      <c r="AB11" s="97"/>
    </row>
    <row r="12" spans="1:28" ht="12.75" customHeight="1" thickBot="1">
      <c r="A12" s="98"/>
      <c r="B12" s="98"/>
      <c r="E12" s="96"/>
      <c r="F12" s="99"/>
      <c r="G12" s="99"/>
      <c r="H12" s="629"/>
      <c r="I12" s="632"/>
      <c r="J12" s="634"/>
      <c r="P12" s="431">
        <v>1968</v>
      </c>
      <c r="Q12" s="433">
        <v>420</v>
      </c>
      <c r="R12" s="97"/>
      <c r="X12" s="97"/>
      <c r="Y12" s="97"/>
      <c r="Z12" s="97"/>
      <c r="AA12" s="97"/>
    </row>
    <row r="13" spans="1:28" ht="12.75" customHeight="1">
      <c r="A13" s="98"/>
      <c r="B13" s="98"/>
      <c r="C13" s="100"/>
      <c r="D13" s="100"/>
      <c r="E13" s="96"/>
      <c r="F13" s="101"/>
      <c r="G13" s="101"/>
      <c r="P13" s="431">
        <v>1969</v>
      </c>
      <c r="Q13" s="433">
        <v>519</v>
      </c>
      <c r="R13" s="97"/>
      <c r="X13" s="97"/>
      <c r="Y13" s="97"/>
      <c r="Z13" s="97"/>
      <c r="AA13" s="97"/>
    </row>
    <row r="14" spans="1:28">
      <c r="A14" s="98"/>
      <c r="B14" s="98"/>
      <c r="C14" s="100"/>
      <c r="D14" s="100"/>
      <c r="E14" s="96"/>
      <c r="F14" s="102"/>
      <c r="G14" s="102"/>
      <c r="P14" s="431">
        <v>1970</v>
      </c>
      <c r="Q14" s="433">
        <v>519</v>
      </c>
      <c r="R14" s="97"/>
      <c r="X14" s="97"/>
      <c r="Y14" s="97"/>
      <c r="Z14" s="97"/>
      <c r="AA14" s="97"/>
      <c r="AB14" s="97"/>
    </row>
    <row r="15" spans="1:28">
      <c r="A15" s="98"/>
      <c r="B15" s="98"/>
      <c r="C15" s="98"/>
      <c r="D15" s="98"/>
      <c r="E15" s="103"/>
      <c r="F15" s="104"/>
      <c r="G15" s="104"/>
      <c r="P15" s="431">
        <v>1971</v>
      </c>
      <c r="Q15" s="433">
        <v>519</v>
      </c>
      <c r="R15" s="97"/>
      <c r="X15" s="97"/>
      <c r="Y15" s="97"/>
      <c r="Z15" s="97"/>
      <c r="AA15" s="97"/>
      <c r="AB15" s="97"/>
    </row>
    <row r="16" spans="1:28">
      <c r="A16" s="98"/>
      <c r="B16" s="98"/>
      <c r="C16" s="98"/>
      <c r="D16" s="98"/>
      <c r="E16" s="105"/>
      <c r="F16" s="102"/>
      <c r="G16" s="102"/>
      <c r="M16" s="106"/>
      <c r="P16" s="431">
        <v>1972</v>
      </c>
      <c r="Q16" s="432">
        <v>660</v>
      </c>
      <c r="R16" s="97"/>
      <c r="X16" s="97"/>
      <c r="Y16" s="97"/>
      <c r="Z16" s="97"/>
      <c r="AA16" s="97"/>
      <c r="AB16" s="97"/>
    </row>
    <row r="17" spans="1:29" ht="42.75" customHeight="1">
      <c r="A17" s="98"/>
      <c r="B17" s="98"/>
      <c r="C17" s="98"/>
      <c r="D17" s="98"/>
      <c r="E17" s="107"/>
      <c r="F17" s="102"/>
      <c r="G17" s="102"/>
      <c r="P17" s="431">
        <v>1973</v>
      </c>
      <c r="Q17" s="432">
        <v>660</v>
      </c>
      <c r="R17" s="97"/>
      <c r="X17" s="97"/>
      <c r="Y17" s="97"/>
      <c r="Z17" s="97"/>
      <c r="AA17" s="97"/>
      <c r="AB17" s="97"/>
    </row>
    <row r="18" spans="1:29" ht="29.25" customHeight="1">
      <c r="A18" s="98"/>
      <c r="B18" s="98"/>
      <c r="C18" s="108"/>
      <c r="D18" s="108"/>
      <c r="E18" s="108"/>
      <c r="F18" s="104"/>
      <c r="G18" s="104"/>
      <c r="P18" s="431">
        <v>1974</v>
      </c>
      <c r="Q18" s="432">
        <v>900</v>
      </c>
      <c r="R18" s="97"/>
      <c r="X18" s="97"/>
      <c r="Y18" s="97"/>
      <c r="Z18" s="97"/>
      <c r="AA18" s="97"/>
      <c r="AB18" s="97"/>
    </row>
    <row r="19" spans="1:29" ht="87" customHeight="1">
      <c r="A19" s="98"/>
      <c r="B19" s="98"/>
      <c r="C19" s="105"/>
      <c r="D19" s="105"/>
      <c r="E19" s="105"/>
      <c r="F19" s="109"/>
      <c r="G19" s="109"/>
      <c r="P19" s="431">
        <v>1975</v>
      </c>
      <c r="Q19" s="432">
        <v>1200</v>
      </c>
      <c r="R19" s="97"/>
      <c r="X19" s="97"/>
      <c r="Y19" s="97"/>
      <c r="Z19" s="97"/>
      <c r="AA19" s="97"/>
      <c r="AB19" s="97"/>
    </row>
    <row r="20" spans="1:29">
      <c r="A20" s="105"/>
      <c r="B20" s="105"/>
      <c r="C20" s="105"/>
      <c r="D20" s="105"/>
      <c r="E20" s="110"/>
      <c r="F20" s="109"/>
      <c r="G20" s="109"/>
      <c r="H20" s="105"/>
      <c r="I20" s="105"/>
      <c r="J20" s="105"/>
      <c r="K20" s="105"/>
      <c r="L20" s="105"/>
      <c r="M20" s="105"/>
      <c r="P20" s="431">
        <v>1976</v>
      </c>
      <c r="Q20" s="432">
        <v>1560</v>
      </c>
      <c r="R20" s="97"/>
      <c r="X20" s="97"/>
      <c r="Y20" s="97"/>
      <c r="Z20" s="97"/>
      <c r="AA20" s="97"/>
      <c r="AB20" s="97"/>
    </row>
    <row r="21" spans="1:29" ht="12.75" customHeight="1">
      <c r="A21" s="111" t="s">
        <v>45</v>
      </c>
      <c r="B21" s="112">
        <v>1</v>
      </c>
      <c r="C21" s="635" t="e">
        <f>VLOOKUP(B21,Conformación!$A$5:$N$129,2,FALSE)</f>
        <v>#N/A</v>
      </c>
      <c r="D21" s="635"/>
      <c r="E21" s="635"/>
      <c r="F21" s="635"/>
      <c r="G21" s="635"/>
      <c r="H21" s="635"/>
      <c r="I21" s="635"/>
      <c r="J21" s="309"/>
      <c r="K21" s="309"/>
      <c r="L21" s="309"/>
      <c r="P21" s="431">
        <v>1977</v>
      </c>
      <c r="Q21" s="432">
        <v>1770</v>
      </c>
      <c r="R21" s="97"/>
      <c r="X21" s="97"/>
      <c r="Y21" s="97"/>
      <c r="Z21" s="97"/>
      <c r="AA21" s="97"/>
      <c r="AB21" s="97"/>
    </row>
    <row r="22" spans="1:29" s="114" customFormat="1" ht="12.75" customHeight="1">
      <c r="A22" s="111"/>
      <c r="B22" s="111"/>
      <c r="C22" s="636" t="e">
        <f>VLOOKUP(B21,Conformación!$A$5:$N$129,4,FALSE)</f>
        <v>#N/A</v>
      </c>
      <c r="D22" s="636"/>
      <c r="E22" s="636"/>
      <c r="F22" s="636"/>
      <c r="G22" s="636"/>
      <c r="H22" s="636"/>
      <c r="I22" s="636"/>
      <c r="J22" s="310"/>
      <c r="K22" s="310"/>
      <c r="L22" s="310"/>
      <c r="M22" s="91"/>
      <c r="N22" s="90"/>
      <c r="O22" s="90"/>
      <c r="P22" s="431">
        <v>1978</v>
      </c>
      <c r="Q22" s="432">
        <v>2580</v>
      </c>
      <c r="R22" s="113"/>
      <c r="X22" s="113"/>
      <c r="Y22" s="113"/>
      <c r="Z22" s="113"/>
      <c r="AA22" s="113"/>
      <c r="AB22" s="113"/>
    </row>
    <row r="23" spans="1:29">
      <c r="A23" s="111"/>
      <c r="B23" s="111"/>
      <c r="C23" s="636"/>
      <c r="D23" s="636"/>
      <c r="E23" s="636"/>
      <c r="F23" s="636"/>
      <c r="G23" s="636"/>
      <c r="H23" s="636"/>
      <c r="I23" s="636"/>
      <c r="J23" s="310"/>
      <c r="K23" s="310"/>
      <c r="L23" s="310"/>
      <c r="O23" s="114"/>
      <c r="P23" s="431">
        <v>1979</v>
      </c>
      <c r="Q23" s="432">
        <v>3450</v>
      </c>
      <c r="R23" s="97"/>
      <c r="X23" s="97"/>
      <c r="Y23" s="97"/>
      <c r="Z23" s="97"/>
      <c r="AA23" s="97"/>
      <c r="AB23" s="97"/>
    </row>
    <row r="24" spans="1:29" ht="13.5" thickBot="1">
      <c r="A24" s="97"/>
      <c r="B24" s="97"/>
      <c r="C24" s="97"/>
      <c r="D24" s="97"/>
      <c r="E24" s="97"/>
      <c r="F24" s="115"/>
      <c r="G24" s="115"/>
      <c r="H24" s="108"/>
      <c r="I24" s="103"/>
      <c r="J24" s="103"/>
      <c r="K24" s="103"/>
      <c r="L24" s="103"/>
      <c r="P24" s="431">
        <v>1980</v>
      </c>
      <c r="Q24" s="432">
        <v>4500</v>
      </c>
      <c r="R24" s="97"/>
      <c r="X24" s="97"/>
      <c r="Y24" s="97"/>
      <c r="Z24" s="97"/>
      <c r="AA24" s="97"/>
      <c r="AB24" s="97"/>
    </row>
    <row r="25" spans="1:29" ht="48" thickBot="1">
      <c r="A25" s="116" t="s">
        <v>126</v>
      </c>
      <c r="B25" s="117" t="s">
        <v>127</v>
      </c>
      <c r="C25" s="117" t="s">
        <v>128</v>
      </c>
      <c r="D25" s="637" t="s">
        <v>129</v>
      </c>
      <c r="E25" s="638"/>
      <c r="F25" s="117" t="s">
        <v>130</v>
      </c>
      <c r="G25" s="117" t="s">
        <v>107</v>
      </c>
      <c r="H25" s="117" t="s">
        <v>131</v>
      </c>
      <c r="I25" s="117" t="s">
        <v>110</v>
      </c>
      <c r="J25" s="117"/>
      <c r="K25" s="117" t="s">
        <v>132</v>
      </c>
      <c r="L25" s="311" t="s">
        <v>133</v>
      </c>
      <c r="M25" s="118" t="s">
        <v>111</v>
      </c>
      <c r="N25" s="91"/>
      <c r="O25" s="114"/>
      <c r="P25" s="431">
        <v>1981</v>
      </c>
      <c r="Q25" s="432">
        <v>5700</v>
      </c>
      <c r="S25" s="97"/>
      <c r="Y25" s="97"/>
      <c r="Z25" s="97"/>
      <c r="AA25" s="97"/>
      <c r="AB25" s="97"/>
      <c r="AC25" s="97"/>
    </row>
    <row r="26" spans="1:29" ht="99" customHeight="1">
      <c r="A26" s="676" t="str">
        <f>+A7</f>
        <v>Residente de Obra</v>
      </c>
      <c r="B26" s="679" t="s">
        <v>134</v>
      </c>
      <c r="C26" s="664" t="s">
        <v>135</v>
      </c>
      <c r="D26" s="682">
        <v>36315</v>
      </c>
      <c r="E26" s="685" t="str">
        <f>IF(D26=0,0,IF(D26&lt;D$7,"CUMPLE EL TIEMPO MÍNIMO REQUERIDO DE HABER TERMINADO Y APROBADO ESTUDIOS","NO CUMPLE EL TIEMPO MÍNIMO REQUERIDO DE HABER TERMINADO Y APROBADO ESTUDIOS"))</f>
        <v>CUMPLE EL TIEMPO MÍNIMO REQUERIDO DE HABER TERMINADO Y APROBADO ESTUDIOS</v>
      </c>
      <c r="F26" s="688" t="s">
        <v>136</v>
      </c>
      <c r="G26" s="119" t="s">
        <v>351</v>
      </c>
      <c r="H26" s="120">
        <v>37469</v>
      </c>
      <c r="I26" s="121"/>
      <c r="J26" s="122">
        <f>IF(I26=0,0,IF(H26&lt;D$26,"EXPERIENCIA ADQUIRIDA ANTES DEL GRADO",I26/VLOOKUP(YEAR(H26),$P$24:$Q$59,2,0)))</f>
        <v>0</v>
      </c>
      <c r="K26" s="123">
        <f>IF(I26&gt;=J$7,"cumple",0)</f>
        <v>0</v>
      </c>
      <c r="L26" s="124">
        <v>143</v>
      </c>
      <c r="M26" s="494" t="s">
        <v>352</v>
      </c>
      <c r="N26" s="91"/>
      <c r="P26" s="431">
        <v>1982</v>
      </c>
      <c r="Q26" s="432">
        <v>7410</v>
      </c>
      <c r="S26" s="97"/>
      <c r="Y26" s="97"/>
      <c r="Z26" s="97"/>
      <c r="AA26" s="97"/>
      <c r="AB26" s="97"/>
      <c r="AC26" s="97"/>
    </row>
    <row r="27" spans="1:29" ht="25.5">
      <c r="A27" s="677"/>
      <c r="B27" s="680"/>
      <c r="C27" s="665"/>
      <c r="D27" s="683"/>
      <c r="E27" s="686"/>
      <c r="F27" s="689"/>
      <c r="G27" s="435" t="s">
        <v>353</v>
      </c>
      <c r="H27" s="436">
        <v>38076</v>
      </c>
      <c r="I27" s="437"/>
      <c r="J27" s="122">
        <f t="shared" ref="J27:J28" si="0">IF(I27=0,0,IF(H27&lt;D$26,"EXPERIENCIA ADQUIRIDA ANTES DEL GRADO",I27/VLOOKUP(YEAR(H27),$P$24:$Q$59,2,0)))</f>
        <v>0</v>
      </c>
      <c r="K27" s="123">
        <f t="shared" ref="K27:K31" si="1">IF(I27&gt;=J$7,"cumple",0)</f>
        <v>0</v>
      </c>
      <c r="L27" s="124">
        <v>145</v>
      </c>
      <c r="M27" s="189"/>
      <c r="N27" s="91"/>
      <c r="P27" s="431">
        <v>1983</v>
      </c>
      <c r="Q27" s="432">
        <v>9261</v>
      </c>
      <c r="S27" s="97"/>
      <c r="Y27" s="97"/>
      <c r="Z27" s="97"/>
      <c r="AA27" s="97"/>
      <c r="AB27" s="97"/>
      <c r="AC27" s="97"/>
    </row>
    <row r="28" spans="1:29" ht="38.25">
      <c r="A28" s="677"/>
      <c r="B28" s="680"/>
      <c r="C28" s="665"/>
      <c r="D28" s="683"/>
      <c r="E28" s="686"/>
      <c r="F28" s="689"/>
      <c r="G28" s="435" t="s">
        <v>354</v>
      </c>
      <c r="H28" s="436">
        <v>39614</v>
      </c>
      <c r="I28" s="437"/>
      <c r="J28" s="122">
        <f t="shared" si="0"/>
        <v>0</v>
      </c>
      <c r="K28" s="123">
        <f t="shared" si="1"/>
        <v>0</v>
      </c>
      <c r="L28" s="124">
        <v>147</v>
      </c>
      <c r="M28" s="189"/>
      <c r="N28" s="91"/>
      <c r="P28" s="431">
        <v>1984</v>
      </c>
      <c r="Q28" s="432">
        <v>11298</v>
      </c>
      <c r="S28" s="97"/>
      <c r="Y28" s="97"/>
      <c r="Z28" s="97"/>
      <c r="AA28" s="97"/>
      <c r="AB28" s="97"/>
      <c r="AC28" s="97"/>
    </row>
    <row r="29" spans="1:29" ht="25.5">
      <c r="A29" s="677"/>
      <c r="B29" s="680"/>
      <c r="C29" s="665"/>
      <c r="D29" s="683"/>
      <c r="E29" s="686"/>
      <c r="F29" s="689"/>
      <c r="G29" s="435" t="s">
        <v>355</v>
      </c>
      <c r="H29" s="436">
        <v>40573</v>
      </c>
      <c r="I29" s="437"/>
      <c r="J29" s="122">
        <f>IF(I29=0,0,IF(H29&lt;D$26,"EXPERIENCIA ADQUIRIDA ANTES DEL GRADO",I29/VLOOKUP(YEAR(H29),$P$24:$Q$59,2,0)))</f>
        <v>0</v>
      </c>
      <c r="K29" s="123">
        <f t="shared" si="1"/>
        <v>0</v>
      </c>
      <c r="L29" s="124">
        <v>155</v>
      </c>
      <c r="M29" s="189"/>
      <c r="N29" s="91"/>
      <c r="P29" s="431">
        <v>1980</v>
      </c>
      <c r="Q29" s="432">
        <v>4500</v>
      </c>
      <c r="S29" s="97"/>
      <c r="Y29" s="97"/>
      <c r="Z29" s="97"/>
      <c r="AA29" s="97"/>
      <c r="AB29" s="97"/>
      <c r="AC29" s="97"/>
    </row>
    <row r="30" spans="1:29">
      <c r="A30" s="677"/>
      <c r="B30" s="680"/>
      <c r="C30" s="665"/>
      <c r="D30" s="683"/>
      <c r="E30" s="686"/>
      <c r="F30" s="689"/>
      <c r="G30" s="435" t="s">
        <v>356</v>
      </c>
      <c r="H30" s="436">
        <v>41409</v>
      </c>
      <c r="I30" s="437"/>
      <c r="J30" s="122">
        <f>IF(I30=0,0,IF(H30&lt;D$26,"EXPERIENCIA ADQUIRIDA ANTES DEL GRADO",I30/VLOOKUP(YEAR(H30),$P$24:$Q$59,2,0)))</f>
        <v>0</v>
      </c>
      <c r="K30" s="123">
        <f t="shared" si="1"/>
        <v>0</v>
      </c>
      <c r="L30" s="124">
        <v>151</v>
      </c>
      <c r="M30" s="189"/>
      <c r="N30" s="91"/>
      <c r="P30" s="431">
        <v>1981</v>
      </c>
      <c r="Q30" s="432">
        <v>5700</v>
      </c>
      <c r="S30" s="97"/>
      <c r="Y30" s="97"/>
      <c r="Z30" s="97"/>
      <c r="AA30" s="97"/>
      <c r="AB30" s="97"/>
      <c r="AC30" s="97"/>
    </row>
    <row r="31" spans="1:29" ht="25.5">
      <c r="A31" s="677"/>
      <c r="B31" s="680"/>
      <c r="C31" s="665"/>
      <c r="D31" s="683"/>
      <c r="E31" s="686"/>
      <c r="F31" s="689"/>
      <c r="G31" s="435" t="s">
        <v>357</v>
      </c>
      <c r="H31" s="436">
        <v>36679</v>
      </c>
      <c r="I31" s="437"/>
      <c r="J31" s="125"/>
      <c r="K31" s="123">
        <f t="shared" si="1"/>
        <v>0</v>
      </c>
      <c r="L31" s="127">
        <v>153</v>
      </c>
      <c r="M31" s="188"/>
      <c r="N31" s="91"/>
      <c r="P31" s="431">
        <v>1985</v>
      </c>
      <c r="Q31" s="432">
        <v>13557</v>
      </c>
      <c r="S31" s="97"/>
      <c r="Y31" s="97"/>
      <c r="Z31" s="97"/>
      <c r="AA31" s="97"/>
      <c r="AB31" s="97"/>
      <c r="AC31" s="97"/>
    </row>
    <row r="32" spans="1:29" ht="13.5" thickBot="1">
      <c r="A32" s="677"/>
      <c r="B32" s="680"/>
      <c r="C32" s="665"/>
      <c r="D32" s="683"/>
      <c r="E32" s="686"/>
      <c r="F32" s="689"/>
      <c r="G32" s="435" t="s">
        <v>358</v>
      </c>
      <c r="H32" s="436">
        <v>39629</v>
      </c>
      <c r="I32" s="437"/>
      <c r="J32" s="125"/>
      <c r="K32" s="126"/>
      <c r="L32" s="131">
        <v>154</v>
      </c>
      <c r="M32" s="132"/>
      <c r="N32" s="91"/>
      <c r="P32" s="431">
        <v>1986</v>
      </c>
      <c r="Q32" s="432">
        <v>16811.400000000001</v>
      </c>
      <c r="S32" s="97"/>
      <c r="Y32" s="97"/>
      <c r="Z32" s="97"/>
      <c r="AA32" s="97"/>
      <c r="AB32" s="97"/>
      <c r="AC32" s="97"/>
    </row>
    <row r="33" spans="1:29" ht="16.5" thickBot="1">
      <c r="A33" s="678"/>
      <c r="B33" s="681"/>
      <c r="C33" s="666"/>
      <c r="D33" s="684"/>
      <c r="E33" s="687"/>
      <c r="F33" s="690"/>
      <c r="G33" s="654" t="s">
        <v>141</v>
      </c>
      <c r="H33" s="655"/>
      <c r="I33" s="655"/>
      <c r="J33" s="133">
        <f>SUM(J26:J32)</f>
        <v>0</v>
      </c>
      <c r="K33" s="134"/>
      <c r="L33" s="316"/>
      <c r="M33" s="135"/>
      <c r="N33" s="91"/>
      <c r="P33" s="431">
        <v>1987</v>
      </c>
      <c r="Q33" s="432">
        <v>20510</v>
      </c>
      <c r="S33" s="97"/>
      <c r="Y33" s="97"/>
      <c r="Z33" s="97"/>
      <c r="AA33" s="97"/>
      <c r="AB33" s="97"/>
      <c r="AC33" s="97"/>
    </row>
    <row r="34" spans="1:29" s="140" customFormat="1" ht="12" thickBot="1">
      <c r="A34" s="136"/>
      <c r="B34" s="137"/>
      <c r="C34" s="137"/>
      <c r="D34" s="656"/>
      <c r="E34" s="657"/>
      <c r="F34" s="137"/>
      <c r="G34" s="137"/>
      <c r="H34" s="137"/>
      <c r="I34" s="137"/>
      <c r="J34" s="137"/>
      <c r="K34" s="137"/>
      <c r="L34" s="308"/>
      <c r="M34" s="138"/>
      <c r="N34" s="139"/>
      <c r="O34" s="139"/>
      <c r="P34" s="441">
        <v>1981</v>
      </c>
      <c r="Q34" s="442">
        <v>5700</v>
      </c>
    </row>
    <row r="35" spans="1:29">
      <c r="A35" s="658"/>
      <c r="B35" s="661"/>
      <c r="C35" s="664"/>
      <c r="D35" s="667"/>
      <c r="E35" s="670"/>
      <c r="F35" s="673"/>
      <c r="G35" s="141"/>
      <c r="H35" s="120"/>
      <c r="I35" s="142"/>
      <c r="J35" s="122"/>
      <c r="K35" s="123"/>
      <c r="L35" s="124"/>
      <c r="M35" s="143"/>
      <c r="P35" s="443">
        <v>1988</v>
      </c>
      <c r="Q35" s="444">
        <v>25637.4</v>
      </c>
    </row>
    <row r="36" spans="1:29">
      <c r="A36" s="659"/>
      <c r="B36" s="662"/>
      <c r="C36" s="665"/>
      <c r="D36" s="668"/>
      <c r="E36" s="671"/>
      <c r="F36" s="674"/>
      <c r="G36" s="435"/>
      <c r="H36" s="436"/>
      <c r="I36" s="445"/>
      <c r="J36" s="122"/>
      <c r="K36" s="123"/>
      <c r="L36" s="144"/>
      <c r="M36" s="189"/>
      <c r="P36" s="446">
        <v>1989</v>
      </c>
      <c r="Q36" s="447">
        <v>32559.599999999999</v>
      </c>
    </row>
    <row r="37" spans="1:29">
      <c r="A37" s="659"/>
      <c r="B37" s="662"/>
      <c r="C37" s="665"/>
      <c r="D37" s="668"/>
      <c r="E37" s="671"/>
      <c r="F37" s="674"/>
      <c r="G37" s="435"/>
      <c r="H37" s="436"/>
      <c r="I37" s="445"/>
      <c r="J37" s="122"/>
      <c r="K37" s="123"/>
      <c r="L37" s="124"/>
      <c r="M37" s="189"/>
      <c r="P37" s="448">
        <v>1990</v>
      </c>
      <c r="Q37" s="449">
        <v>41025.1</v>
      </c>
    </row>
    <row r="38" spans="1:29" ht="13.5" thickBot="1">
      <c r="A38" s="659"/>
      <c r="B38" s="662"/>
      <c r="C38" s="665"/>
      <c r="D38" s="668"/>
      <c r="E38" s="671"/>
      <c r="F38" s="674"/>
      <c r="G38" s="435"/>
      <c r="H38" s="145"/>
      <c r="I38" s="445"/>
      <c r="J38" s="122"/>
      <c r="K38" s="123"/>
      <c r="L38" s="124"/>
      <c r="M38" s="189"/>
      <c r="P38" s="448">
        <v>1991</v>
      </c>
      <c r="Q38" s="449">
        <v>51720</v>
      </c>
      <c r="R38" s="97"/>
      <c r="X38" s="97"/>
      <c r="Y38" s="97"/>
      <c r="Z38" s="97"/>
      <c r="AA38" s="97"/>
      <c r="AB38" s="97"/>
    </row>
    <row r="39" spans="1:29" ht="12.75" customHeight="1" thickBot="1">
      <c r="A39" s="660"/>
      <c r="B39" s="663"/>
      <c r="C39" s="666"/>
      <c r="D39" s="669"/>
      <c r="E39" s="672"/>
      <c r="F39" s="675"/>
      <c r="G39" s="654"/>
      <c r="H39" s="655"/>
      <c r="I39" s="655"/>
      <c r="J39" s="133"/>
      <c r="K39" s="134"/>
      <c r="L39" s="316"/>
      <c r="M39" s="146"/>
      <c r="P39" s="448">
        <v>1992</v>
      </c>
      <c r="Q39" s="449">
        <v>65190</v>
      </c>
      <c r="R39" s="97"/>
      <c r="X39" s="97"/>
      <c r="Y39" s="97"/>
      <c r="Z39" s="97"/>
      <c r="AA39" s="97"/>
      <c r="AB39" s="97"/>
    </row>
    <row r="40" spans="1:29">
      <c r="A40" s="147"/>
      <c r="B40" s="148"/>
      <c r="C40" s="149"/>
      <c r="D40" s="149"/>
      <c r="E40" s="150"/>
      <c r="F40" s="151"/>
      <c r="G40" s="152"/>
      <c r="H40" s="153"/>
      <c r="I40" s="154"/>
      <c r="J40" s="154"/>
      <c r="K40" s="154"/>
      <c r="L40" s="154"/>
      <c r="M40" s="155"/>
      <c r="P40" s="450">
        <v>1993</v>
      </c>
      <c r="Q40" s="432">
        <v>81510</v>
      </c>
      <c r="R40" s="97"/>
      <c r="X40" s="97"/>
      <c r="Y40" s="97"/>
      <c r="Z40" s="97"/>
      <c r="AA40" s="97"/>
      <c r="AB40" s="97"/>
    </row>
    <row r="41" spans="1:29" ht="12.75" customHeight="1">
      <c r="A41" s="111" t="s">
        <v>45</v>
      </c>
      <c r="B41" s="112">
        <v>2</v>
      </c>
      <c r="C41" s="635" t="e">
        <f>VLOOKUP(B41,Conformación!$A$5:$N$129,2,FALSE)</f>
        <v>#N/A</v>
      </c>
      <c r="D41" s="635"/>
      <c r="E41" s="635"/>
      <c r="F41" s="635"/>
      <c r="G41" s="635"/>
      <c r="H41" s="635"/>
      <c r="I41" s="635"/>
      <c r="J41" s="309"/>
      <c r="K41" s="309"/>
      <c r="L41" s="309"/>
      <c r="M41" s="156"/>
      <c r="P41" s="450">
        <v>1994</v>
      </c>
      <c r="Q41" s="432">
        <v>98700</v>
      </c>
      <c r="R41" s="97"/>
      <c r="X41" s="97"/>
      <c r="Y41" s="97"/>
      <c r="Z41" s="97"/>
      <c r="AA41" s="97"/>
      <c r="AB41" s="97"/>
    </row>
    <row r="42" spans="1:29" ht="12.75" customHeight="1">
      <c r="A42" s="111"/>
      <c r="B42" s="111"/>
      <c r="C42" s="636" t="e">
        <f>VLOOKUP(B41,Conformación!$A$5:$N$129,4,FALSE)</f>
        <v>#N/A</v>
      </c>
      <c r="D42" s="636"/>
      <c r="E42" s="636"/>
      <c r="F42" s="636"/>
      <c r="G42" s="636"/>
      <c r="H42" s="636"/>
      <c r="I42" s="636"/>
      <c r="J42" s="310"/>
      <c r="K42" s="310"/>
      <c r="L42" s="310"/>
      <c r="M42" s="156"/>
      <c r="P42" s="450">
        <v>1995</v>
      </c>
      <c r="Q42" s="432">
        <v>118933.5</v>
      </c>
      <c r="R42" s="97"/>
      <c r="X42" s="97"/>
      <c r="Y42" s="97"/>
      <c r="Z42" s="97"/>
      <c r="AA42" s="97"/>
      <c r="AB42" s="97"/>
    </row>
    <row r="43" spans="1:29" ht="13.5" thickBot="1">
      <c r="P43" s="450">
        <v>1996</v>
      </c>
      <c r="Q43" s="432">
        <v>142125</v>
      </c>
    </row>
    <row r="44" spans="1:29" ht="52.5" customHeight="1" thickBot="1">
      <c r="A44" s="116" t="s">
        <v>126</v>
      </c>
      <c r="B44" s="117" t="s">
        <v>127</v>
      </c>
      <c r="C44" s="117" t="s">
        <v>128</v>
      </c>
      <c r="D44" s="637" t="s">
        <v>129</v>
      </c>
      <c r="E44" s="638"/>
      <c r="F44" s="117" t="s">
        <v>130</v>
      </c>
      <c r="G44" s="117" t="s">
        <v>107</v>
      </c>
      <c r="H44" s="117" t="s">
        <v>131</v>
      </c>
      <c r="I44" s="117" t="s">
        <v>110</v>
      </c>
      <c r="J44" s="117" t="s">
        <v>142</v>
      </c>
      <c r="K44" s="117" t="s">
        <v>132</v>
      </c>
      <c r="L44" s="311" t="s">
        <v>133</v>
      </c>
      <c r="M44" s="118" t="s">
        <v>111</v>
      </c>
      <c r="P44" s="450">
        <v>1997</v>
      </c>
      <c r="Q44" s="432">
        <v>172005</v>
      </c>
    </row>
    <row r="45" spans="1:29">
      <c r="A45" s="676" t="str">
        <f>+A26</f>
        <v>Residente de Obra</v>
      </c>
      <c r="B45" s="679"/>
      <c r="C45" s="664"/>
      <c r="D45" s="682"/>
      <c r="E45" s="685">
        <f>IF(D45=0,0,IF(D45&lt;D$7,"CUMPLE EL TIEMPO MÍNIMO REQUERIDO DE HABER TERMINADO Y APROBADO ESTUDIOS","NO CUMPLE EL TIEMPO MÍNIMO REQUERIDO DE HABER TERMINADO Y APROBADO ESTUDIOS"))</f>
        <v>0</v>
      </c>
      <c r="F45" s="688"/>
      <c r="G45" s="119"/>
      <c r="H45" s="120"/>
      <c r="I45" s="121"/>
      <c r="J45" s="122">
        <f>IF(I45=0,0,IF(H45&lt;D$26,"EXPERIENCIA ADQUIRIDA ANTES DEL GRADO",I45/VLOOKUP(YEAR(H45),$P$24:$Q$59,2,0)))</f>
        <v>0</v>
      </c>
      <c r="K45" s="123">
        <f>IF(I45&gt;=J$7,"cumple",0)</f>
        <v>0</v>
      </c>
      <c r="L45" s="124"/>
      <c r="M45" s="189"/>
      <c r="P45" s="450">
        <v>1998</v>
      </c>
      <c r="Q45" s="432">
        <v>203826</v>
      </c>
    </row>
    <row r="46" spans="1:29">
      <c r="A46" s="677"/>
      <c r="B46" s="680"/>
      <c r="C46" s="665"/>
      <c r="D46" s="683"/>
      <c r="E46" s="686"/>
      <c r="F46" s="689"/>
      <c r="G46" s="435"/>
      <c r="H46" s="436"/>
      <c r="I46" s="437"/>
      <c r="J46" s="122">
        <f t="shared" ref="J46:J47" si="2">IF(I46=0,0,IF(H46&lt;D$26,"EXPERIENCIA ADQUIRIDA ANTES DEL GRADO",I46/VLOOKUP(YEAR(H46),$P$24:$Q$59,2,0)))</f>
        <v>0</v>
      </c>
      <c r="K46" s="123">
        <f t="shared" ref="K46:K50" si="3">IF(I46&gt;=J$7,"cumple",0)</f>
        <v>0</v>
      </c>
      <c r="L46" s="124"/>
      <c r="M46" s="189"/>
      <c r="P46" s="443">
        <v>2002</v>
      </c>
      <c r="Q46" s="444">
        <v>309000</v>
      </c>
    </row>
    <row r="47" spans="1:29" ht="101.25" customHeight="1">
      <c r="A47" s="677"/>
      <c r="B47" s="680"/>
      <c r="C47" s="665"/>
      <c r="D47" s="683"/>
      <c r="E47" s="686"/>
      <c r="F47" s="689"/>
      <c r="G47" s="435"/>
      <c r="H47" s="436"/>
      <c r="I47" s="437"/>
      <c r="J47" s="122">
        <f t="shared" si="2"/>
        <v>0</v>
      </c>
      <c r="K47" s="123">
        <f t="shared" si="3"/>
        <v>0</v>
      </c>
      <c r="L47" s="124"/>
      <c r="M47" s="189"/>
      <c r="P47" s="443">
        <v>2003</v>
      </c>
      <c r="Q47" s="444">
        <v>332000</v>
      </c>
    </row>
    <row r="48" spans="1:29">
      <c r="A48" s="677"/>
      <c r="B48" s="680"/>
      <c r="C48" s="665"/>
      <c r="D48" s="683"/>
      <c r="E48" s="686"/>
      <c r="F48" s="689"/>
      <c r="G48" s="435"/>
      <c r="H48" s="436"/>
      <c r="I48" s="437"/>
      <c r="J48" s="122">
        <f>IF(I48=0,0,IF(H48&lt;D$26,"EXPERIENCIA ADQUIRIDA ANTES DEL GRADO",I48/VLOOKUP(YEAR(H48),$P$24:$Q$59,2,0)))</f>
        <v>0</v>
      </c>
      <c r="K48" s="123">
        <f t="shared" si="3"/>
        <v>0</v>
      </c>
      <c r="L48" s="124"/>
      <c r="M48" s="189"/>
      <c r="P48" s="443">
        <v>2004</v>
      </c>
      <c r="Q48" s="444">
        <v>358000</v>
      </c>
      <c r="R48" s="97"/>
      <c r="X48" s="97"/>
      <c r="Y48" s="97"/>
      <c r="Z48" s="97"/>
      <c r="AA48" s="97"/>
      <c r="AB48" s="97"/>
    </row>
    <row r="49" spans="1:28">
      <c r="A49" s="677"/>
      <c r="B49" s="680"/>
      <c r="C49" s="665"/>
      <c r="D49" s="683"/>
      <c r="E49" s="686"/>
      <c r="F49" s="689"/>
      <c r="G49" s="435"/>
      <c r="H49" s="436"/>
      <c r="I49" s="437"/>
      <c r="J49" s="122">
        <f>IF(I49=0,0,IF(H49&lt;D$26,"EXPERIENCIA ADQUIRIDA ANTES DEL GRADO",I49/VLOOKUP(YEAR(H49),$P$24:$Q$59,2,0)))</f>
        <v>0</v>
      </c>
      <c r="K49" s="123">
        <f t="shared" si="3"/>
        <v>0</v>
      </c>
      <c r="L49" s="124"/>
      <c r="M49" s="189"/>
      <c r="P49" s="443">
        <v>2005</v>
      </c>
      <c r="Q49" s="444">
        <v>381500</v>
      </c>
    </row>
    <row r="50" spans="1:28" s="140" customFormat="1">
      <c r="A50" s="677"/>
      <c r="B50" s="680"/>
      <c r="C50" s="665"/>
      <c r="D50" s="683"/>
      <c r="E50" s="686"/>
      <c r="F50" s="689"/>
      <c r="G50" s="435"/>
      <c r="H50" s="436"/>
      <c r="I50" s="437"/>
      <c r="J50" s="125"/>
      <c r="K50" s="123">
        <f t="shared" si="3"/>
        <v>0</v>
      </c>
      <c r="L50" s="127"/>
      <c r="M50" s="188"/>
      <c r="N50" s="139"/>
      <c r="O50" s="139"/>
      <c r="P50" s="441">
        <v>2006</v>
      </c>
      <c r="Q50" s="442">
        <v>408000</v>
      </c>
    </row>
    <row r="51" spans="1:28" ht="13.5" thickBot="1">
      <c r="A51" s="677"/>
      <c r="B51" s="680"/>
      <c r="C51" s="665"/>
      <c r="D51" s="683"/>
      <c r="E51" s="686"/>
      <c r="F51" s="689"/>
      <c r="G51" s="435"/>
      <c r="H51" s="436"/>
      <c r="I51" s="437"/>
      <c r="J51" s="125"/>
      <c r="K51" s="126"/>
      <c r="L51" s="131"/>
      <c r="M51" s="132"/>
      <c r="P51" s="443">
        <v>2007</v>
      </c>
      <c r="Q51" s="444">
        <v>433700</v>
      </c>
    </row>
    <row r="52" spans="1:28" ht="16.5" thickBot="1">
      <c r="A52" s="678"/>
      <c r="B52" s="681"/>
      <c r="C52" s="666"/>
      <c r="D52" s="684"/>
      <c r="E52" s="687"/>
      <c r="F52" s="690"/>
      <c r="G52" s="654"/>
      <c r="H52" s="655"/>
      <c r="I52" s="655"/>
      <c r="J52" s="133">
        <f>SUM(J45:J51)</f>
        <v>0</v>
      </c>
      <c r="K52" s="134"/>
      <c r="L52" s="316"/>
      <c r="M52" s="135"/>
      <c r="P52" s="446">
        <v>2008</v>
      </c>
      <c r="Q52" s="447">
        <v>461500</v>
      </c>
    </row>
    <row r="53" spans="1:28" ht="13.5" thickBot="1">
      <c r="A53" s="136"/>
      <c r="B53" s="137"/>
      <c r="C53" s="137"/>
      <c r="D53" s="656"/>
      <c r="E53" s="657"/>
      <c r="F53" s="137"/>
      <c r="G53" s="137"/>
      <c r="H53" s="137"/>
      <c r="I53" s="137"/>
      <c r="J53" s="137"/>
      <c r="K53" s="137"/>
      <c r="L53" s="308"/>
      <c r="M53" s="138"/>
      <c r="P53" s="448">
        <v>2009</v>
      </c>
      <c r="Q53" s="449">
        <v>496900</v>
      </c>
    </row>
    <row r="54" spans="1:28" ht="13.5" thickBot="1">
      <c r="A54" s="165"/>
      <c r="B54" s="167"/>
      <c r="C54" s="169"/>
      <c r="D54" s="171"/>
      <c r="E54" s="173"/>
      <c r="F54" s="161"/>
      <c r="G54" s="435"/>
      <c r="H54" s="145"/>
      <c r="I54" s="445"/>
      <c r="J54" s="122"/>
      <c r="K54" s="123"/>
      <c r="L54" s="124"/>
      <c r="M54" s="189"/>
      <c r="P54" s="448">
        <v>2010</v>
      </c>
      <c r="Q54" s="449">
        <v>515000</v>
      </c>
      <c r="R54" s="97"/>
      <c r="X54" s="97"/>
      <c r="Y54" s="97"/>
      <c r="Z54" s="97"/>
      <c r="AA54" s="97"/>
      <c r="AB54" s="97"/>
    </row>
    <row r="55" spans="1:28" ht="12.75" customHeight="1" thickBot="1">
      <c r="A55" s="166"/>
      <c r="B55" s="168"/>
      <c r="C55" s="170"/>
      <c r="D55" s="172"/>
      <c r="E55" s="174"/>
      <c r="F55" s="162"/>
      <c r="G55" s="163"/>
      <c r="H55" s="164"/>
      <c r="I55" s="164"/>
      <c r="J55" s="133"/>
      <c r="K55" s="134"/>
      <c r="L55" s="316"/>
      <c r="M55" s="146"/>
      <c r="P55" s="448">
        <v>2011</v>
      </c>
      <c r="Q55" s="449">
        <v>535600</v>
      </c>
      <c r="R55" s="97"/>
      <c r="X55" s="97"/>
      <c r="Y55" s="97"/>
      <c r="Z55" s="97"/>
      <c r="AA55" s="97"/>
      <c r="AB55" s="97"/>
    </row>
    <row r="56" spans="1:28">
      <c r="A56" s="147"/>
      <c r="B56" s="148"/>
      <c r="C56" s="149"/>
      <c r="D56" s="149"/>
      <c r="E56" s="150"/>
      <c r="F56" s="151"/>
      <c r="G56" s="152"/>
      <c r="H56" s="153"/>
      <c r="I56" s="154"/>
      <c r="J56" s="154"/>
      <c r="K56" s="154"/>
      <c r="L56" s="154"/>
      <c r="M56" s="155"/>
      <c r="P56" s="448">
        <v>2012</v>
      </c>
      <c r="Q56" s="449">
        <v>566700</v>
      </c>
      <c r="R56" s="97"/>
      <c r="X56" s="97"/>
      <c r="Y56" s="97"/>
      <c r="Z56" s="97"/>
      <c r="AA56" s="97"/>
      <c r="AB56" s="97"/>
    </row>
    <row r="57" spans="1:28" ht="12.75" customHeight="1">
      <c r="A57" s="111" t="s">
        <v>45</v>
      </c>
      <c r="B57" s="112">
        <v>3</v>
      </c>
      <c r="C57" s="635" t="str">
        <f>VLOOKUP(B57,Conformación!$A$5:$N$129,2,FALSE)</f>
        <v>CONSORCIO INTRA</v>
      </c>
      <c r="D57" s="635"/>
      <c r="E57" s="635"/>
      <c r="F57" s="635"/>
      <c r="G57" s="635"/>
      <c r="H57" s="635"/>
      <c r="I57" s="635"/>
      <c r="J57" s="309"/>
      <c r="K57" s="309"/>
      <c r="L57" s="309"/>
      <c r="M57" s="156"/>
      <c r="P57" s="448">
        <v>2013</v>
      </c>
      <c r="Q57" s="451">
        <v>581900</v>
      </c>
    </row>
    <row r="58" spans="1:28" ht="12.75" customHeight="1">
      <c r="A58" s="111"/>
      <c r="B58" s="111"/>
      <c r="C58" s="636" t="str">
        <f>VLOOKUP(B57,Conformación!$A$5:$N$129,4,FALSE)</f>
        <v xml:space="preserve">(Luis Rafael Castillo Vargas 60% - JORGE HEDDY MENESES RENGIFO 40% -  0%- 0%- 0%) </v>
      </c>
      <c r="D58" s="636"/>
      <c r="E58" s="636"/>
      <c r="F58" s="636"/>
      <c r="G58" s="636"/>
      <c r="H58" s="636"/>
      <c r="I58" s="636"/>
      <c r="J58" s="310"/>
      <c r="K58" s="310"/>
      <c r="L58" s="310"/>
      <c r="M58" s="156"/>
      <c r="P58" s="448">
        <v>2014</v>
      </c>
      <c r="Q58" s="452">
        <v>616000</v>
      </c>
    </row>
    <row r="59" spans="1:28" ht="13.5" thickBot="1">
      <c r="P59" s="448">
        <v>2015</v>
      </c>
      <c r="Q59" s="452">
        <v>644350</v>
      </c>
    </row>
    <row r="60" spans="1:28" ht="50.25" customHeight="1" thickBot="1">
      <c r="A60" s="116" t="s">
        <v>126</v>
      </c>
      <c r="B60" s="117" t="s">
        <v>127</v>
      </c>
      <c r="C60" s="117" t="s">
        <v>128</v>
      </c>
      <c r="D60" s="637" t="s">
        <v>129</v>
      </c>
      <c r="E60" s="638"/>
      <c r="F60" s="117" t="s">
        <v>130</v>
      </c>
      <c r="G60" s="117" t="s">
        <v>107</v>
      </c>
      <c r="H60" s="117" t="s">
        <v>131</v>
      </c>
      <c r="I60" s="117" t="s">
        <v>110</v>
      </c>
      <c r="J60" s="117" t="s">
        <v>142</v>
      </c>
      <c r="K60" s="117" t="s">
        <v>132</v>
      </c>
      <c r="L60" s="311" t="s">
        <v>133</v>
      </c>
      <c r="M60" s="118" t="s">
        <v>111</v>
      </c>
      <c r="O60" s="157"/>
      <c r="P60" s="157">
        <v>2016</v>
      </c>
      <c r="Q60" s="158">
        <v>689500</v>
      </c>
    </row>
    <row r="61" spans="1:28" ht="12.75" customHeight="1">
      <c r="A61" s="676" t="str">
        <f>+A45</f>
        <v>Residente de Obra</v>
      </c>
      <c r="B61" s="679" t="s">
        <v>143</v>
      </c>
      <c r="C61" s="664" t="s">
        <v>144</v>
      </c>
      <c r="D61" s="682">
        <v>34382</v>
      </c>
      <c r="E61" s="685" t="str">
        <f>IF(D61=0,0,IF(D61&lt;D$7,"CUMPLE EL TIEMPO MÍNIMO REQUERIDO DE HABER TERMINADO Y APROBADO ESTUDIOS","NO CUMPLE EL TIEMPO MÍNIMO REQUERIDO DE HABER TERMINADO Y APROBADO ESTUDIOS"))</f>
        <v>CUMPLE EL TIEMPO MÍNIMO REQUERIDO DE HABER TERMINADO Y APROBADO ESTUDIOS</v>
      </c>
      <c r="F61" s="688" t="s">
        <v>145</v>
      </c>
      <c r="G61" s="119" t="s">
        <v>359</v>
      </c>
      <c r="H61" s="120">
        <v>36038</v>
      </c>
      <c r="I61" s="121"/>
      <c r="J61" s="122">
        <f>IF(I61=0,0,IF(H61&lt;D$61,"EXPERIENCIA ADQUIRIDA ANTES DEL GRADO",I61/VLOOKUP(YEAR(H61),$P$24:$Q$59,2,0)))</f>
        <v>0</v>
      </c>
      <c r="K61" s="123">
        <f>IF(I61&gt;=J$7,"cumple",0)</f>
        <v>0</v>
      </c>
      <c r="L61" s="124">
        <v>159</v>
      </c>
      <c r="M61" s="189"/>
      <c r="P61" s="450">
        <v>2017</v>
      </c>
      <c r="Q61" s="432">
        <v>717737</v>
      </c>
    </row>
    <row r="62" spans="1:28" ht="87" customHeight="1">
      <c r="A62" s="677"/>
      <c r="B62" s="680"/>
      <c r="C62" s="665"/>
      <c r="D62" s="683"/>
      <c r="E62" s="686"/>
      <c r="F62" s="689"/>
      <c r="G62" s="119" t="s">
        <v>360</v>
      </c>
      <c r="H62" s="436">
        <v>36496</v>
      </c>
      <c r="I62" s="437"/>
      <c r="J62" s="122">
        <f t="shared" ref="J62:J67" si="4">IF(I62=0,0,IF(H62&lt;D$61,"EXPERIENCIA ADQUIRIDA ANTES DEL GRADO",I62/VLOOKUP(YEAR(H62),$P$24:$Q$59,2,0)))</f>
        <v>0</v>
      </c>
      <c r="K62" s="123">
        <f t="shared" ref="K62:K66" si="5">IF(I62&gt;=J$7,"cumple",0)</f>
        <v>0</v>
      </c>
      <c r="L62" s="124">
        <v>160</v>
      </c>
      <c r="M62" s="494" t="s">
        <v>352</v>
      </c>
      <c r="P62" s="443"/>
      <c r="Q62" s="444"/>
    </row>
    <row r="63" spans="1:28" ht="38.25">
      <c r="A63" s="677"/>
      <c r="B63" s="680"/>
      <c r="C63" s="665"/>
      <c r="D63" s="683"/>
      <c r="E63" s="686"/>
      <c r="F63" s="689"/>
      <c r="G63" s="435" t="s">
        <v>361</v>
      </c>
      <c r="H63" s="436">
        <v>37376</v>
      </c>
      <c r="I63" s="437"/>
      <c r="J63" s="122">
        <f t="shared" si="4"/>
        <v>0</v>
      </c>
      <c r="K63" s="123">
        <f t="shared" si="5"/>
        <v>0</v>
      </c>
      <c r="L63" s="124">
        <v>161</v>
      </c>
      <c r="M63" s="189"/>
      <c r="P63" s="443"/>
      <c r="Q63" s="444"/>
    </row>
    <row r="64" spans="1:28" ht="38.25">
      <c r="A64" s="677"/>
      <c r="B64" s="680"/>
      <c r="C64" s="665"/>
      <c r="D64" s="683"/>
      <c r="E64" s="686"/>
      <c r="F64" s="689"/>
      <c r="G64" s="435" t="s">
        <v>362</v>
      </c>
      <c r="H64" s="436">
        <v>37775</v>
      </c>
      <c r="I64" s="437"/>
      <c r="J64" s="122">
        <f t="shared" si="4"/>
        <v>0</v>
      </c>
      <c r="K64" s="123">
        <f t="shared" si="5"/>
        <v>0</v>
      </c>
      <c r="L64" s="124">
        <v>162</v>
      </c>
      <c r="M64" s="189"/>
      <c r="P64" s="443"/>
      <c r="Q64" s="444"/>
      <c r="R64" s="97"/>
      <c r="X64" s="97"/>
      <c r="Y64" s="97"/>
      <c r="Z64" s="97"/>
      <c r="AA64" s="97"/>
      <c r="AB64" s="97"/>
    </row>
    <row r="65" spans="1:28" ht="19.5" customHeight="1">
      <c r="A65" s="677"/>
      <c r="B65" s="680"/>
      <c r="C65" s="665"/>
      <c r="D65" s="683"/>
      <c r="E65" s="686"/>
      <c r="F65" s="689"/>
      <c r="G65" s="435" t="s">
        <v>363</v>
      </c>
      <c r="H65" s="436">
        <v>38512</v>
      </c>
      <c r="I65" s="437"/>
      <c r="J65" s="122">
        <f t="shared" si="4"/>
        <v>0</v>
      </c>
      <c r="K65" s="123">
        <f t="shared" si="5"/>
        <v>0</v>
      </c>
      <c r="L65" s="124">
        <v>163</v>
      </c>
      <c r="M65" s="189"/>
      <c r="P65" s="443"/>
      <c r="Q65" s="444"/>
    </row>
    <row r="66" spans="1:28" s="140" customFormat="1">
      <c r="A66" s="677"/>
      <c r="B66" s="680"/>
      <c r="C66" s="665"/>
      <c r="D66" s="683"/>
      <c r="E66" s="686"/>
      <c r="F66" s="689"/>
      <c r="G66" s="435" t="s">
        <v>364</v>
      </c>
      <c r="H66" s="436">
        <v>39626</v>
      </c>
      <c r="I66" s="437"/>
      <c r="J66" s="122">
        <f t="shared" si="4"/>
        <v>0</v>
      </c>
      <c r="K66" s="123">
        <f t="shared" si="5"/>
        <v>0</v>
      </c>
      <c r="L66" s="127">
        <v>164</v>
      </c>
      <c r="M66" s="188"/>
      <c r="N66" s="139"/>
      <c r="O66" s="139"/>
      <c r="P66" s="441"/>
      <c r="Q66" s="442"/>
    </row>
    <row r="67" spans="1:28" ht="26.25" thickBot="1">
      <c r="A67" s="677"/>
      <c r="B67" s="680"/>
      <c r="C67" s="665"/>
      <c r="D67" s="683"/>
      <c r="E67" s="686"/>
      <c r="F67" s="689"/>
      <c r="G67" s="435" t="s">
        <v>365</v>
      </c>
      <c r="H67" s="436">
        <v>41310</v>
      </c>
      <c r="I67" s="437"/>
      <c r="J67" s="122">
        <f t="shared" si="4"/>
        <v>0</v>
      </c>
      <c r="K67" s="126"/>
      <c r="L67" s="131">
        <v>165</v>
      </c>
      <c r="M67" s="132"/>
      <c r="P67" s="443"/>
      <c r="Q67" s="444"/>
    </row>
    <row r="68" spans="1:28" ht="16.5" thickBot="1">
      <c r="A68" s="678"/>
      <c r="B68" s="681"/>
      <c r="C68" s="666"/>
      <c r="D68" s="684"/>
      <c r="E68" s="687"/>
      <c r="F68" s="690"/>
      <c r="G68" s="654"/>
      <c r="H68" s="655"/>
      <c r="I68" s="655"/>
      <c r="J68" s="133">
        <f>SUM(J61:J67)</f>
        <v>0</v>
      </c>
      <c r="K68" s="134"/>
      <c r="L68" s="316"/>
      <c r="M68" s="135"/>
      <c r="P68" s="446"/>
      <c r="Q68" s="447"/>
    </row>
    <row r="69" spans="1:28" ht="13.5" thickBot="1">
      <c r="A69" s="136"/>
      <c r="B69" s="137"/>
      <c r="C69" s="137"/>
      <c r="D69" s="656"/>
      <c r="E69" s="657"/>
      <c r="F69" s="137"/>
      <c r="G69" s="137"/>
      <c r="H69" s="137"/>
      <c r="I69" s="137"/>
      <c r="J69" s="137"/>
      <c r="K69" s="137"/>
      <c r="L69" s="308"/>
      <c r="M69" s="138"/>
      <c r="P69" s="448"/>
      <c r="Q69" s="449"/>
    </row>
    <row r="70" spans="1:28" ht="13.5" thickBot="1">
      <c r="A70" s="165"/>
      <c r="B70" s="167"/>
      <c r="C70" s="169"/>
      <c r="D70" s="171"/>
      <c r="E70" s="173"/>
      <c r="F70" s="161"/>
      <c r="G70" s="435"/>
      <c r="H70" s="145"/>
      <c r="I70" s="445"/>
      <c r="J70" s="122"/>
      <c r="K70" s="123"/>
      <c r="L70" s="124"/>
      <c r="M70" s="189"/>
      <c r="P70" s="448"/>
      <c r="Q70" s="449"/>
      <c r="R70" s="97"/>
      <c r="X70" s="97"/>
      <c r="Y70" s="97"/>
      <c r="Z70" s="97"/>
      <c r="AA70" s="97"/>
      <c r="AB70" s="97"/>
    </row>
    <row r="71" spans="1:28" ht="12.75" customHeight="1" thickBot="1">
      <c r="A71" s="166"/>
      <c r="B71" s="168"/>
      <c r="C71" s="170"/>
      <c r="D71" s="172"/>
      <c r="E71" s="174"/>
      <c r="F71" s="162"/>
      <c r="G71" s="163"/>
      <c r="H71" s="164"/>
      <c r="I71" s="164"/>
      <c r="J71" s="133"/>
      <c r="K71" s="134"/>
      <c r="L71" s="316"/>
      <c r="M71" s="146"/>
      <c r="P71" s="448"/>
      <c r="Q71" s="449"/>
      <c r="R71" s="97"/>
      <c r="X71" s="97"/>
      <c r="Y71" s="97"/>
      <c r="Z71" s="97"/>
      <c r="AA71" s="97"/>
      <c r="AB71" s="97"/>
    </row>
    <row r="72" spans="1:28" ht="12.75" customHeight="1">
      <c r="A72" s="147"/>
      <c r="B72" s="148"/>
      <c r="C72" s="149"/>
      <c r="D72" s="149"/>
      <c r="E72" s="150"/>
      <c r="F72" s="151"/>
      <c r="G72" s="152"/>
      <c r="H72" s="153"/>
      <c r="I72" s="154"/>
      <c r="J72" s="154"/>
      <c r="K72" s="154"/>
      <c r="L72" s="154"/>
      <c r="M72" s="155"/>
    </row>
    <row r="73" spans="1:28" ht="12.75" customHeight="1">
      <c r="A73" s="111" t="s">
        <v>45</v>
      </c>
      <c r="B73" s="112">
        <v>4</v>
      </c>
      <c r="C73" s="635" t="str">
        <f>VLOOKUP(B73,Conformación!$A$5:$N$129,2,FALSE)</f>
        <v xml:space="preserve">CONSORCIO INTRADOMICILIARIAS 2018 </v>
      </c>
      <c r="D73" s="635"/>
      <c r="E73" s="635"/>
      <c r="F73" s="635"/>
      <c r="G73" s="635"/>
      <c r="H73" s="635"/>
      <c r="I73" s="635"/>
      <c r="J73" s="309"/>
      <c r="K73" s="309"/>
      <c r="L73" s="309"/>
      <c r="M73" s="156"/>
    </row>
    <row r="74" spans="1:28" ht="12.75" customHeight="1">
      <c r="A74" s="111"/>
      <c r="B74" s="111"/>
      <c r="C74" s="636" t="str">
        <f>VLOOKUP(B73,Conformación!$A$5:$N$129,4,FALSE)</f>
        <v xml:space="preserve">(WILLIAM CARDONA OLMOS SAS 30% - William Cardona Olmos 70% -  0%- 0%- 0%) </v>
      </c>
      <c r="D74" s="636"/>
      <c r="E74" s="636"/>
      <c r="F74" s="636"/>
      <c r="G74" s="636"/>
      <c r="H74" s="636"/>
      <c r="I74" s="636"/>
      <c r="J74" s="310"/>
      <c r="K74" s="310"/>
      <c r="L74" s="310"/>
      <c r="M74" s="156"/>
    </row>
    <row r="75" spans="1:28" ht="13.5" thickBot="1"/>
    <row r="76" spans="1:28" ht="12.75" customHeight="1" thickBot="1">
      <c r="A76" s="116" t="s">
        <v>126</v>
      </c>
      <c r="B76" s="117" t="s">
        <v>127</v>
      </c>
      <c r="C76" s="117" t="s">
        <v>128</v>
      </c>
      <c r="D76" s="637" t="s">
        <v>129</v>
      </c>
      <c r="E76" s="638"/>
      <c r="F76" s="117" t="s">
        <v>130</v>
      </c>
      <c r="G76" s="117" t="s">
        <v>107</v>
      </c>
      <c r="H76" s="117" t="s">
        <v>131</v>
      </c>
      <c r="I76" s="117" t="s">
        <v>110</v>
      </c>
      <c r="J76" s="117" t="s">
        <v>96</v>
      </c>
      <c r="K76" s="117" t="s">
        <v>132</v>
      </c>
      <c r="L76" s="311" t="s">
        <v>150</v>
      </c>
      <c r="M76" s="118" t="s">
        <v>111</v>
      </c>
      <c r="O76" s="157"/>
    </row>
    <row r="77" spans="1:28" ht="38.25">
      <c r="A77" s="676" t="str">
        <f>A$7</f>
        <v>Residente de Obra</v>
      </c>
      <c r="B77" s="679" t="s">
        <v>151</v>
      </c>
      <c r="C77" s="664" t="s">
        <v>152</v>
      </c>
      <c r="D77" s="682">
        <v>36664</v>
      </c>
      <c r="E77" s="685" t="str">
        <f>IF(D77=0,0,IF(D77&lt;D$7,"CUMPLE EL TIEMPO MÍNIMO REQUERIDO DE HABER TERMINADO Y APROBADO ESTUDIOS","NO CUMPLE EL TIEMPO MÍNIMO REQUERIDO DE HABER TERMINADO Y APROBADO ESTUDIOS"))</f>
        <v>CUMPLE EL TIEMPO MÍNIMO REQUERIDO DE HABER TERMINADO Y APROBADO ESTUDIOS</v>
      </c>
      <c r="F77" s="691" t="s">
        <v>145</v>
      </c>
      <c r="G77" s="119" t="s">
        <v>366</v>
      </c>
      <c r="H77" s="120">
        <v>37240</v>
      </c>
      <c r="I77" s="121"/>
      <c r="J77" s="122">
        <f>IF(I77=0,0,IF(H77&lt;D$26,"EXPERIENCIA ADQUIRIDA ANTES DEL GRADO",I77/VLOOKUP(YEAR(H77),$P$24:$Q$59,2,0)))</f>
        <v>0</v>
      </c>
      <c r="K77" s="123">
        <f>IF(I77&gt;=J$7,"cumple",0)</f>
        <v>0</v>
      </c>
      <c r="L77" s="124">
        <v>149</v>
      </c>
      <c r="M77" s="143"/>
      <c r="P77" s="450"/>
      <c r="Q77" s="432"/>
    </row>
    <row r="78" spans="1:28" ht="25.5">
      <c r="A78" s="677"/>
      <c r="B78" s="680"/>
      <c r="C78" s="665"/>
      <c r="D78" s="683"/>
      <c r="E78" s="686"/>
      <c r="F78" s="689"/>
      <c r="G78" s="435" t="s">
        <v>367</v>
      </c>
      <c r="H78" s="436">
        <v>37513</v>
      </c>
      <c r="I78" s="437"/>
      <c r="J78" s="122">
        <f t="shared" ref="J78:J83" si="6">IF(I78=0,0,IF(H78&lt;D$26,"EXPERIENCIA ADQUIRIDA ANTES DEL GRADO",I78/VLOOKUP(YEAR(H78),$P$24:$Q$59,2,0)))</f>
        <v>0</v>
      </c>
      <c r="K78" s="123">
        <f t="shared" ref="K78:K81" si="7">IF(I78&gt;=J$7,"cumple",0)</f>
        <v>0</v>
      </c>
      <c r="L78" s="124">
        <v>150</v>
      </c>
      <c r="M78" s="143"/>
      <c r="P78" s="450"/>
      <c r="Q78" s="432"/>
    </row>
    <row r="79" spans="1:28" ht="38.25">
      <c r="A79" s="677"/>
      <c r="B79" s="680"/>
      <c r="C79" s="665"/>
      <c r="D79" s="683"/>
      <c r="E79" s="686"/>
      <c r="F79" s="689"/>
      <c r="G79" s="435" t="s">
        <v>368</v>
      </c>
      <c r="H79" s="436">
        <v>37689</v>
      </c>
      <c r="I79" s="437"/>
      <c r="J79" s="122">
        <f t="shared" si="6"/>
        <v>0</v>
      </c>
      <c r="K79" s="123">
        <f t="shared" si="7"/>
        <v>0</v>
      </c>
      <c r="L79" s="124">
        <v>151</v>
      </c>
      <c r="M79" s="434" t="s">
        <v>369</v>
      </c>
      <c r="P79" s="450"/>
      <c r="Q79" s="432"/>
    </row>
    <row r="80" spans="1:28" ht="51">
      <c r="A80" s="677"/>
      <c r="B80" s="680"/>
      <c r="C80" s="665"/>
      <c r="D80" s="683"/>
      <c r="E80" s="686"/>
      <c r="F80" s="689"/>
      <c r="G80" s="435" t="s">
        <v>370</v>
      </c>
      <c r="H80" s="436">
        <v>38348</v>
      </c>
      <c r="I80" s="437"/>
      <c r="J80" s="122">
        <f t="shared" si="6"/>
        <v>0</v>
      </c>
      <c r="K80" s="123">
        <f t="shared" si="7"/>
        <v>0</v>
      </c>
      <c r="L80" s="124">
        <v>152</v>
      </c>
      <c r="M80" s="434" t="s">
        <v>369</v>
      </c>
      <c r="P80" s="450"/>
      <c r="Q80" s="432"/>
    </row>
    <row r="81" spans="1:28" ht="25.5">
      <c r="A81" s="677"/>
      <c r="B81" s="680"/>
      <c r="C81" s="665"/>
      <c r="D81" s="683"/>
      <c r="E81" s="686"/>
      <c r="F81" s="689"/>
      <c r="G81" s="435" t="s">
        <v>371</v>
      </c>
      <c r="H81" s="436">
        <v>38768</v>
      </c>
      <c r="I81" s="437"/>
      <c r="J81" s="122">
        <f t="shared" si="6"/>
        <v>0</v>
      </c>
      <c r="K81" s="123">
        <f t="shared" si="7"/>
        <v>0</v>
      </c>
      <c r="L81" s="124">
        <v>153</v>
      </c>
      <c r="M81" s="143"/>
      <c r="P81" s="443"/>
      <c r="Q81" s="444"/>
    </row>
    <row r="82" spans="1:28" ht="38.25">
      <c r="A82" s="677"/>
      <c r="B82" s="680"/>
      <c r="C82" s="665"/>
      <c r="D82" s="683"/>
      <c r="E82" s="686"/>
      <c r="F82" s="689"/>
      <c r="G82" s="119" t="s">
        <v>372</v>
      </c>
      <c r="H82" s="120">
        <v>39171</v>
      </c>
      <c r="I82" s="121"/>
      <c r="J82" s="125">
        <f t="shared" si="6"/>
        <v>0</v>
      </c>
      <c r="K82" s="126"/>
      <c r="L82" s="127">
        <v>154</v>
      </c>
      <c r="M82" s="434" t="s">
        <v>369</v>
      </c>
      <c r="P82" s="443"/>
      <c r="Q82" s="444"/>
    </row>
    <row r="83" spans="1:28" ht="64.5" thickBot="1">
      <c r="A83" s="677"/>
      <c r="B83" s="680"/>
      <c r="C83" s="665"/>
      <c r="D83" s="683"/>
      <c r="E83" s="686"/>
      <c r="F83" s="689"/>
      <c r="G83" s="119" t="s">
        <v>373</v>
      </c>
      <c r="H83" s="120">
        <v>39680</v>
      </c>
      <c r="I83" s="121"/>
      <c r="J83" s="125">
        <f t="shared" si="6"/>
        <v>0</v>
      </c>
      <c r="K83" s="126"/>
      <c r="L83" s="131">
        <v>155</v>
      </c>
      <c r="M83" s="434" t="s">
        <v>369</v>
      </c>
      <c r="P83" s="443"/>
      <c r="Q83" s="444"/>
      <c r="R83" s="97"/>
      <c r="X83" s="97"/>
      <c r="Y83" s="97"/>
      <c r="Z83" s="97"/>
      <c r="AA83" s="97"/>
      <c r="AB83" s="97"/>
    </row>
    <row r="84" spans="1:28" ht="16.5" thickBot="1">
      <c r="A84" s="678"/>
      <c r="B84" s="681"/>
      <c r="C84" s="666"/>
      <c r="D84" s="684"/>
      <c r="E84" s="687"/>
      <c r="F84" s="690"/>
      <c r="G84" s="654" t="s">
        <v>149</v>
      </c>
      <c r="H84" s="655"/>
      <c r="I84" s="655"/>
      <c r="J84" s="133">
        <f>SUM(J77:J83)</f>
        <v>0</v>
      </c>
      <c r="K84" s="134"/>
      <c r="L84" s="316"/>
      <c r="M84" s="146"/>
      <c r="P84" s="443"/>
      <c r="Q84" s="444"/>
    </row>
    <row r="85" spans="1:28" s="140" customFormat="1" ht="12" thickBot="1">
      <c r="A85" s="136"/>
      <c r="B85" s="137"/>
      <c r="C85" s="137"/>
      <c r="D85" s="656"/>
      <c r="E85" s="657"/>
      <c r="F85" s="137"/>
      <c r="G85" s="137"/>
      <c r="H85" s="137"/>
      <c r="I85" s="137"/>
      <c r="J85" s="137"/>
      <c r="K85" s="137"/>
      <c r="L85" s="308"/>
      <c r="M85" s="138"/>
      <c r="N85" s="139"/>
      <c r="O85" s="139"/>
      <c r="P85" s="441"/>
      <c r="Q85" s="442"/>
    </row>
    <row r="86" spans="1:28" ht="38.25">
      <c r="A86" s="658"/>
      <c r="B86" s="661"/>
      <c r="C86" s="664"/>
      <c r="D86" s="667"/>
      <c r="E86" s="670"/>
      <c r="F86" s="673"/>
      <c r="G86" s="141" t="s">
        <v>374</v>
      </c>
      <c r="H86" s="120">
        <v>40744</v>
      </c>
      <c r="I86" s="142"/>
      <c r="J86" s="122"/>
      <c r="K86" s="123"/>
      <c r="L86" s="124">
        <v>156</v>
      </c>
      <c r="M86" s="143"/>
      <c r="P86" s="443"/>
      <c r="Q86" s="444"/>
    </row>
    <row r="87" spans="1:28">
      <c r="A87" s="659"/>
      <c r="B87" s="662"/>
      <c r="C87" s="665"/>
      <c r="D87" s="668"/>
      <c r="E87" s="671"/>
      <c r="F87" s="674"/>
      <c r="G87" s="435"/>
      <c r="H87" s="436"/>
      <c r="I87" s="445"/>
      <c r="J87" s="122"/>
      <c r="K87" s="123"/>
      <c r="L87" s="144"/>
      <c r="M87" s="189"/>
      <c r="P87" s="446"/>
      <c r="Q87" s="447"/>
    </row>
    <row r="88" spans="1:28">
      <c r="A88" s="659"/>
      <c r="B88" s="662"/>
      <c r="C88" s="665"/>
      <c r="D88" s="668"/>
      <c r="E88" s="671"/>
      <c r="F88" s="674"/>
      <c r="G88" s="435"/>
      <c r="H88" s="436"/>
      <c r="I88" s="445"/>
      <c r="J88" s="122"/>
      <c r="K88" s="123"/>
      <c r="L88" s="124"/>
      <c r="M88" s="189"/>
      <c r="P88" s="448"/>
      <c r="Q88" s="449"/>
    </row>
    <row r="89" spans="1:28" ht="13.5" thickBot="1">
      <c r="A89" s="659"/>
      <c r="B89" s="662"/>
      <c r="C89" s="665"/>
      <c r="D89" s="668"/>
      <c r="E89" s="671"/>
      <c r="F89" s="674"/>
      <c r="G89" s="435"/>
      <c r="H89" s="145"/>
      <c r="I89" s="445"/>
      <c r="J89" s="122"/>
      <c r="K89" s="123"/>
      <c r="L89" s="124"/>
      <c r="M89" s="189"/>
      <c r="P89" s="448"/>
      <c r="Q89" s="449"/>
      <c r="R89" s="97"/>
      <c r="X89" s="97"/>
      <c r="Y89" s="97"/>
      <c r="Z89" s="97"/>
      <c r="AA89" s="97"/>
      <c r="AB89" s="97"/>
    </row>
    <row r="90" spans="1:28" ht="12.75" customHeight="1" thickBot="1">
      <c r="A90" s="660"/>
      <c r="B90" s="663"/>
      <c r="C90" s="666"/>
      <c r="D90" s="669"/>
      <c r="E90" s="672"/>
      <c r="F90" s="675"/>
      <c r="G90" s="654"/>
      <c r="H90" s="655"/>
      <c r="I90" s="655"/>
      <c r="J90" s="133"/>
      <c r="K90" s="134"/>
      <c r="L90" s="316"/>
      <c r="M90" s="146"/>
      <c r="P90" s="448"/>
      <c r="Q90" s="449"/>
      <c r="R90" s="97"/>
      <c r="X90" s="97"/>
      <c r="Y90" s="97"/>
      <c r="Z90" s="97"/>
      <c r="AA90" s="97"/>
      <c r="AB90" s="97"/>
    </row>
    <row r="91" spans="1:28">
      <c r="A91" s="147"/>
      <c r="B91" s="148"/>
      <c r="C91" s="149"/>
      <c r="D91" s="149"/>
      <c r="E91" s="150"/>
      <c r="F91" s="151"/>
      <c r="G91" s="152"/>
      <c r="H91" s="153"/>
      <c r="I91" s="154"/>
      <c r="J91" s="154"/>
      <c r="K91" s="154"/>
      <c r="L91" s="154"/>
      <c r="M91" s="155"/>
    </row>
    <row r="92" spans="1:28" ht="12.75" customHeight="1">
      <c r="A92" s="111" t="s">
        <v>45</v>
      </c>
      <c r="B92" s="112">
        <v>5</v>
      </c>
      <c r="C92" s="635">
        <f>VLOOKUP(B92,Conformación!$A$5:$N$129,2,FALSE)</f>
        <v>0</v>
      </c>
      <c r="D92" s="635"/>
      <c r="E92" s="635"/>
      <c r="F92" s="635"/>
      <c r="G92" s="635"/>
      <c r="H92" s="635"/>
      <c r="I92" s="635"/>
      <c r="J92" s="309"/>
      <c r="K92" s="309"/>
      <c r="L92" s="309"/>
      <c r="M92" s="156"/>
    </row>
    <row r="93" spans="1:28" ht="12.75" customHeight="1">
      <c r="A93" s="111"/>
      <c r="B93" s="111"/>
      <c r="C93" s="636" t="str">
        <f>VLOOKUP(B92,Conformación!$A$5:$N$129,4,FALSE)</f>
        <v xml:space="preserve">( 0% -  0% -  0%- 0%- 0%) </v>
      </c>
      <c r="D93" s="636"/>
      <c r="E93" s="636"/>
      <c r="F93" s="636"/>
      <c r="G93" s="636"/>
      <c r="H93" s="636"/>
      <c r="I93" s="636"/>
      <c r="J93" s="310"/>
      <c r="K93" s="310"/>
      <c r="L93" s="310"/>
      <c r="M93" s="156"/>
    </row>
    <row r="94" spans="1:28" ht="13.5" thickBot="1"/>
    <row r="95" spans="1:28" ht="12.75" customHeight="1" thickBot="1">
      <c r="A95" s="116" t="s">
        <v>126</v>
      </c>
      <c r="B95" s="117" t="s">
        <v>127</v>
      </c>
      <c r="C95" s="117" t="s">
        <v>128</v>
      </c>
      <c r="D95" s="637" t="s">
        <v>129</v>
      </c>
      <c r="E95" s="638"/>
      <c r="F95" s="117" t="s">
        <v>130</v>
      </c>
      <c r="G95" s="117" t="s">
        <v>107</v>
      </c>
      <c r="H95" s="117" t="s">
        <v>131</v>
      </c>
      <c r="I95" s="117" t="s">
        <v>110</v>
      </c>
      <c r="J95" s="117" t="s">
        <v>96</v>
      </c>
      <c r="K95" s="117" t="s">
        <v>132</v>
      </c>
      <c r="L95" s="311" t="s">
        <v>150</v>
      </c>
      <c r="M95" s="118" t="s">
        <v>111</v>
      </c>
      <c r="O95" s="157"/>
    </row>
    <row r="96" spans="1:28">
      <c r="A96" s="676" t="str">
        <f>A$7</f>
        <v>Residente de Obra</v>
      </c>
      <c r="B96" s="679" t="s">
        <v>156</v>
      </c>
      <c r="C96" s="664" t="s">
        <v>157</v>
      </c>
      <c r="D96" s="682">
        <v>30215</v>
      </c>
      <c r="E96" s="685" t="str">
        <f>IF(D96=0,0,IF(D96&lt;D$7,"CUMPLE EL TIEMPO MÍNIMO REQUERIDO DE HABER TERMINADO Y APROBADO ESTUDIOS","NO CUMPLE EL TIEMPO MÍNIMO REQUERIDO DE HABER TERMINADO Y APROBADO ESTUDIOS"))</f>
        <v>CUMPLE EL TIEMPO MÍNIMO REQUERIDO DE HABER TERMINADO Y APROBADO ESTUDIOS</v>
      </c>
      <c r="F96" s="691" t="s">
        <v>145</v>
      </c>
      <c r="G96" s="119"/>
      <c r="H96" s="120">
        <v>30437</v>
      </c>
      <c r="I96" s="121"/>
      <c r="J96" s="122">
        <f>IF(I96=0,0,IF(H96&lt;D$26,"EXPERIENCIA ADQUIRIDA ANTES DEL GRADO",I96/VLOOKUP(YEAR(H96),$P$24:$Q$59,2,0)))</f>
        <v>0</v>
      </c>
      <c r="K96" s="123">
        <f>IF(I96&gt;=J$7,"cumple",0)</f>
        <v>0</v>
      </c>
      <c r="L96" s="124">
        <v>235</v>
      </c>
      <c r="M96" s="176" t="s">
        <v>375</v>
      </c>
      <c r="P96" s="450"/>
      <c r="Q96" s="432"/>
    </row>
    <row r="97" spans="1:28" ht="25.5">
      <c r="A97" s="677"/>
      <c r="B97" s="680"/>
      <c r="C97" s="665"/>
      <c r="D97" s="683"/>
      <c r="E97" s="686"/>
      <c r="F97" s="689"/>
      <c r="G97" s="435" t="s">
        <v>376</v>
      </c>
      <c r="H97" s="436">
        <v>32174</v>
      </c>
      <c r="I97" s="437"/>
      <c r="J97" s="122">
        <f t="shared" ref="J97:J98" si="8">IF(I97=0,0,IF(H97&lt;D$26,"EXPERIENCIA ADQUIRIDA ANTES DEL GRADO",I97/VLOOKUP(YEAR(H97),$P$24:$Q$59,2,0)))</f>
        <v>0</v>
      </c>
      <c r="K97" s="123">
        <f t="shared" ref="K97:K98" si="9">IF(I97&gt;=J$7,"cumple",0)</f>
        <v>0</v>
      </c>
      <c r="L97" s="124">
        <v>236</v>
      </c>
      <c r="M97" s="434" t="s">
        <v>377</v>
      </c>
      <c r="P97" s="450"/>
      <c r="Q97" s="432"/>
    </row>
    <row r="98" spans="1:28">
      <c r="A98" s="677"/>
      <c r="B98" s="680"/>
      <c r="C98" s="665"/>
      <c r="D98" s="683"/>
      <c r="E98" s="686"/>
      <c r="F98" s="689"/>
      <c r="G98" s="435" t="s">
        <v>378</v>
      </c>
      <c r="H98" s="436">
        <v>36281</v>
      </c>
      <c r="I98" s="437"/>
      <c r="J98" s="122">
        <f t="shared" si="8"/>
        <v>0</v>
      </c>
      <c r="K98" s="123">
        <f t="shared" si="9"/>
        <v>0</v>
      </c>
      <c r="L98" s="124">
        <v>237</v>
      </c>
      <c r="M98" s="434" t="s">
        <v>375</v>
      </c>
      <c r="P98" s="450"/>
      <c r="Q98" s="432"/>
    </row>
    <row r="99" spans="1:28" ht="25.5">
      <c r="A99" s="677"/>
      <c r="B99" s="680"/>
      <c r="C99" s="665"/>
      <c r="D99" s="683"/>
      <c r="E99" s="686"/>
      <c r="F99" s="689"/>
      <c r="G99" s="435" t="s">
        <v>379</v>
      </c>
      <c r="H99" s="436">
        <v>38384</v>
      </c>
      <c r="I99" s="437"/>
      <c r="J99" s="122">
        <f>IF(I99=0,0,IF(H99&lt;D$26,"EXPERIENCIA ADQUIRIDA ANTES DEL GRADO",I99/VLOOKUP(YEAR(H99),$P$24:$Q$59,2,0)))</f>
        <v>0</v>
      </c>
      <c r="K99" s="123">
        <f>IF(I99&gt;=J$7,"cumple",0)</f>
        <v>0</v>
      </c>
      <c r="L99" s="124">
        <v>238</v>
      </c>
      <c r="M99" s="434" t="s">
        <v>375</v>
      </c>
      <c r="P99" s="450"/>
      <c r="Q99" s="432"/>
    </row>
    <row r="100" spans="1:28" ht="25.5">
      <c r="A100" s="677"/>
      <c r="B100" s="680"/>
      <c r="C100" s="665"/>
      <c r="D100" s="683"/>
      <c r="E100" s="686"/>
      <c r="F100" s="689"/>
      <c r="G100" s="435" t="s">
        <v>380</v>
      </c>
      <c r="H100" s="436">
        <v>40220</v>
      </c>
      <c r="I100" s="437"/>
      <c r="J100" s="122">
        <f t="shared" ref="J100:J102" si="10">IF(I100=0,0,IF(H100&lt;D$26,"EXPERIENCIA ADQUIRIDA ANTES DEL GRADO",I100/VLOOKUP(YEAR(H100),$P$24:$Q$59,2,0)))</f>
        <v>0</v>
      </c>
      <c r="K100" s="123">
        <f t="shared" ref="K100" si="11">IF(I100&gt;=J$7,"cumple",0)</f>
        <v>0</v>
      </c>
      <c r="L100" s="124">
        <v>239</v>
      </c>
      <c r="M100" s="188"/>
      <c r="P100" s="443"/>
      <c r="Q100" s="444"/>
    </row>
    <row r="101" spans="1:28" ht="38.25">
      <c r="A101" s="677"/>
      <c r="B101" s="680"/>
      <c r="C101" s="665"/>
      <c r="D101" s="683"/>
      <c r="E101" s="686"/>
      <c r="F101" s="689"/>
      <c r="G101" s="435" t="s">
        <v>381</v>
      </c>
      <c r="H101" s="436">
        <v>39810</v>
      </c>
      <c r="I101" s="437"/>
      <c r="J101" s="125">
        <f t="shared" si="10"/>
        <v>0</v>
      </c>
      <c r="K101" s="126"/>
      <c r="L101" s="127">
        <v>249</v>
      </c>
      <c r="M101" s="434" t="s">
        <v>375</v>
      </c>
      <c r="P101" s="443"/>
      <c r="Q101" s="444"/>
    </row>
    <row r="102" spans="1:28" ht="39" thickBot="1">
      <c r="A102" s="677"/>
      <c r="B102" s="680"/>
      <c r="C102" s="665"/>
      <c r="D102" s="683"/>
      <c r="E102" s="686"/>
      <c r="F102" s="689"/>
      <c r="G102" s="435" t="s">
        <v>382</v>
      </c>
      <c r="H102" s="436">
        <v>40724</v>
      </c>
      <c r="I102" s="437"/>
      <c r="J102" s="125">
        <f t="shared" si="10"/>
        <v>0</v>
      </c>
      <c r="K102" s="126"/>
      <c r="L102" s="131">
        <v>250</v>
      </c>
      <c r="M102" s="132"/>
      <c r="P102" s="443"/>
      <c r="Q102" s="444"/>
      <c r="R102" s="97"/>
      <c r="X102" s="97"/>
      <c r="Y102" s="97"/>
      <c r="Z102" s="97"/>
      <c r="AA102" s="97"/>
      <c r="AB102" s="97"/>
    </row>
    <row r="103" spans="1:28" ht="16.5" thickBot="1">
      <c r="A103" s="678"/>
      <c r="B103" s="681"/>
      <c r="C103" s="666"/>
      <c r="D103" s="684"/>
      <c r="E103" s="687"/>
      <c r="F103" s="690"/>
      <c r="G103" s="654" t="s">
        <v>149</v>
      </c>
      <c r="H103" s="655"/>
      <c r="I103" s="655"/>
      <c r="J103" s="133">
        <f>SUM(J96:J102)</f>
        <v>0</v>
      </c>
      <c r="K103" s="134"/>
      <c r="L103" s="316"/>
      <c r="M103" s="146"/>
      <c r="P103" s="443"/>
      <c r="Q103" s="444"/>
    </row>
    <row r="104" spans="1:28" s="140" customFormat="1" ht="12" thickBot="1">
      <c r="A104" s="136"/>
      <c r="B104" s="137"/>
      <c r="C104" s="137"/>
      <c r="D104" s="656"/>
      <c r="E104" s="657"/>
      <c r="F104" s="137"/>
      <c r="G104" s="137"/>
      <c r="H104" s="137"/>
      <c r="I104" s="137"/>
      <c r="J104" s="137"/>
      <c r="K104" s="137"/>
      <c r="L104" s="308"/>
      <c r="M104" s="138"/>
      <c r="N104" s="139"/>
      <c r="O104" s="139"/>
      <c r="P104" s="441"/>
      <c r="Q104" s="442"/>
    </row>
    <row r="105" spans="1:28">
      <c r="A105" s="658"/>
      <c r="B105" s="661"/>
      <c r="C105" s="664"/>
      <c r="D105" s="667"/>
      <c r="E105" s="670"/>
      <c r="F105" s="673"/>
      <c r="G105" s="141"/>
      <c r="H105" s="120"/>
      <c r="I105" s="142"/>
      <c r="J105" s="122"/>
      <c r="K105" s="123"/>
      <c r="L105" s="124"/>
      <c r="M105" s="143"/>
      <c r="P105" s="443"/>
      <c r="Q105" s="444"/>
    </row>
    <row r="106" spans="1:28">
      <c r="A106" s="659"/>
      <c r="B106" s="662"/>
      <c r="C106" s="665"/>
      <c r="D106" s="668"/>
      <c r="E106" s="671"/>
      <c r="F106" s="674"/>
      <c r="G106" s="435"/>
      <c r="H106" s="436"/>
      <c r="I106" s="445"/>
      <c r="J106" s="122"/>
      <c r="K106" s="123"/>
      <c r="L106" s="144"/>
      <c r="M106" s="189"/>
      <c r="P106" s="446"/>
      <c r="Q106" s="447"/>
    </row>
    <row r="107" spans="1:28">
      <c r="A107" s="659"/>
      <c r="B107" s="662"/>
      <c r="C107" s="665"/>
      <c r="D107" s="668"/>
      <c r="E107" s="671"/>
      <c r="F107" s="674"/>
      <c r="G107" s="435"/>
      <c r="H107" s="436"/>
      <c r="I107" s="445"/>
      <c r="J107" s="122"/>
      <c r="K107" s="123"/>
      <c r="L107" s="124"/>
      <c r="M107" s="189"/>
      <c r="P107" s="448"/>
      <c r="Q107" s="449"/>
    </row>
    <row r="108" spans="1:28" ht="13.5" thickBot="1">
      <c r="A108" s="659"/>
      <c r="B108" s="662"/>
      <c r="C108" s="665"/>
      <c r="D108" s="668"/>
      <c r="E108" s="671"/>
      <c r="F108" s="674"/>
      <c r="G108" s="435"/>
      <c r="H108" s="145"/>
      <c r="I108" s="445"/>
      <c r="J108" s="122"/>
      <c r="K108" s="123"/>
      <c r="L108" s="124"/>
      <c r="M108" s="189"/>
      <c r="P108" s="448"/>
      <c r="Q108" s="449"/>
      <c r="R108" s="97"/>
      <c r="X108" s="97"/>
      <c r="Y108" s="97"/>
      <c r="Z108" s="97"/>
      <c r="AA108" s="97"/>
      <c r="AB108" s="97"/>
    </row>
    <row r="109" spans="1:28" ht="12.75" customHeight="1" thickBot="1">
      <c r="A109" s="660"/>
      <c r="B109" s="663"/>
      <c r="C109" s="666"/>
      <c r="D109" s="669"/>
      <c r="E109" s="672"/>
      <c r="F109" s="675"/>
      <c r="G109" s="654"/>
      <c r="H109" s="655"/>
      <c r="I109" s="655"/>
      <c r="J109" s="133"/>
      <c r="K109" s="134"/>
      <c r="L109" s="316"/>
      <c r="M109" s="146"/>
      <c r="P109" s="448"/>
      <c r="Q109" s="449"/>
      <c r="R109" s="97"/>
      <c r="X109" s="97"/>
      <c r="Y109" s="97"/>
      <c r="Z109" s="97"/>
      <c r="AA109" s="97"/>
      <c r="AB109" s="97"/>
    </row>
    <row r="110" spans="1:28">
      <c r="A110" s="147"/>
      <c r="B110" s="148"/>
      <c r="C110" s="149"/>
      <c r="D110" s="149"/>
      <c r="E110" s="150"/>
      <c r="F110" s="151"/>
      <c r="G110" s="152"/>
      <c r="H110" s="153"/>
      <c r="I110" s="154"/>
      <c r="J110" s="154"/>
      <c r="K110" s="154"/>
      <c r="L110" s="154"/>
      <c r="M110" s="155"/>
    </row>
  </sheetData>
  <mergeCells count="99">
    <mergeCell ref="A1:M2"/>
    <mergeCell ref="A4:M4"/>
    <mergeCell ref="C6:D6"/>
    <mergeCell ref="F6:G6"/>
    <mergeCell ref="H6:I6"/>
    <mergeCell ref="F7:G8"/>
    <mergeCell ref="H7:I8"/>
    <mergeCell ref="J7:J8"/>
    <mergeCell ref="A9:A10"/>
    <mergeCell ref="B9:B10"/>
    <mergeCell ref="C9:C10"/>
    <mergeCell ref="D9:D10"/>
    <mergeCell ref="E9:E10"/>
    <mergeCell ref="F9:G10"/>
    <mergeCell ref="H9:I10"/>
    <mergeCell ref="A7:A8"/>
    <mergeCell ref="B7:B8"/>
    <mergeCell ref="C7:C8"/>
    <mergeCell ref="D7:D8"/>
    <mergeCell ref="E7:E8"/>
    <mergeCell ref="A26:A33"/>
    <mergeCell ref="B26:B33"/>
    <mergeCell ref="C26:C33"/>
    <mergeCell ref="D26:D33"/>
    <mergeCell ref="E26:E33"/>
    <mergeCell ref="F35:F39"/>
    <mergeCell ref="G39:I39"/>
    <mergeCell ref="J9:J10"/>
    <mergeCell ref="C21:I21"/>
    <mergeCell ref="C22:I23"/>
    <mergeCell ref="D25:E25"/>
    <mergeCell ref="F26:F33"/>
    <mergeCell ref="H11:I12"/>
    <mergeCell ref="J11:J12"/>
    <mergeCell ref="G33:I33"/>
    <mergeCell ref="D34:E34"/>
    <mergeCell ref="C57:I57"/>
    <mergeCell ref="C58:I58"/>
    <mergeCell ref="D60:E60"/>
    <mergeCell ref="D53:E53"/>
    <mergeCell ref="C41:I41"/>
    <mergeCell ref="C42:I42"/>
    <mergeCell ref="D44:E44"/>
    <mergeCell ref="F45:F52"/>
    <mergeCell ref="G52:I52"/>
    <mergeCell ref="C73:I73"/>
    <mergeCell ref="C74:I74"/>
    <mergeCell ref="D76:E76"/>
    <mergeCell ref="A77:A84"/>
    <mergeCell ref="B77:B84"/>
    <mergeCell ref="C77:C84"/>
    <mergeCell ref="D77:D84"/>
    <mergeCell ref="E77:E84"/>
    <mergeCell ref="F77:F84"/>
    <mergeCell ref="G84:I84"/>
    <mergeCell ref="D85:E85"/>
    <mergeCell ref="A86:A90"/>
    <mergeCell ref="B86:B90"/>
    <mergeCell ref="C86:C90"/>
    <mergeCell ref="D86:D90"/>
    <mergeCell ref="E86:E90"/>
    <mergeCell ref="F86:F90"/>
    <mergeCell ref="G90:I90"/>
    <mergeCell ref="C92:I92"/>
    <mergeCell ref="C93:I93"/>
    <mergeCell ref="D95:E95"/>
    <mergeCell ref="F96:F103"/>
    <mergeCell ref="G103:I103"/>
    <mergeCell ref="D104:E104"/>
    <mergeCell ref="A105:A109"/>
    <mergeCell ref="B105:B109"/>
    <mergeCell ref="C105:C109"/>
    <mergeCell ref="D105:D109"/>
    <mergeCell ref="E105:E109"/>
    <mergeCell ref="F105:F109"/>
    <mergeCell ref="G109:I109"/>
    <mergeCell ref="A96:A103"/>
    <mergeCell ref="B96:B103"/>
    <mergeCell ref="C96:C103"/>
    <mergeCell ref="D96:D103"/>
    <mergeCell ref="E96:E103"/>
    <mergeCell ref="A45:A52"/>
    <mergeCell ref="B45:B52"/>
    <mergeCell ref="C45:C52"/>
    <mergeCell ref="D45:D52"/>
    <mergeCell ref="E45:E52"/>
    <mergeCell ref="A35:A39"/>
    <mergeCell ref="B35:B39"/>
    <mergeCell ref="C35:C39"/>
    <mergeCell ref="D35:D39"/>
    <mergeCell ref="E35:E39"/>
    <mergeCell ref="G68:I68"/>
    <mergeCell ref="D69:E69"/>
    <mergeCell ref="A61:A68"/>
    <mergeCell ref="B61:B68"/>
    <mergeCell ref="C61:C68"/>
    <mergeCell ref="D61:D68"/>
    <mergeCell ref="E61:E68"/>
    <mergeCell ref="F61:F68"/>
  </mergeCells>
  <conditionalFormatting sqref="H13:M19 M21:M24 N25:N33 K12:M12">
    <cfRule type="containsText" dxfId="28" priority="33" operator="containsText" text="TIEMPO">
      <formula>NOT(ISERROR(SEARCH("TIEMPO",H12)))</formula>
    </cfRule>
    <cfRule type="cellIs" dxfId="27" priority="34" operator="equal">
      <formula>30</formula>
    </cfRule>
  </conditionalFormatting>
  <conditionalFormatting sqref="E26:E33">
    <cfRule type="containsText" dxfId="26" priority="32" stopIfTrue="1" operator="containsText" text="NO CUMPLE">
      <formula>NOT(ISERROR(SEARCH("NO CUMPLE",E26)))</formula>
    </cfRule>
  </conditionalFormatting>
  <conditionalFormatting sqref="J31:J32 J26:J29">
    <cfRule type="containsText" dxfId="25" priority="31" stopIfTrue="1" operator="containsText" text="EXPERIENCIA">
      <formula>NOT(ISERROR(SEARCH("EXPERIENCIA",J26)))</formula>
    </cfRule>
  </conditionalFormatting>
  <conditionalFormatting sqref="E54:E55">
    <cfRule type="containsText" dxfId="24" priority="30" stopIfTrue="1" operator="containsText" text="NO CUMPLE">
      <formula>NOT(ISERROR(SEARCH("NO CUMPLE",E54)))</formula>
    </cfRule>
  </conditionalFormatting>
  <conditionalFormatting sqref="J54">
    <cfRule type="containsText" dxfId="23" priority="29" stopIfTrue="1" operator="containsText" text="EXPERIENCIA">
      <formula>NOT(ISERROR(SEARCH("EXPERIENCIA",J54)))</formula>
    </cfRule>
  </conditionalFormatting>
  <conditionalFormatting sqref="J30">
    <cfRule type="containsText" dxfId="22" priority="28" stopIfTrue="1" operator="containsText" text="EXPERIENCIA">
      <formula>NOT(ISERROR(SEARCH("EXPERIENCIA",J30)))</formula>
    </cfRule>
  </conditionalFormatting>
  <conditionalFormatting sqref="E35:E39">
    <cfRule type="containsText" dxfId="21" priority="27" stopIfTrue="1" operator="containsText" text="NO CUMPLE">
      <formula>NOT(ISERROR(SEARCH("NO CUMPLE",E35)))</formula>
    </cfRule>
  </conditionalFormatting>
  <conditionalFormatting sqref="J35:J38">
    <cfRule type="containsText" dxfId="20" priority="26" stopIfTrue="1" operator="containsText" text="EXPERIENCIA">
      <formula>NOT(ISERROR(SEARCH("EXPERIENCIA",J35)))</formula>
    </cfRule>
  </conditionalFormatting>
  <conditionalFormatting sqref="E70:E71">
    <cfRule type="containsText" dxfId="19" priority="24" stopIfTrue="1" operator="containsText" text="NO CUMPLE">
      <formula>NOT(ISERROR(SEARCH("NO CUMPLE",E70)))</formula>
    </cfRule>
  </conditionalFormatting>
  <conditionalFormatting sqref="J70">
    <cfRule type="containsText" dxfId="18" priority="23" stopIfTrue="1" operator="containsText" text="EXPERIENCIA">
      <formula>NOT(ISERROR(SEARCH("EXPERIENCIA",J70)))</formula>
    </cfRule>
  </conditionalFormatting>
  <conditionalFormatting sqref="E77:E84">
    <cfRule type="containsText" dxfId="17" priority="22" stopIfTrue="1" operator="containsText" text="NO CUMPLE">
      <formula>NOT(ISERROR(SEARCH("NO CUMPLE",E77)))</formula>
    </cfRule>
  </conditionalFormatting>
  <conditionalFormatting sqref="J82">
    <cfRule type="containsText" dxfId="16" priority="21" stopIfTrue="1" operator="containsText" text="EXPERIENCIA">
      <formula>NOT(ISERROR(SEARCH("EXPERIENCIA",J82)))</formula>
    </cfRule>
  </conditionalFormatting>
  <conditionalFormatting sqref="J83">
    <cfRule type="containsText" dxfId="15" priority="20" stopIfTrue="1" operator="containsText" text="EXPERIENCIA">
      <formula>NOT(ISERROR(SEARCH("EXPERIENCIA",J83)))</formula>
    </cfRule>
  </conditionalFormatting>
  <conditionalFormatting sqref="E86:E90">
    <cfRule type="containsText" dxfId="14" priority="19" stopIfTrue="1" operator="containsText" text="NO CUMPLE">
      <formula>NOT(ISERROR(SEARCH("NO CUMPLE",E86)))</formula>
    </cfRule>
  </conditionalFormatting>
  <conditionalFormatting sqref="J86:J89">
    <cfRule type="containsText" dxfId="13" priority="18" stopIfTrue="1" operator="containsText" text="EXPERIENCIA">
      <formula>NOT(ISERROR(SEARCH("EXPERIENCIA",J86)))</formula>
    </cfRule>
  </conditionalFormatting>
  <conditionalFormatting sqref="E96:E103">
    <cfRule type="containsText" dxfId="12" priority="17" stopIfTrue="1" operator="containsText" text="NO CUMPLE">
      <formula>NOT(ISERROR(SEARCH("NO CUMPLE",E96)))</formula>
    </cfRule>
  </conditionalFormatting>
  <conditionalFormatting sqref="J101">
    <cfRule type="containsText" dxfId="11" priority="16" stopIfTrue="1" operator="containsText" text="EXPERIENCIA">
      <formula>NOT(ISERROR(SEARCH("EXPERIENCIA",J101)))</formula>
    </cfRule>
  </conditionalFormatting>
  <conditionalFormatting sqref="J102">
    <cfRule type="containsText" dxfId="10" priority="15" stopIfTrue="1" operator="containsText" text="EXPERIENCIA">
      <formula>NOT(ISERROR(SEARCH("EXPERIENCIA",J102)))</formula>
    </cfRule>
  </conditionalFormatting>
  <conditionalFormatting sqref="E105:E109">
    <cfRule type="containsText" dxfId="9" priority="14" stopIfTrue="1" operator="containsText" text="NO CUMPLE">
      <formula>NOT(ISERROR(SEARCH("NO CUMPLE",E105)))</formula>
    </cfRule>
  </conditionalFormatting>
  <conditionalFormatting sqref="J105:J108">
    <cfRule type="containsText" dxfId="8" priority="13" stopIfTrue="1" operator="containsText" text="EXPERIENCIA">
      <formula>NOT(ISERROR(SEARCH("EXPERIENCIA",J105)))</formula>
    </cfRule>
  </conditionalFormatting>
  <conditionalFormatting sqref="J77:J81">
    <cfRule type="containsText" dxfId="7" priority="9" stopIfTrue="1" operator="containsText" text="EXPERIENCIA">
      <formula>NOT(ISERROR(SEARCH("EXPERIENCIA",J77)))</formula>
    </cfRule>
  </conditionalFormatting>
  <conditionalFormatting sqref="J96:J100">
    <cfRule type="containsText" dxfId="6" priority="8" stopIfTrue="1" operator="containsText" text="EXPERIENCIA">
      <formula>NOT(ISERROR(SEARCH("EXPERIENCIA",J96)))</formula>
    </cfRule>
  </conditionalFormatting>
  <conditionalFormatting sqref="E45:E52">
    <cfRule type="containsText" dxfId="5" priority="7" stopIfTrue="1" operator="containsText" text="NO CUMPLE">
      <formula>NOT(ISERROR(SEARCH("NO CUMPLE",E45)))</formula>
    </cfRule>
  </conditionalFormatting>
  <conditionalFormatting sqref="J50:J51 J45:J48">
    <cfRule type="containsText" dxfId="4" priority="6" stopIfTrue="1" operator="containsText" text="EXPERIENCIA">
      <formula>NOT(ISERROR(SEARCH("EXPERIENCIA",J45)))</formula>
    </cfRule>
  </conditionalFormatting>
  <conditionalFormatting sqref="J49">
    <cfRule type="containsText" dxfId="3" priority="5" stopIfTrue="1" operator="containsText" text="EXPERIENCIA">
      <formula>NOT(ISERROR(SEARCH("EXPERIENCIA",J49)))</formula>
    </cfRule>
  </conditionalFormatting>
  <conditionalFormatting sqref="E61:E68">
    <cfRule type="containsText" dxfId="2" priority="4" stopIfTrue="1" operator="containsText" text="NO CUMPLE">
      <formula>NOT(ISERROR(SEARCH("NO CUMPLE",E61)))</formula>
    </cfRule>
  </conditionalFormatting>
  <conditionalFormatting sqref="J61">
    <cfRule type="containsText" dxfId="1" priority="3" stopIfTrue="1" operator="containsText" text="EXPERIENCIA">
      <formula>NOT(ISERROR(SEARCH("EXPERIENCIA",J61)))</formula>
    </cfRule>
  </conditionalFormatting>
  <conditionalFormatting sqref="J62:J67">
    <cfRule type="containsText" dxfId="0" priority="1" stopIfTrue="1" operator="containsText" text="EXPERIENCIA">
      <formula>NOT(ISERROR(SEARCH("EXPERIENCIA",J62)))</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2.xml><?xml version="1.0" encoding="utf-8"?>
<ds:datastoreItem xmlns:ds="http://schemas.openxmlformats.org/officeDocument/2006/customXml" ds:itemID="{693594B8-1E13-4F01-A63E-587F9B7817A9}">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f4d05912-b1f4-4631-ab3d-1c98aa4d2b28"/>
    <ds:schemaRef ds:uri="http://www.w3.org/XML/1998/namespace"/>
  </ds:schemaRefs>
</ds:datastoreItem>
</file>

<file path=customXml/itemProps3.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ECD6CAE-05B9-40E8-AAAC-1AC12AB6C0F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11</vt:i4>
      </vt:variant>
    </vt:vector>
  </HeadingPairs>
  <TitlesOfParts>
    <vt:vector size="29" baseType="lpstr">
      <vt:lpstr>Conformación</vt:lpstr>
      <vt:lpstr>K-Kr Constructor</vt:lpstr>
      <vt:lpstr>Saldos de contratos (SCE)</vt:lpstr>
      <vt:lpstr>Exp. oferente</vt:lpstr>
      <vt:lpstr>Exp. profesionales</vt:lpstr>
      <vt:lpstr>Resumen Evaluación</vt:lpstr>
      <vt:lpstr>Exp. oferente ADICIONAL</vt:lpstr>
      <vt:lpstr>JURIDICO CONSORCIO INTRA</vt:lpstr>
      <vt:lpstr>JURID CONSCIO INTRADMICIL 2018</vt:lpstr>
      <vt:lpstr>FINANC CONSORCIO INTRA</vt:lpstr>
      <vt:lpstr>FINANC CONS INTRADOMI. 2018</vt:lpstr>
      <vt:lpstr>Hoja1</vt:lpstr>
      <vt:lpstr>Exp. profesionales (años)</vt:lpstr>
      <vt:lpstr>Exp. profesionales (2)</vt:lpstr>
      <vt:lpstr>Formato 7A</vt:lpstr>
      <vt:lpstr>Formato 11</vt:lpstr>
      <vt:lpstr>OBSERVACIONES</vt:lpstr>
      <vt:lpstr>Exp. profesionales ADICIONAL</vt:lpstr>
      <vt:lpstr>Conformación!Área_de_impresión</vt:lpstr>
      <vt:lpstr>'Exp. oferente'!Área_de_impresión</vt:lpstr>
      <vt:lpstr>'Exp. oferente ADICIONAL'!Área_de_impresión</vt:lpstr>
      <vt:lpstr>'Exp. profesionales (2)'!Área_de_impresión</vt:lpstr>
      <vt:lpstr>'Exp. profesionales (años)'!Área_de_impresión</vt:lpstr>
      <vt:lpstr>'FINANC CONS INTRADOMI. 2018'!Área_de_impresión</vt:lpstr>
      <vt:lpstr>'FINANC CONSORCIO INTRA'!Área_de_impresión</vt:lpstr>
      <vt:lpstr>'Formato 7A'!Área_de_impresión</vt:lpstr>
      <vt:lpstr>'K-Kr Constructor'!Área_de_impresión</vt:lpstr>
      <vt:lpstr>'Resumen Evaluación'!Área_de_impresión</vt:lpstr>
      <vt:lpstr>'Saldos de contratos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MARCELA</dc:creator>
  <cp:keywords/>
  <dc:description/>
  <cp:lastModifiedBy>Ana Bel Del Socorro Hoyos Angulo</cp:lastModifiedBy>
  <cp:revision/>
  <dcterms:created xsi:type="dcterms:W3CDTF">2007-06-12T13:40:37Z</dcterms:created>
  <dcterms:modified xsi:type="dcterms:W3CDTF">2018-07-06T02:12:59Z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